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dreato.oliveira\Documents\ANO 2025\PRESTAÇÃO DE CONTAS MENSAL 2025\"/>
    </mc:Choice>
  </mc:AlternateContent>
  <bookViews>
    <workbookView xWindow="0" yWindow="0" windowWidth="28800" windowHeight="12210" tabRatio="744"/>
  </bookViews>
  <sheets>
    <sheet name="SEAGRO CONTRATAÇÃO PÚB DEZ 2025" sheetId="1" r:id="rId1"/>
  </sheets>
  <calcPr calcId="162913"/>
</workbook>
</file>

<file path=xl/calcChain.xml><?xml version="1.0" encoding="utf-8"?>
<calcChain xmlns="http://schemas.openxmlformats.org/spreadsheetml/2006/main">
  <c r="BK211" i="1" l="1"/>
  <c r="BH211" i="1"/>
  <c r="BG211" i="1"/>
  <c r="BF211" i="1"/>
  <c r="BB211" i="1"/>
  <c r="BA211" i="1"/>
  <c r="AW211" i="1"/>
  <c r="AK211" i="1"/>
  <c r="AJ211" i="1"/>
  <c r="AI211" i="1"/>
  <c r="X211" i="1"/>
  <c r="BV211" i="1"/>
  <c r="BU211" i="1"/>
  <c r="BL208" i="1"/>
  <c r="BI208" i="1"/>
  <c r="BL204" i="1"/>
  <c r="BE203" i="1"/>
  <c r="BE202" i="1"/>
  <c r="BE200" i="1"/>
  <c r="BJ193" i="1"/>
  <c r="BL193" i="1" s="1"/>
  <c r="AW193" i="1"/>
  <c r="BI193" i="1" s="1"/>
  <c r="BJ191" i="1"/>
  <c r="BL191" i="1" s="1"/>
  <c r="BJ187" i="1"/>
  <c r="BL187" i="1" s="1"/>
  <c r="BI187" i="1"/>
  <c r="BJ184" i="1"/>
  <c r="BL184" i="1" s="1"/>
  <c r="BL183" i="1"/>
  <c r="BL182" i="1"/>
  <c r="BL181" i="1"/>
  <c r="BL180" i="1"/>
  <c r="BL179" i="1"/>
  <c r="BJ178" i="1"/>
  <c r="BL178" i="1" s="1"/>
  <c r="BL177" i="1"/>
  <c r="BI177" i="1"/>
  <c r="BE175" i="1"/>
  <c r="BI169" i="1" s="1"/>
  <c r="BE173" i="1"/>
  <c r="BJ169" i="1"/>
  <c r="BL169" i="1" s="1"/>
  <c r="BE165" i="1"/>
  <c r="BL163" i="1"/>
  <c r="BI163" i="1"/>
  <c r="BL159" i="1"/>
  <c r="BJ154" i="1"/>
  <c r="BL154" i="1" s="1"/>
  <c r="BI154" i="1"/>
  <c r="BL153" i="1"/>
  <c r="BI153" i="1"/>
  <c r="BL152" i="1"/>
  <c r="BI152" i="1"/>
  <c r="BL151" i="1"/>
  <c r="BI151" i="1"/>
  <c r="BL150" i="1"/>
  <c r="BI150" i="1"/>
  <c r="BL149" i="1"/>
  <c r="BI149" i="1"/>
  <c r="BL148" i="1"/>
  <c r="BI148" i="1"/>
  <c r="BL147" i="1"/>
  <c r="BI147" i="1"/>
  <c r="BL146" i="1"/>
  <c r="BI146" i="1"/>
  <c r="BL145" i="1"/>
  <c r="BI145" i="1"/>
  <c r="BL144" i="1"/>
  <c r="BI144" i="1"/>
  <c r="BL143" i="1"/>
  <c r="BI143" i="1"/>
  <c r="BL142" i="1"/>
  <c r="BI142" i="1"/>
  <c r="BL141" i="1"/>
  <c r="BI141" i="1"/>
  <c r="BL140" i="1"/>
  <c r="BI140" i="1"/>
  <c r="BL139" i="1"/>
  <c r="BI139" i="1"/>
  <c r="BL138" i="1"/>
  <c r="BI138" i="1"/>
  <c r="BL137" i="1"/>
  <c r="BI137" i="1"/>
  <c r="BL136" i="1"/>
  <c r="BI136" i="1"/>
  <c r="BL134" i="1"/>
  <c r="BL131" i="1"/>
  <c r="BL128" i="1"/>
  <c r="BL126" i="1"/>
  <c r="BL124" i="1"/>
  <c r="BL119" i="1"/>
  <c r="BL111" i="1"/>
  <c r="BI111" i="1"/>
  <c r="BL109" i="1"/>
  <c r="AX107" i="1"/>
  <c r="AX211" i="1" s="1"/>
  <c r="AV107" i="1"/>
  <c r="BL102" i="1"/>
  <c r="BI102" i="1"/>
  <c r="BL84" i="1"/>
  <c r="BJ84" i="1"/>
  <c r="BI84" i="1"/>
  <c r="BJ77" i="1"/>
  <c r="BL77" i="1" s="1"/>
  <c r="BI77" i="1"/>
  <c r="BL76" i="1"/>
  <c r="BI76" i="1"/>
  <c r="BE74" i="1"/>
  <c r="BE75" i="1" s="1"/>
  <c r="BI71" i="1" s="1"/>
  <c r="BJ71" i="1"/>
  <c r="BL71" i="1" s="1"/>
  <c r="BE69" i="1"/>
  <c r="BJ65" i="1"/>
  <c r="BL65" i="1" s="1"/>
  <c r="BJ60" i="1"/>
  <c r="BL60" i="1" s="1"/>
  <c r="BI60" i="1"/>
  <c r="BJ55" i="1"/>
  <c r="BL55" i="1" s="1"/>
  <c r="BI55" i="1"/>
  <c r="BE53" i="1"/>
  <c r="BE54" i="1" s="1"/>
  <c r="BI48" i="1" s="1"/>
  <c r="BJ48" i="1"/>
  <c r="BL48" i="1" s="1"/>
  <c r="BE44" i="1"/>
  <c r="BJ41" i="1"/>
  <c r="BL41" i="1" s="1"/>
  <c r="BJ36" i="1"/>
  <c r="BL36" i="1" s="1"/>
  <c r="BI36" i="1"/>
  <c r="AW31" i="1"/>
  <c r="BJ30" i="1"/>
  <c r="BL30" i="1" s="1"/>
  <c r="BI30" i="1"/>
  <c r="BJ25" i="1"/>
  <c r="BL25" i="1" s="1"/>
  <c r="BI25" i="1"/>
  <c r="BJ22" i="1"/>
  <c r="BJ211" i="1" s="1"/>
  <c r="BI22" i="1"/>
  <c r="BE70" i="1" l="1"/>
  <c r="BI65" i="1" s="1"/>
  <c r="BE45" i="1"/>
  <c r="BI41" i="1" s="1"/>
  <c r="BI211" i="1" s="1"/>
  <c r="BL22" i="1"/>
  <c r="BL211" i="1" s="1"/>
  <c r="BE211" i="1" l="1"/>
</calcChain>
</file>

<file path=xl/sharedStrings.xml><?xml version="1.0" encoding="utf-8"?>
<sst xmlns="http://schemas.openxmlformats.org/spreadsheetml/2006/main" count="6497" uniqueCount="744">
  <si>
    <t>PODER EXECUTIVO MUNICIPAL</t>
  </si>
  <si>
    <t>RESOLUÇÃO Nº 87, DE 28 DE NOVEMBRO DE 2013 - TRIBUNAL DE CONTAS DO ESTADO DO ACRE</t>
  </si>
  <si>
    <t xml:space="preserve">IDENTIFICAÇÃO DO ÓRGÃO/ENTIDADE/FUNDO: </t>
  </si>
  <si>
    <t>SECRETARIA MUNICIPAL DE AGROPECUÁRIA - SEAGRO</t>
  </si>
  <si>
    <t xml:space="preserve">REALIZADO ATÉ O MÊS/ANO (ACUMULADO): </t>
  </si>
  <si>
    <t xml:space="preserve"> DEMONSTRATIVO DAS CONTRATAÇÕES PÚBLICAS - COMPRAS, PRESTAÇÃO DE SERVIÇOS, OBRAS E SERVIÇOS DE ENGENHARIA</t>
  </si>
  <si>
    <t>Seq</t>
  </si>
  <si>
    <t>Seleção do Fornecedor</t>
  </si>
  <si>
    <t>Contratação</t>
  </si>
  <si>
    <t>Obras e serviços de engenharia</t>
  </si>
  <si>
    <t>Gestão e Fiscalização do Contrato</t>
  </si>
  <si>
    <t xml:space="preserve"> Licitação</t>
  </si>
  <si>
    <t>Registro de Preços</t>
  </si>
  <si>
    <t>Contratação Direta</t>
  </si>
  <si>
    <t>Adesão a Registro de Preços</t>
  </si>
  <si>
    <t>Dados do Contrato</t>
  </si>
  <si>
    <t>Alteração e Registros Contratuais - Termo Aditivo e Apostilamento</t>
  </si>
  <si>
    <t>Registros Contratuais - Termo de Apostilamento</t>
  </si>
  <si>
    <t>Valor Atualizado do Contrato</t>
  </si>
  <si>
    <t>Execução Financeira</t>
  </si>
  <si>
    <t>Tipo</t>
  </si>
  <si>
    <t>Forma de execução</t>
  </si>
  <si>
    <t>Prazo de execução</t>
  </si>
  <si>
    <t>Ordem de Serviço</t>
  </si>
  <si>
    <t>Data da última medição</t>
  </si>
  <si>
    <t>Concluída no exercício de referência</t>
  </si>
  <si>
    <t>Em andamento no exercício de referência</t>
  </si>
  <si>
    <t>Paralisações</t>
  </si>
  <si>
    <t>Nº da Ata de Registro de Preços</t>
  </si>
  <si>
    <t>Vigência da Ata</t>
  </si>
  <si>
    <t>Nº do DOE Homologação</t>
  </si>
  <si>
    <t>Dispensa ou Inexigibilidade</t>
  </si>
  <si>
    <t>Fundamentação Legal</t>
  </si>
  <si>
    <t>Nº do DOE publicação Autorização</t>
  </si>
  <si>
    <t>Nº DOE publicação Ratificação (LF nº 8.666/1993)</t>
  </si>
  <si>
    <t>Nº da Ata</t>
  </si>
  <si>
    <t>Nº DOE Homologação da Ata</t>
  </si>
  <si>
    <t>Gerenciador da Ata</t>
  </si>
  <si>
    <t>Nº DOE publicação do Termo de Adesão</t>
  </si>
  <si>
    <t>Objeto</t>
  </si>
  <si>
    <t>Valor da Adesão</t>
  </si>
  <si>
    <t>Nº do Contrato</t>
  </si>
  <si>
    <t>Parte Contratada</t>
  </si>
  <si>
    <t>CPF/CNPJ da Parte Contratada</t>
  </si>
  <si>
    <t>Data da assinatura</t>
  </si>
  <si>
    <t>Nº DOE publicação do extrato</t>
  </si>
  <si>
    <t>Ínicio da vigência</t>
  </si>
  <si>
    <t>Término da vigência</t>
  </si>
  <si>
    <t>Fonte de Recursos</t>
  </si>
  <si>
    <t>Elemento de Despesa</t>
  </si>
  <si>
    <t>Nº Convênio/CR/Outros</t>
  </si>
  <si>
    <t>Valor Concedente</t>
  </si>
  <si>
    <t>Valor Contrapartida</t>
  </si>
  <si>
    <t>Valor Inicial do Contrato</t>
  </si>
  <si>
    <t>Termo Aditivo ou Apostilamento</t>
  </si>
  <si>
    <t>Nº do Termo</t>
  </si>
  <si>
    <t>Data assinatura</t>
  </si>
  <si>
    <t>Motivo da alteração</t>
  </si>
  <si>
    <t>Art. 57 - LF nº 8.666/1993</t>
  </si>
  <si>
    <t>Art. 107 - LF nº 14.133/2021</t>
  </si>
  <si>
    <t>Art. 65, caput e §§ 1º a 6º - LF nº 8.666/1993</t>
  </si>
  <si>
    <t>Art. 125 - LF nº 14.133/2021</t>
  </si>
  <si>
    <t>Art. 65, § 8º - LF nº 8.666/1993</t>
  </si>
  <si>
    <t>Art. 136 - LF nº 14.133/2021</t>
  </si>
  <si>
    <t>Valor da despesa com a contratação</t>
  </si>
  <si>
    <t>Nº Processo Administrativo</t>
  </si>
  <si>
    <t>Nº da Licitação</t>
  </si>
  <si>
    <t xml:space="preserve">Modalidade </t>
  </si>
  <si>
    <t>Nº DOE da publicação do Edital</t>
  </si>
  <si>
    <t>Início</t>
  </si>
  <si>
    <t>Término</t>
  </si>
  <si>
    <t>Início da Vigência</t>
  </si>
  <si>
    <t>Início da vigência</t>
  </si>
  <si>
    <t>% acréscimo</t>
  </si>
  <si>
    <t>% supressão</t>
  </si>
  <si>
    <t>Valor do acréscimo</t>
  </si>
  <si>
    <t>Valor da supressão</t>
  </si>
  <si>
    <t>Data do reajuste</t>
  </si>
  <si>
    <t>% reajuste</t>
  </si>
  <si>
    <t>Valor do reajuste</t>
  </si>
  <si>
    <t>Executado até o exercício anterior</t>
  </si>
  <si>
    <t xml:space="preserve"> Executado no exercício de referência</t>
  </si>
  <si>
    <t xml:space="preserve">Total acumulado </t>
  </si>
  <si>
    <t>%</t>
  </si>
  <si>
    <t>Nº</t>
  </si>
  <si>
    <t>Data ciência</t>
  </si>
  <si>
    <t>Reinício</t>
  </si>
  <si>
    <t>Motivo</t>
  </si>
  <si>
    <t>Nº da Portaria</t>
  </si>
  <si>
    <t>Nº DOE publicação</t>
  </si>
  <si>
    <t>Gestor</t>
  </si>
  <si>
    <t>Fiscal(is)</t>
  </si>
  <si>
    <t>a</t>
  </si>
  <si>
    <t>b</t>
  </si>
  <si>
    <t>c</t>
  </si>
  <si>
    <t>d</t>
  </si>
  <si>
    <t>e</t>
  </si>
  <si>
    <t>f</t>
  </si>
  <si>
    <t>g</t>
  </si>
  <si>
    <t>h</t>
  </si>
  <si>
    <t>i</t>
  </si>
  <si>
    <t>j</t>
  </si>
  <si>
    <t>k</t>
  </si>
  <si>
    <t>l</t>
  </si>
  <si>
    <t>m</t>
  </si>
  <si>
    <t>n</t>
  </si>
  <si>
    <t>o</t>
  </si>
  <si>
    <t>p</t>
  </si>
  <si>
    <t>q</t>
  </si>
  <si>
    <t>r</t>
  </si>
  <si>
    <t>s</t>
  </si>
  <si>
    <t>t</t>
  </si>
  <si>
    <t>u</t>
  </si>
  <si>
    <t>v</t>
  </si>
  <si>
    <t>x</t>
  </si>
  <si>
    <t>y</t>
  </si>
  <si>
    <t>z</t>
  </si>
  <si>
    <t>aa</t>
  </si>
  <si>
    <t>ab</t>
  </si>
  <si>
    <t>ac</t>
  </si>
  <si>
    <t>ad</t>
  </si>
  <si>
    <t>ae</t>
  </si>
  <si>
    <t>af</t>
  </si>
  <si>
    <t>ag</t>
  </si>
  <si>
    <t>ah</t>
  </si>
  <si>
    <t>ai</t>
  </si>
  <si>
    <t>aj</t>
  </si>
  <si>
    <t>ak</t>
  </si>
  <si>
    <t>al</t>
  </si>
  <si>
    <t>am</t>
  </si>
  <si>
    <t>na</t>
  </si>
  <si>
    <t>ao</t>
  </si>
  <si>
    <t>ap</t>
  </si>
  <si>
    <t>aq</t>
  </si>
  <si>
    <t>ar</t>
  </si>
  <si>
    <t>as</t>
  </si>
  <si>
    <t>at</t>
  </si>
  <si>
    <t>au</t>
  </si>
  <si>
    <t>av</t>
  </si>
  <si>
    <t>ax</t>
  </si>
  <si>
    <t>ay</t>
  </si>
  <si>
    <t>az</t>
  </si>
  <si>
    <t>ba</t>
  </si>
  <si>
    <t>bc</t>
  </si>
  <si>
    <t>bd</t>
  </si>
  <si>
    <t>be</t>
  </si>
  <si>
    <t>bf</t>
  </si>
  <si>
    <t>bh</t>
  </si>
  <si>
    <t>bi</t>
  </si>
  <si>
    <t>bj</t>
  </si>
  <si>
    <t>bk</t>
  </si>
  <si>
    <t>bl</t>
  </si>
  <si>
    <t>bm = (al+ay-az) ou (al+bd-be) ou (al+bi ) ou (al+bl)</t>
  </si>
  <si>
    <t>bn</t>
  </si>
  <si>
    <t>bo</t>
  </si>
  <si>
    <t>bp = bn+bo</t>
  </si>
  <si>
    <t>bq</t>
  </si>
  <si>
    <t>br</t>
  </si>
  <si>
    <t>bs</t>
  </si>
  <si>
    <t>bt</t>
  </si>
  <si>
    <t>bu</t>
  </si>
  <si>
    <t>bv</t>
  </si>
  <si>
    <t>by</t>
  </si>
  <si>
    <t>bz</t>
  </si>
  <si>
    <t>ca</t>
  </si>
  <si>
    <t>cb</t>
  </si>
  <si>
    <t>cd</t>
  </si>
  <si>
    <t>ce</t>
  </si>
  <si>
    <t>cf</t>
  </si>
  <si>
    <t>cg</t>
  </si>
  <si>
    <t>ch</t>
  </si>
  <si>
    <t>ci</t>
  </si>
  <si>
    <t>ck</t>
  </si>
  <si>
    <t>036/2022</t>
  </si>
  <si>
    <t>PREGÃO ELETRÔNICO SRP Nº 015/2022</t>
  </si>
  <si>
    <t>PREGÃO</t>
  </si>
  <si>
    <t>Menor Preço</t>
  </si>
  <si>
    <t>contratação de empresa prestadora de serviços para GERENCIAMENTO COMPARTILHADO para o fornecimento de combustíveis (gasolina, etanol, diesel comum e s10, lubrificantes, lavagens, aditivos, reagentes), para atender a frota da Secretaria Municipal de Agropecuária - SEAGRO</t>
  </si>
  <si>
    <t>018/2022</t>
  </si>
  <si>
    <t>3354 (DOU)</t>
  </si>
  <si>
    <t>CIM JEQUITINHONHA</t>
  </si>
  <si>
    <t>01130007/2023</t>
  </si>
  <si>
    <t>LINK CARD ADMINISTRAÇÃO DE BENEFÍCIOS - LTDA</t>
  </si>
  <si>
    <t>12.039.966/0001-11</t>
  </si>
  <si>
    <t>RECURSOS PRÓPRIOS</t>
  </si>
  <si>
    <t>3.3.90.39.00</t>
  </si>
  <si>
    <t>Termo Aditivo</t>
  </si>
  <si>
    <t>I</t>
  </si>
  <si>
    <t>Prazo</t>
  </si>
  <si>
    <t>071/2025</t>
  </si>
  <si>
    <t>Anderson de Oliveira Souza</t>
  </si>
  <si>
    <t>Lubiana Mendes da Silva Souza</t>
  </si>
  <si>
    <t>II</t>
  </si>
  <si>
    <t>Termo de Supressão</t>
  </si>
  <si>
    <t>III</t>
  </si>
  <si>
    <t>Valor</t>
  </si>
  <si>
    <t>024/2022</t>
  </si>
  <si>
    <t>PREGÃO ELETRÔNICO SRP Nº 058/2022</t>
  </si>
  <si>
    <t>contratação de pessoa física ou jurídica para Locação e prestação de serviço de equipamentos, caminhões e/ou máquinas pesadas, com condutor, destinados a atender as necessidades da Secretaria Municipal de Agropecuária - SEAGRO</t>
  </si>
  <si>
    <t>005/2022</t>
  </si>
  <si>
    <t>01130034/2022</t>
  </si>
  <si>
    <t>ECAM EMPREENDIMENTOS EIRELI</t>
  </si>
  <si>
    <t>30.096.817/0001-76</t>
  </si>
  <si>
    <t>33.91.39.0000</t>
  </si>
  <si>
    <t>003/2026</t>
  </si>
  <si>
    <t>José Felício Lopes de Freitas</t>
  </si>
  <si>
    <t>Bruno Barbosa Pereira de Souza</t>
  </si>
  <si>
    <t>IV</t>
  </si>
  <si>
    <t>V</t>
  </si>
  <si>
    <t>01130032/2022</t>
  </si>
  <si>
    <t>PINTO E CIA</t>
  </si>
  <si>
    <t>07.909.967/0001-30</t>
  </si>
  <si>
    <t>001/2026</t>
  </si>
  <si>
    <t>VI</t>
  </si>
  <si>
    <t>01130039/2022</t>
  </si>
  <si>
    <t>TRANSCOM</t>
  </si>
  <si>
    <t>20.299.697/0001-50</t>
  </si>
  <si>
    <t>004/2026</t>
  </si>
  <si>
    <t>01130031/2022</t>
  </si>
  <si>
    <t>ABA CONSTRUCOES E TERRAPLANAGEM LTDA</t>
  </si>
  <si>
    <t>14.554.275/0001-81</t>
  </si>
  <si>
    <t>002/2026</t>
  </si>
  <si>
    <t>Termo de Apostilamento</t>
  </si>
  <si>
    <t>Reajuste de Preços</t>
  </si>
  <si>
    <t>01130035/2022</t>
  </si>
  <si>
    <t>CETM CONSTRUÇÃO</t>
  </si>
  <si>
    <t>28.279.895/0001-64</t>
  </si>
  <si>
    <t>005/2026</t>
  </si>
  <si>
    <t>01130036/2022</t>
  </si>
  <si>
    <t>FAM CHAVES EPP</t>
  </si>
  <si>
    <t>20.876.834/0001-72</t>
  </si>
  <si>
    <t>016/2024</t>
  </si>
  <si>
    <t>Adalberto da Silva Santos Junior</t>
  </si>
  <si>
    <t>01130033/2022</t>
  </si>
  <si>
    <t>Cooperativa dos Proprietários de Veículos Máquinas Pesadas do Estado do Acre- TRANSTERRA</t>
  </si>
  <si>
    <t>06.100.426/0001-01</t>
  </si>
  <si>
    <t>018/2025</t>
  </si>
  <si>
    <t>038/2022</t>
  </si>
  <si>
    <t>PREGÃO PRESENCIAL SRP Nº 067/2021</t>
  </si>
  <si>
    <t>Locação de máquina tipo retroescavadeira, com operador. Tração nas 4 rodas 4x4; potência mínima de 75 HP; cabinada com climatizador, destinados a atender as necessidades da Secretaria Municipal de Agropecuária -  SEAGRO</t>
  </si>
  <si>
    <t>039/2021</t>
  </si>
  <si>
    <t>DEPASA</t>
  </si>
  <si>
    <t>01130028/2022</t>
  </si>
  <si>
    <t>022/2025</t>
  </si>
  <si>
    <t>041/2022</t>
  </si>
  <si>
    <t>01130027/2022</t>
  </si>
  <si>
    <t>023/2025</t>
  </si>
  <si>
    <t>0113.000147/2025-21</t>
  </si>
  <si>
    <t>PREGÃO ELETRÔNICO SRP Nº 077/2025</t>
  </si>
  <si>
    <t>Fornecimento de MATERIAL DE CONSUMO - MARMITAS destinado a atender a Secretaria Municipal de Agropecuária.</t>
  </si>
  <si>
    <t>002/2025</t>
  </si>
  <si>
    <t>01130016/2025</t>
  </si>
  <si>
    <t>MARIA V C DA SILVA LTDA</t>
  </si>
  <si>
    <t>56.103.415/0001-45</t>
  </si>
  <si>
    <t>3.3.90.30.00.00</t>
  </si>
  <si>
    <t>050/2025</t>
  </si>
  <si>
    <t>Nathan Luiz Menezes da Silva</t>
  </si>
  <si>
    <t>36/2022</t>
  </si>
  <si>
    <t>PREGÃO ELETRÔNICO SRP Nº 034/2021</t>
  </si>
  <si>
    <t>Prestação de serviço de administração e gerenciamento informatizado para serviços de manutenção preventiva e corretiva de veículos com o fornecimento de peças e acessórios multimarcas, fornecimento de lubrificantes, através de redes de estabelecimentos credenciados pela CONTRATADA, com implantação e operação de sistema informatizado e integrado para gestão da frota, com tecnologia de cartão eletrônico com chip (tipo smart) ou cartão com tarja magnética</t>
  </si>
  <si>
    <t>024/2021</t>
  </si>
  <si>
    <t>DERACRE</t>
  </si>
  <si>
    <t>01130015/2022</t>
  </si>
  <si>
    <t>PRIME CONSULTORIA E ASSESSORIA EMPRESARIAL LTDA</t>
  </si>
  <si>
    <t>05.340.639/0001-30</t>
  </si>
  <si>
    <t>030/2025</t>
  </si>
  <si>
    <t>Antônio Netto de Souza Pinto Albano</t>
  </si>
  <si>
    <t>Dimas Bonfanti</t>
  </si>
  <si>
    <t>14/2024</t>
  </si>
  <si>
    <t>Pregão eletrônico Nº 88/2024</t>
  </si>
  <si>
    <t>Pregão Eletrônico</t>
  </si>
  <si>
    <t>Aquisição de insumos para cultivo protegido visando atender as demandas da Secretaria Municipal de Agropecuária – SEAGRO</t>
  </si>
  <si>
    <t>011300001/2025</t>
  </si>
  <si>
    <t>WIRLEIDE F. DOS  SANTOS</t>
  </si>
  <si>
    <t>08.954.494/0001-55</t>
  </si>
  <si>
    <t>1706 (Transferencias especiais)</t>
  </si>
  <si>
    <t>3.3.90.30</t>
  </si>
  <si>
    <t>004/2025</t>
  </si>
  <si>
    <t>Sebastiana Avelino da Silva</t>
  </si>
  <si>
    <t>Luciete Costa de Araújo</t>
  </si>
  <si>
    <t>011300002/2025</t>
  </si>
  <si>
    <t>C. D. AGOSTINI LTDA</t>
  </si>
  <si>
    <t>07.931.399/0001-73</t>
  </si>
  <si>
    <t>01130003/2025</t>
  </si>
  <si>
    <t>L. O. CAMPOS EIRELLI</t>
  </si>
  <si>
    <t>34.518.336/0001-62</t>
  </si>
  <si>
    <t>003/2025</t>
  </si>
  <si>
    <t>002/2024</t>
  </si>
  <si>
    <t>Pregão eletrônico Nº 003/2024</t>
  </si>
  <si>
    <t>Pregão Eletrônico SRP</t>
  </si>
  <si>
    <t>Aquisição de veículo tipo CAMINHÃO BASCULANTE visando a execução do Convênio n° 956473/2024</t>
  </si>
  <si>
    <t>Nº 135/2023 DOU</t>
  </si>
  <si>
    <t>023/2023</t>
  </si>
  <si>
    <t>Ministerio da gestão e Inovação em Serviços Públicos</t>
  </si>
  <si>
    <t xml:space="preserve">aquisição de veículos administrativos, de transporte de pessoal e de carga, </t>
  </si>
  <si>
    <t>01130011/2024</t>
  </si>
  <si>
    <t>VOLKSVAGEM TRUCK &amp; BUS INDUSTRIA E COM. / MAN LATIM AMERICA INDUS. COM. DE VEICULOS LTDA.</t>
  </si>
  <si>
    <t>06.020.318/0001-10</t>
  </si>
  <si>
    <t>1700 (Convênio) e 1500 (Recurso Próprio)</t>
  </si>
  <si>
    <t>4.4.90.52</t>
  </si>
  <si>
    <t>045/2024</t>
  </si>
  <si>
    <t>Ruann Carlos Nasserala</t>
  </si>
  <si>
    <t>Antonio Neto de S. Pinto Albano</t>
  </si>
  <si>
    <t>148/2021</t>
  </si>
  <si>
    <t>Tomada de Preço n° 013/2021</t>
  </si>
  <si>
    <t>Tomada de Preço</t>
  </si>
  <si>
    <t>Contratação de empresa de engenharia para execução dos serviços de melhorias sanitárias domiciliares no município de Rio Branco - Acre.</t>
  </si>
  <si>
    <t>01130010/2022</t>
  </si>
  <si>
    <t>Hypper Incorporação Construções e Comércio LTDA</t>
  </si>
  <si>
    <t>15.261.309/0001-02</t>
  </si>
  <si>
    <t>CONVÊNIO</t>
  </si>
  <si>
    <t>44.90.51.0000</t>
  </si>
  <si>
    <t>822345/2015</t>
  </si>
  <si>
    <t>1°</t>
  </si>
  <si>
    <t>Prorrogação prazo</t>
  </si>
  <si>
    <t xml:space="preserve">Obras </t>
  </si>
  <si>
    <t>Indireta</t>
  </si>
  <si>
    <t>007/2022</t>
  </si>
  <si>
    <t>Não</t>
  </si>
  <si>
    <t>Sim</t>
  </si>
  <si>
    <t>Período de defeso</t>
  </si>
  <si>
    <t>033/2025</t>
  </si>
  <si>
    <t>Fernanda Dantas Benvindo</t>
  </si>
  <si>
    <t>Joselito José da Nobrega</t>
  </si>
  <si>
    <t xml:space="preserve">Termo Aditivo </t>
  </si>
  <si>
    <t>2°</t>
  </si>
  <si>
    <t>13/10/20222</t>
  </si>
  <si>
    <t>Alagação</t>
  </si>
  <si>
    <t>3°</t>
  </si>
  <si>
    <t>Prorrogação execução</t>
  </si>
  <si>
    <t>Período chuvoso</t>
  </si>
  <si>
    <t>4°</t>
  </si>
  <si>
    <t xml:space="preserve">5° </t>
  </si>
  <si>
    <t>6°</t>
  </si>
  <si>
    <t>7°</t>
  </si>
  <si>
    <t>8°</t>
  </si>
  <si>
    <t>11/102023</t>
  </si>
  <si>
    <t>9°</t>
  </si>
  <si>
    <t>10°</t>
  </si>
  <si>
    <t>11°</t>
  </si>
  <si>
    <t>12°</t>
  </si>
  <si>
    <t>13°</t>
  </si>
  <si>
    <t>14°</t>
  </si>
  <si>
    <t>15°</t>
  </si>
  <si>
    <t>16°</t>
  </si>
  <si>
    <t>17°</t>
  </si>
  <si>
    <t>18°</t>
  </si>
  <si>
    <t>242/2023</t>
  </si>
  <si>
    <t>CONCORRÊNCIA Nº. 013/2023</t>
  </si>
  <si>
    <t>CONCORRÊNCIA</t>
  </si>
  <si>
    <t>Maior Desconto</t>
  </si>
  <si>
    <t>construção de três Galpões para armazenamento de insumos e equipamento, para atender as demandas da Secretaria Municipal de Agropecuária – SEAGRO</t>
  </si>
  <si>
    <t>01130003/2024</t>
  </si>
  <si>
    <t>SANTOS COMÉRCIO E CONSTRUÇÃO LTDA</t>
  </si>
  <si>
    <t>07.148.735/0001-06</t>
  </si>
  <si>
    <t>1500 (recurso próprio)</t>
  </si>
  <si>
    <t>4.4.90.51</t>
  </si>
  <si>
    <t>Obra</t>
  </si>
  <si>
    <t>008/2025</t>
  </si>
  <si>
    <t>Manoel Marcos Matias</t>
  </si>
  <si>
    <t>José Ennis Figueiredo Barbosa</t>
  </si>
  <si>
    <t>012/2024</t>
  </si>
  <si>
    <t>PREGÃO PRESENCIAL SRP nº. 020/2023</t>
  </si>
  <si>
    <t>contratação de empresa para a prestação de serviços comuns de engenharia de forma continuada, por demanda, para execução de reformas de pouca relevância material, serviços de adequação, adaptação, reparação ou revitalização, que consistam de atividades simples, típicas de intervenções isoladas, que possam ser objetivamente definidas conforme especificações usuais no mercado e preços da tabela SINAPI</t>
  </si>
  <si>
    <t>007/2024</t>
  </si>
  <si>
    <t>SEINFRA.</t>
  </si>
  <si>
    <t>01130013/2024</t>
  </si>
  <si>
    <t>INNOVE ARQUITETURA E ENGENHARIA EIRELI</t>
  </si>
  <si>
    <t>23.820.555/0001-85</t>
  </si>
  <si>
    <t>Serviço Comum de Engenharia Continuado</t>
  </si>
  <si>
    <t>005/2024</t>
  </si>
  <si>
    <t xml:space="preserve">Não se aplica </t>
  </si>
  <si>
    <t>024/2024</t>
  </si>
  <si>
    <t>Irene Peres Magalhães</t>
  </si>
  <si>
    <t>Ney Pinheiro de Souza</t>
  </si>
  <si>
    <t>358/2019</t>
  </si>
  <si>
    <t>PREGÃO PRESENCIAL SRP Nº. 016/2020</t>
  </si>
  <si>
    <t>PRESTAÇÃO DE SERVIÇOS TERCEIRIZADOS EM APOIO OPERACIONAL, DE FORMA INDIRETA E CONTÍNUA</t>
  </si>
  <si>
    <t>005/2020</t>
  </si>
  <si>
    <t>SASDH</t>
  </si>
  <si>
    <t>01130007/2021</t>
  </si>
  <si>
    <t>KRONOS PROJETOS E SERVIÇOS - LTDA</t>
  </si>
  <si>
    <t>03.082.817/0001-44</t>
  </si>
  <si>
    <t>33.90.39.0000</t>
  </si>
  <si>
    <t>077/2025</t>
  </si>
  <si>
    <t>Maria Rosângela Matos Fernandes</t>
  </si>
  <si>
    <t>Clemisson Oliveira Souza</t>
  </si>
  <si>
    <t>Termo Apostilamento</t>
  </si>
  <si>
    <t>Repactuação</t>
  </si>
  <si>
    <t>VII</t>
  </si>
  <si>
    <t>-</t>
  </si>
  <si>
    <t>018/2023</t>
  </si>
  <si>
    <t>PREGÃO PRESENCIAL SRP Nº. 010/2022</t>
  </si>
  <si>
    <t>Contratação de empresa para prestação de serviços terceirizado, para atender as necessidades da Secretaria Municipal de Agropecuária - SEAGRO</t>
  </si>
  <si>
    <t>X</t>
  </si>
  <si>
    <t>Prefeitura Municipal de Plácido de Castro</t>
  </si>
  <si>
    <t>01130030/2023</t>
  </si>
  <si>
    <t>VIII</t>
  </si>
  <si>
    <t>076/2025</t>
  </si>
  <si>
    <t xml:space="preserve">I </t>
  </si>
  <si>
    <t>033/2023</t>
  </si>
  <si>
    <t>INEXIGIBILIDADE DE LICITAÇÃO</t>
  </si>
  <si>
    <t>prestação de serviços de Assinatura anual para acesso aos serviços do Sistema Banco de Preços – ferramenta de pesquisas e comparação de preços praticados pela Administração Pública, para atender as necessidades da Secretária Municipal de Agropecuária – SEAGRO.</t>
  </si>
  <si>
    <t>INEXIGIBILIDADE DE LICITAÇÃO N° 001/2023</t>
  </si>
  <si>
    <t>art. 25, inciso I, da Lei n° 8.666/93</t>
  </si>
  <si>
    <t>01130040/2023</t>
  </si>
  <si>
    <t xml:space="preserve">NP TECNOLOGIA E GESTAO DE DADOS LTDA </t>
  </si>
  <si>
    <t>07.797.967/0001-95</t>
  </si>
  <si>
    <t>3.3.90.39.0000</t>
  </si>
  <si>
    <t>070/2022</t>
  </si>
  <si>
    <t>Jamilson de Paiva Neri</t>
  </si>
  <si>
    <t>075/2022</t>
  </si>
  <si>
    <t>DISPENSA DE LICITAÇÃO</t>
  </si>
  <si>
    <t>Locação de Imóvel: galpão, em alvenaria, todo coberto e fechado, medindo aproximadamente 900m²”, para atender as demandas da Diretoria de apoio à agricultura família, desta Secretaria Municipal de Agropecuária – SEAGRO</t>
  </si>
  <si>
    <t>DISPENSA DE LICITAÇÃO Nº 013/2022</t>
  </si>
  <si>
    <t>artigo 24, inciso X, da Lei n° 8.666/93</t>
  </si>
  <si>
    <t>01130020/2023</t>
  </si>
  <si>
    <t>F C DE CARVALHO</t>
  </si>
  <si>
    <t>41.585.243/0001-16</t>
  </si>
  <si>
    <t>069/2023</t>
  </si>
  <si>
    <t>Danilo Oliveira Diniz</t>
  </si>
  <si>
    <t>001/2022</t>
  </si>
  <si>
    <t>Locação de Imóvel: galpão, em alvenaria, todo coberto e fechado, medindo aproximadamente 1.000m², para atender as demandas das Divisões de Patrimônio e Zeladoria, desta Secretaria Municipal de Agropecuária – SEAGRO</t>
  </si>
  <si>
    <t>DISPENSA DE LICITAÇÃO Nº 001/2022</t>
  </si>
  <si>
    <t>01130016/2022</t>
  </si>
  <si>
    <t>IF LOCAÇÕES DE IMÓVEIS EIRELI</t>
  </si>
  <si>
    <t>34.625.024/0001-58</t>
  </si>
  <si>
    <t>015/2023</t>
  </si>
  <si>
    <t>028/2022</t>
  </si>
  <si>
    <t>PREGÃO PRESENCIAL SRP Nº. 128/2022</t>
  </si>
  <si>
    <t>Maior Percentual de desconto %</t>
  </si>
  <si>
    <t xml:space="preserve">– Contratação de empresa (Pessoa Jurídica) para execução de serviços de manutenção preventiva e corretiva, reforma, adequação e construção de pontes tipo estaqueada e circunstância </t>
  </si>
  <si>
    <t>01130031/2023</t>
  </si>
  <si>
    <t>J. C. O PAZ ENGENHARIA CONSTRUÇÃO E COMERCIO</t>
  </si>
  <si>
    <t>10.803.843/0001-80</t>
  </si>
  <si>
    <t>3.3.90.39.00.00.00</t>
  </si>
  <si>
    <t>009/2023</t>
  </si>
  <si>
    <t>043/2025</t>
  </si>
  <si>
    <t>Alan Rafael Matos de Souza</t>
  </si>
  <si>
    <t>220/2023</t>
  </si>
  <si>
    <t>CONCORRÊNCIA Nº. 008/2023</t>
  </si>
  <si>
    <t>Técnica e preço</t>
  </si>
  <si>
    <t>a contratação de empresa para prestação de serviços de publicidade e propaganda, compreendendo o conjunto de atividades realizadas integradamente que tenham por objetivo o estudo, o planejamento, a conceituação, a concepção, a criação, a execução interna, a intermediação e a supervisão da execução externa e a distribuição de ações publicitárias junto a público de interesse nos veículos de comunicação, redes sociais e demais meios de divulgação</t>
  </si>
  <si>
    <t>01130069/2023</t>
  </si>
  <si>
    <t>CIDADE AGÊNCIA DE PUBLICIDADE E PROPGANDA</t>
  </si>
  <si>
    <t>00.997.672/0001-13</t>
  </si>
  <si>
    <t>3.3.90.39.00.00</t>
  </si>
  <si>
    <t>1.000.000.00</t>
  </si>
  <si>
    <t>135/2023</t>
  </si>
  <si>
    <t>Ailton Antônio Oliveira Freitas</t>
  </si>
  <si>
    <t>Jean Carlos dos Santos Silva</t>
  </si>
  <si>
    <t>0113.000314/2025-71</t>
  </si>
  <si>
    <t>Locação de conjunto de filtros de água, incluindo serviços de manutenção preventiva e corretiva, bem como limpeza periódica da caixa d’água, com o objetivo de atender às necessidades da Secretaria Municipal de Agropecuária – SEAGRO</t>
  </si>
  <si>
    <t xml:space="preserve">DISPENSA DE LICITAÇÃO Nº   0081443 /2025 </t>
  </si>
  <si>
    <t>artigo 75, inc. II, da Lei Federal nº 14.133/2021</t>
  </si>
  <si>
    <t>01130015/2025</t>
  </si>
  <si>
    <t>RIGA BROTHER'S IMP E EXP LTDA</t>
  </si>
  <si>
    <t>42.566.192/0002-29</t>
  </si>
  <si>
    <t>33.90.39.00.00.00</t>
  </si>
  <si>
    <t>047/2025</t>
  </si>
  <si>
    <t>Jonathan Barbosa de Oliveira</t>
  </si>
  <si>
    <t>0113.000312/2025-28</t>
  </si>
  <si>
    <t>Contratação de empresa para aquisição de embalagens personalizadas para envasamento de alimentos com o objetivo de atender às necessidades da Secretaria Municipal de Agropecuária – SEAGRO</t>
  </si>
  <si>
    <t xml:space="preserve">DISPENSA DE LICITAÇÃO Nº   0090176 /2025 </t>
  </si>
  <si>
    <t>01130030/2025</t>
  </si>
  <si>
    <t>PROSABOR ALIMENTOS LTDA EPP</t>
  </si>
  <si>
    <t>96.587.837/0001-58</t>
  </si>
  <si>
    <t>33.90.30.00.00.00</t>
  </si>
  <si>
    <t>073/2025</t>
  </si>
  <si>
    <t>0113.000313/2025-98</t>
  </si>
  <si>
    <t>Contratação de empresa especializada para aquisição de componentes secundários para fabricação do produto alimentício extraído da soja, com o objetivo de atender às demandas da Secretaria Municipal de Agropecuária – SEAGRO</t>
  </si>
  <si>
    <t xml:space="preserve">DISPENSA DE LICITAÇÃO Nº   0085662/2025 </t>
  </si>
  <si>
    <t>01130031/2025</t>
  </si>
  <si>
    <t>074/2025</t>
  </si>
  <si>
    <t>0113.000833/2025-26</t>
  </si>
  <si>
    <t>PREGÃO ELETRÔNICO SRP Nº. 068/2026</t>
  </si>
  <si>
    <t>aquisição de materiais de consumo, incluindo itens de expediente, higiene e limpeza, e gêneros alimentícios, visa atender às demandas da Secretaria Municipal de Agropecuária – SEAGRO</t>
  </si>
  <si>
    <t>01130025/2025</t>
  </si>
  <si>
    <t>EMBALART INDÚSTRIA E COMÉRCIO DE EMBALAGENS LTDA</t>
  </si>
  <si>
    <t>34.636.171/0001-23</t>
  </si>
  <si>
    <t>061/2025</t>
  </si>
  <si>
    <t>Mariana Abreu de O. Nascimento</t>
  </si>
  <si>
    <t>0113.000804/2025-33</t>
  </si>
  <si>
    <t>01130017/2025</t>
  </si>
  <si>
    <t>F S P DE SOUZA</t>
  </si>
  <si>
    <t>34.800.566/0001-10</t>
  </si>
  <si>
    <t>054/2025</t>
  </si>
  <si>
    <t>0113.000807/2025-49</t>
  </si>
  <si>
    <t>PREGÃO ELETRÔNICO SRP Nº. 068/2027</t>
  </si>
  <si>
    <t>003/2027</t>
  </si>
  <si>
    <t>01130018/2025</t>
  </si>
  <si>
    <t>PAPELARIA MUNDO IMPORTAÇÃO E EXPORTAÇÃO LTDA</t>
  </si>
  <si>
    <t>14.869.791/0001-03</t>
  </si>
  <si>
    <t>055/2025</t>
  </si>
  <si>
    <t>0113.000811/2025-38</t>
  </si>
  <si>
    <t>PREGÃO ELETRÔNICO SRP Nº. 068/2028</t>
  </si>
  <si>
    <t>003/2028</t>
  </si>
  <si>
    <t>01130019/2025</t>
  </si>
  <si>
    <t>T. C. OLIVEIRA LTDA</t>
  </si>
  <si>
    <t>33.297.274/0001-43</t>
  </si>
  <si>
    <t>056/2025</t>
  </si>
  <si>
    <t> 0113.000813/2025-81</t>
  </si>
  <si>
    <t>PREGÃO ELETRÔNICO SRP Nº. 068/2029</t>
  </si>
  <si>
    <t>003/2029</t>
  </si>
  <si>
    <t> 01130020/2025</t>
  </si>
  <si>
    <t>AUGUSTO. S. DE ARAÚJO LTDA</t>
  </si>
  <si>
    <t>05.511.061/0001-37</t>
  </si>
  <si>
    <t>057/2025</t>
  </si>
  <si>
    <t>0113.000898/2025-17</t>
  </si>
  <si>
    <t>PREGÃO ELETRÔNICO SRP Nº. 068/2030</t>
  </si>
  <si>
    <t>003/2030</t>
  </si>
  <si>
    <t>01130022/2025</t>
  </si>
  <si>
    <t>AC INDÚSTRIA E COMÉRCIO DE AÇÚCAR E IMPORTAÇÃO &amp; EXPORTAÇÃO LTDA</t>
  </si>
  <si>
    <t>08.765.868/0002-75</t>
  </si>
  <si>
    <t>058/2025</t>
  </si>
  <si>
    <t>0113.000830/2025-10</t>
  </si>
  <si>
    <t>PREGÃO ELETRÔNICO SRP Nº. 068/2031</t>
  </si>
  <si>
    <t>003/2031</t>
  </si>
  <si>
    <t>01130023/2025</t>
  </si>
  <si>
    <t>DISTRIBUIDORA PHANTOM J. S. COMERCIO IMP. EXP</t>
  </si>
  <si>
    <t>11.338.721/0001-22</t>
  </si>
  <si>
    <t>059/2025</t>
  </si>
  <si>
    <t>0113.000831/2025-80</t>
  </si>
  <si>
    <t>PREGÃO ELETRÔNICO SRP Nº. 068/2032</t>
  </si>
  <si>
    <t>003/2032</t>
  </si>
  <si>
    <t>01130024/2025</t>
  </si>
  <si>
    <t>R C DISTRIBUIDORA LTDA</t>
  </si>
  <si>
    <t>58.394.426/0001-57</t>
  </si>
  <si>
    <t>054/2031</t>
  </si>
  <si>
    <t>0113.000853/2025-68</t>
  </si>
  <si>
    <t>PREGÃO ELETRÔNICO SRP Nº. 068/2033</t>
  </si>
  <si>
    <t>003/2033</t>
  </si>
  <si>
    <t>01130026/2025</t>
  </si>
  <si>
    <t>PABLO LUIS MARTINS ME</t>
  </si>
  <si>
    <t>09.138.326/0001-54</t>
  </si>
  <si>
    <t>060/2032</t>
  </si>
  <si>
    <t>0113.000857/2025-57</t>
  </si>
  <si>
    <t>PREGÃO ELETRÔNICO SRP Nº. 068/2034</t>
  </si>
  <si>
    <t>003/2034</t>
  </si>
  <si>
    <t>01130029/2025</t>
  </si>
  <si>
    <t>DAIANE DOS SANTOS MARTINS - ME</t>
  </si>
  <si>
    <t>45.930.390/0001-37</t>
  </si>
  <si>
    <t>062/2033</t>
  </si>
  <si>
    <t>0113.000859/2025-03</t>
  </si>
  <si>
    <t>PREGÃO ELETRÔNICO SRP Nº. 068/2035</t>
  </si>
  <si>
    <t>003/2035</t>
  </si>
  <si>
    <t>01130027/2025</t>
  </si>
  <si>
    <t>J S CORDEIRO – EPP</t>
  </si>
  <si>
    <t>18.255.882/0001-00</t>
  </si>
  <si>
    <t>063/2034</t>
  </si>
  <si>
    <t>0113.000855/2025-14</t>
  </si>
  <si>
    <t>PREGÃO ELETRÔNICO SRP Nº. 068/2036</t>
  </si>
  <si>
    <t>003/2036</t>
  </si>
  <si>
    <t>01130028/2025</t>
  </si>
  <si>
    <t>M C SANTOS COMÉRCIO DE LUMINÁRIAS</t>
  </si>
  <si>
    <t>23.704.274/0001-67</t>
  </si>
  <si>
    <t>065/203</t>
  </si>
  <si>
    <t>0113.000829/2025-37</t>
  </si>
  <si>
    <t>PREGÃO ELETRÔNICO SRP Nº. 068/2037</t>
  </si>
  <si>
    <t>003/2037</t>
  </si>
  <si>
    <t>01130021/2025</t>
  </si>
  <si>
    <t>CAMPOS SOLUÇÕES ATACADISTAS LTDA</t>
  </si>
  <si>
    <t>60.915.736/0001-11</t>
  </si>
  <si>
    <t>06.10/2025</t>
  </si>
  <si>
    <t>066/2025</t>
  </si>
  <si>
    <t>024/2025</t>
  </si>
  <si>
    <t>aquisição de água tipo mineral potável acondicionada em vasilhames de 20 litros e carga de gás liquefeito de petróleo (gás de cozinha) no tamanho de 13 kg, para atender as demandas da Secretaria Municipal de Agropecuária – SEAGRO e Mercados Municipais</t>
  </si>
  <si>
    <t>001/2025</t>
  </si>
  <si>
    <t>01130010/2025</t>
  </si>
  <si>
    <t>W. M. DE FIGUEIREDO NETO - EPP</t>
  </si>
  <si>
    <t>01.644.549/0001-81</t>
  </si>
  <si>
    <t>035/2025</t>
  </si>
  <si>
    <t>Pamela Alves de Moura</t>
  </si>
  <si>
    <t>01130009/2025</t>
  </si>
  <si>
    <t>AUGUSTO S. DE ARAUJO - EIRELI</t>
  </si>
  <si>
    <t>034/2025</t>
  </si>
  <si>
    <t>035/2022</t>
  </si>
  <si>
    <t>Pregão Eletrônico SRP n° 030 /2021</t>
  </si>
  <si>
    <t>Contratação de empresa especializada para fornecimento de água potável a fim de atender as necessidades da Central de Abastecimento e Mercados Municipais de Rio Branco.</t>
  </si>
  <si>
    <t>007/2021</t>
  </si>
  <si>
    <t>SEME</t>
  </si>
  <si>
    <t>01130007/2022</t>
  </si>
  <si>
    <t>EDIMAR PASQUIM -ME</t>
  </si>
  <si>
    <t>08.223.466/0001-68</t>
  </si>
  <si>
    <t>33.90.39.00</t>
  </si>
  <si>
    <t>084/2022</t>
  </si>
  <si>
    <t>034/2022</t>
  </si>
  <si>
    <t>PREGÃO PRESENCIAL SRP Nº. 016/2021</t>
  </si>
  <si>
    <t>Contratação de empresa especializada na execução dos serviços de segurança patrimonial do tipo “monitoramento remoto”, por meio de sistemas de alarmes, câmeras, sensores de presença e de vistoria de pronta resposta por 24 h (vinte e quatro horas) ininterruptas, com fornecimento de equipamentos (mediante comodato) instalação, configuração e manutenção dos sistemas, conforme especificações e quantitativos estimados, constante neste termo de referência, nas dependências da unidades ( CEASA, mercado do peixe, mercado do bosque, mercado da estação e galpão) da Secretaria Municipal de Agropecuária - SEAGRO</t>
  </si>
  <si>
    <t>Prefeitura Municipal de Feijó</t>
  </si>
  <si>
    <t>01130019/2022</t>
  </si>
  <si>
    <t>RIO BRANCO SEGURANÇA ELETRÔNICA E SERVIÇOS LTDA</t>
  </si>
  <si>
    <t>16.803.988/0001-67</t>
  </si>
  <si>
    <t>029/2022</t>
  </si>
  <si>
    <t>011/2022</t>
  </si>
  <si>
    <t>PREGÃO ELETRÔNICO SRP Nº 247/2021</t>
  </si>
  <si>
    <t>Contratação de empresa para prestação de serviços terceirizados de apoio administrativo, técnico e operacional (Agente de Portaria Noturno), para dar continuidade nos serviços de segurança da Secretaria Municipal de Agropecuária – SEAGRO</t>
  </si>
  <si>
    <t>072/2021</t>
  </si>
  <si>
    <t>SECRETARIA DE ESTADO DE EDUCAÇÃO, CULTURA E ESPORTES- SEE</t>
  </si>
  <si>
    <t>01130011/2022</t>
  </si>
  <si>
    <t>SUATS SEGURANÇA- EIRELI</t>
  </si>
  <si>
    <t>02.197.190/0001-04</t>
  </si>
  <si>
    <t>075/2025</t>
  </si>
  <si>
    <t>Maria Rosangela Matos Fernandes</t>
  </si>
  <si>
    <t>Clemisson Oliveira de Souza</t>
  </si>
  <si>
    <t>199/2019</t>
  </si>
  <si>
    <t>PREGÃO PRESENCIAL SRP Nº. 115/2019</t>
  </si>
  <si>
    <t>Contratação de pessoa jurídica para a prestação de serviços terceirizados de Apoio Técnico Administrativo e Operacional (Auxiliar de Serviços de limpeza, Auxiliar de Serviços Diversos I e II, Agente de Portaria Diurno e Noturno, Recepcionista, Encarregado, Artífice de Serviços Gerais (eletricista, pedreiro, carpinteiro), Jardineiro, Operador de Roçadeira, Supervisor, Telefonista), com dedicação exclusiva de mão de obra, visando o adequado funcionamento da estrutura técnico-administrativa da SAFRA</t>
  </si>
  <si>
    <t>002/2020</t>
  </si>
  <si>
    <t>SEMEIA</t>
  </si>
  <si>
    <t>034/2020</t>
  </si>
  <si>
    <t>MAIA E PIMENTEL SERVIÇOS E CONSULTORIA -EPP</t>
  </si>
  <si>
    <t>11.661.499/0001-02</t>
  </si>
  <si>
    <t>091/2023</t>
  </si>
  <si>
    <t xml:space="preserve">Alteração do Prgrama de Trablaho na Dotação Orçamentário </t>
  </si>
  <si>
    <t>074/2024</t>
  </si>
  <si>
    <t>PREGÃO ELETRÔNICO SRP Nº 044/2024</t>
  </si>
  <si>
    <t>Aquisição de sementes de arroz e feijão</t>
  </si>
  <si>
    <t>004/2024</t>
  </si>
  <si>
    <t>01130005/2025</t>
  </si>
  <si>
    <t>INOVA AGRONEGÓCIOS LTDA</t>
  </si>
  <si>
    <t>29.309.381/0001-77</t>
  </si>
  <si>
    <t>33.90.30.00</t>
  </si>
  <si>
    <t>006/2025</t>
  </si>
  <si>
    <t>035/2023</t>
  </si>
  <si>
    <t>001/2023</t>
  </si>
  <si>
    <t>Locação de Veículos (Caminhonete pick-up) com condutor</t>
  </si>
  <si>
    <t>SEOP</t>
  </si>
  <si>
    <t>locação de veículos automotores do tipo caminhonetes com e sem motorista, visando atender as necessidades da demanda da Secretaria
Municipal de Agropecuária – SEAGRO</t>
  </si>
  <si>
    <t>01130037/2023</t>
  </si>
  <si>
    <t>W. L. OLIVEIRA EIRELI - ME</t>
  </si>
  <si>
    <t>17.337.136/0001-94</t>
  </si>
  <si>
    <t>25/2025</t>
  </si>
  <si>
    <t>Joas Cunha de Lima</t>
  </si>
  <si>
    <t>Antonio Netto de Souza Pinto Albano</t>
  </si>
  <si>
    <t xml:space="preserve">DISPENSA DE LICITAÇÃO </t>
  </si>
  <si>
    <t xml:space="preserve">Preço Minino </t>
  </si>
  <si>
    <t>Aquisição dos materiais necessários ao sistema de combate a incêndios do Mercado Municipal Álvaro Rocha, observando-se a legislação vigente e os princípios da economicidade, eficiência e legalidad</t>
  </si>
  <si>
    <t xml:space="preserve">DISPENSA DE LICITAÇÃO Nº   002/2025 </t>
  </si>
  <si>
    <t>Inciso II do artigo 75 da Lei 14.133/2021</t>
  </si>
  <si>
    <t>Aquisição dos materiais necessários ao sistema de combate a incêndios do Mercado Municipal Álvaro Rocha, observando-se a legislação vigente e os princípios
da economicidade, eficiência e legalidade.</t>
  </si>
  <si>
    <t>01130006/2025</t>
  </si>
  <si>
    <t>G. L. Oliveira Extintores e Serviços LTDA</t>
  </si>
  <si>
    <t>29.946.443/0001-51</t>
  </si>
  <si>
    <t>3.3.90.30.00. 4.4.90.52.00.00.00</t>
  </si>
  <si>
    <t>027/2025</t>
  </si>
  <si>
    <t>Leônidas Leão de Assis</t>
  </si>
  <si>
    <t>017/2025</t>
  </si>
  <si>
    <t>116/2024</t>
  </si>
  <si>
    <t>Locação de veículos tipo caminhonete</t>
  </si>
  <si>
    <t>029/2029</t>
  </si>
  <si>
    <t>locação de veículos tipo caminhonete</t>
  </si>
  <si>
    <t>01130013/2025</t>
  </si>
  <si>
    <t>R A N LIMA LTDA</t>
  </si>
  <si>
    <t>04.034.583/0017-90</t>
  </si>
  <si>
    <t>3.3.90.39.00.00.00.</t>
  </si>
  <si>
    <t>82/2025</t>
  </si>
  <si>
    <t>Weverton Da Luz Braz</t>
  </si>
  <si>
    <t>0103.001708/2025-84</t>
  </si>
  <si>
    <t>439/2024</t>
  </si>
  <si>
    <t>Aquisição de água potável, para consumo humano obedecendo à portaria do MS Nº 2.914, de 12-12-2011, transportada em caminhão pipa, a fim de atender as necessidades das famílias que residem nas comunidades rurais</t>
  </si>
  <si>
    <t>SESACRE</t>
  </si>
  <si>
    <t>01130033/2025</t>
  </si>
  <si>
    <t>AGUAPURE LTDA</t>
  </si>
  <si>
    <t>23.141.967/0001-99</t>
  </si>
  <si>
    <t>3.3.90.30.000</t>
  </si>
  <si>
    <t>81/2025</t>
  </si>
  <si>
    <t>Rafael de Albuquerque Maia</t>
  </si>
  <si>
    <t>Renata Jordan Marques</t>
  </si>
  <si>
    <t>0113.000036/2025</t>
  </si>
  <si>
    <t>212/2024</t>
  </si>
  <si>
    <t>01130014/2025</t>
  </si>
  <si>
    <t>ELIZEU MESQUITA DA SILVA - M</t>
  </si>
  <si>
    <t>04.296.753/0001-47</t>
  </si>
  <si>
    <t>67/2025</t>
  </si>
  <si>
    <t>144/2025</t>
  </si>
  <si>
    <t>aquisição e instalação de condicionadores de ar, com entrega sob demanda, para atender as necessidades da Secretaria Municipal de Agropecuária – SEAGRO</t>
  </si>
  <si>
    <t>386/2024</t>
  </si>
  <si>
    <t>01130012/2025</t>
  </si>
  <si>
    <t>DREAM LTDA</t>
  </si>
  <si>
    <t>23.799.842/0002-31</t>
  </si>
  <si>
    <t>44.90.52</t>
  </si>
  <si>
    <t>45/2025</t>
  </si>
  <si>
    <t>Antonio Netto De Souza
Pinto Albano</t>
  </si>
  <si>
    <t>017/2022</t>
  </si>
  <si>
    <t>PREGÃO ELETRÔNICO SRP Nº 041/2022</t>
  </si>
  <si>
    <t>Prestação de serviços contínuos de manutenção preventiva e corretiva de aparelhos de ar-condicionado com fornecimento de mão de obra, peças, componentes e acessórios diversos, visando atender as necessidades da Secretaria Municipal de Agropecuária – SEAGRO</t>
  </si>
  <si>
    <t>003/2022</t>
  </si>
  <si>
    <t>01130021/2022</t>
  </si>
  <si>
    <t>ACRE FRIO AR CONDICIONADO – LTDA</t>
  </si>
  <si>
    <t>10.889.815/0001-27</t>
  </si>
  <si>
    <t>041/2021</t>
  </si>
  <si>
    <t>José Maia Santos</t>
  </si>
  <si>
    <t>045/2022</t>
  </si>
  <si>
    <t>PREGÃO ELETRÔNICO SRP N° 015/2022</t>
  </si>
  <si>
    <t>Locação de equipamentos de informática (Computadores e Nobreak), visando atender as necessidades da Secretaria Municipal de Agropecuária – SEAGRO</t>
  </si>
  <si>
    <t>831/2022</t>
  </si>
  <si>
    <t>SAERB</t>
  </si>
  <si>
    <t>01130073/2022</t>
  </si>
  <si>
    <t>I9 SOLUÇÕES DO BRASIL LTDA</t>
  </si>
  <si>
    <t>04.361.899/0001-29</t>
  </si>
  <si>
    <t>131/2023</t>
  </si>
  <si>
    <t>026/2023</t>
  </si>
  <si>
    <t xml:space="preserve">PREGÃO ELETRÔNICO SRP Nº 150/2023 </t>
  </si>
  <si>
    <t>PRESTAÇÃO DE SERVIÇOS DE LOCAÇÃO DE IMPRESSORAS, de forma continuada, compreendendo: a cessão de direito de uso de equipamentos novos e de primeiro uso, bem como, softwares de configuração dos equipamentos,</t>
  </si>
  <si>
    <t>01130036/2023</t>
  </si>
  <si>
    <t>DUX COM E REPRESENTAÇÕES IMP E EXP LTDA</t>
  </si>
  <si>
    <t>05.502.105/0001-62</t>
  </si>
  <si>
    <t>081/2023</t>
  </si>
  <si>
    <t>4065/2021</t>
  </si>
  <si>
    <t>Contrato “Prestação de serviços terceirizados em apoio operacional, de forma indireta e contínua (agente de poratria noturno)</t>
  </si>
  <si>
    <t>01130008/2021</t>
  </si>
  <si>
    <t>ISAO - GESTÃO DE PESSOAS - LTDA</t>
  </si>
  <si>
    <t>17.189.998/0001-17</t>
  </si>
  <si>
    <t>78/2025</t>
  </si>
  <si>
    <t>045/2023</t>
  </si>
  <si>
    <t>PREGÃO PRESENCIAL SRP Nº. 184/2022</t>
  </si>
  <si>
    <t>Prestação de serviço terceirizado e continuado de apoio operacional e administrativo, com disponibilização de mão de obra em regime de dedicação exclusiva, a serem executados no âmbito da Secretaria Municipal de Agropecuária – SEAGRO.</t>
  </si>
  <si>
    <t>391/2022</t>
  </si>
  <si>
    <t>01130067/2023</t>
  </si>
  <si>
    <t>ASA - AGÊNCIA DE SERVIÇOS DO ACRE LTDA - EPP</t>
  </si>
  <si>
    <t>11.815.892/0001- 03</t>
  </si>
  <si>
    <t>070/2025</t>
  </si>
  <si>
    <t>027/2023</t>
  </si>
  <si>
    <t>PREGÃO PRESENCIAL SRP Nº. 016/2022</t>
  </si>
  <si>
    <t>Contratação de empresa especializada em prestação de serviços de dedetização, desinsetização, descupinização e limpeza, eliminação de pragas urbanas, baratas, formigas, lagartas, pulgas, cupins, outros insetos, aracnídeos, quilópodes e diplópodes, para atender as demandas da Secretaria Municipal de Agropecuária - SEAGRO</t>
  </si>
  <si>
    <t>29/2023</t>
  </si>
  <si>
    <t>SEMSA</t>
  </si>
  <si>
    <t>01130032/2023</t>
  </si>
  <si>
    <t>PARAÍSO AMBIENTES IMPORTAÇÃO E EXPORTAÇÃO LTDA – ME</t>
  </si>
  <si>
    <t>05.493.311/0001-53</t>
  </si>
  <si>
    <t>067/2023</t>
  </si>
  <si>
    <t>Gilvangela de Carvalho Holanda</t>
  </si>
  <si>
    <t>11/08/202</t>
  </si>
  <si>
    <t>TOTAL</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</si>
  <si>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</si>
  <si>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</si>
  <si>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Data da emissão:</t>
  </si>
  <si>
    <t xml:space="preserve">Nome do responsável pela elaboração: </t>
  </si>
  <si>
    <t xml:space="preserve">Nome do titular do Órgão/Entidade/Fundo (no exercício do cargo): </t>
  </si>
  <si>
    <t>JANEIRO À DEZEMBRO/2025</t>
  </si>
  <si>
    <t>Manual de Referência - 12ª Edição - Anexos IV, VI, VII e IX</t>
  </si>
  <si>
    <t>PRESTAÇÃO DE CONTAS MENSAL - EXERCÍCIO 2026</t>
  </si>
  <si>
    <t>PREGÃO ELETRONICO SRP Nº. 020/2025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</si>
</sst>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R$&quot;\ #,##0.00;[Red]\-&quot;R$&quot;\ #,##0.00"/>
    <numFmt numFmtId="164" formatCode="_-&quot;R$&quot;\ * #,##0.00_-;\-&quot;R$&quot;\ * #,##0.00_-;_-&quot;R$&quot;\ * &quot;-&quot;??_-;_-@"/>
    <numFmt numFmtId="165" formatCode="&quot;R$&quot;\ #,##0.00"/>
  </numFmts>
  <fonts count="5" x14ac:knownFonts="1">
    <font>
      <sz val="11"/>
      <color theme="1"/>
      <name val="Calibri"/>
      <scheme val="minor"/>
    </font>
    <font>
      <b/>
      <sz val="11"/>
      <name val="Arial"/>
      <family val="2"/>
    </font>
    <font>
      <sz val="11"/>
      <name val="Arial"/>
      <family val="2"/>
    </font>
    <font>
      <b/>
      <sz val="10"/>
      <name val="Arial"/>
      <family val="2"/>
    </font>
    <font>
      <sz val="10"/>
      <name val="Arial"/>
      <family val="2"/>
    </font>
  </fonts>
  <fills count="12">
    <fill>
      <patternFill patternType="none"/>
    </fill>
    <fill>
      <patternFill patternType="gray125"/>
    </fill>
    <fill>
      <patternFill patternType="solid">
        <fgColor rgb="FFF2F2F2"/>
        <bgColor rgb="FFF2F2F2"/>
      </patternFill>
    </fill>
    <fill>
      <patternFill patternType="solid">
        <fgColor rgb="FFA5A5A5"/>
        <bgColor rgb="FFA5A5A5"/>
      </patternFill>
    </fill>
    <fill>
      <patternFill patternType="solid">
        <fgColor rgb="FFDDD9C3"/>
        <bgColor rgb="FFDDD9C3"/>
      </patternFill>
    </fill>
    <fill>
      <patternFill patternType="solid">
        <fgColor rgb="FFF1F3F3"/>
        <bgColor rgb="FFF1F3F3"/>
      </patternFill>
    </fill>
    <fill>
      <patternFill patternType="solid">
        <fgColor rgb="FFEAF1DD"/>
        <bgColor rgb="FFEAF1DD"/>
      </patternFill>
    </fill>
    <fill>
      <patternFill patternType="solid">
        <fgColor rgb="FFD8D8D8"/>
        <bgColor rgb="FFD8D8D8"/>
      </patternFill>
    </fill>
    <fill>
      <patternFill patternType="solid">
        <fgColor rgb="FFBFBFBF"/>
        <bgColor rgb="FFBFBFBF"/>
      </patternFill>
    </fill>
    <fill>
      <patternFill patternType="solid">
        <fgColor rgb="FFC4BD97"/>
        <bgColor rgb="FFC4BD97"/>
      </patternFill>
    </fill>
    <fill>
      <patternFill patternType="solid">
        <fgColor rgb="FFEEECE1"/>
        <bgColor rgb="FFEEECE1"/>
      </patternFill>
    </fill>
    <fill>
      <patternFill patternType="solid">
        <fgColor rgb="FFC4BDBA"/>
        <bgColor rgb="FFC4BDBA"/>
      </patternFill>
    </fill>
  </fills>
  <borders count="70">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style="medium">
        <color rgb="FF000000"/>
      </bottom>
      <diagonal/>
    </border>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medium">
        <color rgb="FF000000"/>
      </top>
      <bottom style="medium">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medium">
        <color rgb="FF000000"/>
      </bottom>
      <diagonal/>
    </border>
    <border>
      <left style="thin">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style="thin">
        <color rgb="FF000000"/>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s>
  <cellStyleXfs count="1">
    <xf numFmtId="0" fontId="0" fillId="0" borderId="0"/>
  </cellStyleXfs>
  <cellXfs count="218">
    <xf numFmtId="0" fontId="0" fillId="0" borderId="0" xfId="0" applyFont="1" applyAlignment="1"/>
    <xf numFmtId="0" fontId="4" fillId="0" borderId="4" xfId="0" applyFont="1" applyBorder="1" applyAlignment="1">
      <alignment vertical="center"/>
    </xf>
    <xf numFmtId="0" fontId="4" fillId="0" borderId="34" xfId="0" applyFont="1" applyBorder="1" applyAlignment="1">
      <alignment vertical="center"/>
    </xf>
    <xf numFmtId="0" fontId="4" fillId="0" borderId="35" xfId="0" applyFont="1" applyBorder="1" applyAlignment="1">
      <alignment vertical="center"/>
    </xf>
    <xf numFmtId="0" fontId="4" fillId="0" borderId="34" xfId="0" applyFont="1" applyBorder="1" applyAlignment="1">
      <alignment horizontal="left" vertical="center"/>
    </xf>
    <xf numFmtId="0" fontId="4" fillId="0" borderId="47" xfId="0" applyFont="1" applyBorder="1" applyAlignment="1">
      <alignment vertical="center"/>
    </xf>
    <xf numFmtId="0" fontId="4" fillId="0" borderId="47" xfId="0" applyFont="1" applyBorder="1" applyAlignment="1">
      <alignment horizontal="left" vertical="center"/>
    </xf>
    <xf numFmtId="0" fontId="4" fillId="0" borderId="50"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 fillId="0" borderId="53"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164" fontId="4" fillId="0" borderId="0" xfId="0" applyNumberFormat="1" applyFont="1" applyAlignment="1">
      <alignment vertical="center"/>
    </xf>
    <xf numFmtId="0" fontId="4"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164" fontId="3" fillId="0" borderId="0" xfId="0" applyNumberFormat="1" applyFont="1" applyAlignment="1">
      <alignment vertical="center"/>
    </xf>
    <xf numFmtId="0" fontId="3" fillId="0" borderId="0" xfId="0" applyFont="1" applyAlignment="1">
      <alignment horizontal="center" vertical="center"/>
    </xf>
    <xf numFmtId="164" fontId="4" fillId="0" borderId="0" xfId="0" applyNumberFormat="1" applyFont="1" applyAlignment="1">
      <alignment horizontal="center" vertical="center"/>
    </xf>
    <xf numFmtId="164" fontId="4" fillId="0" borderId="0" xfId="0" applyNumberFormat="1"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center" wrapText="1"/>
    </xf>
    <xf numFmtId="164" fontId="3" fillId="0" borderId="0" xfId="0" applyNumberFormat="1" applyFont="1" applyAlignment="1">
      <alignment vertical="center" wrapText="1"/>
    </xf>
    <xf numFmtId="0" fontId="4" fillId="0" borderId="0" xfId="0" applyFont="1" applyAlignment="1">
      <alignment vertical="center"/>
    </xf>
    <xf numFmtId="0" fontId="3" fillId="0" borderId="46" xfId="0" applyFont="1" applyBorder="1" applyAlignment="1">
      <alignment horizontal="center" vertical="center"/>
    </xf>
    <xf numFmtId="0" fontId="4" fillId="0" borderId="22" xfId="0" applyFont="1" applyBorder="1" applyAlignment="1">
      <alignment horizontal="center" vertical="center"/>
    </xf>
    <xf numFmtId="0" fontId="4" fillId="0" borderId="22" xfId="0" applyFont="1" applyBorder="1" applyAlignment="1">
      <alignment horizontal="center" vertical="center" wrapText="1"/>
    </xf>
    <xf numFmtId="0" fontId="4" fillId="0" borderId="22" xfId="0" applyFont="1" applyBorder="1" applyAlignment="1">
      <alignment horizontal="left" vertical="center" wrapText="1"/>
    </xf>
    <xf numFmtId="14" fontId="4" fillId="0" borderId="22" xfId="0" applyNumberFormat="1" applyFont="1" applyBorder="1" applyAlignment="1">
      <alignment horizontal="center" vertical="center" wrapText="1"/>
    </xf>
    <xf numFmtId="3" fontId="4" fillId="0" borderId="22" xfId="0" applyNumberFormat="1" applyFont="1" applyBorder="1" applyAlignment="1">
      <alignment horizontal="center" vertical="center" wrapText="1"/>
    </xf>
    <xf numFmtId="164" fontId="4" fillId="0" borderId="22" xfId="0" applyNumberFormat="1" applyFont="1" applyBorder="1" applyAlignment="1">
      <alignment horizontal="center" vertical="center" wrapText="1"/>
    </xf>
    <xf numFmtId="0" fontId="4" fillId="0" borderId="47" xfId="0" applyFont="1" applyBorder="1" applyAlignment="1">
      <alignment horizontal="center" vertical="center" wrapText="1"/>
    </xf>
    <xf numFmtId="14" fontId="4" fillId="0" borderId="48" xfId="0" applyNumberFormat="1" applyFont="1" applyBorder="1" applyAlignment="1">
      <alignment horizontal="center" vertical="center" wrapText="1"/>
    </xf>
    <xf numFmtId="3" fontId="4" fillId="0" borderId="48" xfId="0" applyNumberFormat="1" applyFont="1" applyBorder="1" applyAlignment="1">
      <alignment horizontal="center" vertical="center" wrapText="1"/>
    </xf>
    <xf numFmtId="0" fontId="4" fillId="0" borderId="48" xfId="0" applyFont="1" applyBorder="1" applyAlignment="1">
      <alignment horizontal="center" vertical="center" wrapText="1"/>
    </xf>
    <xf numFmtId="164" fontId="4" fillId="0" borderId="48" xfId="0" applyNumberFormat="1" applyFont="1" applyBorder="1" applyAlignment="1">
      <alignment horizontal="center" vertical="center" wrapText="1"/>
    </xf>
    <xf numFmtId="164" fontId="4" fillId="11" borderId="22" xfId="0" applyNumberFormat="1" applyFont="1" applyFill="1" applyBorder="1" applyAlignment="1">
      <alignment horizontal="center" vertical="center" wrapText="1"/>
    </xf>
    <xf numFmtId="164" fontId="4" fillId="0" borderId="49" xfId="0" applyNumberFormat="1" applyFont="1" applyBorder="1" applyAlignment="1">
      <alignment horizontal="center" vertical="center" wrapText="1"/>
    </xf>
    <xf numFmtId="164" fontId="4" fillId="10" borderId="49" xfId="0" applyNumberFormat="1" applyFont="1" applyFill="1" applyBorder="1" applyAlignment="1">
      <alignment horizontal="center" vertical="center" wrapText="1"/>
    </xf>
    <xf numFmtId="3" fontId="4" fillId="0" borderId="22" xfId="0" applyNumberFormat="1" applyFont="1" applyBorder="1" applyAlignment="1">
      <alignment horizontal="center" vertical="center"/>
    </xf>
    <xf numFmtId="9" fontId="4" fillId="0" borderId="48" xfId="0" applyNumberFormat="1" applyFont="1" applyBorder="1" applyAlignment="1">
      <alignment horizontal="center" vertical="center" wrapText="1"/>
    </xf>
    <xf numFmtId="164" fontId="4" fillId="10" borderId="22" xfId="0" applyNumberFormat="1" applyFont="1" applyFill="1" applyBorder="1" applyAlignment="1">
      <alignment horizontal="center" vertical="center" wrapText="1"/>
    </xf>
    <xf numFmtId="10" fontId="4" fillId="0" borderId="48" xfId="0" applyNumberFormat="1" applyFont="1" applyBorder="1" applyAlignment="1">
      <alignment horizontal="center" vertical="center" wrapText="1"/>
    </xf>
    <xf numFmtId="0" fontId="4" fillId="0" borderId="34" xfId="0" applyFont="1" applyBorder="1" applyAlignment="1">
      <alignment horizontal="center" vertical="center" wrapText="1"/>
    </xf>
    <xf numFmtId="0" fontId="4" fillId="0" borderId="48" xfId="0" applyFont="1" applyBorder="1" applyAlignment="1">
      <alignment horizontal="center" vertical="center"/>
    </xf>
    <xf numFmtId="0" fontId="4" fillId="0" borderId="48" xfId="0" applyFont="1" applyBorder="1" applyAlignment="1">
      <alignment horizontal="left" vertical="center" wrapText="1"/>
    </xf>
    <xf numFmtId="164" fontId="4" fillId="11" borderId="48" xfId="0" applyNumberFormat="1" applyFont="1" applyFill="1" applyBorder="1" applyAlignment="1">
      <alignment horizontal="center" vertical="center" wrapText="1"/>
    </xf>
    <xf numFmtId="164" fontId="4" fillId="10" borderId="48" xfId="0" applyNumberFormat="1" applyFont="1" applyFill="1" applyBorder="1" applyAlignment="1">
      <alignment horizontal="center" vertical="center" wrapText="1"/>
    </xf>
    <xf numFmtId="3" fontId="4" fillId="0" borderId="48" xfId="0" applyNumberFormat="1" applyFont="1" applyBorder="1" applyAlignment="1">
      <alignment horizontal="center" vertical="center"/>
    </xf>
    <xf numFmtId="0" fontId="4" fillId="0" borderId="47" xfId="0" applyFont="1" applyBorder="1" applyAlignment="1">
      <alignment horizontal="center" vertical="center"/>
    </xf>
    <xf numFmtId="17" fontId="4" fillId="0" borderId="22" xfId="0" applyNumberFormat="1" applyFont="1" applyBorder="1" applyAlignment="1">
      <alignment horizontal="center" vertical="center" wrapText="1"/>
    </xf>
    <xf numFmtId="0" fontId="4" fillId="0" borderId="22" xfId="0" applyFont="1" applyBorder="1" applyAlignment="1">
      <alignment horizontal="center" vertical="center" wrapText="1"/>
    </xf>
    <xf numFmtId="0" fontId="4" fillId="0" borderId="22" xfId="0" applyFont="1" applyBorder="1" applyAlignment="1">
      <alignment horizontal="left" vertical="center" wrapText="1"/>
    </xf>
    <xf numFmtId="3" fontId="4" fillId="0" borderId="22" xfId="0" applyNumberFormat="1" applyFont="1" applyBorder="1" applyAlignment="1">
      <alignment horizontal="center" vertical="center" wrapText="1"/>
    </xf>
    <xf numFmtId="14" fontId="4" fillId="0" borderId="22" xfId="0" applyNumberFormat="1" applyFont="1" applyBorder="1" applyAlignment="1">
      <alignment horizontal="center" vertical="center" wrapText="1"/>
    </xf>
    <xf numFmtId="164" fontId="4" fillId="0" borderId="22" xfId="0" applyNumberFormat="1" applyFont="1" applyBorder="1" applyAlignment="1">
      <alignment horizontal="center" vertical="center" wrapText="1"/>
    </xf>
    <xf numFmtId="164" fontId="4" fillId="11" borderId="51" xfId="0" applyNumberFormat="1" applyFont="1" applyFill="1" applyBorder="1" applyAlignment="1">
      <alignment horizontal="center" vertical="center" wrapText="1"/>
    </xf>
    <xf numFmtId="0" fontId="4" fillId="0" borderId="22" xfId="0" applyFont="1" applyBorder="1" applyAlignment="1">
      <alignment horizontal="center" vertical="center"/>
    </xf>
    <xf numFmtId="3" fontId="4" fillId="0" borderId="22" xfId="0" applyNumberFormat="1" applyFont="1" applyBorder="1" applyAlignment="1">
      <alignment horizontal="center" vertical="center"/>
    </xf>
    <xf numFmtId="17" fontId="4" fillId="0" borderId="48" xfId="0" applyNumberFormat="1" applyFont="1" applyBorder="1" applyAlignment="1">
      <alignment horizontal="center" vertical="center" wrapText="1"/>
    </xf>
    <xf numFmtId="0" fontId="4" fillId="0" borderId="47" xfId="0" applyFont="1" applyBorder="1" applyAlignment="1">
      <alignment horizontal="left" vertical="center" wrapText="1"/>
    </xf>
    <xf numFmtId="3" fontId="4" fillId="0" borderId="47" xfId="0" applyNumberFormat="1" applyFont="1" applyBorder="1" applyAlignment="1">
      <alignment horizontal="center" vertical="center" wrapText="1"/>
    </xf>
    <xf numFmtId="14" fontId="4" fillId="0" borderId="47" xfId="0" applyNumberFormat="1" applyFont="1" applyBorder="1" applyAlignment="1">
      <alignment horizontal="center" vertical="center" wrapText="1"/>
    </xf>
    <xf numFmtId="164" fontId="4" fillId="0" borderId="47" xfId="0" applyNumberFormat="1" applyFont="1" applyBorder="1" applyAlignment="1">
      <alignment horizontal="center" vertical="center" wrapText="1"/>
    </xf>
    <xf numFmtId="164" fontId="4" fillId="11" borderId="52" xfId="0" applyNumberFormat="1" applyFont="1" applyFill="1" applyBorder="1" applyAlignment="1">
      <alignment horizontal="center" vertical="center" wrapText="1"/>
    </xf>
    <xf numFmtId="3" fontId="4" fillId="0" borderId="47" xfId="0" applyNumberFormat="1" applyFont="1" applyBorder="1" applyAlignment="1">
      <alignment horizontal="center" vertical="center"/>
    </xf>
    <xf numFmtId="17" fontId="4" fillId="0" borderId="47" xfId="0" applyNumberFormat="1" applyFont="1" applyBorder="1" applyAlignment="1">
      <alignment horizontal="center" vertical="center" wrapText="1"/>
    </xf>
    <xf numFmtId="165" fontId="4" fillId="0" borderId="47" xfId="0" applyNumberFormat="1" applyFont="1" applyBorder="1" applyAlignment="1">
      <alignment horizontal="center" vertical="center" wrapText="1"/>
    </xf>
    <xf numFmtId="8" fontId="4" fillId="0" borderId="22" xfId="0" applyNumberFormat="1" applyFont="1" applyBorder="1" applyAlignment="1">
      <alignment horizontal="center" vertical="center" wrapText="1"/>
    </xf>
    <xf numFmtId="14" fontId="4" fillId="0" borderId="22" xfId="0" applyNumberFormat="1" applyFont="1" applyBorder="1" applyAlignment="1">
      <alignment horizontal="center" vertical="center"/>
    </xf>
    <xf numFmtId="17" fontId="4" fillId="0" borderId="22" xfId="0" applyNumberFormat="1" applyFont="1" applyBorder="1" applyAlignment="1">
      <alignment horizontal="center" vertical="center"/>
    </xf>
    <xf numFmtId="164" fontId="4" fillId="0" borderId="22" xfId="0" applyNumberFormat="1" applyFont="1" applyBorder="1" applyAlignment="1">
      <alignment horizontal="center" vertical="center"/>
    </xf>
    <xf numFmtId="14" fontId="4" fillId="0" borderId="48" xfId="0" applyNumberFormat="1" applyFont="1" applyBorder="1" applyAlignment="1">
      <alignment horizontal="center" vertical="center"/>
    </xf>
    <xf numFmtId="165" fontId="4" fillId="0" borderId="4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5" xfId="0" applyFont="1" applyBorder="1" applyAlignment="1">
      <alignment horizontal="center" vertical="center"/>
    </xf>
    <xf numFmtId="3" fontId="4" fillId="0" borderId="55" xfId="0" applyNumberFormat="1" applyFont="1" applyBorder="1" applyAlignment="1">
      <alignment horizontal="center" vertical="center"/>
    </xf>
    <xf numFmtId="0" fontId="4" fillId="0" borderId="44" xfId="0" applyFont="1" applyBorder="1" applyAlignment="1">
      <alignment horizontal="center" vertical="center"/>
    </xf>
    <xf numFmtId="0" fontId="4" fillId="0" borderId="50" xfId="0" applyFont="1" applyBorder="1" applyAlignment="1">
      <alignment horizontal="center" vertical="center" wrapText="1"/>
    </xf>
    <xf numFmtId="0" fontId="4" fillId="0" borderId="50" xfId="0" applyFont="1" applyBorder="1" applyAlignment="1">
      <alignment horizontal="center" vertical="center"/>
    </xf>
    <xf numFmtId="3" fontId="4" fillId="0" borderId="50" xfId="0" applyNumberFormat="1" applyFont="1" applyBorder="1" applyAlignment="1">
      <alignment horizontal="center" vertical="center"/>
    </xf>
    <xf numFmtId="49" fontId="4" fillId="0" borderId="22" xfId="0" applyNumberFormat="1" applyFont="1" applyBorder="1" applyAlignment="1">
      <alignment horizontal="center" vertical="center" wrapText="1"/>
    </xf>
    <xf numFmtId="164" fontId="4" fillId="0" borderId="48" xfId="0" applyNumberFormat="1" applyFont="1" applyBorder="1" applyAlignment="1">
      <alignment horizontal="center" vertical="center"/>
    </xf>
    <xf numFmtId="17" fontId="4" fillId="0" borderId="48" xfId="0" applyNumberFormat="1" applyFont="1" applyBorder="1" applyAlignment="1">
      <alignment horizontal="center" vertical="center"/>
    </xf>
    <xf numFmtId="0" fontId="4" fillId="0" borderId="0" xfId="0" applyFont="1" applyAlignment="1">
      <alignment horizontal="center" vertical="center" wrapText="1"/>
    </xf>
    <xf numFmtId="49" fontId="4" fillId="0" borderId="48" xfId="0" applyNumberFormat="1" applyFont="1" applyBorder="1" applyAlignment="1">
      <alignment horizontal="center" vertical="center" wrapText="1"/>
    </xf>
    <xf numFmtId="0" fontId="4" fillId="0" borderId="24" xfId="0" applyFont="1" applyBorder="1" applyAlignment="1">
      <alignment horizontal="center" vertical="center"/>
    </xf>
    <xf numFmtId="49" fontId="4" fillId="0" borderId="22" xfId="0" applyNumberFormat="1" applyFont="1" applyBorder="1" applyAlignment="1">
      <alignment horizontal="center" vertical="center" wrapText="1"/>
    </xf>
    <xf numFmtId="164" fontId="4" fillId="0" borderId="22" xfId="0" applyNumberFormat="1" applyFont="1" applyBorder="1" applyAlignment="1">
      <alignment horizontal="center" vertical="center"/>
    </xf>
    <xf numFmtId="8" fontId="4" fillId="0" borderId="48" xfId="0" applyNumberFormat="1" applyFont="1" applyBorder="1" applyAlignment="1">
      <alignment horizontal="center" vertical="center" wrapText="1"/>
    </xf>
    <xf numFmtId="0" fontId="3" fillId="0" borderId="1" xfId="0" applyFont="1" applyBorder="1" applyAlignment="1">
      <alignment horizontal="center" vertical="center" wrapText="1"/>
    </xf>
    <xf numFmtId="164" fontId="3" fillId="0" borderId="46" xfId="0" applyNumberFormat="1" applyFont="1" applyBorder="1" applyAlignment="1">
      <alignment vertical="center" wrapText="1"/>
    </xf>
    <xf numFmtId="0" fontId="3" fillId="0" borderId="4" xfId="0" applyFont="1" applyBorder="1" applyAlignment="1">
      <alignment vertical="center" wrapText="1"/>
    </xf>
    <xf numFmtId="0" fontId="3" fillId="0" borderId="53" xfId="0" applyFont="1" applyBorder="1" applyAlignment="1">
      <alignment horizontal="center" vertical="center" wrapText="1"/>
    </xf>
    <xf numFmtId="0" fontId="3" fillId="0" borderId="46" xfId="0" applyFont="1" applyBorder="1" applyAlignment="1">
      <alignment vertical="center"/>
    </xf>
    <xf numFmtId="0" fontId="3" fillId="0" borderId="0" xfId="0" applyFont="1" applyAlignment="1">
      <alignment horizontal="center" vertical="center" wrapText="1"/>
    </xf>
    <xf numFmtId="164" fontId="3" fillId="0" borderId="0" xfId="0" applyNumberFormat="1" applyFont="1" applyAlignment="1">
      <alignment horizontal="center" vertical="center" wrapText="1"/>
    </xf>
    <xf numFmtId="0" fontId="3" fillId="0" borderId="0" xfId="0" applyFont="1" applyAlignment="1">
      <alignment horizontal="left" vertical="center" wrapText="1"/>
    </xf>
    <xf numFmtId="164" fontId="3" fillId="0" borderId="0" xfId="0" applyNumberFormat="1" applyFont="1" applyAlignment="1">
      <alignment horizontal="left" vertical="center"/>
    </xf>
    <xf numFmtId="0" fontId="4"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164" fontId="2" fillId="0" borderId="0" xfId="0" applyNumberFormat="1" applyFont="1" applyAlignment="1">
      <alignment vertical="center"/>
    </xf>
    <xf numFmtId="0" fontId="2"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vertical="center"/>
    </xf>
    <xf numFmtId="164" fontId="1" fillId="0" borderId="0" xfId="0" applyNumberFormat="1" applyFont="1" applyAlignment="1">
      <alignment vertical="center"/>
    </xf>
    <xf numFmtId="0" fontId="1" fillId="0" borderId="0" xfId="0" applyFont="1" applyAlignment="1">
      <alignment horizontal="center" vertical="center"/>
    </xf>
    <xf numFmtId="164" fontId="2" fillId="0" borderId="0" xfId="0" applyNumberFormat="1" applyFont="1" applyAlignment="1">
      <alignment horizontal="center" vertical="center"/>
    </xf>
    <xf numFmtId="164" fontId="2" fillId="0" borderId="0" xfId="0" applyNumberFormat="1" applyFont="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17" fontId="1" fillId="0" borderId="1" xfId="0" applyNumberFormat="1" applyFont="1" applyBorder="1" applyAlignment="1">
      <alignment horizontal="left" vertical="center"/>
    </xf>
    <xf numFmtId="0" fontId="1" fillId="0" borderId="0" xfId="0" applyFont="1" applyAlignment="1">
      <alignment vertical="center" wrapText="1"/>
    </xf>
    <xf numFmtId="0" fontId="1" fillId="0" borderId="0" xfId="0" applyFont="1" applyAlignment="1">
      <alignment horizontal="left" vertical="center" wrapText="1"/>
    </xf>
    <xf numFmtId="164" fontId="1" fillId="0" borderId="0" xfId="0" applyNumberFormat="1" applyFont="1" applyAlignment="1">
      <alignment vertical="center" wrapText="1"/>
    </xf>
    <xf numFmtId="0" fontId="1" fillId="2" borderId="3" xfId="0" applyFont="1" applyFill="1" applyBorder="1" applyAlignment="1">
      <alignment horizontal="center" vertical="center"/>
    </xf>
    <xf numFmtId="0" fontId="1" fillId="3" borderId="1" xfId="0" applyFont="1" applyFill="1" applyBorder="1" applyAlignment="1">
      <alignment horizontal="center" vertical="center" wrapText="1"/>
    </xf>
    <xf numFmtId="0" fontId="2" fillId="0" borderId="4" xfId="0" applyFont="1" applyBorder="1" applyAlignment="1">
      <alignment vertical="center"/>
    </xf>
    <xf numFmtId="0" fontId="2" fillId="0" borderId="2" xfId="0" applyFont="1" applyBorder="1" applyAlignment="1">
      <alignment vertical="center"/>
    </xf>
    <xf numFmtId="0" fontId="1" fillId="4" borderId="5" xfId="0" applyFont="1" applyFill="1" applyBorder="1" applyAlignment="1">
      <alignment horizontal="center" vertical="center" wrapText="1"/>
    </xf>
    <xf numFmtId="0" fontId="2" fillId="0" borderId="6" xfId="0" applyFont="1" applyBorder="1" applyAlignment="1">
      <alignment vertical="center"/>
    </xf>
    <xf numFmtId="0" fontId="2" fillId="0" borderId="7" xfId="0" applyFont="1" applyBorder="1" applyAlignment="1">
      <alignment vertical="center"/>
    </xf>
    <xf numFmtId="0" fontId="1" fillId="5" borderId="5" xfId="0" applyFont="1" applyFill="1" applyBorder="1" applyAlignment="1">
      <alignment horizontal="center" vertical="center" wrapText="1"/>
    </xf>
    <xf numFmtId="0" fontId="2" fillId="0" borderId="8" xfId="0" applyFont="1" applyBorder="1" applyAlignment="1">
      <alignment vertical="center"/>
    </xf>
    <xf numFmtId="0" fontId="1" fillId="7" borderId="5"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0" borderId="9" xfId="0" applyFont="1" applyBorder="1" applyAlignment="1">
      <alignment vertical="center"/>
    </xf>
    <xf numFmtId="0" fontId="2" fillId="0" borderId="0" xfId="0" applyFont="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1" fillId="9" borderId="17" xfId="0" applyFont="1" applyFill="1" applyBorder="1" applyAlignment="1">
      <alignment horizontal="center" vertical="center" wrapText="1"/>
    </xf>
    <xf numFmtId="0" fontId="2" fillId="0" borderId="18" xfId="0" applyFont="1" applyBorder="1" applyAlignment="1">
      <alignment vertical="center"/>
    </xf>
    <xf numFmtId="0" fontId="2" fillId="0" borderId="19" xfId="0" applyFont="1" applyBorder="1" applyAlignment="1">
      <alignment vertical="center"/>
    </xf>
    <xf numFmtId="0" fontId="1" fillId="10" borderId="17" xfId="0" applyFont="1" applyFill="1" applyBorder="1" applyAlignment="1">
      <alignment horizontal="center" vertical="center" wrapText="1"/>
    </xf>
    <xf numFmtId="164" fontId="1" fillId="11" borderId="20" xfId="0" applyNumberFormat="1" applyFont="1" applyFill="1" applyBorder="1" applyAlignment="1">
      <alignment horizontal="center" vertical="center" wrapText="1"/>
    </xf>
    <xf numFmtId="164" fontId="1" fillId="10" borderId="17" xfId="0" applyNumberFormat="1" applyFont="1" applyFill="1" applyBorder="1" applyAlignment="1">
      <alignment horizontal="center" vertical="center" wrapText="1"/>
    </xf>
    <xf numFmtId="0" fontId="1" fillId="5" borderId="21" xfId="0" applyFont="1" applyFill="1" applyBorder="1" applyAlignment="1">
      <alignment horizontal="center" vertical="center" wrapText="1"/>
    </xf>
    <xf numFmtId="0" fontId="1" fillId="5" borderId="22" xfId="0" applyFont="1" applyFill="1" applyBorder="1" applyAlignment="1">
      <alignment horizontal="center" vertical="center" wrapText="1"/>
    </xf>
    <xf numFmtId="0" fontId="1" fillId="5" borderId="23" xfId="0" applyFont="1" applyFill="1" applyBorder="1" applyAlignment="1">
      <alignment horizontal="center" vertical="center"/>
    </xf>
    <xf numFmtId="0" fontId="2" fillId="0" borderId="24" xfId="0" applyFont="1" applyBorder="1" applyAlignment="1">
      <alignment vertical="center"/>
    </xf>
    <xf numFmtId="0" fontId="2" fillId="0" borderId="25" xfId="0" applyFont="1" applyBorder="1" applyAlignment="1">
      <alignment vertical="center"/>
    </xf>
    <xf numFmtId="164" fontId="1" fillId="5" borderId="22" xfId="0" applyNumberFormat="1" applyFont="1" applyFill="1" applyBorder="1" applyAlignment="1">
      <alignment horizontal="center" vertical="center" wrapText="1"/>
    </xf>
    <xf numFmtId="0" fontId="1" fillId="8" borderId="21" xfId="0" applyFont="1" applyFill="1" applyBorder="1" applyAlignment="1">
      <alignment horizontal="center" vertical="center" wrapText="1"/>
    </xf>
    <xf numFmtId="0" fontId="1" fillId="8" borderId="26" xfId="0" applyFont="1" applyFill="1" applyBorder="1" applyAlignment="1">
      <alignment horizontal="center" vertical="center" wrapText="1"/>
    </xf>
    <xf numFmtId="0" fontId="2" fillId="0" borderId="27" xfId="0" applyFont="1" applyBorder="1" applyAlignment="1">
      <alignment vertical="center"/>
    </xf>
    <xf numFmtId="0" fontId="1" fillId="8" borderId="28"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1" fillId="7" borderId="26" xfId="0" applyFont="1" applyFill="1" applyBorder="1" applyAlignment="1">
      <alignment horizontal="center" vertical="center" wrapText="1"/>
    </xf>
    <xf numFmtId="0" fontId="1" fillId="7" borderId="22" xfId="0" applyFont="1" applyFill="1" applyBorder="1" applyAlignment="1">
      <alignment horizontal="center" vertical="center" wrapText="1"/>
    </xf>
    <xf numFmtId="164" fontId="1" fillId="7" borderId="28" xfId="0" applyNumberFormat="1" applyFont="1" applyFill="1" applyBorder="1" applyAlignment="1">
      <alignment horizontal="center" vertical="center" wrapText="1"/>
    </xf>
    <xf numFmtId="0" fontId="1" fillId="9" borderId="21" xfId="0" applyFont="1" applyFill="1" applyBorder="1" applyAlignment="1">
      <alignment horizontal="center" vertical="center" wrapText="1"/>
    </xf>
    <xf numFmtId="0" fontId="1" fillId="9" borderId="22" xfId="0" applyFont="1" applyFill="1" applyBorder="1" applyAlignment="1">
      <alignment horizontal="center" vertical="center" wrapText="1"/>
    </xf>
    <xf numFmtId="164" fontId="1" fillId="9" borderId="22" xfId="0" applyNumberFormat="1" applyFont="1" applyFill="1" applyBorder="1" applyAlignment="1">
      <alignment horizontal="center" vertical="center" wrapText="1"/>
    </xf>
    <xf numFmtId="0" fontId="1" fillId="9" borderId="28" xfId="0" applyFont="1" applyFill="1" applyBorder="1" applyAlignment="1">
      <alignment horizontal="center" vertical="center" wrapText="1"/>
    </xf>
    <xf numFmtId="0" fontId="1" fillId="10" borderId="21"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1" fillId="10" borderId="26" xfId="0" applyFont="1" applyFill="1" applyBorder="1" applyAlignment="1">
      <alignment horizontal="center" vertical="center" wrapText="1"/>
    </xf>
    <xf numFmtId="0" fontId="2" fillId="0" borderId="29" xfId="0" applyFont="1" applyBorder="1" applyAlignment="1">
      <alignment vertical="center"/>
    </xf>
    <xf numFmtId="0" fontId="2" fillId="0" borderId="30" xfId="0" applyFont="1" applyBorder="1" applyAlignment="1">
      <alignment vertical="center"/>
    </xf>
    <xf numFmtId="0" fontId="1" fillId="10" borderId="31" xfId="0" applyFont="1" applyFill="1" applyBorder="1" applyAlignment="1">
      <alignment horizontal="center" vertical="center" wrapText="1"/>
    </xf>
    <xf numFmtId="0" fontId="2" fillId="0" borderId="32" xfId="0" applyFont="1" applyBorder="1" applyAlignment="1">
      <alignment vertical="center"/>
    </xf>
    <xf numFmtId="164" fontId="1" fillId="10" borderId="31" xfId="0" applyNumberFormat="1" applyFont="1" applyFill="1" applyBorder="1" applyAlignment="1">
      <alignment horizontal="center" vertical="center" wrapText="1"/>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2" fillId="0" borderId="37" xfId="0" applyFont="1" applyBorder="1" applyAlignment="1">
      <alignment vertical="center"/>
    </xf>
    <xf numFmtId="0" fontId="1" fillId="7" borderId="38" xfId="0" applyFont="1" applyFill="1" applyBorder="1" applyAlignment="1">
      <alignment horizontal="center" vertical="center" wrapText="1"/>
    </xf>
    <xf numFmtId="0" fontId="1" fillId="7" borderId="39" xfId="0" applyFont="1" applyFill="1" applyBorder="1" applyAlignment="1">
      <alignment horizontal="center" vertical="center" wrapText="1"/>
    </xf>
    <xf numFmtId="0" fontId="1" fillId="7" borderId="40" xfId="0" applyFont="1" applyFill="1" applyBorder="1" applyAlignment="1">
      <alignment horizontal="center" vertical="center" wrapText="1"/>
    </xf>
    <xf numFmtId="0" fontId="2" fillId="0" borderId="41" xfId="0" applyFont="1" applyBorder="1" applyAlignment="1">
      <alignment vertical="center"/>
    </xf>
    <xf numFmtId="0" fontId="1" fillId="8" borderId="39" xfId="0" applyFont="1" applyFill="1" applyBorder="1" applyAlignment="1">
      <alignment horizontal="center" vertical="center" wrapText="1"/>
    </xf>
    <xf numFmtId="0" fontId="2" fillId="0" borderId="42" xfId="0" applyFont="1" applyBorder="1" applyAlignment="1">
      <alignment vertical="center"/>
    </xf>
    <xf numFmtId="0" fontId="2" fillId="0" borderId="43" xfId="0" applyFont="1" applyBorder="1" applyAlignment="1">
      <alignment vertical="center"/>
    </xf>
    <xf numFmtId="0" fontId="1" fillId="10" borderId="39" xfId="0" applyFont="1" applyFill="1" applyBorder="1" applyAlignment="1">
      <alignment horizontal="center" vertical="center" wrapText="1"/>
    </xf>
    <xf numFmtId="164" fontId="1" fillId="10" borderId="39" xfId="0" applyNumberFormat="1" applyFont="1" applyFill="1" applyBorder="1" applyAlignment="1">
      <alignment horizontal="center" vertical="center" wrapText="1"/>
    </xf>
    <xf numFmtId="164" fontId="1" fillId="10" borderId="40" xfId="0" applyNumberFormat="1" applyFont="1" applyFill="1" applyBorder="1" applyAlignment="1">
      <alignment horizontal="center" vertical="center" wrapText="1"/>
    </xf>
    <xf numFmtId="0" fontId="1" fillId="10" borderId="38" xfId="0" applyFont="1" applyFill="1" applyBorder="1" applyAlignment="1">
      <alignment horizontal="center" vertical="center" wrapText="1"/>
    </xf>
    <xf numFmtId="0" fontId="2" fillId="0" borderId="44" xfId="0" applyFont="1" applyBorder="1" applyAlignment="1">
      <alignment vertical="center"/>
    </xf>
    <xf numFmtId="164" fontId="1" fillId="10" borderId="38" xfId="0" applyNumberFormat="1" applyFont="1" applyFill="1" applyBorder="1" applyAlignment="1">
      <alignment horizontal="center" vertical="center" wrapText="1"/>
    </xf>
    <xf numFmtId="0" fontId="1" fillId="5" borderId="39" xfId="0" applyFont="1" applyFill="1" applyBorder="1" applyAlignment="1">
      <alignment horizontal="center" vertical="center"/>
    </xf>
    <xf numFmtId="0" fontId="1" fillId="5" borderId="39"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 fillId="6" borderId="39" xfId="0" applyFont="1" applyFill="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wrapText="1"/>
    </xf>
    <xf numFmtId="49" fontId="1" fillId="0" borderId="46" xfId="0" applyNumberFormat="1" applyFont="1" applyBorder="1" applyAlignment="1">
      <alignment horizontal="center" vertical="center" wrapText="1"/>
    </xf>
    <xf numFmtId="164" fontId="1" fillId="0" borderId="46" xfId="0" applyNumberFormat="1" applyFont="1" applyBorder="1" applyAlignment="1">
      <alignment horizontal="center" vertical="center" wrapText="1"/>
    </xf>
    <xf numFmtId="164" fontId="1" fillId="11" borderId="46" xfId="0" applyNumberFormat="1" applyFont="1" applyFill="1" applyBorder="1" applyAlignment="1">
      <alignment horizontal="center" vertical="center" wrapText="1"/>
    </xf>
    <xf numFmtId="164" fontId="1" fillId="10" borderId="46" xfId="0" applyNumberFormat="1" applyFont="1" applyFill="1" applyBorder="1" applyAlignment="1">
      <alignment horizontal="center" vertical="center" wrapText="1"/>
    </xf>
    <xf numFmtId="0" fontId="1" fillId="0" borderId="46" xfId="0" applyFont="1" applyBorder="1" applyAlignment="1">
      <alignment horizontal="center" vertical="center"/>
    </xf>
    <xf numFmtId="164" fontId="1" fillId="0" borderId="46" xfId="0" applyNumberFormat="1" applyFont="1" applyBorder="1" applyAlignment="1">
      <alignment horizontal="center" vertical="center"/>
    </xf>
    <xf numFmtId="0" fontId="1" fillId="5" borderId="56" xfId="0" applyFont="1" applyFill="1" applyBorder="1" applyAlignment="1">
      <alignment horizontal="center" vertical="center"/>
    </xf>
    <xf numFmtId="0" fontId="1" fillId="0" borderId="57" xfId="0" applyFont="1" applyBorder="1" applyAlignment="1">
      <alignment horizontal="center" vertical="center"/>
    </xf>
    <xf numFmtId="0" fontId="1" fillId="6" borderId="58" xfId="0" applyFont="1" applyFill="1" applyBorder="1" applyAlignment="1">
      <alignment horizontal="center" vertical="center"/>
    </xf>
    <xf numFmtId="0" fontId="2" fillId="0" borderId="59" xfId="0" applyFont="1" applyBorder="1" applyAlignment="1">
      <alignment vertical="center"/>
    </xf>
    <xf numFmtId="0" fontId="2" fillId="0" borderId="60" xfId="0" applyFont="1" applyBorder="1" applyAlignment="1">
      <alignment vertical="center"/>
    </xf>
    <xf numFmtId="0" fontId="2" fillId="0" borderId="61" xfId="0" applyFont="1" applyBorder="1" applyAlignment="1">
      <alignment vertical="center"/>
    </xf>
    <xf numFmtId="0" fontId="2" fillId="0" borderId="62" xfId="0" applyFont="1" applyBorder="1" applyAlignment="1">
      <alignment vertical="center"/>
    </xf>
    <xf numFmtId="0" fontId="2" fillId="0" borderId="63" xfId="0" applyFont="1" applyBorder="1" applyAlignment="1">
      <alignment vertical="center"/>
    </xf>
    <xf numFmtId="0" fontId="2" fillId="0" borderId="64" xfId="0" applyFont="1" applyBorder="1" applyAlignment="1">
      <alignment vertical="center"/>
    </xf>
    <xf numFmtId="0" fontId="1" fillId="6" borderId="65" xfId="0" applyFont="1" applyFill="1" applyBorder="1" applyAlignment="1">
      <alignment horizontal="center" vertical="center" wrapText="1"/>
    </xf>
    <xf numFmtId="0" fontId="1" fillId="6" borderId="66" xfId="0" applyFont="1" applyFill="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61</xdr:col>
      <xdr:colOff>0</xdr:colOff>
      <xdr:row>0</xdr:row>
      <xdr:rowOff>85725</xdr:rowOff>
    </xdr:from>
    <xdr:ext cx="0" cy="485775"/>
    <xdr:pic>
      <xdr:nvPicPr>
        <xdr:cNvPr id="2"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95250</xdr:colOff>
      <xdr:row>0</xdr:row>
      <xdr:rowOff>0</xdr:rowOff>
    </xdr:from>
    <xdr:ext cx="581025" cy="619125"/>
    <xdr:pic>
      <xdr:nvPicPr>
        <xdr:cNvPr id="3" name="image1.png" descr="pmrb_evandro"/>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1000"/>
  <sheetViews>
    <sheetView tabSelected="1" zoomScale="80" zoomScaleNormal="80" zoomScaleSheetLayoutView="20" workbookViewId="0">
      <selection activeCell="CC25" sqref="CC25:CC29"/>
    </sheetView>
  </sheetViews>
  <sheetFormatPr defaultColWidth="14.42578125" defaultRowHeight="12.75" x14ac:dyDescent="0.25"/>
  <cols>
    <col min="1" max="1" width="6.85546875" style="11" customWidth="1"/>
    <col min="2" max="2" width="19.7109375" style="11" customWidth="1"/>
    <col min="3" max="3" width="38" style="11" bestFit="1" customWidth="1"/>
    <col min="4" max="4" width="29.28515625" style="11" bestFit="1" customWidth="1"/>
    <col min="5" max="5" width="12.7109375" style="11" customWidth="1"/>
    <col min="6" max="6" width="67.140625" style="12" customWidth="1"/>
    <col min="7" max="7" width="16.85546875" style="11" customWidth="1"/>
    <col min="8" max="8" width="15.28515625" style="11" customWidth="1"/>
    <col min="9" max="9" width="16.7109375" style="11" customWidth="1"/>
    <col min="10" max="10" width="12" style="11" customWidth="1"/>
    <col min="11" max="11" width="11.42578125" style="11" customWidth="1"/>
    <col min="12" max="12" width="16.85546875" style="11" customWidth="1"/>
    <col min="13" max="13" width="17.85546875" style="11" customWidth="1"/>
    <col min="14" max="14" width="20.5703125" style="11" customWidth="1"/>
    <col min="15" max="15" width="15.140625" style="11" customWidth="1"/>
    <col min="16" max="16" width="20.42578125" style="11" customWidth="1"/>
    <col min="17" max="19" width="12.85546875" style="11" customWidth="1"/>
    <col min="20" max="20" width="15.28515625" style="11" customWidth="1"/>
    <col min="21" max="21" width="31" style="11" customWidth="1"/>
    <col min="22" max="22" width="14" style="11" customWidth="1"/>
    <col min="23" max="23" width="41.7109375" style="11" customWidth="1"/>
    <col min="24" max="24" width="17.28515625" style="11" customWidth="1"/>
    <col min="25" max="25" width="16" style="11" customWidth="1"/>
    <col min="26" max="26" width="37.28515625" style="11" customWidth="1"/>
    <col min="27" max="27" width="22.42578125" style="11" customWidth="1"/>
    <col min="28" max="28" width="14.28515625" style="11" customWidth="1"/>
    <col min="29" max="32" width="12.85546875" style="11" customWidth="1"/>
    <col min="33" max="33" width="13.28515625" style="11" customWidth="1"/>
    <col min="34" max="34" width="14.42578125" style="11" customWidth="1"/>
    <col min="35" max="35" width="16.5703125" style="11" bestFit="1" customWidth="1"/>
    <col min="36" max="36" width="15.28515625" style="11" bestFit="1" customWidth="1"/>
    <col min="37" max="37" width="17.7109375" style="11" customWidth="1"/>
    <col min="38" max="38" width="23.140625" style="11" customWidth="1"/>
    <col min="39" max="41" width="12.85546875" style="11" customWidth="1"/>
    <col min="42" max="42" width="22.85546875" style="11" customWidth="1"/>
    <col min="43" max="46" width="14.7109375" style="11" customWidth="1"/>
    <col min="47" max="48" width="12.85546875" style="11" customWidth="1"/>
    <col min="49" max="50" width="16.28515625" style="11" customWidth="1"/>
    <col min="51" max="52" width="12.85546875" style="11" customWidth="1"/>
    <col min="53" max="54" width="14.85546875" style="11" customWidth="1"/>
    <col min="55" max="56" width="12.85546875" style="11" customWidth="1"/>
    <col min="57" max="57" width="17.28515625" style="11" customWidth="1"/>
    <col min="58" max="58" width="14.7109375" style="11" customWidth="1"/>
    <col min="59" max="59" width="12.85546875" style="11" customWidth="1"/>
    <col min="60" max="60" width="14.7109375" style="11" customWidth="1"/>
    <col min="61" max="61" width="27.85546875" style="11" customWidth="1"/>
    <col min="62" max="62" width="22.5703125" style="11" customWidth="1"/>
    <col min="63" max="63" width="16.140625" style="11" customWidth="1"/>
    <col min="64" max="64" width="20.85546875" style="11" customWidth="1"/>
    <col min="65" max="65" width="11.42578125" style="11" customWidth="1"/>
    <col min="66" max="72" width="14.7109375" style="11" customWidth="1"/>
    <col min="73" max="73" width="17.28515625" style="11" customWidth="1"/>
    <col min="74" max="74" width="16" style="11" customWidth="1"/>
    <col min="75" max="77" width="14.7109375" style="11" customWidth="1"/>
    <col min="78" max="79" width="14.5703125" style="11" customWidth="1"/>
    <col min="80" max="80" width="34.85546875" style="11" bestFit="1" customWidth="1"/>
    <col min="81" max="81" width="33.7109375" style="11" bestFit="1" customWidth="1"/>
    <col min="82" max="84" width="9.140625" style="11" customWidth="1"/>
    <col min="85" max="16384" width="14.42578125" style="11"/>
  </cols>
  <sheetData>
    <row r="1" spans="1:84" s="102" customFormat="1" ht="14.25" x14ac:dyDescent="0.25">
      <c r="F1" s="103"/>
      <c r="X1" s="104"/>
      <c r="AI1" s="104"/>
      <c r="AJ1" s="104"/>
      <c r="AW1" s="104"/>
      <c r="AX1" s="104"/>
      <c r="BA1" s="104"/>
      <c r="BB1" s="104"/>
      <c r="BE1" s="104"/>
      <c r="BF1" s="104"/>
      <c r="BH1" s="104"/>
      <c r="BI1" s="104"/>
      <c r="BJ1" s="104"/>
      <c r="BK1" s="104"/>
      <c r="BL1" s="104"/>
      <c r="BU1" s="104"/>
      <c r="BV1" s="104"/>
      <c r="BZ1" s="105"/>
      <c r="CA1" s="105"/>
      <c r="CE1" s="105"/>
      <c r="CF1" s="105"/>
    </row>
    <row r="2" spans="1:84" s="102" customFormat="1" ht="14.25" x14ac:dyDescent="0.25">
      <c r="F2" s="103"/>
      <c r="X2" s="104"/>
      <c r="AI2" s="104"/>
      <c r="AJ2" s="104"/>
      <c r="AW2" s="104"/>
      <c r="AX2" s="104"/>
      <c r="BA2" s="104"/>
      <c r="BB2" s="104"/>
      <c r="BE2" s="104"/>
      <c r="BF2" s="104"/>
      <c r="BH2" s="104"/>
      <c r="BI2" s="104"/>
      <c r="BJ2" s="104"/>
      <c r="BK2" s="104"/>
      <c r="BL2" s="104"/>
      <c r="BU2" s="104"/>
      <c r="BV2" s="104"/>
      <c r="BZ2" s="105"/>
      <c r="CA2" s="105"/>
      <c r="CE2" s="105"/>
      <c r="CF2" s="105"/>
    </row>
    <row r="3" spans="1:84" s="102" customFormat="1" ht="14.25" x14ac:dyDescent="0.25">
      <c r="F3" s="103"/>
      <c r="X3" s="104"/>
      <c r="AI3" s="104"/>
      <c r="AJ3" s="104"/>
      <c r="AW3" s="104"/>
      <c r="AX3" s="104"/>
      <c r="BA3" s="104"/>
      <c r="BB3" s="104"/>
      <c r="BE3" s="104"/>
      <c r="BF3" s="104"/>
      <c r="BH3" s="104"/>
      <c r="BI3" s="104"/>
      <c r="BJ3" s="104"/>
      <c r="BK3" s="104"/>
      <c r="BL3" s="104"/>
      <c r="BU3" s="104"/>
      <c r="BV3" s="104"/>
      <c r="BZ3" s="105"/>
      <c r="CA3" s="105"/>
      <c r="CE3" s="105"/>
      <c r="CF3" s="105"/>
    </row>
    <row r="4" spans="1:84" s="102" customFormat="1" ht="14.25" x14ac:dyDescent="0.25">
      <c r="F4" s="103"/>
      <c r="X4" s="104"/>
      <c r="AI4" s="104"/>
      <c r="AJ4" s="104"/>
      <c r="AW4" s="104"/>
      <c r="AX4" s="104"/>
      <c r="BA4" s="104"/>
      <c r="BB4" s="104"/>
      <c r="BE4" s="104"/>
      <c r="BF4" s="104"/>
      <c r="BH4" s="104"/>
      <c r="BI4" s="104"/>
      <c r="BJ4" s="104"/>
      <c r="BK4" s="104"/>
      <c r="BL4" s="104"/>
      <c r="BU4" s="104"/>
      <c r="BV4" s="104"/>
      <c r="BZ4" s="105"/>
      <c r="CA4" s="105"/>
      <c r="CE4" s="105"/>
      <c r="CF4" s="105"/>
    </row>
    <row r="5" spans="1:84" s="102" customFormat="1" ht="15" x14ac:dyDescent="0.25">
      <c r="A5" s="106" t="s">
        <v>0</v>
      </c>
      <c r="B5" s="106"/>
      <c r="C5" s="106"/>
      <c r="D5" s="106"/>
      <c r="E5" s="106"/>
      <c r="F5" s="107"/>
      <c r="G5" s="106"/>
      <c r="H5" s="106"/>
      <c r="I5" s="106"/>
      <c r="J5" s="106"/>
      <c r="K5" s="106"/>
      <c r="L5" s="106"/>
      <c r="M5" s="106"/>
      <c r="N5" s="106"/>
      <c r="O5" s="106"/>
      <c r="P5" s="106"/>
      <c r="Q5" s="106"/>
      <c r="R5" s="106"/>
      <c r="S5" s="106"/>
      <c r="T5" s="106"/>
      <c r="U5" s="106"/>
      <c r="V5" s="106"/>
      <c r="W5" s="106"/>
      <c r="X5" s="108"/>
      <c r="Y5" s="106"/>
      <c r="Z5" s="106"/>
      <c r="AA5" s="106"/>
      <c r="AB5" s="106"/>
      <c r="AC5" s="106"/>
      <c r="AD5" s="106"/>
      <c r="AE5" s="106"/>
      <c r="AF5" s="106"/>
      <c r="AG5" s="106"/>
      <c r="AH5" s="106"/>
      <c r="AI5" s="108"/>
      <c r="AJ5" s="108"/>
      <c r="AK5" s="106"/>
      <c r="AL5" s="106"/>
      <c r="AM5" s="106"/>
      <c r="AN5" s="106"/>
      <c r="AO5" s="106"/>
      <c r="AP5" s="106"/>
      <c r="AQ5" s="106"/>
      <c r="AR5" s="106"/>
      <c r="AS5" s="106"/>
      <c r="AT5" s="106"/>
      <c r="AU5" s="106"/>
      <c r="AV5" s="106"/>
      <c r="AW5" s="108"/>
      <c r="AX5" s="108"/>
      <c r="AY5" s="106"/>
      <c r="AZ5" s="106"/>
      <c r="BA5" s="108"/>
      <c r="BB5" s="108"/>
      <c r="BC5" s="106"/>
      <c r="BD5" s="106"/>
      <c r="BE5" s="108"/>
      <c r="BF5" s="108"/>
      <c r="BG5" s="106"/>
      <c r="BH5" s="108"/>
      <c r="BI5" s="108"/>
      <c r="BJ5" s="108"/>
      <c r="BK5" s="108"/>
      <c r="BL5" s="108"/>
      <c r="BM5" s="106"/>
      <c r="BN5" s="106"/>
      <c r="BO5" s="106"/>
      <c r="BP5" s="106"/>
      <c r="BQ5" s="106"/>
      <c r="BR5" s="106"/>
      <c r="BS5" s="106"/>
      <c r="BT5" s="106"/>
      <c r="BU5" s="108"/>
      <c r="BV5" s="108"/>
      <c r="BW5" s="106"/>
      <c r="BX5" s="106"/>
      <c r="BY5" s="106"/>
      <c r="BZ5" s="109"/>
      <c r="CA5" s="109"/>
      <c r="CB5" s="106"/>
      <c r="CC5" s="106"/>
      <c r="CD5" s="106"/>
      <c r="CE5" s="109"/>
      <c r="CF5" s="109"/>
    </row>
    <row r="6" spans="1:84" s="102" customFormat="1" ht="14.25" x14ac:dyDescent="0.25">
      <c r="B6" s="105"/>
      <c r="C6" s="105"/>
      <c r="D6" s="105"/>
      <c r="E6" s="105"/>
      <c r="F6" s="103"/>
      <c r="G6" s="105"/>
      <c r="H6" s="105"/>
      <c r="I6" s="105"/>
      <c r="J6" s="105"/>
      <c r="K6" s="105"/>
      <c r="L6" s="105"/>
      <c r="M6" s="105"/>
      <c r="N6" s="105"/>
      <c r="O6" s="105"/>
      <c r="P6" s="105"/>
      <c r="Q6" s="105"/>
      <c r="R6" s="105"/>
      <c r="S6" s="105"/>
      <c r="T6" s="105"/>
      <c r="U6" s="105"/>
      <c r="V6" s="105"/>
      <c r="W6" s="105"/>
      <c r="X6" s="110"/>
      <c r="Y6" s="105"/>
      <c r="Z6" s="105"/>
      <c r="AA6" s="105"/>
      <c r="AB6" s="105"/>
      <c r="AC6" s="105"/>
      <c r="AD6" s="105"/>
      <c r="AE6" s="105"/>
      <c r="AF6" s="105"/>
      <c r="AG6" s="105"/>
      <c r="AH6" s="105"/>
      <c r="AI6" s="110"/>
      <c r="AJ6" s="110"/>
      <c r="AK6" s="105"/>
      <c r="AL6" s="105"/>
      <c r="AM6" s="105"/>
      <c r="AN6" s="105"/>
      <c r="AO6" s="105"/>
      <c r="AP6" s="105"/>
      <c r="AQ6" s="105"/>
      <c r="AR6" s="105"/>
      <c r="AS6" s="105"/>
      <c r="AT6" s="105"/>
      <c r="AU6" s="105"/>
      <c r="AV6" s="105"/>
      <c r="AW6" s="110"/>
      <c r="AX6" s="110"/>
      <c r="AY6" s="105"/>
      <c r="AZ6" s="105"/>
      <c r="BA6" s="110"/>
      <c r="BB6" s="110"/>
      <c r="BC6" s="105"/>
      <c r="BD6" s="105"/>
      <c r="BE6" s="110"/>
      <c r="BF6" s="110"/>
      <c r="BG6" s="105"/>
      <c r="BH6" s="110"/>
      <c r="BI6" s="110"/>
      <c r="BJ6" s="110"/>
      <c r="BK6" s="110"/>
      <c r="BL6" s="110"/>
      <c r="BU6" s="104"/>
      <c r="BV6" s="104"/>
      <c r="BZ6" s="105"/>
      <c r="CA6" s="105"/>
      <c r="CE6" s="105"/>
      <c r="CF6" s="105"/>
    </row>
    <row r="7" spans="1:84" s="102" customFormat="1" ht="15" x14ac:dyDescent="0.25">
      <c r="A7" s="106" t="s">
        <v>742</v>
      </c>
      <c r="B7" s="106"/>
      <c r="C7" s="106"/>
      <c r="D7" s="106"/>
      <c r="E7" s="106"/>
      <c r="F7" s="107"/>
      <c r="G7" s="106"/>
      <c r="H7" s="106"/>
      <c r="I7" s="106"/>
      <c r="J7" s="106"/>
      <c r="K7" s="106"/>
      <c r="L7" s="106"/>
      <c r="M7" s="106"/>
      <c r="N7" s="106"/>
      <c r="O7" s="106"/>
      <c r="P7" s="106"/>
      <c r="Q7" s="106"/>
      <c r="R7" s="106"/>
      <c r="S7" s="106"/>
      <c r="T7" s="106"/>
      <c r="U7" s="106"/>
      <c r="V7" s="106"/>
      <c r="W7" s="106"/>
      <c r="X7" s="108"/>
      <c r="Y7" s="106"/>
      <c r="Z7" s="106"/>
      <c r="AA7" s="106"/>
      <c r="AB7" s="106"/>
      <c r="AC7" s="106"/>
      <c r="AD7" s="106"/>
      <c r="AE7" s="106"/>
      <c r="AF7" s="106"/>
      <c r="AG7" s="106"/>
      <c r="AH7" s="106"/>
      <c r="AI7" s="108"/>
      <c r="AJ7" s="108"/>
      <c r="AK7" s="106"/>
      <c r="AL7" s="106"/>
      <c r="AM7" s="106"/>
      <c r="AN7" s="106"/>
      <c r="AO7" s="106"/>
      <c r="AP7" s="106"/>
      <c r="AQ7" s="106"/>
      <c r="AR7" s="106"/>
      <c r="AS7" s="106"/>
      <c r="AT7" s="106"/>
      <c r="AU7" s="106"/>
      <c r="AV7" s="106"/>
      <c r="AW7" s="108"/>
      <c r="AX7" s="108"/>
      <c r="AY7" s="106"/>
      <c r="AZ7" s="106"/>
      <c r="BA7" s="108"/>
      <c r="BB7" s="108"/>
      <c r="BC7" s="106"/>
      <c r="BD7" s="106"/>
      <c r="BE7" s="108"/>
      <c r="BF7" s="108"/>
      <c r="BG7" s="106"/>
      <c r="BH7" s="108"/>
      <c r="BI7" s="108"/>
      <c r="BJ7" s="108"/>
      <c r="BK7" s="108"/>
      <c r="BL7" s="108"/>
      <c r="BM7" s="106"/>
      <c r="BN7" s="106"/>
      <c r="BO7" s="106"/>
      <c r="BP7" s="106"/>
      <c r="BQ7" s="106"/>
      <c r="BR7" s="106"/>
      <c r="BS7" s="106"/>
      <c r="BT7" s="106"/>
      <c r="BU7" s="108"/>
      <c r="BV7" s="108"/>
      <c r="BW7" s="106"/>
      <c r="BX7" s="106"/>
      <c r="BY7" s="106"/>
      <c r="BZ7" s="109"/>
      <c r="CA7" s="109"/>
      <c r="CB7" s="106"/>
      <c r="CC7" s="106"/>
      <c r="CD7" s="106"/>
      <c r="CE7" s="109"/>
      <c r="CF7" s="109"/>
    </row>
    <row r="8" spans="1:84" s="102" customFormat="1" ht="14.25" x14ac:dyDescent="0.25">
      <c r="A8" s="102" t="s">
        <v>1</v>
      </c>
      <c r="F8" s="103"/>
      <c r="X8" s="104"/>
      <c r="AI8" s="104"/>
      <c r="AJ8" s="104"/>
      <c r="AW8" s="104"/>
      <c r="AX8" s="104"/>
      <c r="BA8" s="104"/>
      <c r="BB8" s="104"/>
      <c r="BE8" s="104"/>
      <c r="BF8" s="104"/>
      <c r="BH8" s="104"/>
      <c r="BI8" s="104"/>
      <c r="BJ8" s="111"/>
      <c r="BK8" s="111"/>
      <c r="BL8" s="111"/>
      <c r="BM8" s="103"/>
      <c r="BU8" s="104"/>
      <c r="BV8" s="104"/>
      <c r="BZ8" s="105"/>
      <c r="CA8" s="105"/>
      <c r="CE8" s="105"/>
      <c r="CF8" s="105"/>
    </row>
    <row r="9" spans="1:84" s="102" customFormat="1" ht="14.25" x14ac:dyDescent="0.25">
      <c r="A9" s="102" t="s">
        <v>741</v>
      </c>
      <c r="F9" s="103"/>
      <c r="G9" s="103"/>
      <c r="H9" s="103"/>
      <c r="I9" s="103"/>
      <c r="J9" s="103"/>
      <c r="K9" s="103"/>
      <c r="L9" s="103"/>
      <c r="M9" s="103"/>
      <c r="N9" s="103"/>
      <c r="O9" s="103"/>
      <c r="P9" s="103"/>
      <c r="Q9" s="103"/>
      <c r="R9" s="103"/>
      <c r="S9" s="103"/>
      <c r="T9" s="103"/>
      <c r="U9" s="103"/>
      <c r="V9" s="103"/>
      <c r="W9" s="103"/>
      <c r="X9" s="111"/>
      <c r="Y9" s="103"/>
      <c r="Z9" s="103"/>
      <c r="AA9" s="103"/>
      <c r="AB9" s="103"/>
      <c r="AC9" s="103"/>
      <c r="AD9" s="103"/>
      <c r="AE9" s="103"/>
      <c r="AF9" s="103"/>
      <c r="AG9" s="103"/>
      <c r="AH9" s="103"/>
      <c r="AI9" s="111"/>
      <c r="AJ9" s="111"/>
      <c r="AK9" s="103"/>
      <c r="AL9" s="103"/>
      <c r="AM9" s="103"/>
      <c r="AN9" s="103"/>
      <c r="AO9" s="103"/>
      <c r="AP9" s="103"/>
      <c r="AQ9" s="103"/>
      <c r="AR9" s="103"/>
      <c r="AS9" s="103"/>
      <c r="AT9" s="103"/>
      <c r="AU9" s="103"/>
      <c r="AV9" s="103"/>
      <c r="AW9" s="111"/>
      <c r="AX9" s="111"/>
      <c r="AY9" s="103"/>
      <c r="AZ9" s="103"/>
      <c r="BA9" s="111"/>
      <c r="BB9" s="111"/>
      <c r="BC9" s="103"/>
      <c r="BD9" s="103"/>
      <c r="BE9" s="111"/>
      <c r="BF9" s="111"/>
      <c r="BG9" s="103"/>
      <c r="BH9" s="111"/>
      <c r="BI9" s="111"/>
      <c r="BJ9" s="111"/>
      <c r="BK9" s="111"/>
      <c r="BL9" s="111"/>
      <c r="BM9" s="103"/>
      <c r="BU9" s="104"/>
      <c r="BV9" s="104"/>
      <c r="BZ9" s="105"/>
      <c r="CA9" s="105"/>
      <c r="CE9" s="105"/>
      <c r="CF9" s="105"/>
    </row>
    <row r="10" spans="1:84" s="102" customFormat="1" ht="15" thickBot="1" x14ac:dyDescent="0.3">
      <c r="B10" s="105"/>
      <c r="C10" s="105"/>
      <c r="D10" s="105"/>
      <c r="E10" s="105"/>
      <c r="F10" s="103"/>
      <c r="G10" s="105"/>
      <c r="H10" s="105"/>
      <c r="I10" s="105"/>
      <c r="J10" s="105"/>
      <c r="K10" s="105"/>
      <c r="L10" s="105"/>
      <c r="M10" s="105"/>
      <c r="N10" s="105"/>
      <c r="O10" s="105"/>
      <c r="P10" s="105"/>
      <c r="Q10" s="105"/>
      <c r="R10" s="105"/>
      <c r="S10" s="105"/>
      <c r="T10" s="105"/>
      <c r="U10" s="105"/>
      <c r="V10" s="105"/>
      <c r="W10" s="105"/>
      <c r="X10" s="110"/>
      <c r="Y10" s="105"/>
      <c r="Z10" s="105"/>
      <c r="AA10" s="105"/>
      <c r="AB10" s="105"/>
      <c r="AC10" s="105"/>
      <c r="AD10" s="105"/>
      <c r="AE10" s="105"/>
      <c r="AF10" s="105"/>
      <c r="AG10" s="105"/>
      <c r="AH10" s="105"/>
      <c r="AI10" s="110"/>
      <c r="AJ10" s="110"/>
      <c r="AK10" s="105"/>
      <c r="AL10" s="105"/>
      <c r="AM10" s="105"/>
      <c r="AN10" s="105"/>
      <c r="AO10" s="105"/>
      <c r="AP10" s="105"/>
      <c r="AQ10" s="105"/>
      <c r="AR10" s="105"/>
      <c r="AS10" s="105"/>
      <c r="AT10" s="105"/>
      <c r="AU10" s="105"/>
      <c r="AV10" s="105"/>
      <c r="AW10" s="110"/>
      <c r="AX10" s="110"/>
      <c r="AY10" s="105"/>
      <c r="AZ10" s="105"/>
      <c r="BA10" s="110"/>
      <c r="BB10" s="110"/>
      <c r="BC10" s="105"/>
      <c r="BD10" s="105"/>
      <c r="BE10" s="110"/>
      <c r="BF10" s="110"/>
      <c r="BG10" s="105"/>
      <c r="BH10" s="110"/>
      <c r="BI10" s="110"/>
      <c r="BJ10" s="110"/>
      <c r="BK10" s="110"/>
      <c r="BL10" s="110"/>
      <c r="BM10" s="105"/>
      <c r="BU10" s="104"/>
      <c r="BV10" s="104"/>
      <c r="BZ10" s="105"/>
      <c r="CA10" s="105"/>
      <c r="CE10" s="105"/>
      <c r="CF10" s="105"/>
    </row>
    <row r="11" spans="1:84" s="102" customFormat="1" ht="15.75" thickBot="1" x14ac:dyDescent="0.3">
      <c r="A11" s="106" t="s">
        <v>2</v>
      </c>
      <c r="E11" s="112" t="s">
        <v>3</v>
      </c>
      <c r="F11" s="113"/>
      <c r="X11" s="104"/>
      <c r="AI11" s="104"/>
      <c r="AJ11" s="104"/>
      <c r="AW11" s="104"/>
      <c r="AX11" s="104"/>
      <c r="BA11" s="104"/>
      <c r="BB11" s="104"/>
      <c r="BE11" s="104"/>
      <c r="BF11" s="104"/>
      <c r="BH11" s="104"/>
      <c r="BI11" s="104"/>
      <c r="BJ11" s="104"/>
      <c r="BK11" s="104"/>
      <c r="BL11" s="104"/>
      <c r="BU11" s="104"/>
      <c r="BV11" s="104"/>
      <c r="BZ11" s="105"/>
      <c r="CA11" s="105"/>
      <c r="CE11" s="105"/>
      <c r="CF11" s="105"/>
    </row>
    <row r="12" spans="1:84" s="102" customFormat="1" ht="15.75" thickBot="1" x14ac:dyDescent="0.3">
      <c r="A12" s="106" t="s">
        <v>4</v>
      </c>
      <c r="E12" s="114" t="s">
        <v>740</v>
      </c>
      <c r="F12" s="113"/>
      <c r="X12" s="104"/>
      <c r="AI12" s="104"/>
      <c r="AJ12" s="104"/>
      <c r="AW12" s="104"/>
      <c r="AX12" s="104"/>
      <c r="BA12" s="104"/>
      <c r="BB12" s="104"/>
      <c r="BE12" s="104"/>
      <c r="BF12" s="104"/>
      <c r="BH12" s="104"/>
      <c r="BI12" s="104"/>
      <c r="BJ12" s="104"/>
      <c r="BK12" s="104"/>
      <c r="BL12" s="104"/>
      <c r="BU12" s="104"/>
      <c r="BV12" s="104"/>
      <c r="BZ12" s="105"/>
      <c r="CA12" s="105"/>
      <c r="CE12" s="105"/>
      <c r="CF12" s="105"/>
    </row>
    <row r="13" spans="1:84" s="102" customFormat="1" ht="15" x14ac:dyDescent="0.25">
      <c r="A13" s="106"/>
      <c r="B13" s="105"/>
      <c r="C13" s="105"/>
      <c r="D13" s="105"/>
      <c r="E13" s="105"/>
      <c r="F13" s="103"/>
      <c r="G13" s="105"/>
      <c r="H13" s="105"/>
      <c r="I13" s="105"/>
      <c r="J13" s="105"/>
      <c r="K13" s="105"/>
      <c r="L13" s="105"/>
      <c r="M13" s="105"/>
      <c r="N13" s="105"/>
      <c r="O13" s="105"/>
      <c r="P13" s="105"/>
      <c r="Q13" s="105"/>
      <c r="R13" s="105"/>
      <c r="S13" s="105"/>
      <c r="T13" s="105"/>
      <c r="U13" s="105"/>
      <c r="V13" s="105"/>
      <c r="W13" s="105"/>
      <c r="X13" s="110"/>
      <c r="Y13" s="105"/>
      <c r="Z13" s="105"/>
      <c r="AA13" s="105"/>
      <c r="AB13" s="105"/>
      <c r="AC13" s="105"/>
      <c r="AD13" s="105"/>
      <c r="AE13" s="105"/>
      <c r="AF13" s="105"/>
      <c r="AG13" s="105"/>
      <c r="AH13" s="105"/>
      <c r="AI13" s="110"/>
      <c r="AJ13" s="110"/>
      <c r="AK13" s="105"/>
      <c r="AL13" s="105"/>
      <c r="AM13" s="105"/>
      <c r="AN13" s="105"/>
      <c r="AO13" s="105"/>
      <c r="AP13" s="105"/>
      <c r="AQ13" s="105"/>
      <c r="AR13" s="105"/>
      <c r="AS13" s="105"/>
      <c r="AT13" s="105"/>
      <c r="AU13" s="105"/>
      <c r="AV13" s="105"/>
      <c r="AW13" s="110"/>
      <c r="AX13" s="110"/>
      <c r="AY13" s="105"/>
      <c r="AZ13" s="105"/>
      <c r="BA13" s="110"/>
      <c r="BB13" s="110"/>
      <c r="BC13" s="105"/>
      <c r="BD13" s="105"/>
      <c r="BE13" s="110"/>
      <c r="BF13" s="110"/>
      <c r="BG13" s="105"/>
      <c r="BH13" s="110"/>
      <c r="BI13" s="110"/>
      <c r="BJ13" s="110"/>
      <c r="BK13" s="110"/>
      <c r="BL13" s="110"/>
      <c r="BU13" s="104"/>
      <c r="BV13" s="104"/>
      <c r="BZ13" s="105"/>
      <c r="CA13" s="105"/>
      <c r="CE13" s="105"/>
      <c r="CF13" s="105"/>
    </row>
    <row r="14" spans="1:84" s="102" customFormat="1" ht="15.75" thickBot="1" x14ac:dyDescent="0.3">
      <c r="A14" s="106" t="s">
        <v>5</v>
      </c>
      <c r="B14" s="115"/>
      <c r="C14" s="115"/>
      <c r="D14" s="115"/>
      <c r="E14" s="115"/>
      <c r="F14" s="116"/>
      <c r="G14" s="115"/>
      <c r="H14" s="115"/>
      <c r="I14" s="115"/>
      <c r="J14" s="115"/>
      <c r="K14" s="115"/>
      <c r="L14" s="115"/>
      <c r="M14" s="115"/>
      <c r="N14" s="115"/>
      <c r="O14" s="115"/>
      <c r="P14" s="115"/>
      <c r="Q14" s="115"/>
      <c r="R14" s="115"/>
      <c r="S14" s="115"/>
      <c r="T14" s="115"/>
      <c r="U14" s="115"/>
      <c r="V14" s="115"/>
      <c r="W14" s="115"/>
      <c r="X14" s="117"/>
      <c r="Y14" s="115"/>
      <c r="Z14" s="115"/>
      <c r="AA14" s="115"/>
      <c r="AB14" s="115"/>
      <c r="AC14" s="115"/>
      <c r="AD14" s="115"/>
      <c r="AE14" s="115"/>
      <c r="AF14" s="115"/>
      <c r="AG14" s="115"/>
      <c r="AH14" s="115"/>
      <c r="AI14" s="117"/>
      <c r="AJ14" s="117"/>
      <c r="AK14" s="115"/>
      <c r="AL14" s="115"/>
      <c r="AM14" s="115"/>
      <c r="AN14" s="115"/>
      <c r="AO14" s="115"/>
      <c r="AP14" s="115"/>
      <c r="AQ14" s="115"/>
      <c r="AR14" s="115"/>
      <c r="AS14" s="115"/>
      <c r="AT14" s="115"/>
      <c r="AU14" s="115"/>
      <c r="AV14" s="115"/>
      <c r="AW14" s="117"/>
      <c r="AX14" s="117"/>
      <c r="AY14" s="115"/>
      <c r="AZ14" s="115"/>
      <c r="BA14" s="117"/>
      <c r="BB14" s="117"/>
      <c r="BC14" s="115"/>
      <c r="BD14" s="115"/>
      <c r="BE14" s="117"/>
      <c r="BF14" s="117"/>
      <c r="BG14" s="115"/>
      <c r="BH14" s="117"/>
      <c r="BI14" s="117"/>
      <c r="BJ14" s="117"/>
      <c r="BK14" s="117"/>
      <c r="BL14" s="117"/>
      <c r="BM14" s="115"/>
      <c r="BN14" s="115"/>
      <c r="BO14" s="115"/>
      <c r="BP14" s="115"/>
      <c r="BQ14" s="115"/>
      <c r="BR14" s="115"/>
      <c r="BS14" s="115"/>
      <c r="BT14" s="115"/>
      <c r="BU14" s="117"/>
      <c r="BV14" s="117"/>
      <c r="BW14" s="115"/>
      <c r="BX14" s="115"/>
      <c r="BY14" s="115"/>
      <c r="BZ14" s="105"/>
      <c r="CA14" s="105"/>
      <c r="CE14" s="105"/>
      <c r="CF14" s="105"/>
    </row>
    <row r="15" spans="1:84" ht="15" thickBot="1" x14ac:dyDescent="0.3">
      <c r="A15" s="118" t="s">
        <v>6</v>
      </c>
      <c r="B15" s="119" t="s">
        <v>7</v>
      </c>
      <c r="C15" s="120"/>
      <c r="D15" s="120"/>
      <c r="E15" s="120"/>
      <c r="F15" s="120"/>
      <c r="G15" s="120"/>
      <c r="H15" s="120"/>
      <c r="I15" s="120"/>
      <c r="J15" s="120"/>
      <c r="K15" s="120"/>
      <c r="L15" s="120"/>
      <c r="M15" s="120"/>
      <c r="N15" s="120"/>
      <c r="O15" s="120"/>
      <c r="P15" s="120"/>
      <c r="Q15" s="120"/>
      <c r="R15" s="120"/>
      <c r="S15" s="120"/>
      <c r="T15" s="120"/>
      <c r="U15" s="120"/>
      <c r="V15" s="120"/>
      <c r="W15" s="120"/>
      <c r="X15" s="121"/>
      <c r="Y15" s="122" t="s">
        <v>8</v>
      </c>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4"/>
      <c r="BM15" s="125" t="s">
        <v>9</v>
      </c>
      <c r="BN15" s="123"/>
      <c r="BO15" s="123"/>
      <c r="BP15" s="123"/>
      <c r="BQ15" s="123"/>
      <c r="BR15" s="123"/>
      <c r="BS15" s="123"/>
      <c r="BT15" s="123"/>
      <c r="BU15" s="123"/>
      <c r="BV15" s="123"/>
      <c r="BW15" s="123"/>
      <c r="BX15" s="123"/>
      <c r="BY15" s="123"/>
      <c r="BZ15" s="206" t="s">
        <v>10</v>
      </c>
      <c r="CA15" s="207"/>
      <c r="CB15" s="207"/>
      <c r="CC15" s="208"/>
      <c r="CE15" s="14"/>
      <c r="CF15" s="14"/>
    </row>
    <row r="16" spans="1:84" x14ac:dyDescent="0.25">
      <c r="A16" s="126"/>
      <c r="B16" s="127" t="s">
        <v>11</v>
      </c>
      <c r="C16" s="123"/>
      <c r="D16" s="123"/>
      <c r="E16" s="123"/>
      <c r="F16" s="123"/>
      <c r="G16" s="123"/>
      <c r="H16" s="124"/>
      <c r="I16" s="128" t="s">
        <v>12</v>
      </c>
      <c r="J16" s="123"/>
      <c r="K16" s="123"/>
      <c r="L16" s="124"/>
      <c r="M16" s="129" t="s">
        <v>13</v>
      </c>
      <c r="N16" s="123"/>
      <c r="O16" s="123"/>
      <c r="P16" s="124"/>
      <c r="Q16" s="127" t="s">
        <v>14</v>
      </c>
      <c r="R16" s="123"/>
      <c r="S16" s="123"/>
      <c r="T16" s="123"/>
      <c r="U16" s="123"/>
      <c r="V16" s="123"/>
      <c r="W16" s="123"/>
      <c r="X16" s="124"/>
      <c r="Y16" s="130"/>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2"/>
      <c r="BM16" s="130"/>
      <c r="BN16" s="131"/>
      <c r="BO16" s="131"/>
      <c r="BP16" s="131"/>
      <c r="BQ16" s="131"/>
      <c r="BR16" s="131"/>
      <c r="BS16" s="131"/>
      <c r="BT16" s="131"/>
      <c r="BU16" s="131"/>
      <c r="BV16" s="131"/>
      <c r="BW16" s="131"/>
      <c r="BX16" s="131"/>
      <c r="BY16" s="190"/>
      <c r="BZ16" s="209"/>
      <c r="CA16" s="190"/>
      <c r="CB16" s="190"/>
      <c r="CC16" s="210"/>
      <c r="CE16" s="14"/>
      <c r="CF16" s="14"/>
    </row>
    <row r="17" spans="1:84" ht="13.5" thickBot="1" x14ac:dyDescent="0.3">
      <c r="A17" s="126"/>
      <c r="B17" s="130"/>
      <c r="C17" s="131"/>
      <c r="D17" s="131"/>
      <c r="E17" s="131"/>
      <c r="F17" s="131"/>
      <c r="G17" s="131"/>
      <c r="H17" s="132"/>
      <c r="I17" s="130"/>
      <c r="J17" s="131"/>
      <c r="K17" s="131"/>
      <c r="L17" s="132"/>
      <c r="M17" s="130"/>
      <c r="N17" s="131"/>
      <c r="O17" s="131"/>
      <c r="P17" s="132"/>
      <c r="Q17" s="130"/>
      <c r="R17" s="131"/>
      <c r="S17" s="131"/>
      <c r="T17" s="131"/>
      <c r="U17" s="131"/>
      <c r="V17" s="131"/>
      <c r="W17" s="131"/>
      <c r="X17" s="132"/>
      <c r="Y17" s="133"/>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4"/>
      <c r="BC17" s="134"/>
      <c r="BD17" s="134"/>
      <c r="BE17" s="134"/>
      <c r="BF17" s="134"/>
      <c r="BG17" s="134"/>
      <c r="BH17" s="134"/>
      <c r="BI17" s="134"/>
      <c r="BJ17" s="134"/>
      <c r="BK17" s="134"/>
      <c r="BL17" s="135"/>
      <c r="BM17" s="136"/>
      <c r="BN17" s="137"/>
      <c r="BO17" s="137"/>
      <c r="BP17" s="137"/>
      <c r="BQ17" s="137"/>
      <c r="BR17" s="137"/>
      <c r="BS17" s="137"/>
      <c r="BT17" s="137"/>
      <c r="BU17" s="137"/>
      <c r="BV17" s="137"/>
      <c r="BW17" s="137"/>
      <c r="BX17" s="137"/>
      <c r="BY17" s="137"/>
      <c r="BZ17" s="209"/>
      <c r="CA17" s="190"/>
      <c r="CB17" s="190"/>
      <c r="CC17" s="210"/>
      <c r="CE17" s="14"/>
      <c r="CF17" s="14"/>
    </row>
    <row r="18" spans="1:84" ht="14.25" x14ac:dyDescent="0.25">
      <c r="A18" s="126"/>
      <c r="B18" s="130"/>
      <c r="C18" s="131"/>
      <c r="D18" s="131"/>
      <c r="E18" s="131"/>
      <c r="F18" s="131"/>
      <c r="G18" s="131"/>
      <c r="H18" s="132"/>
      <c r="I18" s="136"/>
      <c r="J18" s="137"/>
      <c r="K18" s="137"/>
      <c r="L18" s="138"/>
      <c r="M18" s="136"/>
      <c r="N18" s="137"/>
      <c r="O18" s="137"/>
      <c r="P18" s="138"/>
      <c r="Q18" s="136"/>
      <c r="R18" s="137"/>
      <c r="S18" s="137"/>
      <c r="T18" s="137"/>
      <c r="U18" s="137"/>
      <c r="V18" s="137"/>
      <c r="W18" s="137"/>
      <c r="X18" s="138"/>
      <c r="Y18" s="139" t="s">
        <v>15</v>
      </c>
      <c r="Z18" s="140"/>
      <c r="AA18" s="140"/>
      <c r="AB18" s="140"/>
      <c r="AC18" s="140"/>
      <c r="AD18" s="140"/>
      <c r="AE18" s="140"/>
      <c r="AF18" s="140"/>
      <c r="AG18" s="140"/>
      <c r="AH18" s="140"/>
      <c r="AI18" s="140"/>
      <c r="AJ18" s="140"/>
      <c r="AK18" s="141"/>
      <c r="AL18" s="142" t="s">
        <v>16</v>
      </c>
      <c r="AM18" s="140"/>
      <c r="AN18" s="140"/>
      <c r="AO18" s="140"/>
      <c r="AP18" s="140"/>
      <c r="AQ18" s="140"/>
      <c r="AR18" s="140"/>
      <c r="AS18" s="140"/>
      <c r="AT18" s="140"/>
      <c r="AU18" s="140"/>
      <c r="AV18" s="140"/>
      <c r="AW18" s="140"/>
      <c r="AX18" s="140"/>
      <c r="AY18" s="140"/>
      <c r="AZ18" s="140"/>
      <c r="BA18" s="140"/>
      <c r="BB18" s="141"/>
      <c r="BC18" s="142" t="s">
        <v>17</v>
      </c>
      <c r="BD18" s="140"/>
      <c r="BE18" s="140"/>
      <c r="BF18" s="140"/>
      <c r="BG18" s="140"/>
      <c r="BH18" s="141"/>
      <c r="BI18" s="143" t="s">
        <v>18</v>
      </c>
      <c r="BJ18" s="144" t="s">
        <v>19</v>
      </c>
      <c r="BK18" s="140"/>
      <c r="BL18" s="141"/>
      <c r="BM18" s="145" t="s">
        <v>20</v>
      </c>
      <c r="BN18" s="146" t="s">
        <v>21</v>
      </c>
      <c r="BO18" s="147" t="s">
        <v>22</v>
      </c>
      <c r="BP18" s="148"/>
      <c r="BQ18" s="149"/>
      <c r="BR18" s="147" t="s">
        <v>23</v>
      </c>
      <c r="BS18" s="149"/>
      <c r="BT18" s="146" t="s">
        <v>24</v>
      </c>
      <c r="BU18" s="150" t="s">
        <v>25</v>
      </c>
      <c r="BV18" s="150" t="s">
        <v>26</v>
      </c>
      <c r="BW18" s="147" t="s">
        <v>27</v>
      </c>
      <c r="BX18" s="148"/>
      <c r="BY18" s="148"/>
      <c r="BZ18" s="209"/>
      <c r="CA18" s="190"/>
      <c r="CB18" s="190"/>
      <c r="CC18" s="210"/>
      <c r="CE18" s="14"/>
      <c r="CF18" s="14"/>
    </row>
    <row r="19" spans="1:84" ht="14.25" x14ac:dyDescent="0.25">
      <c r="A19" s="126"/>
      <c r="B19" s="136"/>
      <c r="C19" s="137"/>
      <c r="D19" s="137"/>
      <c r="E19" s="137"/>
      <c r="F19" s="137"/>
      <c r="G19" s="137"/>
      <c r="H19" s="138"/>
      <c r="I19" s="151" t="s">
        <v>28</v>
      </c>
      <c r="J19" s="152" t="s">
        <v>29</v>
      </c>
      <c r="K19" s="153"/>
      <c r="L19" s="154" t="s">
        <v>30</v>
      </c>
      <c r="M19" s="155" t="s">
        <v>31</v>
      </c>
      <c r="N19" s="156" t="s">
        <v>32</v>
      </c>
      <c r="O19" s="156" t="s">
        <v>33</v>
      </c>
      <c r="P19" s="157" t="s">
        <v>34</v>
      </c>
      <c r="Q19" s="158" t="s">
        <v>35</v>
      </c>
      <c r="R19" s="159" t="s">
        <v>29</v>
      </c>
      <c r="S19" s="153"/>
      <c r="T19" s="160" t="s">
        <v>36</v>
      </c>
      <c r="U19" s="160" t="s">
        <v>37</v>
      </c>
      <c r="V19" s="160" t="s">
        <v>38</v>
      </c>
      <c r="W19" s="160" t="s">
        <v>39</v>
      </c>
      <c r="X19" s="161" t="s">
        <v>40</v>
      </c>
      <c r="Y19" s="162" t="s">
        <v>41</v>
      </c>
      <c r="Z19" s="163" t="s">
        <v>42</v>
      </c>
      <c r="AA19" s="163" t="s">
        <v>43</v>
      </c>
      <c r="AB19" s="163" t="s">
        <v>44</v>
      </c>
      <c r="AC19" s="163" t="s">
        <v>45</v>
      </c>
      <c r="AD19" s="163" t="s">
        <v>46</v>
      </c>
      <c r="AE19" s="163" t="s">
        <v>47</v>
      </c>
      <c r="AF19" s="163" t="s">
        <v>48</v>
      </c>
      <c r="AG19" s="163" t="s">
        <v>49</v>
      </c>
      <c r="AH19" s="163" t="s">
        <v>50</v>
      </c>
      <c r="AI19" s="164" t="s">
        <v>51</v>
      </c>
      <c r="AJ19" s="164" t="s">
        <v>52</v>
      </c>
      <c r="AK19" s="165" t="s">
        <v>53</v>
      </c>
      <c r="AL19" s="166" t="s">
        <v>54</v>
      </c>
      <c r="AM19" s="167" t="s">
        <v>55</v>
      </c>
      <c r="AN19" s="167" t="s">
        <v>56</v>
      </c>
      <c r="AO19" s="167" t="s">
        <v>45</v>
      </c>
      <c r="AP19" s="167" t="s">
        <v>57</v>
      </c>
      <c r="AQ19" s="168" t="s">
        <v>58</v>
      </c>
      <c r="AR19" s="153"/>
      <c r="AS19" s="168" t="s">
        <v>59</v>
      </c>
      <c r="AT19" s="153"/>
      <c r="AU19" s="168" t="s">
        <v>60</v>
      </c>
      <c r="AV19" s="169"/>
      <c r="AW19" s="169"/>
      <c r="AX19" s="153"/>
      <c r="AY19" s="168" t="s">
        <v>61</v>
      </c>
      <c r="AZ19" s="169"/>
      <c r="BA19" s="169"/>
      <c r="BB19" s="170"/>
      <c r="BC19" s="171" t="s">
        <v>62</v>
      </c>
      <c r="BD19" s="169"/>
      <c r="BE19" s="153"/>
      <c r="BF19" s="168" t="s">
        <v>63</v>
      </c>
      <c r="BG19" s="169"/>
      <c r="BH19" s="170"/>
      <c r="BI19" s="172"/>
      <c r="BJ19" s="173" t="s">
        <v>64</v>
      </c>
      <c r="BK19" s="169"/>
      <c r="BL19" s="170"/>
      <c r="BM19" s="174"/>
      <c r="BN19" s="175"/>
      <c r="BO19" s="176"/>
      <c r="BP19" s="137"/>
      <c r="BQ19" s="177"/>
      <c r="BR19" s="176"/>
      <c r="BS19" s="177"/>
      <c r="BT19" s="175"/>
      <c r="BU19" s="175"/>
      <c r="BV19" s="175"/>
      <c r="BW19" s="176"/>
      <c r="BX19" s="137"/>
      <c r="BY19" s="137"/>
      <c r="BZ19" s="211"/>
      <c r="CA19" s="137"/>
      <c r="CB19" s="137"/>
      <c r="CC19" s="212"/>
      <c r="CE19" s="14"/>
      <c r="CF19" s="14"/>
    </row>
    <row r="20" spans="1:84" ht="45.75" thickBot="1" x14ac:dyDescent="0.3">
      <c r="A20" s="178"/>
      <c r="B20" s="179" t="s">
        <v>65</v>
      </c>
      <c r="C20" s="180" t="s">
        <v>66</v>
      </c>
      <c r="D20" s="180" t="s">
        <v>67</v>
      </c>
      <c r="E20" s="180" t="s">
        <v>20</v>
      </c>
      <c r="F20" s="180" t="s">
        <v>39</v>
      </c>
      <c r="G20" s="180" t="s">
        <v>68</v>
      </c>
      <c r="H20" s="181" t="s">
        <v>30</v>
      </c>
      <c r="I20" s="182"/>
      <c r="J20" s="183" t="s">
        <v>69</v>
      </c>
      <c r="K20" s="183" t="s">
        <v>70</v>
      </c>
      <c r="L20" s="184"/>
      <c r="M20" s="182"/>
      <c r="N20" s="185"/>
      <c r="O20" s="185"/>
      <c r="P20" s="184"/>
      <c r="Q20" s="182"/>
      <c r="R20" s="180" t="s">
        <v>69</v>
      </c>
      <c r="S20" s="180" t="s">
        <v>70</v>
      </c>
      <c r="T20" s="185"/>
      <c r="U20" s="185"/>
      <c r="V20" s="185"/>
      <c r="W20" s="185"/>
      <c r="X20" s="184"/>
      <c r="Y20" s="182"/>
      <c r="Z20" s="185"/>
      <c r="AA20" s="185"/>
      <c r="AB20" s="185"/>
      <c r="AC20" s="185"/>
      <c r="AD20" s="185"/>
      <c r="AE20" s="185"/>
      <c r="AF20" s="185"/>
      <c r="AG20" s="185"/>
      <c r="AH20" s="185"/>
      <c r="AI20" s="185"/>
      <c r="AJ20" s="185"/>
      <c r="AK20" s="184"/>
      <c r="AL20" s="182"/>
      <c r="AM20" s="185"/>
      <c r="AN20" s="185"/>
      <c r="AO20" s="185"/>
      <c r="AP20" s="185"/>
      <c r="AQ20" s="186" t="s">
        <v>71</v>
      </c>
      <c r="AR20" s="186" t="s">
        <v>47</v>
      </c>
      <c r="AS20" s="186" t="s">
        <v>72</v>
      </c>
      <c r="AT20" s="186" t="s">
        <v>47</v>
      </c>
      <c r="AU20" s="186" t="s">
        <v>73</v>
      </c>
      <c r="AV20" s="186" t="s">
        <v>74</v>
      </c>
      <c r="AW20" s="187" t="s">
        <v>75</v>
      </c>
      <c r="AX20" s="187" t="s">
        <v>76</v>
      </c>
      <c r="AY20" s="186" t="s">
        <v>73</v>
      </c>
      <c r="AZ20" s="186" t="s">
        <v>74</v>
      </c>
      <c r="BA20" s="187" t="s">
        <v>75</v>
      </c>
      <c r="BB20" s="188" t="s">
        <v>76</v>
      </c>
      <c r="BC20" s="189" t="s">
        <v>77</v>
      </c>
      <c r="BD20" s="186" t="s">
        <v>78</v>
      </c>
      <c r="BE20" s="187" t="s">
        <v>79</v>
      </c>
      <c r="BF20" s="187" t="s">
        <v>77</v>
      </c>
      <c r="BG20" s="186" t="s">
        <v>78</v>
      </c>
      <c r="BH20" s="188" t="s">
        <v>79</v>
      </c>
      <c r="BI20" s="190"/>
      <c r="BJ20" s="191" t="s">
        <v>80</v>
      </c>
      <c r="BK20" s="187" t="s">
        <v>81</v>
      </c>
      <c r="BL20" s="188" t="s">
        <v>82</v>
      </c>
      <c r="BM20" s="182"/>
      <c r="BN20" s="185"/>
      <c r="BO20" s="192" t="s">
        <v>69</v>
      </c>
      <c r="BP20" s="192" t="s">
        <v>70</v>
      </c>
      <c r="BQ20" s="192" t="s">
        <v>83</v>
      </c>
      <c r="BR20" s="192" t="s">
        <v>84</v>
      </c>
      <c r="BS20" s="193" t="s">
        <v>85</v>
      </c>
      <c r="BT20" s="185"/>
      <c r="BU20" s="185"/>
      <c r="BV20" s="185"/>
      <c r="BW20" s="192" t="s">
        <v>69</v>
      </c>
      <c r="BX20" s="192" t="s">
        <v>86</v>
      </c>
      <c r="BY20" s="204" t="s">
        <v>87</v>
      </c>
      <c r="BZ20" s="213" t="s">
        <v>88</v>
      </c>
      <c r="CA20" s="194" t="s">
        <v>89</v>
      </c>
      <c r="CB20" s="195" t="s">
        <v>90</v>
      </c>
      <c r="CC20" s="214" t="s">
        <v>91</v>
      </c>
      <c r="CD20" s="14"/>
      <c r="CE20" s="14"/>
      <c r="CF20" s="14"/>
    </row>
    <row r="21" spans="1:84" ht="30.75" thickBot="1" x14ac:dyDescent="0.3">
      <c r="A21" s="196" t="s">
        <v>92</v>
      </c>
      <c r="B21" s="197" t="s">
        <v>93</v>
      </c>
      <c r="C21" s="197" t="s">
        <v>94</v>
      </c>
      <c r="D21" s="198" t="s">
        <v>95</v>
      </c>
      <c r="E21" s="197" t="s">
        <v>96</v>
      </c>
      <c r="F21" s="197" t="s">
        <v>97</v>
      </c>
      <c r="G21" s="197" t="s">
        <v>98</v>
      </c>
      <c r="H21" s="197" t="s">
        <v>99</v>
      </c>
      <c r="I21" s="197" t="s">
        <v>100</v>
      </c>
      <c r="J21" s="197" t="s">
        <v>101</v>
      </c>
      <c r="K21" s="197" t="s">
        <v>102</v>
      </c>
      <c r="L21" s="197" t="s">
        <v>103</v>
      </c>
      <c r="M21" s="197" t="s">
        <v>104</v>
      </c>
      <c r="N21" s="197" t="s">
        <v>105</v>
      </c>
      <c r="O21" s="197" t="s">
        <v>106</v>
      </c>
      <c r="P21" s="197" t="s">
        <v>107</v>
      </c>
      <c r="Q21" s="197" t="s">
        <v>108</v>
      </c>
      <c r="R21" s="197" t="s">
        <v>109</v>
      </c>
      <c r="S21" s="197" t="s">
        <v>110</v>
      </c>
      <c r="T21" s="197" t="s">
        <v>111</v>
      </c>
      <c r="U21" s="197" t="s">
        <v>112</v>
      </c>
      <c r="V21" s="197" t="s">
        <v>113</v>
      </c>
      <c r="W21" s="197" t="s">
        <v>114</v>
      </c>
      <c r="X21" s="199" t="s">
        <v>115</v>
      </c>
      <c r="Y21" s="197" t="s">
        <v>116</v>
      </c>
      <c r="Z21" s="197" t="s">
        <v>117</v>
      </c>
      <c r="AA21" s="197" t="s">
        <v>118</v>
      </c>
      <c r="AB21" s="197" t="s">
        <v>119</v>
      </c>
      <c r="AC21" s="197" t="s">
        <v>120</v>
      </c>
      <c r="AD21" s="197" t="s">
        <v>121</v>
      </c>
      <c r="AE21" s="197" t="s">
        <v>122</v>
      </c>
      <c r="AF21" s="197" t="s">
        <v>123</v>
      </c>
      <c r="AG21" s="197" t="s">
        <v>124</v>
      </c>
      <c r="AH21" s="197" t="s">
        <v>125</v>
      </c>
      <c r="AI21" s="199" t="s">
        <v>126</v>
      </c>
      <c r="AJ21" s="199" t="s">
        <v>127</v>
      </c>
      <c r="AK21" s="197" t="s">
        <v>128</v>
      </c>
      <c r="AL21" s="197" t="s">
        <v>129</v>
      </c>
      <c r="AM21" s="197" t="s">
        <v>130</v>
      </c>
      <c r="AN21" s="197" t="s">
        <v>131</v>
      </c>
      <c r="AO21" s="197" t="s">
        <v>132</v>
      </c>
      <c r="AP21" s="197" t="s">
        <v>133</v>
      </c>
      <c r="AQ21" s="197" t="s">
        <v>134</v>
      </c>
      <c r="AR21" s="197" t="s">
        <v>135</v>
      </c>
      <c r="AS21" s="197" t="s">
        <v>136</v>
      </c>
      <c r="AT21" s="197" t="s">
        <v>137</v>
      </c>
      <c r="AU21" s="197" t="s">
        <v>138</v>
      </c>
      <c r="AV21" s="197" t="s">
        <v>139</v>
      </c>
      <c r="AW21" s="199" t="s">
        <v>140</v>
      </c>
      <c r="AX21" s="199" t="s">
        <v>141</v>
      </c>
      <c r="AY21" s="197" t="s">
        <v>142</v>
      </c>
      <c r="AZ21" s="197" t="s">
        <v>143</v>
      </c>
      <c r="BA21" s="199" t="s">
        <v>144</v>
      </c>
      <c r="BB21" s="199" t="s">
        <v>145</v>
      </c>
      <c r="BC21" s="197" t="s">
        <v>146</v>
      </c>
      <c r="BD21" s="197" t="s">
        <v>147</v>
      </c>
      <c r="BE21" s="199" t="s">
        <v>148</v>
      </c>
      <c r="BF21" s="199" t="s">
        <v>149</v>
      </c>
      <c r="BG21" s="197" t="s">
        <v>150</v>
      </c>
      <c r="BH21" s="199" t="s">
        <v>151</v>
      </c>
      <c r="BI21" s="200" t="s">
        <v>152</v>
      </c>
      <c r="BJ21" s="199" t="s">
        <v>153</v>
      </c>
      <c r="BK21" s="199" t="s">
        <v>154</v>
      </c>
      <c r="BL21" s="201" t="s">
        <v>155</v>
      </c>
      <c r="BM21" s="202" t="s">
        <v>156</v>
      </c>
      <c r="BN21" s="202" t="s">
        <v>157</v>
      </c>
      <c r="BO21" s="202" t="s">
        <v>158</v>
      </c>
      <c r="BP21" s="202" t="s">
        <v>159</v>
      </c>
      <c r="BQ21" s="202" t="s">
        <v>160</v>
      </c>
      <c r="BR21" s="202" t="s">
        <v>161</v>
      </c>
      <c r="BS21" s="202" t="s">
        <v>162</v>
      </c>
      <c r="BT21" s="202" t="s">
        <v>163</v>
      </c>
      <c r="BU21" s="203" t="s">
        <v>164</v>
      </c>
      <c r="BV21" s="203" t="s">
        <v>165</v>
      </c>
      <c r="BW21" s="202" t="s">
        <v>166</v>
      </c>
      <c r="BX21" s="202" t="s">
        <v>167</v>
      </c>
      <c r="BY21" s="205" t="s">
        <v>168</v>
      </c>
      <c r="BZ21" s="215" t="s">
        <v>169</v>
      </c>
      <c r="CA21" s="216" t="s">
        <v>170</v>
      </c>
      <c r="CB21" s="216" t="s">
        <v>171</v>
      </c>
      <c r="CC21" s="217" t="s">
        <v>172</v>
      </c>
      <c r="CD21" s="14"/>
      <c r="CE21" s="14"/>
      <c r="CF21" s="14"/>
    </row>
    <row r="22" spans="1:84" x14ac:dyDescent="0.25">
      <c r="A22" s="26">
        <v>1</v>
      </c>
      <c r="B22" s="27" t="s">
        <v>173</v>
      </c>
      <c r="C22" s="27" t="s">
        <v>174</v>
      </c>
      <c r="D22" s="27" t="s">
        <v>175</v>
      </c>
      <c r="E22" s="27" t="s">
        <v>176</v>
      </c>
      <c r="F22" s="28" t="s">
        <v>177</v>
      </c>
      <c r="G22" s="27" t="s">
        <v>114</v>
      </c>
      <c r="H22" s="27" t="s">
        <v>114</v>
      </c>
      <c r="I22" s="27" t="s">
        <v>114</v>
      </c>
      <c r="J22" s="27" t="s">
        <v>114</v>
      </c>
      <c r="K22" s="27" t="s">
        <v>114</v>
      </c>
      <c r="L22" s="27" t="s">
        <v>114</v>
      </c>
      <c r="M22" s="27" t="s">
        <v>114</v>
      </c>
      <c r="N22" s="27" t="s">
        <v>114</v>
      </c>
      <c r="O22" s="27" t="s">
        <v>114</v>
      </c>
      <c r="P22" s="27" t="s">
        <v>114</v>
      </c>
      <c r="Q22" s="27" t="s">
        <v>178</v>
      </c>
      <c r="R22" s="29">
        <v>44823</v>
      </c>
      <c r="S22" s="29">
        <v>45188</v>
      </c>
      <c r="T22" s="27" t="s">
        <v>179</v>
      </c>
      <c r="U22" s="27" t="s">
        <v>180</v>
      </c>
      <c r="V22" s="30">
        <v>13485</v>
      </c>
      <c r="W22" s="27" t="s">
        <v>177</v>
      </c>
      <c r="X22" s="31">
        <v>10000000</v>
      </c>
      <c r="Y22" s="27" t="s">
        <v>181</v>
      </c>
      <c r="Z22" s="27" t="s">
        <v>182</v>
      </c>
      <c r="AA22" s="27" t="s">
        <v>183</v>
      </c>
      <c r="AB22" s="29">
        <v>44988</v>
      </c>
      <c r="AC22" s="30">
        <v>13487</v>
      </c>
      <c r="AD22" s="29">
        <v>44988</v>
      </c>
      <c r="AE22" s="29">
        <v>45354</v>
      </c>
      <c r="AF22" s="27" t="s">
        <v>184</v>
      </c>
      <c r="AG22" s="27" t="s">
        <v>185</v>
      </c>
      <c r="AH22" s="27" t="s">
        <v>114</v>
      </c>
      <c r="AI22" s="27" t="s">
        <v>114</v>
      </c>
      <c r="AJ22" s="27" t="s">
        <v>114</v>
      </c>
      <c r="AK22" s="31">
        <v>10000000</v>
      </c>
      <c r="AL22" s="32" t="s">
        <v>186</v>
      </c>
      <c r="AM22" s="32" t="s">
        <v>187</v>
      </c>
      <c r="AN22" s="33">
        <v>45352</v>
      </c>
      <c r="AO22" s="34">
        <v>13726</v>
      </c>
      <c r="AP22" s="35" t="s">
        <v>188</v>
      </c>
      <c r="AQ22" s="33">
        <v>45354</v>
      </c>
      <c r="AR22" s="33">
        <v>45718</v>
      </c>
      <c r="AS22" s="35" t="s">
        <v>114</v>
      </c>
      <c r="AT22" s="35" t="s">
        <v>114</v>
      </c>
      <c r="AU22" s="35" t="s">
        <v>114</v>
      </c>
      <c r="AV22" s="35" t="s">
        <v>114</v>
      </c>
      <c r="AW22" s="35" t="s">
        <v>114</v>
      </c>
      <c r="AX22" s="35" t="s">
        <v>114</v>
      </c>
      <c r="AY22" s="35" t="s">
        <v>114</v>
      </c>
      <c r="AZ22" s="35" t="s">
        <v>114</v>
      </c>
      <c r="BA22" s="35" t="s">
        <v>114</v>
      </c>
      <c r="BB22" s="35" t="s">
        <v>114</v>
      </c>
      <c r="BC22" s="35" t="s">
        <v>114</v>
      </c>
      <c r="BD22" s="35" t="s">
        <v>114</v>
      </c>
      <c r="BE22" s="35" t="s">
        <v>114</v>
      </c>
      <c r="BF22" s="35" t="s">
        <v>114</v>
      </c>
      <c r="BG22" s="35" t="s">
        <v>114</v>
      </c>
      <c r="BH22" s="36" t="s">
        <v>114</v>
      </c>
      <c r="BI22" s="37">
        <f>AK22-AX24</f>
        <v>7500000</v>
      </c>
      <c r="BJ22" s="38">
        <f>4162022.87+5195874.89</f>
        <v>9357897.7599999998</v>
      </c>
      <c r="BK22" s="31">
        <v>3068668.33</v>
      </c>
      <c r="BL22" s="39">
        <f>BJ22+BK22</f>
        <v>12426566.09</v>
      </c>
      <c r="BM22" s="27" t="s">
        <v>114</v>
      </c>
      <c r="BN22" s="27" t="s">
        <v>114</v>
      </c>
      <c r="BO22" s="27" t="s">
        <v>114</v>
      </c>
      <c r="BP22" s="27" t="s">
        <v>114</v>
      </c>
      <c r="BQ22" s="27" t="s">
        <v>114</v>
      </c>
      <c r="BR22" s="27" t="s">
        <v>114</v>
      </c>
      <c r="BS22" s="27" t="s">
        <v>114</v>
      </c>
      <c r="BT22" s="27" t="s">
        <v>114</v>
      </c>
      <c r="BU22" s="27" t="s">
        <v>114</v>
      </c>
      <c r="BV22" s="27" t="s">
        <v>114</v>
      </c>
      <c r="BW22" s="27" t="s">
        <v>114</v>
      </c>
      <c r="BX22" s="27" t="s">
        <v>114</v>
      </c>
      <c r="BY22" s="27" t="s">
        <v>114</v>
      </c>
      <c r="BZ22" s="81" t="s">
        <v>189</v>
      </c>
      <c r="CA22" s="82">
        <v>14118</v>
      </c>
      <c r="CB22" s="81" t="s">
        <v>190</v>
      </c>
      <c r="CC22" s="81" t="s">
        <v>191</v>
      </c>
      <c r="CD22" s="14"/>
      <c r="CE22" s="14"/>
      <c r="CF22" s="14"/>
    </row>
    <row r="23" spans="1:84" x14ac:dyDescent="0.25">
      <c r="A23" s="2"/>
      <c r="B23" s="2"/>
      <c r="C23" s="2"/>
      <c r="D23" s="2"/>
      <c r="E23" s="2"/>
      <c r="F23" s="4"/>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32" t="s">
        <v>186</v>
      </c>
      <c r="AM23" s="32" t="s">
        <v>192</v>
      </c>
      <c r="AN23" s="33">
        <v>45716</v>
      </c>
      <c r="AO23" s="34">
        <v>13996</v>
      </c>
      <c r="AP23" s="35" t="s">
        <v>188</v>
      </c>
      <c r="AQ23" s="33">
        <v>45719</v>
      </c>
      <c r="AR23" s="33">
        <v>46083</v>
      </c>
      <c r="AS23" s="35" t="s">
        <v>114</v>
      </c>
      <c r="AT23" s="35" t="s">
        <v>114</v>
      </c>
      <c r="AU23" s="35" t="s">
        <v>114</v>
      </c>
      <c r="AV23" s="35" t="s">
        <v>114</v>
      </c>
      <c r="AW23" s="35" t="s">
        <v>114</v>
      </c>
      <c r="AX23" s="35" t="s">
        <v>114</v>
      </c>
      <c r="AY23" s="35" t="s">
        <v>114</v>
      </c>
      <c r="AZ23" s="35" t="s">
        <v>114</v>
      </c>
      <c r="BA23" s="35" t="s">
        <v>114</v>
      </c>
      <c r="BB23" s="35" t="s">
        <v>114</v>
      </c>
      <c r="BC23" s="35" t="s">
        <v>114</v>
      </c>
      <c r="BD23" s="35" t="s">
        <v>114</v>
      </c>
      <c r="BE23" s="35" t="s">
        <v>114</v>
      </c>
      <c r="BF23" s="35" t="s">
        <v>114</v>
      </c>
      <c r="BG23" s="35" t="s">
        <v>114</v>
      </c>
      <c r="BH23" s="36" t="s">
        <v>114</v>
      </c>
      <c r="BI23" s="2"/>
      <c r="BJ23" s="2"/>
      <c r="BK23" s="2"/>
      <c r="BL23" s="2"/>
      <c r="BM23" s="2"/>
      <c r="BN23" s="2"/>
      <c r="BO23" s="2"/>
      <c r="BP23" s="2"/>
      <c r="BQ23" s="2"/>
      <c r="BR23" s="2"/>
      <c r="BS23" s="2"/>
      <c r="BT23" s="2"/>
      <c r="BU23" s="2"/>
      <c r="BV23" s="2"/>
      <c r="BW23" s="2"/>
      <c r="BX23" s="2"/>
      <c r="BY23" s="2"/>
      <c r="BZ23" s="2"/>
      <c r="CA23" s="2"/>
      <c r="CB23" s="2"/>
      <c r="CC23" s="2"/>
      <c r="CD23" s="14"/>
      <c r="CE23" s="14"/>
      <c r="CF23" s="14"/>
    </row>
    <row r="24" spans="1:84" x14ac:dyDescent="0.25">
      <c r="A24" s="5"/>
      <c r="B24" s="5"/>
      <c r="C24" s="5"/>
      <c r="D24" s="5"/>
      <c r="E24" s="5"/>
      <c r="F24" s="6"/>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32" t="s">
        <v>193</v>
      </c>
      <c r="AM24" s="32" t="s">
        <v>194</v>
      </c>
      <c r="AN24" s="33">
        <v>45716</v>
      </c>
      <c r="AO24" s="34">
        <v>14200</v>
      </c>
      <c r="AP24" s="35" t="s">
        <v>195</v>
      </c>
      <c r="AQ24" s="35" t="s">
        <v>114</v>
      </c>
      <c r="AR24" s="35" t="s">
        <v>114</v>
      </c>
      <c r="AS24" s="35" t="s">
        <v>114</v>
      </c>
      <c r="AT24" s="35" t="s">
        <v>114</v>
      </c>
      <c r="AU24" s="35" t="s">
        <v>114</v>
      </c>
      <c r="AV24" s="41">
        <v>0.25</v>
      </c>
      <c r="AW24" s="36" t="s">
        <v>114</v>
      </c>
      <c r="AX24" s="36">
        <v>2500000</v>
      </c>
      <c r="AY24" s="35" t="s">
        <v>114</v>
      </c>
      <c r="AZ24" s="35" t="s">
        <v>114</v>
      </c>
      <c r="BA24" s="35" t="s">
        <v>114</v>
      </c>
      <c r="BB24" s="35" t="s">
        <v>114</v>
      </c>
      <c r="BC24" s="35" t="s">
        <v>114</v>
      </c>
      <c r="BD24" s="35" t="s">
        <v>114</v>
      </c>
      <c r="BE24" s="35" t="s">
        <v>114</v>
      </c>
      <c r="BF24" s="35" t="s">
        <v>114</v>
      </c>
      <c r="BG24" s="35" t="s">
        <v>114</v>
      </c>
      <c r="BH24" s="35" t="s">
        <v>114</v>
      </c>
      <c r="BI24" s="5"/>
      <c r="BJ24" s="5"/>
      <c r="BK24" s="5"/>
      <c r="BL24" s="5"/>
      <c r="BM24" s="5"/>
      <c r="BN24" s="5"/>
      <c r="BO24" s="5"/>
      <c r="BP24" s="5"/>
      <c r="BQ24" s="5"/>
      <c r="BR24" s="5"/>
      <c r="BS24" s="5"/>
      <c r="BT24" s="5"/>
      <c r="BU24" s="5"/>
      <c r="BV24" s="5"/>
      <c r="BW24" s="5"/>
      <c r="BX24" s="5"/>
      <c r="BY24" s="5"/>
      <c r="BZ24" s="5"/>
      <c r="CA24" s="5"/>
      <c r="CB24" s="5"/>
      <c r="CC24" s="5"/>
      <c r="CD24" s="14"/>
      <c r="CE24" s="14"/>
      <c r="CF24" s="14"/>
    </row>
    <row r="25" spans="1:84" x14ac:dyDescent="0.25">
      <c r="A25" s="26">
        <v>2</v>
      </c>
      <c r="B25" s="27" t="s">
        <v>196</v>
      </c>
      <c r="C25" s="27" t="s">
        <v>197</v>
      </c>
      <c r="D25" s="27" t="s">
        <v>175</v>
      </c>
      <c r="E25" s="27" t="s">
        <v>176</v>
      </c>
      <c r="F25" s="28" t="s">
        <v>198</v>
      </c>
      <c r="G25" s="30">
        <v>13302</v>
      </c>
      <c r="H25" s="30">
        <v>13341</v>
      </c>
      <c r="I25" s="27" t="s">
        <v>199</v>
      </c>
      <c r="J25" s="29">
        <v>44776</v>
      </c>
      <c r="K25" s="29">
        <v>45141</v>
      </c>
      <c r="L25" s="30">
        <v>13345</v>
      </c>
      <c r="M25" s="27" t="s">
        <v>114</v>
      </c>
      <c r="N25" s="27" t="s">
        <v>114</v>
      </c>
      <c r="O25" s="27" t="s">
        <v>114</v>
      </c>
      <c r="P25" s="27" t="s">
        <v>114</v>
      </c>
      <c r="Q25" s="27" t="s">
        <v>114</v>
      </c>
      <c r="R25" s="27" t="s">
        <v>114</v>
      </c>
      <c r="S25" s="27" t="s">
        <v>114</v>
      </c>
      <c r="T25" s="27" t="s">
        <v>114</v>
      </c>
      <c r="U25" s="27" t="s">
        <v>114</v>
      </c>
      <c r="V25" s="27" t="s">
        <v>114</v>
      </c>
      <c r="W25" s="27" t="s">
        <v>114</v>
      </c>
      <c r="X25" s="27" t="s">
        <v>114</v>
      </c>
      <c r="Y25" s="27" t="s">
        <v>200</v>
      </c>
      <c r="Z25" s="27" t="s">
        <v>201</v>
      </c>
      <c r="AA25" s="27" t="s">
        <v>202</v>
      </c>
      <c r="AB25" s="29">
        <v>44784</v>
      </c>
      <c r="AC25" s="30">
        <v>13350</v>
      </c>
      <c r="AD25" s="29">
        <v>44784</v>
      </c>
      <c r="AE25" s="29">
        <v>45026</v>
      </c>
      <c r="AF25" s="27" t="s">
        <v>184</v>
      </c>
      <c r="AG25" s="27" t="s">
        <v>203</v>
      </c>
      <c r="AH25" s="27" t="s">
        <v>114</v>
      </c>
      <c r="AI25" s="27" t="s">
        <v>114</v>
      </c>
      <c r="AJ25" s="27" t="s">
        <v>114</v>
      </c>
      <c r="AK25" s="31">
        <v>717992</v>
      </c>
      <c r="AL25" s="32" t="s">
        <v>186</v>
      </c>
      <c r="AM25" s="32" t="s">
        <v>187</v>
      </c>
      <c r="AN25" s="33">
        <v>45026</v>
      </c>
      <c r="AO25" s="34">
        <v>13515</v>
      </c>
      <c r="AP25" s="35" t="s">
        <v>188</v>
      </c>
      <c r="AQ25" s="33">
        <v>45027</v>
      </c>
      <c r="AR25" s="33">
        <v>45271</v>
      </c>
      <c r="AS25" s="35" t="s">
        <v>114</v>
      </c>
      <c r="AT25" s="35" t="s">
        <v>114</v>
      </c>
      <c r="AU25" s="35" t="s">
        <v>114</v>
      </c>
      <c r="AV25" s="35" t="s">
        <v>114</v>
      </c>
      <c r="AW25" s="35" t="s">
        <v>114</v>
      </c>
      <c r="AX25" s="35" t="s">
        <v>114</v>
      </c>
      <c r="AY25" s="35" t="s">
        <v>114</v>
      </c>
      <c r="AZ25" s="35" t="s">
        <v>114</v>
      </c>
      <c r="BA25" s="35" t="s">
        <v>114</v>
      </c>
      <c r="BB25" s="35" t="s">
        <v>114</v>
      </c>
      <c r="BC25" s="35" t="s">
        <v>114</v>
      </c>
      <c r="BD25" s="35" t="s">
        <v>114</v>
      </c>
      <c r="BE25" s="35" t="s">
        <v>114</v>
      </c>
      <c r="BF25" s="35" t="s">
        <v>114</v>
      </c>
      <c r="BG25" s="35" t="s">
        <v>114</v>
      </c>
      <c r="BH25" s="35" t="s">
        <v>114</v>
      </c>
      <c r="BI25" s="37">
        <f>AK25</f>
        <v>717992</v>
      </c>
      <c r="BJ25" s="31">
        <f>355616.1+1050645.11+947843</f>
        <v>2354104.21</v>
      </c>
      <c r="BK25" s="31">
        <v>502185.11</v>
      </c>
      <c r="BL25" s="42">
        <f>BJ25+BK25</f>
        <v>2856289.32</v>
      </c>
      <c r="BM25" s="27" t="s">
        <v>114</v>
      </c>
      <c r="BN25" s="27" t="s">
        <v>114</v>
      </c>
      <c r="BO25" s="27" t="s">
        <v>114</v>
      </c>
      <c r="BP25" s="27" t="s">
        <v>114</v>
      </c>
      <c r="BQ25" s="27" t="s">
        <v>114</v>
      </c>
      <c r="BR25" s="27" t="s">
        <v>114</v>
      </c>
      <c r="BS25" s="27" t="s">
        <v>114</v>
      </c>
      <c r="BT25" s="27" t="s">
        <v>114</v>
      </c>
      <c r="BU25" s="27" t="s">
        <v>114</v>
      </c>
      <c r="BV25" s="27" t="s">
        <v>114</v>
      </c>
      <c r="BW25" s="27" t="s">
        <v>114</v>
      </c>
      <c r="BX25" s="27" t="s">
        <v>114</v>
      </c>
      <c r="BY25" s="27" t="s">
        <v>114</v>
      </c>
      <c r="BZ25" s="26" t="s">
        <v>204</v>
      </c>
      <c r="CA25" s="40">
        <v>14194</v>
      </c>
      <c r="CB25" s="26" t="s">
        <v>205</v>
      </c>
      <c r="CC25" s="26" t="s">
        <v>206</v>
      </c>
      <c r="CD25" s="14"/>
      <c r="CE25" s="14"/>
      <c r="CF25" s="14"/>
    </row>
    <row r="26" spans="1:84" x14ac:dyDescent="0.25">
      <c r="A26" s="2"/>
      <c r="B26" s="2"/>
      <c r="C26" s="2"/>
      <c r="D26" s="2"/>
      <c r="E26" s="2"/>
      <c r="F26" s="4"/>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32" t="s">
        <v>186</v>
      </c>
      <c r="AM26" s="35" t="s">
        <v>192</v>
      </c>
      <c r="AN26" s="33">
        <v>45272</v>
      </c>
      <c r="AO26" s="34">
        <v>13675</v>
      </c>
      <c r="AP26" s="35" t="s">
        <v>188</v>
      </c>
      <c r="AQ26" s="33">
        <v>45272</v>
      </c>
      <c r="AR26" s="33">
        <v>45515</v>
      </c>
      <c r="AS26" s="35" t="s">
        <v>114</v>
      </c>
      <c r="AT26" s="35" t="s">
        <v>114</v>
      </c>
      <c r="AU26" s="35" t="s">
        <v>114</v>
      </c>
      <c r="AV26" s="35" t="s">
        <v>114</v>
      </c>
      <c r="AW26" s="35" t="s">
        <v>114</v>
      </c>
      <c r="AX26" s="35" t="s">
        <v>114</v>
      </c>
      <c r="AY26" s="35" t="s">
        <v>114</v>
      </c>
      <c r="AZ26" s="35" t="s">
        <v>114</v>
      </c>
      <c r="BA26" s="35" t="s">
        <v>114</v>
      </c>
      <c r="BB26" s="35" t="s">
        <v>114</v>
      </c>
      <c r="BC26" s="35" t="s">
        <v>114</v>
      </c>
      <c r="BD26" s="35" t="s">
        <v>114</v>
      </c>
      <c r="BE26" s="35" t="s">
        <v>114</v>
      </c>
      <c r="BF26" s="35" t="s">
        <v>114</v>
      </c>
      <c r="BG26" s="35" t="s">
        <v>114</v>
      </c>
      <c r="BH26" s="35" t="s">
        <v>114</v>
      </c>
      <c r="BI26" s="2"/>
      <c r="BJ26" s="2"/>
      <c r="BK26" s="2"/>
      <c r="BL26" s="2"/>
      <c r="BM26" s="2"/>
      <c r="BN26" s="2"/>
      <c r="BO26" s="2"/>
      <c r="BP26" s="2"/>
      <c r="BQ26" s="2"/>
      <c r="BR26" s="2"/>
      <c r="BS26" s="2"/>
      <c r="BT26" s="2"/>
      <c r="BU26" s="2"/>
      <c r="BV26" s="2"/>
      <c r="BW26" s="2"/>
      <c r="BX26" s="2"/>
      <c r="BY26" s="2"/>
      <c r="BZ26" s="2"/>
      <c r="CA26" s="2"/>
      <c r="CB26" s="2"/>
      <c r="CC26" s="2"/>
      <c r="CD26" s="14"/>
      <c r="CE26" s="14"/>
      <c r="CF26" s="14"/>
    </row>
    <row r="27" spans="1:84" x14ac:dyDescent="0.25">
      <c r="A27" s="2"/>
      <c r="B27" s="2"/>
      <c r="C27" s="2"/>
      <c r="D27" s="2"/>
      <c r="E27" s="2"/>
      <c r="F27" s="4"/>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32" t="s">
        <v>186</v>
      </c>
      <c r="AM27" s="35" t="s">
        <v>194</v>
      </c>
      <c r="AN27" s="33">
        <v>45516</v>
      </c>
      <c r="AO27" s="34">
        <v>13861</v>
      </c>
      <c r="AP27" s="35" t="s">
        <v>188</v>
      </c>
      <c r="AQ27" s="33">
        <v>45516</v>
      </c>
      <c r="AR27" s="33">
        <v>45657</v>
      </c>
      <c r="AS27" s="35" t="s">
        <v>114</v>
      </c>
      <c r="AT27" s="35" t="s">
        <v>114</v>
      </c>
      <c r="AU27" s="35" t="s">
        <v>114</v>
      </c>
      <c r="AV27" s="35" t="s">
        <v>114</v>
      </c>
      <c r="AW27" s="35" t="s">
        <v>114</v>
      </c>
      <c r="AX27" s="35" t="s">
        <v>114</v>
      </c>
      <c r="AY27" s="35" t="s">
        <v>114</v>
      </c>
      <c r="AZ27" s="35" t="s">
        <v>114</v>
      </c>
      <c r="BA27" s="35" t="s">
        <v>114</v>
      </c>
      <c r="BB27" s="35" t="s">
        <v>114</v>
      </c>
      <c r="BC27" s="35" t="s">
        <v>114</v>
      </c>
      <c r="BD27" s="35" t="s">
        <v>114</v>
      </c>
      <c r="BE27" s="35" t="s">
        <v>114</v>
      </c>
      <c r="BF27" s="35" t="s">
        <v>114</v>
      </c>
      <c r="BG27" s="35" t="s">
        <v>114</v>
      </c>
      <c r="BH27" s="35" t="s">
        <v>114</v>
      </c>
      <c r="BI27" s="2"/>
      <c r="BJ27" s="2"/>
      <c r="BK27" s="2"/>
      <c r="BL27" s="2"/>
      <c r="BM27" s="2"/>
      <c r="BN27" s="2"/>
      <c r="BO27" s="2"/>
      <c r="BP27" s="2"/>
      <c r="BQ27" s="2"/>
      <c r="BR27" s="2"/>
      <c r="BS27" s="2"/>
      <c r="BT27" s="2"/>
      <c r="BU27" s="2"/>
      <c r="BV27" s="2"/>
      <c r="BW27" s="2"/>
      <c r="BX27" s="2"/>
      <c r="BY27" s="2"/>
      <c r="BZ27" s="2"/>
      <c r="CA27" s="2"/>
      <c r="CB27" s="2"/>
      <c r="CC27" s="2"/>
      <c r="CD27" s="14"/>
      <c r="CE27" s="14"/>
      <c r="CF27" s="14"/>
    </row>
    <row r="28" spans="1:84" x14ac:dyDescent="0.25">
      <c r="A28" s="2"/>
      <c r="B28" s="2"/>
      <c r="C28" s="2"/>
      <c r="D28" s="2"/>
      <c r="E28" s="2"/>
      <c r="F28" s="4"/>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32" t="s">
        <v>186</v>
      </c>
      <c r="AM28" s="35" t="s">
        <v>207</v>
      </c>
      <c r="AN28" s="33">
        <v>45657</v>
      </c>
      <c r="AO28" s="34">
        <v>13938</v>
      </c>
      <c r="AP28" s="35" t="s">
        <v>188</v>
      </c>
      <c r="AQ28" s="33">
        <v>45658</v>
      </c>
      <c r="AR28" s="33">
        <v>45839</v>
      </c>
      <c r="AS28" s="35" t="s">
        <v>114</v>
      </c>
      <c r="AT28" s="35" t="s">
        <v>114</v>
      </c>
      <c r="AU28" s="35" t="s">
        <v>114</v>
      </c>
      <c r="AV28" s="35" t="s">
        <v>114</v>
      </c>
      <c r="AW28" s="35" t="s">
        <v>114</v>
      </c>
      <c r="AX28" s="35" t="s">
        <v>114</v>
      </c>
      <c r="AY28" s="35" t="s">
        <v>114</v>
      </c>
      <c r="AZ28" s="35" t="s">
        <v>114</v>
      </c>
      <c r="BA28" s="35" t="s">
        <v>114</v>
      </c>
      <c r="BB28" s="35" t="s">
        <v>114</v>
      </c>
      <c r="BC28" s="35" t="s">
        <v>114</v>
      </c>
      <c r="BD28" s="35" t="s">
        <v>114</v>
      </c>
      <c r="BE28" s="35" t="s">
        <v>114</v>
      </c>
      <c r="BF28" s="35" t="s">
        <v>114</v>
      </c>
      <c r="BG28" s="35" t="s">
        <v>114</v>
      </c>
      <c r="BH28" s="35" t="s">
        <v>114</v>
      </c>
      <c r="BI28" s="2"/>
      <c r="BJ28" s="2"/>
      <c r="BK28" s="2"/>
      <c r="BL28" s="2"/>
      <c r="BM28" s="2"/>
      <c r="BN28" s="2"/>
      <c r="BO28" s="2"/>
      <c r="BP28" s="2"/>
      <c r="BQ28" s="2"/>
      <c r="BR28" s="2"/>
      <c r="BS28" s="2"/>
      <c r="BT28" s="2"/>
      <c r="BU28" s="2"/>
      <c r="BV28" s="2"/>
      <c r="BW28" s="2"/>
      <c r="BX28" s="2"/>
      <c r="BY28" s="2"/>
      <c r="BZ28" s="2"/>
      <c r="CA28" s="2"/>
      <c r="CB28" s="2"/>
      <c r="CC28" s="2"/>
      <c r="CD28" s="14"/>
      <c r="CE28" s="14"/>
      <c r="CF28" s="14"/>
    </row>
    <row r="29" spans="1:84" x14ac:dyDescent="0.25">
      <c r="A29" s="2"/>
      <c r="B29" s="2"/>
      <c r="C29" s="2"/>
      <c r="D29" s="2"/>
      <c r="E29" s="2"/>
      <c r="F29" s="4"/>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32" t="s">
        <v>186</v>
      </c>
      <c r="AM29" s="35" t="s">
        <v>208</v>
      </c>
      <c r="AN29" s="33">
        <v>45839</v>
      </c>
      <c r="AO29" s="34">
        <v>14090</v>
      </c>
      <c r="AP29" s="35" t="s">
        <v>188</v>
      </c>
      <c r="AQ29" s="33">
        <v>45840</v>
      </c>
      <c r="AR29" s="33">
        <v>46022</v>
      </c>
      <c r="AS29" s="35" t="s">
        <v>114</v>
      </c>
      <c r="AT29" s="35" t="s">
        <v>114</v>
      </c>
      <c r="AU29" s="35" t="s">
        <v>114</v>
      </c>
      <c r="AV29" s="35" t="s">
        <v>114</v>
      </c>
      <c r="AW29" s="35" t="s">
        <v>114</v>
      </c>
      <c r="AX29" s="35" t="s">
        <v>114</v>
      </c>
      <c r="AY29" s="35" t="s">
        <v>114</v>
      </c>
      <c r="AZ29" s="35" t="s">
        <v>114</v>
      </c>
      <c r="BA29" s="35" t="s">
        <v>114</v>
      </c>
      <c r="BB29" s="35" t="s">
        <v>114</v>
      </c>
      <c r="BC29" s="35" t="s">
        <v>114</v>
      </c>
      <c r="BD29" s="35" t="s">
        <v>114</v>
      </c>
      <c r="BE29" s="35" t="s">
        <v>114</v>
      </c>
      <c r="BF29" s="35" t="s">
        <v>114</v>
      </c>
      <c r="BG29" s="35" t="s">
        <v>114</v>
      </c>
      <c r="BH29" s="35" t="s">
        <v>114</v>
      </c>
      <c r="BI29" s="7"/>
      <c r="BJ29" s="5"/>
      <c r="BK29" s="2"/>
      <c r="BL29" s="5"/>
      <c r="BM29" s="2"/>
      <c r="BN29" s="2"/>
      <c r="BO29" s="2"/>
      <c r="BP29" s="2"/>
      <c r="BQ29" s="2"/>
      <c r="BR29" s="2"/>
      <c r="BS29" s="2"/>
      <c r="BT29" s="2"/>
      <c r="BU29" s="2"/>
      <c r="BV29" s="2"/>
      <c r="BW29" s="2"/>
      <c r="BX29" s="2"/>
      <c r="BY29" s="2"/>
      <c r="BZ29" s="2"/>
      <c r="CA29" s="2"/>
      <c r="CB29" s="2"/>
      <c r="CC29" s="2"/>
      <c r="CD29" s="14"/>
      <c r="CE29" s="14"/>
      <c r="CF29" s="14"/>
    </row>
    <row r="30" spans="1:84" x14ac:dyDescent="0.25">
      <c r="A30" s="27">
        <v>3</v>
      </c>
      <c r="B30" s="27" t="s">
        <v>196</v>
      </c>
      <c r="C30" s="27" t="s">
        <v>197</v>
      </c>
      <c r="D30" s="27" t="s">
        <v>175</v>
      </c>
      <c r="E30" s="27" t="s">
        <v>176</v>
      </c>
      <c r="F30" s="28" t="s">
        <v>198</v>
      </c>
      <c r="G30" s="30">
        <v>13302</v>
      </c>
      <c r="H30" s="30">
        <v>13341</v>
      </c>
      <c r="I30" s="27" t="s">
        <v>199</v>
      </c>
      <c r="J30" s="29">
        <v>44776</v>
      </c>
      <c r="K30" s="29">
        <v>45141</v>
      </c>
      <c r="L30" s="30">
        <v>13345</v>
      </c>
      <c r="M30" s="27" t="s">
        <v>114</v>
      </c>
      <c r="N30" s="27" t="s">
        <v>114</v>
      </c>
      <c r="O30" s="27" t="s">
        <v>114</v>
      </c>
      <c r="P30" s="27" t="s">
        <v>114</v>
      </c>
      <c r="Q30" s="27" t="s">
        <v>114</v>
      </c>
      <c r="R30" s="27" t="s">
        <v>114</v>
      </c>
      <c r="S30" s="27" t="s">
        <v>114</v>
      </c>
      <c r="T30" s="27" t="s">
        <v>114</v>
      </c>
      <c r="U30" s="27" t="s">
        <v>114</v>
      </c>
      <c r="V30" s="27" t="s">
        <v>114</v>
      </c>
      <c r="W30" s="27" t="s">
        <v>114</v>
      </c>
      <c r="X30" s="27" t="s">
        <v>114</v>
      </c>
      <c r="Y30" s="27" t="s">
        <v>209</v>
      </c>
      <c r="Z30" s="27" t="s">
        <v>210</v>
      </c>
      <c r="AA30" s="27" t="s">
        <v>211</v>
      </c>
      <c r="AB30" s="29">
        <v>44784</v>
      </c>
      <c r="AC30" s="30">
        <v>13350</v>
      </c>
      <c r="AD30" s="29">
        <v>44784</v>
      </c>
      <c r="AE30" s="29">
        <v>45026</v>
      </c>
      <c r="AF30" s="27" t="s">
        <v>184</v>
      </c>
      <c r="AG30" s="27" t="s">
        <v>203</v>
      </c>
      <c r="AH30" s="27" t="s">
        <v>114</v>
      </c>
      <c r="AI30" s="27" t="s">
        <v>114</v>
      </c>
      <c r="AJ30" s="27" t="s">
        <v>114</v>
      </c>
      <c r="AK30" s="31">
        <v>2058478.96</v>
      </c>
      <c r="AL30" s="32" t="s">
        <v>186</v>
      </c>
      <c r="AM30" s="32" t="s">
        <v>187</v>
      </c>
      <c r="AN30" s="33">
        <v>45026</v>
      </c>
      <c r="AO30" s="34">
        <v>13515</v>
      </c>
      <c r="AP30" s="35" t="s">
        <v>188</v>
      </c>
      <c r="AQ30" s="33">
        <v>45027</v>
      </c>
      <c r="AR30" s="33">
        <v>45271</v>
      </c>
      <c r="AS30" s="35" t="s">
        <v>114</v>
      </c>
      <c r="AT30" s="35" t="s">
        <v>114</v>
      </c>
      <c r="AU30" s="35" t="s">
        <v>114</v>
      </c>
      <c r="AV30" s="35" t="s">
        <v>114</v>
      </c>
      <c r="AW30" s="35" t="s">
        <v>114</v>
      </c>
      <c r="AX30" s="35" t="s">
        <v>114</v>
      </c>
      <c r="AY30" s="35" t="s">
        <v>114</v>
      </c>
      <c r="AZ30" s="35" t="s">
        <v>114</v>
      </c>
      <c r="BA30" s="35" t="s">
        <v>114</v>
      </c>
      <c r="BB30" s="35" t="s">
        <v>114</v>
      </c>
      <c r="BC30" s="35" t="s">
        <v>114</v>
      </c>
      <c r="BD30" s="35" t="s">
        <v>114</v>
      </c>
      <c r="BE30" s="35" t="s">
        <v>114</v>
      </c>
      <c r="BF30" s="35" t="s">
        <v>114</v>
      </c>
      <c r="BG30" s="35" t="s">
        <v>114</v>
      </c>
      <c r="BH30" s="35" t="s">
        <v>114</v>
      </c>
      <c r="BI30" s="37">
        <f>AK30+AW31</f>
        <v>2298078.96</v>
      </c>
      <c r="BJ30" s="31">
        <f>822313.77+3100400.18+2740326.84</f>
        <v>6663040.79</v>
      </c>
      <c r="BK30" s="31">
        <v>601769.1</v>
      </c>
      <c r="BL30" s="42">
        <f>BJ30+BK30</f>
        <v>7264809.8899999997</v>
      </c>
      <c r="BM30" s="27" t="s">
        <v>114</v>
      </c>
      <c r="BN30" s="27" t="s">
        <v>114</v>
      </c>
      <c r="BO30" s="27" t="s">
        <v>114</v>
      </c>
      <c r="BP30" s="27" t="s">
        <v>114</v>
      </c>
      <c r="BQ30" s="27" t="s">
        <v>114</v>
      </c>
      <c r="BR30" s="27" t="s">
        <v>114</v>
      </c>
      <c r="BS30" s="27" t="s">
        <v>114</v>
      </c>
      <c r="BT30" s="27" t="s">
        <v>114</v>
      </c>
      <c r="BU30" s="27" t="s">
        <v>114</v>
      </c>
      <c r="BV30" s="27" t="s">
        <v>114</v>
      </c>
      <c r="BW30" s="27" t="s">
        <v>114</v>
      </c>
      <c r="BX30" s="27" t="s">
        <v>114</v>
      </c>
      <c r="BY30" s="27" t="s">
        <v>114</v>
      </c>
      <c r="BZ30" s="26" t="s">
        <v>212</v>
      </c>
      <c r="CA30" s="40">
        <v>14194</v>
      </c>
      <c r="CB30" s="26" t="s">
        <v>205</v>
      </c>
      <c r="CC30" s="26" t="s">
        <v>206</v>
      </c>
      <c r="CD30" s="14"/>
      <c r="CE30" s="14"/>
      <c r="CF30" s="14"/>
    </row>
    <row r="31" spans="1:84" x14ac:dyDescent="0.25">
      <c r="A31" s="2"/>
      <c r="B31" s="2"/>
      <c r="C31" s="2"/>
      <c r="D31" s="2"/>
      <c r="E31" s="2"/>
      <c r="F31" s="4"/>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32" t="s">
        <v>186</v>
      </c>
      <c r="AM31" s="35" t="s">
        <v>192</v>
      </c>
      <c r="AN31" s="33">
        <v>45159</v>
      </c>
      <c r="AO31" s="34">
        <v>13602</v>
      </c>
      <c r="AP31" s="35" t="s">
        <v>195</v>
      </c>
      <c r="AQ31" s="35" t="s">
        <v>114</v>
      </c>
      <c r="AR31" s="35" t="s">
        <v>114</v>
      </c>
      <c r="AS31" s="35" t="s">
        <v>114</v>
      </c>
      <c r="AT31" s="35" t="s">
        <v>114</v>
      </c>
      <c r="AU31" s="43">
        <v>0.11638999999999999</v>
      </c>
      <c r="AV31" s="35" t="s">
        <v>114</v>
      </c>
      <c r="AW31" s="36">
        <f>2298078.96-AK30</f>
        <v>239600</v>
      </c>
      <c r="AX31" s="36" t="s">
        <v>114</v>
      </c>
      <c r="AY31" s="36" t="s">
        <v>114</v>
      </c>
      <c r="AZ31" s="36" t="s">
        <v>114</v>
      </c>
      <c r="BA31" s="36" t="s">
        <v>114</v>
      </c>
      <c r="BB31" s="36" t="s">
        <v>114</v>
      </c>
      <c r="BC31" s="36" t="s">
        <v>114</v>
      </c>
      <c r="BD31" s="36" t="s">
        <v>114</v>
      </c>
      <c r="BE31" s="36" t="s">
        <v>114</v>
      </c>
      <c r="BF31" s="36" t="s">
        <v>114</v>
      </c>
      <c r="BG31" s="36" t="s">
        <v>114</v>
      </c>
      <c r="BH31" s="36" t="s">
        <v>114</v>
      </c>
      <c r="BI31" s="2"/>
      <c r="BJ31" s="2"/>
      <c r="BK31" s="2"/>
      <c r="BL31" s="2"/>
      <c r="BM31" s="2"/>
      <c r="BN31" s="2"/>
      <c r="BO31" s="2"/>
      <c r="BP31" s="2"/>
      <c r="BQ31" s="2"/>
      <c r="BR31" s="2"/>
      <c r="BS31" s="2"/>
      <c r="BT31" s="2"/>
      <c r="BU31" s="2"/>
      <c r="BV31" s="2"/>
      <c r="BW31" s="2"/>
      <c r="BX31" s="2"/>
      <c r="BY31" s="2"/>
      <c r="BZ31" s="2"/>
      <c r="CA31" s="2"/>
      <c r="CB31" s="2"/>
      <c r="CC31" s="2"/>
      <c r="CD31" s="14"/>
      <c r="CE31" s="14"/>
      <c r="CF31" s="14"/>
    </row>
    <row r="32" spans="1:84" x14ac:dyDescent="0.25">
      <c r="A32" s="2"/>
      <c r="B32" s="2"/>
      <c r="C32" s="2"/>
      <c r="D32" s="2"/>
      <c r="E32" s="2"/>
      <c r="F32" s="4"/>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32" t="s">
        <v>186</v>
      </c>
      <c r="AM32" s="35" t="s">
        <v>194</v>
      </c>
      <c r="AN32" s="33">
        <v>45272</v>
      </c>
      <c r="AO32" s="34">
        <v>13675</v>
      </c>
      <c r="AP32" s="35" t="s">
        <v>188</v>
      </c>
      <c r="AQ32" s="33">
        <v>45272</v>
      </c>
      <c r="AR32" s="33">
        <v>45515</v>
      </c>
      <c r="AS32" s="35" t="s">
        <v>114</v>
      </c>
      <c r="AT32" s="35" t="s">
        <v>114</v>
      </c>
      <c r="AU32" s="35" t="s">
        <v>114</v>
      </c>
      <c r="AV32" s="35" t="s">
        <v>114</v>
      </c>
      <c r="AW32" s="35" t="s">
        <v>114</v>
      </c>
      <c r="AX32" s="35" t="s">
        <v>114</v>
      </c>
      <c r="AY32" s="35" t="s">
        <v>114</v>
      </c>
      <c r="AZ32" s="35" t="s">
        <v>114</v>
      </c>
      <c r="BA32" s="35" t="s">
        <v>114</v>
      </c>
      <c r="BB32" s="35" t="s">
        <v>114</v>
      </c>
      <c r="BC32" s="35" t="s">
        <v>114</v>
      </c>
      <c r="BD32" s="35" t="s">
        <v>114</v>
      </c>
      <c r="BE32" s="35" t="s">
        <v>114</v>
      </c>
      <c r="BF32" s="35" t="s">
        <v>114</v>
      </c>
      <c r="BG32" s="35" t="s">
        <v>114</v>
      </c>
      <c r="BH32" s="35" t="s">
        <v>114</v>
      </c>
      <c r="BI32" s="2"/>
      <c r="BJ32" s="2"/>
      <c r="BK32" s="2"/>
      <c r="BL32" s="2"/>
      <c r="BM32" s="2"/>
      <c r="BN32" s="2"/>
      <c r="BO32" s="2"/>
      <c r="BP32" s="2"/>
      <c r="BQ32" s="2"/>
      <c r="BR32" s="2"/>
      <c r="BS32" s="2"/>
      <c r="BT32" s="2"/>
      <c r="BU32" s="2"/>
      <c r="BV32" s="2"/>
      <c r="BW32" s="2"/>
      <c r="BX32" s="2"/>
      <c r="BY32" s="2"/>
      <c r="BZ32" s="2"/>
      <c r="CA32" s="2"/>
      <c r="CB32" s="2"/>
      <c r="CC32" s="2"/>
      <c r="CD32" s="14"/>
      <c r="CE32" s="14"/>
      <c r="CF32" s="14"/>
    </row>
    <row r="33" spans="1:84" x14ac:dyDescent="0.25">
      <c r="A33" s="2"/>
      <c r="B33" s="2"/>
      <c r="C33" s="2"/>
      <c r="D33" s="2"/>
      <c r="E33" s="2"/>
      <c r="F33" s="4"/>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32" t="s">
        <v>186</v>
      </c>
      <c r="AM33" s="35" t="s">
        <v>207</v>
      </c>
      <c r="AN33" s="33">
        <v>45516</v>
      </c>
      <c r="AO33" s="34">
        <v>13862</v>
      </c>
      <c r="AP33" s="35" t="s">
        <v>188</v>
      </c>
      <c r="AQ33" s="33">
        <v>45516</v>
      </c>
      <c r="AR33" s="33">
        <v>45657</v>
      </c>
      <c r="AS33" s="35" t="s">
        <v>114</v>
      </c>
      <c r="AT33" s="35" t="s">
        <v>114</v>
      </c>
      <c r="AU33" s="35" t="s">
        <v>114</v>
      </c>
      <c r="AV33" s="35" t="s">
        <v>114</v>
      </c>
      <c r="AW33" s="35" t="s">
        <v>114</v>
      </c>
      <c r="AX33" s="35" t="s">
        <v>114</v>
      </c>
      <c r="AY33" s="35" t="s">
        <v>114</v>
      </c>
      <c r="AZ33" s="35" t="s">
        <v>114</v>
      </c>
      <c r="BA33" s="35" t="s">
        <v>114</v>
      </c>
      <c r="BB33" s="35" t="s">
        <v>114</v>
      </c>
      <c r="BC33" s="35" t="s">
        <v>114</v>
      </c>
      <c r="BD33" s="35" t="s">
        <v>114</v>
      </c>
      <c r="BE33" s="35" t="s">
        <v>114</v>
      </c>
      <c r="BF33" s="35" t="s">
        <v>114</v>
      </c>
      <c r="BG33" s="35" t="s">
        <v>114</v>
      </c>
      <c r="BH33" s="35" t="s">
        <v>114</v>
      </c>
      <c r="BI33" s="2"/>
      <c r="BJ33" s="2"/>
      <c r="BK33" s="2"/>
      <c r="BL33" s="2"/>
      <c r="BM33" s="2"/>
      <c r="BN33" s="2"/>
      <c r="BO33" s="2"/>
      <c r="BP33" s="2"/>
      <c r="BQ33" s="2"/>
      <c r="BR33" s="2"/>
      <c r="BS33" s="2"/>
      <c r="BT33" s="2"/>
      <c r="BU33" s="2"/>
      <c r="BV33" s="2"/>
      <c r="BW33" s="2"/>
      <c r="BX33" s="2"/>
      <c r="BY33" s="2"/>
      <c r="BZ33" s="2"/>
      <c r="CA33" s="2"/>
      <c r="CB33" s="2"/>
      <c r="CC33" s="2"/>
      <c r="CD33" s="14"/>
      <c r="CE33" s="14"/>
      <c r="CF33" s="14"/>
    </row>
    <row r="34" spans="1:84" x14ac:dyDescent="0.25">
      <c r="A34" s="2"/>
      <c r="B34" s="2"/>
      <c r="C34" s="2"/>
      <c r="D34" s="2"/>
      <c r="E34" s="2"/>
      <c r="F34" s="4"/>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32" t="s">
        <v>186</v>
      </c>
      <c r="AM34" s="35" t="s">
        <v>208</v>
      </c>
      <c r="AN34" s="33">
        <v>45657</v>
      </c>
      <c r="AO34" s="34">
        <v>13938</v>
      </c>
      <c r="AP34" s="35" t="s">
        <v>188</v>
      </c>
      <c r="AQ34" s="33">
        <v>45658</v>
      </c>
      <c r="AR34" s="33">
        <v>45839</v>
      </c>
      <c r="AS34" s="35" t="s">
        <v>114</v>
      </c>
      <c r="AT34" s="35" t="s">
        <v>114</v>
      </c>
      <c r="AU34" s="35" t="s">
        <v>114</v>
      </c>
      <c r="AV34" s="35" t="s">
        <v>114</v>
      </c>
      <c r="AW34" s="35" t="s">
        <v>114</v>
      </c>
      <c r="AX34" s="35" t="s">
        <v>114</v>
      </c>
      <c r="AY34" s="35" t="s">
        <v>114</v>
      </c>
      <c r="AZ34" s="35" t="s">
        <v>114</v>
      </c>
      <c r="BA34" s="35" t="s">
        <v>114</v>
      </c>
      <c r="BB34" s="35" t="s">
        <v>114</v>
      </c>
      <c r="BC34" s="35" t="s">
        <v>114</v>
      </c>
      <c r="BD34" s="35" t="s">
        <v>114</v>
      </c>
      <c r="BE34" s="35" t="s">
        <v>114</v>
      </c>
      <c r="BF34" s="35" t="s">
        <v>114</v>
      </c>
      <c r="BG34" s="35" t="s">
        <v>114</v>
      </c>
      <c r="BH34" s="35" t="s">
        <v>114</v>
      </c>
      <c r="BI34" s="2"/>
      <c r="BJ34" s="2"/>
      <c r="BK34" s="2"/>
      <c r="BL34" s="2"/>
      <c r="BM34" s="2"/>
      <c r="BN34" s="2"/>
      <c r="BO34" s="2"/>
      <c r="BP34" s="2"/>
      <c r="BQ34" s="2"/>
      <c r="BR34" s="2"/>
      <c r="BS34" s="2"/>
      <c r="BT34" s="2"/>
      <c r="BU34" s="2"/>
      <c r="BV34" s="2"/>
      <c r="BW34" s="2"/>
      <c r="BX34" s="2"/>
      <c r="BY34" s="2"/>
      <c r="BZ34" s="2"/>
      <c r="CA34" s="2"/>
      <c r="CB34" s="2"/>
      <c r="CC34" s="2"/>
      <c r="CD34" s="14"/>
      <c r="CE34" s="14"/>
      <c r="CF34" s="14"/>
    </row>
    <row r="35" spans="1:84" x14ac:dyDescent="0.25">
      <c r="A35" s="2"/>
      <c r="B35" s="2"/>
      <c r="C35" s="5"/>
      <c r="D35" s="5"/>
      <c r="E35" s="5"/>
      <c r="F35" s="6"/>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32" t="s">
        <v>186</v>
      </c>
      <c r="AM35" s="35" t="s">
        <v>213</v>
      </c>
      <c r="AN35" s="33">
        <v>45839</v>
      </c>
      <c r="AO35" s="34">
        <v>14090</v>
      </c>
      <c r="AP35" s="35" t="s">
        <v>188</v>
      </c>
      <c r="AQ35" s="33">
        <v>45840</v>
      </c>
      <c r="AR35" s="33">
        <v>46022</v>
      </c>
      <c r="AS35" s="35" t="s">
        <v>114</v>
      </c>
      <c r="AT35" s="35" t="s">
        <v>114</v>
      </c>
      <c r="AU35" s="35" t="s">
        <v>114</v>
      </c>
      <c r="AV35" s="35" t="s">
        <v>114</v>
      </c>
      <c r="AW35" s="35" t="s">
        <v>114</v>
      </c>
      <c r="AX35" s="35" t="s">
        <v>114</v>
      </c>
      <c r="AY35" s="35" t="s">
        <v>114</v>
      </c>
      <c r="AZ35" s="35" t="s">
        <v>114</v>
      </c>
      <c r="BA35" s="35" t="s">
        <v>114</v>
      </c>
      <c r="BB35" s="35" t="s">
        <v>114</v>
      </c>
      <c r="BC35" s="35" t="s">
        <v>114</v>
      </c>
      <c r="BD35" s="35" t="s">
        <v>114</v>
      </c>
      <c r="BE35" s="35" t="s">
        <v>114</v>
      </c>
      <c r="BF35" s="35" t="s">
        <v>114</v>
      </c>
      <c r="BG35" s="35" t="s">
        <v>114</v>
      </c>
      <c r="BH35" s="35" t="s">
        <v>114</v>
      </c>
      <c r="BI35" s="7"/>
      <c r="BJ35" s="5"/>
      <c r="BK35" s="2"/>
      <c r="BL35" s="5"/>
      <c r="BM35" s="5"/>
      <c r="BN35" s="5"/>
      <c r="BO35" s="5"/>
      <c r="BP35" s="5"/>
      <c r="BQ35" s="5"/>
      <c r="BR35" s="5"/>
      <c r="BS35" s="5"/>
      <c r="BT35" s="5"/>
      <c r="BU35" s="5"/>
      <c r="BV35" s="5"/>
      <c r="BW35" s="5"/>
      <c r="BX35" s="5"/>
      <c r="BY35" s="5"/>
      <c r="BZ35" s="5"/>
      <c r="CA35" s="5"/>
      <c r="CB35" s="5"/>
      <c r="CC35" s="5"/>
      <c r="CD35" s="14"/>
      <c r="CE35" s="14"/>
      <c r="CF35" s="14"/>
    </row>
    <row r="36" spans="1:84" x14ac:dyDescent="0.25">
      <c r="A36" s="27">
        <v>4</v>
      </c>
      <c r="B36" s="27" t="s">
        <v>196</v>
      </c>
      <c r="C36" s="27" t="s">
        <v>197</v>
      </c>
      <c r="D36" s="27" t="s">
        <v>175</v>
      </c>
      <c r="E36" s="27" t="s">
        <v>176</v>
      </c>
      <c r="F36" s="28" t="s">
        <v>198</v>
      </c>
      <c r="G36" s="30">
        <v>13302</v>
      </c>
      <c r="H36" s="30">
        <v>13341</v>
      </c>
      <c r="I36" s="27" t="s">
        <v>199</v>
      </c>
      <c r="J36" s="29">
        <v>44776</v>
      </c>
      <c r="K36" s="29">
        <v>45141</v>
      </c>
      <c r="L36" s="30">
        <v>13345</v>
      </c>
      <c r="M36" s="27" t="s">
        <v>114</v>
      </c>
      <c r="N36" s="27" t="s">
        <v>114</v>
      </c>
      <c r="O36" s="27" t="s">
        <v>114</v>
      </c>
      <c r="P36" s="27" t="s">
        <v>114</v>
      </c>
      <c r="Q36" s="27" t="s">
        <v>114</v>
      </c>
      <c r="R36" s="27" t="s">
        <v>114</v>
      </c>
      <c r="S36" s="27" t="s">
        <v>114</v>
      </c>
      <c r="T36" s="27" t="s">
        <v>114</v>
      </c>
      <c r="U36" s="27" t="s">
        <v>114</v>
      </c>
      <c r="V36" s="27" t="s">
        <v>114</v>
      </c>
      <c r="W36" s="27" t="s">
        <v>114</v>
      </c>
      <c r="X36" s="27" t="s">
        <v>114</v>
      </c>
      <c r="Y36" s="27" t="s">
        <v>214</v>
      </c>
      <c r="Z36" s="27" t="s">
        <v>215</v>
      </c>
      <c r="AA36" s="27" t="s">
        <v>216</v>
      </c>
      <c r="AB36" s="29">
        <v>44784</v>
      </c>
      <c r="AC36" s="30">
        <v>13350</v>
      </c>
      <c r="AD36" s="29">
        <v>44784</v>
      </c>
      <c r="AE36" s="29">
        <v>45026</v>
      </c>
      <c r="AF36" s="27" t="s">
        <v>184</v>
      </c>
      <c r="AG36" s="27" t="s">
        <v>203</v>
      </c>
      <c r="AH36" s="27" t="s">
        <v>114</v>
      </c>
      <c r="AI36" s="27" t="s">
        <v>114</v>
      </c>
      <c r="AJ36" s="27" t="s">
        <v>114</v>
      </c>
      <c r="AK36" s="31">
        <v>150000</v>
      </c>
      <c r="AL36" s="32" t="s">
        <v>186</v>
      </c>
      <c r="AM36" s="32" t="s">
        <v>187</v>
      </c>
      <c r="AN36" s="33">
        <v>45026</v>
      </c>
      <c r="AO36" s="34">
        <v>13515</v>
      </c>
      <c r="AP36" s="35" t="s">
        <v>188</v>
      </c>
      <c r="AQ36" s="33">
        <v>45027</v>
      </c>
      <c r="AR36" s="33">
        <v>45271</v>
      </c>
      <c r="AS36" s="35" t="s">
        <v>114</v>
      </c>
      <c r="AT36" s="35" t="s">
        <v>114</v>
      </c>
      <c r="AU36" s="35" t="s">
        <v>114</v>
      </c>
      <c r="AV36" s="35" t="s">
        <v>114</v>
      </c>
      <c r="AW36" s="35" t="s">
        <v>114</v>
      </c>
      <c r="AX36" s="35" t="s">
        <v>114</v>
      </c>
      <c r="AY36" s="35" t="s">
        <v>114</v>
      </c>
      <c r="AZ36" s="35" t="s">
        <v>114</v>
      </c>
      <c r="BA36" s="35" t="s">
        <v>114</v>
      </c>
      <c r="BB36" s="35" t="s">
        <v>114</v>
      </c>
      <c r="BC36" s="35" t="s">
        <v>114</v>
      </c>
      <c r="BD36" s="35" t="s">
        <v>114</v>
      </c>
      <c r="BE36" s="35" t="s">
        <v>114</v>
      </c>
      <c r="BF36" s="35" t="s">
        <v>114</v>
      </c>
      <c r="BG36" s="35" t="s">
        <v>114</v>
      </c>
      <c r="BH36" s="35" t="s">
        <v>114</v>
      </c>
      <c r="BI36" s="37">
        <f>AK36</f>
        <v>150000</v>
      </c>
      <c r="BJ36" s="31">
        <f>49583.24+156250+150000</f>
        <v>355833.24</v>
      </c>
      <c r="BK36" s="31">
        <v>145833.38999999998</v>
      </c>
      <c r="BL36" s="42">
        <f>BJ36+BK36</f>
        <v>501666.63</v>
      </c>
      <c r="BM36" s="27" t="s">
        <v>114</v>
      </c>
      <c r="BN36" s="27" t="s">
        <v>114</v>
      </c>
      <c r="BO36" s="27" t="s">
        <v>114</v>
      </c>
      <c r="BP36" s="27" t="s">
        <v>114</v>
      </c>
      <c r="BQ36" s="27" t="s">
        <v>114</v>
      </c>
      <c r="BR36" s="27" t="s">
        <v>114</v>
      </c>
      <c r="BS36" s="27" t="s">
        <v>114</v>
      </c>
      <c r="BT36" s="27" t="s">
        <v>114</v>
      </c>
      <c r="BU36" s="27" t="s">
        <v>114</v>
      </c>
      <c r="BV36" s="27" t="s">
        <v>114</v>
      </c>
      <c r="BW36" s="27" t="s">
        <v>114</v>
      </c>
      <c r="BX36" s="27" t="s">
        <v>114</v>
      </c>
      <c r="BY36" s="27" t="s">
        <v>114</v>
      </c>
      <c r="BZ36" s="26" t="s">
        <v>217</v>
      </c>
      <c r="CA36" s="40">
        <v>14194</v>
      </c>
      <c r="CB36" s="26" t="s">
        <v>205</v>
      </c>
      <c r="CC36" s="26" t="s">
        <v>206</v>
      </c>
      <c r="CD36" s="14"/>
      <c r="CE36" s="14"/>
      <c r="CF36" s="14"/>
    </row>
    <row r="37" spans="1:84" x14ac:dyDescent="0.25">
      <c r="A37" s="2"/>
      <c r="B37" s="2"/>
      <c r="C37" s="2"/>
      <c r="D37" s="2"/>
      <c r="E37" s="2"/>
      <c r="F37" s="4"/>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32" t="s">
        <v>186</v>
      </c>
      <c r="AM37" s="35" t="s">
        <v>192</v>
      </c>
      <c r="AN37" s="33">
        <v>45272</v>
      </c>
      <c r="AO37" s="34">
        <v>13676</v>
      </c>
      <c r="AP37" s="35" t="s">
        <v>188</v>
      </c>
      <c r="AQ37" s="33">
        <v>45272</v>
      </c>
      <c r="AR37" s="33">
        <v>45515</v>
      </c>
      <c r="AS37" s="35" t="s">
        <v>114</v>
      </c>
      <c r="AT37" s="35" t="s">
        <v>114</v>
      </c>
      <c r="AU37" s="35" t="s">
        <v>114</v>
      </c>
      <c r="AV37" s="35" t="s">
        <v>114</v>
      </c>
      <c r="AW37" s="35" t="s">
        <v>114</v>
      </c>
      <c r="AX37" s="35" t="s">
        <v>114</v>
      </c>
      <c r="AY37" s="35" t="s">
        <v>114</v>
      </c>
      <c r="AZ37" s="35" t="s">
        <v>114</v>
      </c>
      <c r="BA37" s="35" t="s">
        <v>114</v>
      </c>
      <c r="BB37" s="35" t="s">
        <v>114</v>
      </c>
      <c r="BC37" s="35" t="s">
        <v>114</v>
      </c>
      <c r="BD37" s="35" t="s">
        <v>114</v>
      </c>
      <c r="BE37" s="35" t="s">
        <v>114</v>
      </c>
      <c r="BF37" s="35" t="s">
        <v>114</v>
      </c>
      <c r="BG37" s="35" t="s">
        <v>114</v>
      </c>
      <c r="BH37" s="35" t="s">
        <v>114</v>
      </c>
      <c r="BI37" s="2"/>
      <c r="BJ37" s="2"/>
      <c r="BK37" s="2"/>
      <c r="BL37" s="2"/>
      <c r="BM37" s="2"/>
      <c r="BN37" s="2"/>
      <c r="BO37" s="2"/>
      <c r="BP37" s="2"/>
      <c r="BQ37" s="2"/>
      <c r="BR37" s="2"/>
      <c r="BS37" s="2"/>
      <c r="BT37" s="2"/>
      <c r="BU37" s="2"/>
      <c r="BV37" s="2"/>
      <c r="BW37" s="2"/>
      <c r="BX37" s="2"/>
      <c r="BY37" s="2"/>
      <c r="BZ37" s="2"/>
      <c r="CA37" s="2"/>
      <c r="CB37" s="2"/>
      <c r="CC37" s="2"/>
      <c r="CD37" s="14"/>
      <c r="CE37" s="14"/>
      <c r="CF37" s="14"/>
    </row>
    <row r="38" spans="1:84" x14ac:dyDescent="0.25">
      <c r="A38" s="2"/>
      <c r="B38" s="2"/>
      <c r="C38" s="2"/>
      <c r="D38" s="2"/>
      <c r="E38" s="2"/>
      <c r="F38" s="4"/>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32" t="s">
        <v>186</v>
      </c>
      <c r="AM38" s="35" t="s">
        <v>194</v>
      </c>
      <c r="AN38" s="33">
        <v>45516</v>
      </c>
      <c r="AO38" s="34">
        <v>13861</v>
      </c>
      <c r="AP38" s="35" t="s">
        <v>188</v>
      </c>
      <c r="AQ38" s="33">
        <v>45516</v>
      </c>
      <c r="AR38" s="33">
        <v>45657</v>
      </c>
      <c r="AS38" s="35" t="s">
        <v>114</v>
      </c>
      <c r="AT38" s="35" t="s">
        <v>114</v>
      </c>
      <c r="AU38" s="35" t="s">
        <v>114</v>
      </c>
      <c r="AV38" s="35" t="s">
        <v>114</v>
      </c>
      <c r="AW38" s="35" t="s">
        <v>114</v>
      </c>
      <c r="AX38" s="35" t="s">
        <v>114</v>
      </c>
      <c r="AY38" s="35" t="s">
        <v>114</v>
      </c>
      <c r="AZ38" s="35" t="s">
        <v>114</v>
      </c>
      <c r="BA38" s="35" t="s">
        <v>114</v>
      </c>
      <c r="BB38" s="35" t="s">
        <v>114</v>
      </c>
      <c r="BC38" s="35" t="s">
        <v>114</v>
      </c>
      <c r="BD38" s="35" t="s">
        <v>114</v>
      </c>
      <c r="BE38" s="35" t="s">
        <v>114</v>
      </c>
      <c r="BF38" s="35" t="s">
        <v>114</v>
      </c>
      <c r="BG38" s="35" t="s">
        <v>114</v>
      </c>
      <c r="BH38" s="35" t="s">
        <v>114</v>
      </c>
      <c r="BI38" s="2"/>
      <c r="BJ38" s="2"/>
      <c r="BK38" s="2"/>
      <c r="BL38" s="2"/>
      <c r="BM38" s="2"/>
      <c r="BN38" s="2"/>
      <c r="BO38" s="2"/>
      <c r="BP38" s="2"/>
      <c r="BQ38" s="2"/>
      <c r="BR38" s="2"/>
      <c r="BS38" s="2"/>
      <c r="BT38" s="2"/>
      <c r="BU38" s="2"/>
      <c r="BV38" s="2"/>
      <c r="BW38" s="2"/>
      <c r="BX38" s="2"/>
      <c r="BY38" s="2"/>
      <c r="BZ38" s="2"/>
      <c r="CA38" s="2"/>
      <c r="CB38" s="2"/>
      <c r="CC38" s="2"/>
      <c r="CD38" s="14"/>
      <c r="CE38" s="14"/>
      <c r="CF38" s="14"/>
    </row>
    <row r="39" spans="1:84" x14ac:dyDescent="0.25">
      <c r="A39" s="2"/>
      <c r="B39" s="2"/>
      <c r="C39" s="2"/>
      <c r="D39" s="2"/>
      <c r="E39" s="2"/>
      <c r="F39" s="4"/>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32" t="s">
        <v>186</v>
      </c>
      <c r="AM39" s="35" t="s">
        <v>207</v>
      </c>
      <c r="AN39" s="33">
        <v>45657</v>
      </c>
      <c r="AO39" s="34">
        <v>13938</v>
      </c>
      <c r="AP39" s="35" t="s">
        <v>188</v>
      </c>
      <c r="AQ39" s="33">
        <v>45658</v>
      </c>
      <c r="AR39" s="33">
        <v>45839</v>
      </c>
      <c r="AS39" s="35" t="s">
        <v>114</v>
      </c>
      <c r="AT39" s="35" t="s">
        <v>114</v>
      </c>
      <c r="AU39" s="35" t="s">
        <v>114</v>
      </c>
      <c r="AV39" s="35" t="s">
        <v>114</v>
      </c>
      <c r="AW39" s="35" t="s">
        <v>114</v>
      </c>
      <c r="AX39" s="35" t="s">
        <v>114</v>
      </c>
      <c r="AY39" s="35" t="s">
        <v>114</v>
      </c>
      <c r="AZ39" s="35" t="s">
        <v>114</v>
      </c>
      <c r="BA39" s="35" t="s">
        <v>114</v>
      </c>
      <c r="BB39" s="35" t="s">
        <v>114</v>
      </c>
      <c r="BC39" s="35" t="s">
        <v>114</v>
      </c>
      <c r="BD39" s="35" t="s">
        <v>114</v>
      </c>
      <c r="BE39" s="35" t="s">
        <v>114</v>
      </c>
      <c r="BF39" s="35" t="s">
        <v>114</v>
      </c>
      <c r="BG39" s="35" t="s">
        <v>114</v>
      </c>
      <c r="BH39" s="35" t="s">
        <v>114</v>
      </c>
      <c r="BI39" s="2"/>
      <c r="BJ39" s="2"/>
      <c r="BK39" s="2"/>
      <c r="BL39" s="2"/>
      <c r="BM39" s="2"/>
      <c r="BN39" s="2"/>
      <c r="BO39" s="2"/>
      <c r="BP39" s="2"/>
      <c r="BQ39" s="2"/>
      <c r="BR39" s="2"/>
      <c r="BS39" s="2"/>
      <c r="BT39" s="2"/>
      <c r="BU39" s="2"/>
      <c r="BV39" s="2"/>
      <c r="BW39" s="2"/>
      <c r="BX39" s="2"/>
      <c r="BY39" s="2"/>
      <c r="BZ39" s="2"/>
      <c r="CA39" s="2"/>
      <c r="CB39" s="2"/>
      <c r="CC39" s="2"/>
      <c r="CD39" s="14"/>
      <c r="CE39" s="14"/>
      <c r="CF39" s="14"/>
    </row>
    <row r="40" spans="1:84" x14ac:dyDescent="0.25">
      <c r="A40" s="2"/>
      <c r="B40" s="2"/>
      <c r="C40" s="5"/>
      <c r="D40" s="5"/>
      <c r="E40" s="5"/>
      <c r="F40" s="6"/>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32" t="s">
        <v>186</v>
      </c>
      <c r="AM40" s="35" t="s">
        <v>208</v>
      </c>
      <c r="AN40" s="33">
        <v>45839</v>
      </c>
      <c r="AO40" s="34">
        <v>14090</v>
      </c>
      <c r="AP40" s="35" t="s">
        <v>188</v>
      </c>
      <c r="AQ40" s="33">
        <v>45840</v>
      </c>
      <c r="AR40" s="33">
        <v>46022</v>
      </c>
      <c r="AS40" s="35" t="s">
        <v>114</v>
      </c>
      <c r="AT40" s="35" t="s">
        <v>114</v>
      </c>
      <c r="AU40" s="35" t="s">
        <v>114</v>
      </c>
      <c r="AV40" s="35" t="s">
        <v>114</v>
      </c>
      <c r="AW40" s="35" t="s">
        <v>114</v>
      </c>
      <c r="AX40" s="35" t="s">
        <v>114</v>
      </c>
      <c r="AY40" s="35" t="s">
        <v>114</v>
      </c>
      <c r="AZ40" s="35" t="s">
        <v>114</v>
      </c>
      <c r="BA40" s="35" t="s">
        <v>114</v>
      </c>
      <c r="BB40" s="35" t="s">
        <v>114</v>
      </c>
      <c r="BC40" s="35" t="s">
        <v>114</v>
      </c>
      <c r="BD40" s="35" t="s">
        <v>114</v>
      </c>
      <c r="BE40" s="35" t="s">
        <v>114</v>
      </c>
      <c r="BF40" s="35" t="s">
        <v>114</v>
      </c>
      <c r="BG40" s="35" t="s">
        <v>114</v>
      </c>
      <c r="BH40" s="35" t="s">
        <v>114</v>
      </c>
      <c r="BI40" s="7"/>
      <c r="BJ40" s="5"/>
      <c r="BK40" s="2"/>
      <c r="BL40" s="5"/>
      <c r="BM40" s="5"/>
      <c r="BN40" s="5"/>
      <c r="BO40" s="5"/>
      <c r="BP40" s="5"/>
      <c r="BQ40" s="5"/>
      <c r="BR40" s="5"/>
      <c r="BS40" s="5"/>
      <c r="BT40" s="5"/>
      <c r="BU40" s="5"/>
      <c r="BV40" s="5"/>
      <c r="BW40" s="5"/>
      <c r="BX40" s="5"/>
      <c r="BY40" s="5"/>
      <c r="BZ40" s="5"/>
      <c r="CA40" s="5"/>
      <c r="CB40" s="5"/>
      <c r="CC40" s="5"/>
      <c r="CD40" s="14"/>
      <c r="CE40" s="14"/>
      <c r="CF40" s="14"/>
    </row>
    <row r="41" spans="1:84" x14ac:dyDescent="0.25">
      <c r="A41" s="27">
        <v>5</v>
      </c>
      <c r="B41" s="27" t="s">
        <v>196</v>
      </c>
      <c r="C41" s="27" t="s">
        <v>197</v>
      </c>
      <c r="D41" s="27" t="s">
        <v>175</v>
      </c>
      <c r="E41" s="27" t="s">
        <v>176</v>
      </c>
      <c r="F41" s="28" t="s">
        <v>198</v>
      </c>
      <c r="G41" s="30">
        <v>13302</v>
      </c>
      <c r="H41" s="30">
        <v>13341</v>
      </c>
      <c r="I41" s="27" t="s">
        <v>199</v>
      </c>
      <c r="J41" s="29">
        <v>44776</v>
      </c>
      <c r="K41" s="29">
        <v>45141</v>
      </c>
      <c r="L41" s="30">
        <v>13345</v>
      </c>
      <c r="M41" s="27" t="s">
        <v>114</v>
      </c>
      <c r="N41" s="27" t="s">
        <v>114</v>
      </c>
      <c r="O41" s="27" t="s">
        <v>114</v>
      </c>
      <c r="P41" s="27" t="s">
        <v>114</v>
      </c>
      <c r="Q41" s="27" t="s">
        <v>114</v>
      </c>
      <c r="R41" s="27" t="s">
        <v>114</v>
      </c>
      <c r="S41" s="27" t="s">
        <v>114</v>
      </c>
      <c r="T41" s="27" t="s">
        <v>114</v>
      </c>
      <c r="U41" s="27" t="s">
        <v>114</v>
      </c>
      <c r="V41" s="27" t="s">
        <v>114</v>
      </c>
      <c r="W41" s="27" t="s">
        <v>114</v>
      </c>
      <c r="X41" s="27" t="s">
        <v>114</v>
      </c>
      <c r="Y41" s="27" t="s">
        <v>218</v>
      </c>
      <c r="Z41" s="27" t="s">
        <v>219</v>
      </c>
      <c r="AA41" s="27" t="s">
        <v>220</v>
      </c>
      <c r="AB41" s="29">
        <v>44784</v>
      </c>
      <c r="AC41" s="30">
        <v>13350</v>
      </c>
      <c r="AD41" s="29">
        <v>44784</v>
      </c>
      <c r="AE41" s="29">
        <v>45026</v>
      </c>
      <c r="AF41" s="27" t="s">
        <v>184</v>
      </c>
      <c r="AG41" s="27" t="s">
        <v>203</v>
      </c>
      <c r="AH41" s="27" t="s">
        <v>114</v>
      </c>
      <c r="AI41" s="27" t="s">
        <v>114</v>
      </c>
      <c r="AJ41" s="27" t="s">
        <v>114</v>
      </c>
      <c r="AK41" s="31">
        <v>2053600</v>
      </c>
      <c r="AL41" s="32" t="s">
        <v>186</v>
      </c>
      <c r="AM41" s="32" t="s">
        <v>187</v>
      </c>
      <c r="AN41" s="33">
        <v>45026</v>
      </c>
      <c r="AO41" s="34">
        <v>13515</v>
      </c>
      <c r="AP41" s="35" t="s">
        <v>188</v>
      </c>
      <c r="AQ41" s="33">
        <v>45027</v>
      </c>
      <c r="AR41" s="33">
        <v>45271</v>
      </c>
      <c r="AS41" s="35" t="s">
        <v>114</v>
      </c>
      <c r="AT41" s="35" t="s">
        <v>114</v>
      </c>
      <c r="AU41" s="35" t="s">
        <v>114</v>
      </c>
      <c r="AV41" s="35" t="s">
        <v>114</v>
      </c>
      <c r="AW41" s="35" t="s">
        <v>114</v>
      </c>
      <c r="AX41" s="35" t="s">
        <v>114</v>
      </c>
      <c r="AY41" s="35" t="s">
        <v>114</v>
      </c>
      <c r="AZ41" s="35" t="s">
        <v>114</v>
      </c>
      <c r="BA41" s="35" t="s">
        <v>114</v>
      </c>
      <c r="BB41" s="35" t="s">
        <v>114</v>
      </c>
      <c r="BC41" s="35" t="s">
        <v>114</v>
      </c>
      <c r="BD41" s="35" t="s">
        <v>114</v>
      </c>
      <c r="BE41" s="35" t="s">
        <v>114</v>
      </c>
      <c r="BF41" s="35" t="s">
        <v>114</v>
      </c>
      <c r="BG41" s="35" t="s">
        <v>114</v>
      </c>
      <c r="BH41" s="35" t="s">
        <v>114</v>
      </c>
      <c r="BI41" s="37">
        <f>AK41+BE44+BE45</f>
        <v>2196242.4809920001</v>
      </c>
      <c r="BJ41" s="31">
        <f>584926.62+2619905.77+2550738.03</f>
        <v>5755570.4199999999</v>
      </c>
      <c r="BK41" s="31">
        <v>1101076.8899999999</v>
      </c>
      <c r="BL41" s="42">
        <f>BJ41+BK41</f>
        <v>6856647.3099999996</v>
      </c>
      <c r="BM41" s="27" t="s">
        <v>114</v>
      </c>
      <c r="BN41" s="27" t="s">
        <v>114</v>
      </c>
      <c r="BO41" s="27" t="s">
        <v>114</v>
      </c>
      <c r="BP41" s="27" t="s">
        <v>114</v>
      </c>
      <c r="BQ41" s="27" t="s">
        <v>114</v>
      </c>
      <c r="BR41" s="27" t="s">
        <v>114</v>
      </c>
      <c r="BS41" s="27" t="s">
        <v>114</v>
      </c>
      <c r="BT41" s="27" t="s">
        <v>114</v>
      </c>
      <c r="BU41" s="27" t="s">
        <v>114</v>
      </c>
      <c r="BV41" s="27" t="s">
        <v>114</v>
      </c>
      <c r="BW41" s="27" t="s">
        <v>114</v>
      </c>
      <c r="BX41" s="27" t="s">
        <v>114</v>
      </c>
      <c r="BY41" s="27" t="s">
        <v>114</v>
      </c>
      <c r="BZ41" s="26" t="s">
        <v>221</v>
      </c>
      <c r="CA41" s="40">
        <v>14194</v>
      </c>
      <c r="CB41" s="26" t="s">
        <v>205</v>
      </c>
      <c r="CC41" s="26" t="s">
        <v>206</v>
      </c>
      <c r="CD41" s="14"/>
      <c r="CE41" s="14"/>
      <c r="CF41" s="14"/>
    </row>
    <row r="42" spans="1:84" x14ac:dyDescent="0.25">
      <c r="A42" s="2"/>
      <c r="B42" s="2"/>
      <c r="C42" s="2"/>
      <c r="D42" s="2"/>
      <c r="E42" s="2"/>
      <c r="F42" s="4"/>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32" t="s">
        <v>186</v>
      </c>
      <c r="AM42" s="35" t="s">
        <v>192</v>
      </c>
      <c r="AN42" s="33">
        <v>45272</v>
      </c>
      <c r="AO42" s="34">
        <v>13675</v>
      </c>
      <c r="AP42" s="35" t="s">
        <v>188</v>
      </c>
      <c r="AQ42" s="33">
        <v>45272</v>
      </c>
      <c r="AR42" s="33">
        <v>45515</v>
      </c>
      <c r="AS42" s="35" t="s">
        <v>114</v>
      </c>
      <c r="AT42" s="35" t="s">
        <v>114</v>
      </c>
      <c r="AU42" s="35" t="s">
        <v>114</v>
      </c>
      <c r="AV42" s="35" t="s">
        <v>114</v>
      </c>
      <c r="AW42" s="35" t="s">
        <v>114</v>
      </c>
      <c r="AX42" s="35" t="s">
        <v>114</v>
      </c>
      <c r="AY42" s="35" t="s">
        <v>114</v>
      </c>
      <c r="AZ42" s="35" t="s">
        <v>114</v>
      </c>
      <c r="BA42" s="35" t="s">
        <v>114</v>
      </c>
      <c r="BB42" s="35" t="s">
        <v>114</v>
      </c>
      <c r="BC42" s="35" t="s">
        <v>114</v>
      </c>
      <c r="BD42" s="35" t="s">
        <v>114</v>
      </c>
      <c r="BE42" s="35" t="s">
        <v>114</v>
      </c>
      <c r="BF42" s="35" t="s">
        <v>114</v>
      </c>
      <c r="BG42" s="35" t="s">
        <v>114</v>
      </c>
      <c r="BH42" s="35" t="s">
        <v>114</v>
      </c>
      <c r="BI42" s="2"/>
      <c r="BJ42" s="2"/>
      <c r="BK42" s="2"/>
      <c r="BL42" s="2"/>
      <c r="BM42" s="2"/>
      <c r="BN42" s="2"/>
      <c r="BO42" s="2"/>
      <c r="BP42" s="2"/>
      <c r="BQ42" s="2"/>
      <c r="BR42" s="2"/>
      <c r="BS42" s="2"/>
      <c r="BT42" s="2"/>
      <c r="BU42" s="2"/>
      <c r="BV42" s="2"/>
      <c r="BW42" s="2"/>
      <c r="BX42" s="2"/>
      <c r="BY42" s="2"/>
      <c r="BZ42" s="2"/>
      <c r="CA42" s="2"/>
      <c r="CB42" s="2"/>
      <c r="CC42" s="2"/>
      <c r="CD42" s="14"/>
      <c r="CE42" s="14"/>
      <c r="CF42" s="14"/>
    </row>
    <row r="43" spans="1:84" x14ac:dyDescent="0.25">
      <c r="A43" s="2"/>
      <c r="B43" s="2"/>
      <c r="C43" s="2"/>
      <c r="D43" s="2"/>
      <c r="E43" s="2"/>
      <c r="F43" s="4"/>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32" t="s">
        <v>186</v>
      </c>
      <c r="AM43" s="35" t="s">
        <v>194</v>
      </c>
      <c r="AN43" s="33">
        <v>45516</v>
      </c>
      <c r="AO43" s="34">
        <v>13861</v>
      </c>
      <c r="AP43" s="35" t="s">
        <v>188</v>
      </c>
      <c r="AQ43" s="33">
        <v>45516</v>
      </c>
      <c r="AR43" s="33">
        <v>45657</v>
      </c>
      <c r="AS43" s="35" t="s">
        <v>114</v>
      </c>
      <c r="AT43" s="35" t="s">
        <v>114</v>
      </c>
      <c r="AU43" s="35" t="s">
        <v>114</v>
      </c>
      <c r="AV43" s="35" t="s">
        <v>114</v>
      </c>
      <c r="AW43" s="35" t="s">
        <v>114</v>
      </c>
      <c r="AX43" s="35" t="s">
        <v>114</v>
      </c>
      <c r="AY43" s="35" t="s">
        <v>114</v>
      </c>
      <c r="AZ43" s="35" t="s">
        <v>114</v>
      </c>
      <c r="BA43" s="35" t="s">
        <v>114</v>
      </c>
      <c r="BB43" s="35" t="s">
        <v>114</v>
      </c>
      <c r="BC43" s="35" t="s">
        <v>114</v>
      </c>
      <c r="BD43" s="35" t="s">
        <v>114</v>
      </c>
      <c r="BE43" s="35" t="s">
        <v>114</v>
      </c>
      <c r="BF43" s="35" t="s">
        <v>114</v>
      </c>
      <c r="BG43" s="35" t="s">
        <v>114</v>
      </c>
      <c r="BH43" s="35" t="s">
        <v>114</v>
      </c>
      <c r="BI43" s="2"/>
      <c r="BJ43" s="2"/>
      <c r="BK43" s="2"/>
      <c r="BL43" s="2"/>
      <c r="BM43" s="2"/>
      <c r="BN43" s="2"/>
      <c r="BO43" s="2"/>
      <c r="BP43" s="2"/>
      <c r="BQ43" s="2"/>
      <c r="BR43" s="2"/>
      <c r="BS43" s="2"/>
      <c r="BT43" s="2"/>
      <c r="BU43" s="2"/>
      <c r="BV43" s="2"/>
      <c r="BW43" s="2"/>
      <c r="BX43" s="2"/>
      <c r="BY43" s="2"/>
      <c r="BZ43" s="2"/>
      <c r="CA43" s="2"/>
      <c r="CB43" s="2"/>
      <c r="CC43" s="2"/>
      <c r="CD43" s="14"/>
      <c r="CE43" s="14"/>
      <c r="CF43" s="14"/>
    </row>
    <row r="44" spans="1:84" x14ac:dyDescent="0.25">
      <c r="A44" s="2"/>
      <c r="B44" s="2"/>
      <c r="C44" s="2"/>
      <c r="D44" s="2"/>
      <c r="E44" s="2"/>
      <c r="F44" s="4"/>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32" t="s">
        <v>222</v>
      </c>
      <c r="AM44" s="35" t="s">
        <v>207</v>
      </c>
      <c r="AN44" s="33">
        <v>45638</v>
      </c>
      <c r="AO44" s="34">
        <v>13925</v>
      </c>
      <c r="AP44" s="32" t="s">
        <v>223</v>
      </c>
      <c r="AQ44" s="35" t="s">
        <v>114</v>
      </c>
      <c r="AR44" s="35" t="s">
        <v>114</v>
      </c>
      <c r="AS44" s="35" t="s">
        <v>114</v>
      </c>
      <c r="AT44" s="35" t="s">
        <v>114</v>
      </c>
      <c r="AU44" s="35" t="s">
        <v>114</v>
      </c>
      <c r="AV44" s="35" t="s">
        <v>114</v>
      </c>
      <c r="AW44" s="35" t="s">
        <v>114</v>
      </c>
      <c r="AX44" s="35" t="s">
        <v>114</v>
      </c>
      <c r="AY44" s="35" t="s">
        <v>114</v>
      </c>
      <c r="AZ44" s="35" t="s">
        <v>114</v>
      </c>
      <c r="BA44" s="35" t="s">
        <v>114</v>
      </c>
      <c r="BB44" s="35" t="s">
        <v>114</v>
      </c>
      <c r="BC44" s="33">
        <v>45638</v>
      </c>
      <c r="BD44" s="43">
        <v>3.6700000000000003E-2</v>
      </c>
      <c r="BE44" s="36">
        <f>AK41*BD44</f>
        <v>75367.12000000001</v>
      </c>
      <c r="BF44" s="36" t="s">
        <v>114</v>
      </c>
      <c r="BG44" s="35" t="s">
        <v>114</v>
      </c>
      <c r="BH44" s="36" t="s">
        <v>114</v>
      </c>
      <c r="BI44" s="2"/>
      <c r="BJ44" s="2"/>
      <c r="BK44" s="2"/>
      <c r="BL44" s="2"/>
      <c r="BM44" s="2"/>
      <c r="BN44" s="2"/>
      <c r="BO44" s="2"/>
      <c r="BP44" s="2"/>
      <c r="BQ44" s="2"/>
      <c r="BR44" s="2"/>
      <c r="BS44" s="2"/>
      <c r="BT44" s="2"/>
      <c r="BU44" s="2"/>
      <c r="BV44" s="2"/>
      <c r="BW44" s="2"/>
      <c r="BX44" s="2"/>
      <c r="BY44" s="2"/>
      <c r="BZ44" s="2"/>
      <c r="CA44" s="2"/>
      <c r="CB44" s="2"/>
      <c r="CC44" s="2"/>
      <c r="CD44" s="14"/>
      <c r="CE44" s="14"/>
      <c r="CF44" s="14"/>
    </row>
    <row r="45" spans="1:84" x14ac:dyDescent="0.25">
      <c r="A45" s="2"/>
      <c r="B45" s="2"/>
      <c r="C45" s="2"/>
      <c r="D45" s="2"/>
      <c r="E45" s="2"/>
      <c r="F45" s="4"/>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32" t="s">
        <v>222</v>
      </c>
      <c r="AM45" s="35" t="s">
        <v>207</v>
      </c>
      <c r="AN45" s="33">
        <v>45638</v>
      </c>
      <c r="AO45" s="34">
        <v>13925</v>
      </c>
      <c r="AP45" s="32" t="s">
        <v>223</v>
      </c>
      <c r="AQ45" s="35" t="s">
        <v>114</v>
      </c>
      <c r="AR45" s="35" t="s">
        <v>114</v>
      </c>
      <c r="AS45" s="35" t="s">
        <v>114</v>
      </c>
      <c r="AT45" s="35" t="s">
        <v>114</v>
      </c>
      <c r="AU45" s="35" t="s">
        <v>114</v>
      </c>
      <c r="AV45" s="35" t="s">
        <v>114</v>
      </c>
      <c r="AW45" s="35" t="s">
        <v>114</v>
      </c>
      <c r="AX45" s="35" t="s">
        <v>114</v>
      </c>
      <c r="AY45" s="35" t="s">
        <v>114</v>
      </c>
      <c r="AZ45" s="35" t="s">
        <v>114</v>
      </c>
      <c r="BA45" s="35" t="s">
        <v>114</v>
      </c>
      <c r="BB45" s="35" t="s">
        <v>114</v>
      </c>
      <c r="BC45" s="33">
        <v>45638</v>
      </c>
      <c r="BD45" s="43">
        <v>3.1600000000000003E-2</v>
      </c>
      <c r="BE45" s="36">
        <f>(AK41+BE44)*BD45</f>
        <v>67275.360992000016</v>
      </c>
      <c r="BF45" s="36" t="s">
        <v>114</v>
      </c>
      <c r="BG45" s="35" t="s">
        <v>114</v>
      </c>
      <c r="BH45" s="36" t="s">
        <v>114</v>
      </c>
      <c r="BI45" s="2"/>
      <c r="BJ45" s="2"/>
      <c r="BK45" s="2"/>
      <c r="BL45" s="2"/>
      <c r="BM45" s="2"/>
      <c r="BN45" s="2"/>
      <c r="BO45" s="2"/>
      <c r="BP45" s="2"/>
      <c r="BQ45" s="2"/>
      <c r="BR45" s="2"/>
      <c r="BS45" s="2"/>
      <c r="BT45" s="2"/>
      <c r="BU45" s="2"/>
      <c r="BV45" s="2"/>
      <c r="BW45" s="2"/>
      <c r="BX45" s="2"/>
      <c r="BY45" s="2"/>
      <c r="BZ45" s="2"/>
      <c r="CA45" s="2"/>
      <c r="CB45" s="2"/>
      <c r="CC45" s="2"/>
      <c r="CD45" s="14"/>
      <c r="CE45" s="14"/>
      <c r="CF45" s="14"/>
    </row>
    <row r="46" spans="1:84" x14ac:dyDescent="0.25">
      <c r="A46" s="2"/>
      <c r="B46" s="2"/>
      <c r="C46" s="2"/>
      <c r="D46" s="2"/>
      <c r="E46" s="2"/>
      <c r="F46" s="4"/>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32" t="s">
        <v>186</v>
      </c>
      <c r="AM46" s="35" t="s">
        <v>208</v>
      </c>
      <c r="AN46" s="33">
        <v>45657</v>
      </c>
      <c r="AO46" s="34">
        <v>13938</v>
      </c>
      <c r="AP46" s="35" t="s">
        <v>188</v>
      </c>
      <c r="AQ46" s="33">
        <v>45658</v>
      </c>
      <c r="AR46" s="33">
        <v>45839</v>
      </c>
      <c r="AS46" s="35" t="s">
        <v>114</v>
      </c>
      <c r="AT46" s="35" t="s">
        <v>114</v>
      </c>
      <c r="AU46" s="35" t="s">
        <v>114</v>
      </c>
      <c r="AV46" s="35" t="s">
        <v>114</v>
      </c>
      <c r="AW46" s="35" t="s">
        <v>114</v>
      </c>
      <c r="AX46" s="35" t="s">
        <v>114</v>
      </c>
      <c r="AY46" s="35" t="s">
        <v>114</v>
      </c>
      <c r="AZ46" s="35" t="s">
        <v>114</v>
      </c>
      <c r="BA46" s="35" t="s">
        <v>114</v>
      </c>
      <c r="BB46" s="35" t="s">
        <v>114</v>
      </c>
      <c r="BC46" s="35" t="s">
        <v>114</v>
      </c>
      <c r="BD46" s="35" t="s">
        <v>114</v>
      </c>
      <c r="BE46" s="35" t="s">
        <v>114</v>
      </c>
      <c r="BF46" s="35" t="s">
        <v>114</v>
      </c>
      <c r="BG46" s="35" t="s">
        <v>114</v>
      </c>
      <c r="BH46" s="35" t="s">
        <v>114</v>
      </c>
      <c r="BI46" s="2"/>
      <c r="BJ46" s="2"/>
      <c r="BK46" s="2"/>
      <c r="BL46" s="2"/>
      <c r="BM46" s="2"/>
      <c r="BN46" s="2"/>
      <c r="BO46" s="2"/>
      <c r="BP46" s="2"/>
      <c r="BQ46" s="2"/>
      <c r="BR46" s="2"/>
      <c r="BS46" s="2"/>
      <c r="BT46" s="2"/>
      <c r="BU46" s="2"/>
      <c r="BV46" s="2"/>
      <c r="BW46" s="2"/>
      <c r="BX46" s="2"/>
      <c r="BY46" s="2"/>
      <c r="BZ46" s="2"/>
      <c r="CA46" s="2"/>
      <c r="CB46" s="2"/>
      <c r="CC46" s="2"/>
      <c r="CD46" s="14"/>
      <c r="CE46" s="14"/>
      <c r="CF46" s="14"/>
    </row>
    <row r="47" spans="1:84" x14ac:dyDescent="0.25">
      <c r="A47" s="5"/>
      <c r="B47" s="5"/>
      <c r="C47" s="5"/>
      <c r="D47" s="5"/>
      <c r="E47" s="5"/>
      <c r="F47" s="6"/>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32" t="s">
        <v>186</v>
      </c>
      <c r="AM47" s="35" t="s">
        <v>213</v>
      </c>
      <c r="AN47" s="33">
        <v>45839</v>
      </c>
      <c r="AO47" s="34">
        <v>14090</v>
      </c>
      <c r="AP47" s="35" t="s">
        <v>188</v>
      </c>
      <c r="AQ47" s="33">
        <v>45840</v>
      </c>
      <c r="AR47" s="33">
        <v>46022</v>
      </c>
      <c r="AS47" s="35" t="s">
        <v>114</v>
      </c>
      <c r="AT47" s="35" t="s">
        <v>114</v>
      </c>
      <c r="AU47" s="35" t="s">
        <v>114</v>
      </c>
      <c r="AV47" s="35" t="s">
        <v>114</v>
      </c>
      <c r="AW47" s="35" t="s">
        <v>114</v>
      </c>
      <c r="AX47" s="35" t="s">
        <v>114</v>
      </c>
      <c r="AY47" s="35" t="s">
        <v>114</v>
      </c>
      <c r="AZ47" s="35" t="s">
        <v>114</v>
      </c>
      <c r="BA47" s="35" t="s">
        <v>114</v>
      </c>
      <c r="BB47" s="35" t="s">
        <v>114</v>
      </c>
      <c r="BC47" s="35" t="s">
        <v>114</v>
      </c>
      <c r="BD47" s="35" t="s">
        <v>114</v>
      </c>
      <c r="BE47" s="35" t="s">
        <v>114</v>
      </c>
      <c r="BF47" s="35" t="s">
        <v>114</v>
      </c>
      <c r="BG47" s="35" t="s">
        <v>114</v>
      </c>
      <c r="BH47" s="35" t="s">
        <v>114</v>
      </c>
      <c r="BI47" s="5"/>
      <c r="BJ47" s="5"/>
      <c r="BK47" s="5"/>
      <c r="BL47" s="5"/>
      <c r="BM47" s="5"/>
      <c r="BN47" s="5"/>
      <c r="BO47" s="5"/>
      <c r="BP47" s="5"/>
      <c r="BQ47" s="5"/>
      <c r="BR47" s="5"/>
      <c r="BS47" s="5"/>
      <c r="BT47" s="5"/>
      <c r="BU47" s="5"/>
      <c r="BV47" s="5"/>
      <c r="BW47" s="5"/>
      <c r="BX47" s="5"/>
      <c r="BY47" s="5"/>
      <c r="BZ47" s="5"/>
      <c r="CA47" s="5"/>
      <c r="CB47" s="5"/>
      <c r="CC47" s="5"/>
      <c r="CD47" s="14"/>
      <c r="CE47" s="14"/>
      <c r="CF47" s="14"/>
    </row>
    <row r="48" spans="1:84" x14ac:dyDescent="0.25">
      <c r="A48" s="27">
        <v>6</v>
      </c>
      <c r="B48" s="27" t="s">
        <v>196</v>
      </c>
      <c r="C48" s="27" t="s">
        <v>197</v>
      </c>
      <c r="D48" s="27" t="s">
        <v>175</v>
      </c>
      <c r="E48" s="27" t="s">
        <v>176</v>
      </c>
      <c r="F48" s="28" t="s">
        <v>198</v>
      </c>
      <c r="G48" s="30">
        <v>13302</v>
      </c>
      <c r="H48" s="30">
        <v>13341</v>
      </c>
      <c r="I48" s="27" t="s">
        <v>199</v>
      </c>
      <c r="J48" s="29">
        <v>44776</v>
      </c>
      <c r="K48" s="29">
        <v>45141</v>
      </c>
      <c r="L48" s="30">
        <v>13345</v>
      </c>
      <c r="M48" s="27" t="s">
        <v>114</v>
      </c>
      <c r="N48" s="27" t="s">
        <v>114</v>
      </c>
      <c r="O48" s="27" t="s">
        <v>114</v>
      </c>
      <c r="P48" s="27" t="s">
        <v>114</v>
      </c>
      <c r="Q48" s="27" t="s">
        <v>114</v>
      </c>
      <c r="R48" s="27" t="s">
        <v>114</v>
      </c>
      <c r="S48" s="27" t="s">
        <v>114</v>
      </c>
      <c r="T48" s="27" t="s">
        <v>114</v>
      </c>
      <c r="U48" s="27" t="s">
        <v>114</v>
      </c>
      <c r="V48" s="27" t="s">
        <v>114</v>
      </c>
      <c r="W48" s="27" t="s">
        <v>114</v>
      </c>
      <c r="X48" s="27" t="s">
        <v>114</v>
      </c>
      <c r="Y48" s="27" t="s">
        <v>224</v>
      </c>
      <c r="Z48" s="27" t="s">
        <v>225</v>
      </c>
      <c r="AA48" s="27" t="s">
        <v>226</v>
      </c>
      <c r="AB48" s="29">
        <v>44784</v>
      </c>
      <c r="AC48" s="30">
        <v>13350</v>
      </c>
      <c r="AD48" s="29">
        <v>44784</v>
      </c>
      <c r="AE48" s="29">
        <v>45026</v>
      </c>
      <c r="AF48" s="27" t="s">
        <v>184</v>
      </c>
      <c r="AG48" s="27" t="s">
        <v>203</v>
      </c>
      <c r="AH48" s="27" t="s">
        <v>114</v>
      </c>
      <c r="AI48" s="27" t="s">
        <v>114</v>
      </c>
      <c r="AJ48" s="27" t="s">
        <v>114</v>
      </c>
      <c r="AK48" s="31">
        <v>398079.84</v>
      </c>
      <c r="AL48" s="32" t="s">
        <v>186</v>
      </c>
      <c r="AM48" s="32" t="s">
        <v>187</v>
      </c>
      <c r="AN48" s="33">
        <v>45026</v>
      </c>
      <c r="AO48" s="34">
        <v>13515</v>
      </c>
      <c r="AP48" s="35" t="s">
        <v>188</v>
      </c>
      <c r="AQ48" s="33">
        <v>45027</v>
      </c>
      <c r="AR48" s="33">
        <v>45271</v>
      </c>
      <c r="AS48" s="35" t="s">
        <v>114</v>
      </c>
      <c r="AT48" s="35" t="s">
        <v>114</v>
      </c>
      <c r="AU48" s="35" t="s">
        <v>114</v>
      </c>
      <c r="AV48" s="35" t="s">
        <v>114</v>
      </c>
      <c r="AW48" s="35" t="s">
        <v>114</v>
      </c>
      <c r="AX48" s="35" t="s">
        <v>114</v>
      </c>
      <c r="AY48" s="35" t="s">
        <v>114</v>
      </c>
      <c r="AZ48" s="35" t="s">
        <v>114</v>
      </c>
      <c r="BA48" s="35" t="s">
        <v>114</v>
      </c>
      <c r="BB48" s="35" t="s">
        <v>114</v>
      </c>
      <c r="BC48" s="35" t="s">
        <v>114</v>
      </c>
      <c r="BD48" s="35" t="s">
        <v>114</v>
      </c>
      <c r="BE48" s="35" t="s">
        <v>114</v>
      </c>
      <c r="BF48" s="35" t="s">
        <v>114</v>
      </c>
      <c r="BG48" s="35" t="s">
        <v>114</v>
      </c>
      <c r="BH48" s="35" t="s">
        <v>114</v>
      </c>
      <c r="BI48" s="37">
        <f>AK48+BE53+BE54</f>
        <v>425730.35422404483</v>
      </c>
      <c r="BJ48" s="31">
        <f>116639.84+352435.7+332017.11</f>
        <v>801092.65</v>
      </c>
      <c r="BK48" s="31">
        <v>390826.18999999994</v>
      </c>
      <c r="BL48" s="42">
        <f>BJ48+BK48</f>
        <v>1191918.8399999999</v>
      </c>
      <c r="BM48" s="27" t="s">
        <v>114</v>
      </c>
      <c r="BN48" s="27" t="s">
        <v>114</v>
      </c>
      <c r="BO48" s="27" t="s">
        <v>114</v>
      </c>
      <c r="BP48" s="27" t="s">
        <v>114</v>
      </c>
      <c r="BQ48" s="27" t="s">
        <v>114</v>
      </c>
      <c r="BR48" s="27" t="s">
        <v>114</v>
      </c>
      <c r="BS48" s="27" t="s">
        <v>114</v>
      </c>
      <c r="BT48" s="27" t="s">
        <v>114</v>
      </c>
      <c r="BU48" s="27" t="s">
        <v>114</v>
      </c>
      <c r="BV48" s="27" t="s">
        <v>114</v>
      </c>
      <c r="BW48" s="27" t="s">
        <v>114</v>
      </c>
      <c r="BX48" s="27" t="s">
        <v>114</v>
      </c>
      <c r="BY48" s="27" t="s">
        <v>114</v>
      </c>
      <c r="BZ48" s="26" t="s">
        <v>227</v>
      </c>
      <c r="CA48" s="40">
        <v>14194</v>
      </c>
      <c r="CB48" s="26" t="s">
        <v>205</v>
      </c>
      <c r="CC48" s="26" t="s">
        <v>206</v>
      </c>
      <c r="CD48" s="14"/>
      <c r="CE48" s="14"/>
      <c r="CF48" s="14"/>
    </row>
    <row r="49" spans="1:84" x14ac:dyDescent="0.25">
      <c r="A49" s="2"/>
      <c r="B49" s="2"/>
      <c r="C49" s="2"/>
      <c r="D49" s="2"/>
      <c r="E49" s="2"/>
      <c r="F49" s="4"/>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32" t="s">
        <v>186</v>
      </c>
      <c r="AM49" s="35" t="s">
        <v>192</v>
      </c>
      <c r="AN49" s="33">
        <v>45272</v>
      </c>
      <c r="AO49" s="34">
        <v>13675</v>
      </c>
      <c r="AP49" s="35" t="s">
        <v>188</v>
      </c>
      <c r="AQ49" s="33">
        <v>45272</v>
      </c>
      <c r="AR49" s="33">
        <v>45515</v>
      </c>
      <c r="AS49" s="35" t="s">
        <v>114</v>
      </c>
      <c r="AT49" s="35" t="s">
        <v>114</v>
      </c>
      <c r="AU49" s="35" t="s">
        <v>114</v>
      </c>
      <c r="AV49" s="35" t="s">
        <v>114</v>
      </c>
      <c r="AW49" s="35" t="s">
        <v>114</v>
      </c>
      <c r="AX49" s="35" t="s">
        <v>114</v>
      </c>
      <c r="AY49" s="35" t="s">
        <v>114</v>
      </c>
      <c r="AZ49" s="35" t="s">
        <v>114</v>
      </c>
      <c r="BA49" s="35" t="s">
        <v>114</v>
      </c>
      <c r="BB49" s="35" t="s">
        <v>114</v>
      </c>
      <c r="BC49" s="35" t="s">
        <v>114</v>
      </c>
      <c r="BD49" s="35" t="s">
        <v>114</v>
      </c>
      <c r="BE49" s="35" t="s">
        <v>114</v>
      </c>
      <c r="BF49" s="35" t="s">
        <v>114</v>
      </c>
      <c r="BG49" s="35" t="s">
        <v>114</v>
      </c>
      <c r="BH49" s="35" t="s">
        <v>114</v>
      </c>
      <c r="BI49" s="2"/>
      <c r="BJ49" s="2"/>
      <c r="BK49" s="2"/>
      <c r="BL49" s="2"/>
      <c r="BM49" s="2"/>
      <c r="BN49" s="2"/>
      <c r="BO49" s="2"/>
      <c r="BP49" s="2"/>
      <c r="BQ49" s="2"/>
      <c r="BR49" s="2"/>
      <c r="BS49" s="2"/>
      <c r="BT49" s="2"/>
      <c r="BU49" s="2"/>
      <c r="BV49" s="2"/>
      <c r="BW49" s="2"/>
      <c r="BX49" s="2"/>
      <c r="BY49" s="2"/>
      <c r="BZ49" s="2"/>
      <c r="CA49" s="2"/>
      <c r="CB49" s="2"/>
      <c r="CC49" s="2"/>
      <c r="CD49" s="14"/>
      <c r="CE49" s="14"/>
      <c r="CF49" s="14"/>
    </row>
    <row r="50" spans="1:84" x14ac:dyDescent="0.25">
      <c r="A50" s="2"/>
      <c r="B50" s="2"/>
      <c r="C50" s="2"/>
      <c r="D50" s="2"/>
      <c r="E50" s="2"/>
      <c r="F50" s="4"/>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32" t="s">
        <v>186</v>
      </c>
      <c r="AM50" s="35" t="s">
        <v>194</v>
      </c>
      <c r="AN50" s="33">
        <v>45516</v>
      </c>
      <c r="AO50" s="34">
        <v>13861</v>
      </c>
      <c r="AP50" s="35" t="s">
        <v>188</v>
      </c>
      <c r="AQ50" s="33">
        <v>45516</v>
      </c>
      <c r="AR50" s="33">
        <v>45657</v>
      </c>
      <c r="AS50" s="35" t="s">
        <v>114</v>
      </c>
      <c r="AT50" s="35" t="s">
        <v>114</v>
      </c>
      <c r="AU50" s="35" t="s">
        <v>114</v>
      </c>
      <c r="AV50" s="35" t="s">
        <v>114</v>
      </c>
      <c r="AW50" s="35" t="s">
        <v>114</v>
      </c>
      <c r="AX50" s="35" t="s">
        <v>114</v>
      </c>
      <c r="AY50" s="35" t="s">
        <v>114</v>
      </c>
      <c r="AZ50" s="35" t="s">
        <v>114</v>
      </c>
      <c r="BA50" s="35" t="s">
        <v>114</v>
      </c>
      <c r="BB50" s="35" t="s">
        <v>114</v>
      </c>
      <c r="BC50" s="35" t="s">
        <v>114</v>
      </c>
      <c r="BD50" s="35" t="s">
        <v>114</v>
      </c>
      <c r="BE50" s="35" t="s">
        <v>114</v>
      </c>
      <c r="BF50" s="35" t="s">
        <v>114</v>
      </c>
      <c r="BG50" s="35" t="s">
        <v>114</v>
      </c>
      <c r="BH50" s="35" t="s">
        <v>114</v>
      </c>
      <c r="BI50" s="2"/>
      <c r="BJ50" s="2"/>
      <c r="BK50" s="2"/>
      <c r="BL50" s="2"/>
      <c r="BM50" s="2"/>
      <c r="BN50" s="2"/>
      <c r="BO50" s="2"/>
      <c r="BP50" s="2"/>
      <c r="BQ50" s="2"/>
      <c r="BR50" s="2"/>
      <c r="BS50" s="2"/>
      <c r="BT50" s="2"/>
      <c r="BU50" s="2"/>
      <c r="BV50" s="2"/>
      <c r="BW50" s="2"/>
      <c r="BX50" s="2"/>
      <c r="BY50" s="2"/>
      <c r="BZ50" s="2"/>
      <c r="CA50" s="2"/>
      <c r="CB50" s="2"/>
      <c r="CC50" s="2"/>
      <c r="CD50" s="14"/>
      <c r="CE50" s="14"/>
      <c r="CF50" s="14"/>
    </row>
    <row r="51" spans="1:84" x14ac:dyDescent="0.25">
      <c r="A51" s="2"/>
      <c r="B51" s="2"/>
      <c r="C51" s="2"/>
      <c r="D51" s="2"/>
      <c r="E51" s="2"/>
      <c r="F51" s="4"/>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32" t="s">
        <v>186</v>
      </c>
      <c r="AM51" s="35" t="s">
        <v>207</v>
      </c>
      <c r="AN51" s="33">
        <v>45657</v>
      </c>
      <c r="AO51" s="34">
        <v>13938</v>
      </c>
      <c r="AP51" s="35" t="s">
        <v>188</v>
      </c>
      <c r="AQ51" s="33">
        <v>45658</v>
      </c>
      <c r="AR51" s="33">
        <v>45839</v>
      </c>
      <c r="AS51" s="35" t="s">
        <v>114</v>
      </c>
      <c r="AT51" s="35" t="s">
        <v>114</v>
      </c>
      <c r="AU51" s="35" t="s">
        <v>114</v>
      </c>
      <c r="AV51" s="35" t="s">
        <v>114</v>
      </c>
      <c r="AW51" s="35" t="s">
        <v>114</v>
      </c>
      <c r="AX51" s="35" t="s">
        <v>114</v>
      </c>
      <c r="AY51" s="35" t="s">
        <v>114</v>
      </c>
      <c r="AZ51" s="35" t="s">
        <v>114</v>
      </c>
      <c r="BA51" s="35" t="s">
        <v>114</v>
      </c>
      <c r="BB51" s="35" t="s">
        <v>114</v>
      </c>
      <c r="BC51" s="35" t="s">
        <v>114</v>
      </c>
      <c r="BD51" s="35" t="s">
        <v>114</v>
      </c>
      <c r="BE51" s="35" t="s">
        <v>114</v>
      </c>
      <c r="BF51" s="35" t="s">
        <v>114</v>
      </c>
      <c r="BG51" s="35" t="s">
        <v>114</v>
      </c>
      <c r="BH51" s="35" t="s">
        <v>114</v>
      </c>
      <c r="BI51" s="2"/>
      <c r="BJ51" s="2"/>
      <c r="BK51" s="2"/>
      <c r="BL51" s="2"/>
      <c r="BM51" s="2"/>
      <c r="BN51" s="2"/>
      <c r="BO51" s="2"/>
      <c r="BP51" s="2"/>
      <c r="BQ51" s="2"/>
      <c r="BR51" s="2"/>
      <c r="BS51" s="2"/>
      <c r="BT51" s="2"/>
      <c r="BU51" s="2"/>
      <c r="BV51" s="2"/>
      <c r="BW51" s="2"/>
      <c r="BX51" s="2"/>
      <c r="BY51" s="2"/>
      <c r="BZ51" s="2"/>
      <c r="CA51" s="2"/>
      <c r="CB51" s="2"/>
      <c r="CC51" s="2"/>
      <c r="CD51" s="14"/>
      <c r="CE51" s="14"/>
      <c r="CF51" s="14"/>
    </row>
    <row r="52" spans="1:84" x14ac:dyDescent="0.25">
      <c r="A52" s="2"/>
      <c r="B52" s="2"/>
      <c r="C52" s="2"/>
      <c r="D52" s="2"/>
      <c r="E52" s="2"/>
      <c r="F52" s="4"/>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32" t="s">
        <v>186</v>
      </c>
      <c r="AM52" s="35" t="s">
        <v>208</v>
      </c>
      <c r="AN52" s="33">
        <v>45839</v>
      </c>
      <c r="AO52" s="34">
        <v>14090</v>
      </c>
      <c r="AP52" s="35" t="s">
        <v>188</v>
      </c>
      <c r="AQ52" s="33">
        <v>45840</v>
      </c>
      <c r="AR52" s="33">
        <v>46022</v>
      </c>
      <c r="AS52" s="35" t="s">
        <v>114</v>
      </c>
      <c r="AT52" s="35" t="s">
        <v>114</v>
      </c>
      <c r="AU52" s="35" t="s">
        <v>114</v>
      </c>
      <c r="AV52" s="35" t="s">
        <v>114</v>
      </c>
      <c r="AW52" s="35" t="s">
        <v>114</v>
      </c>
      <c r="AX52" s="35" t="s">
        <v>114</v>
      </c>
      <c r="AY52" s="35" t="s">
        <v>114</v>
      </c>
      <c r="AZ52" s="35" t="s">
        <v>114</v>
      </c>
      <c r="BA52" s="35" t="s">
        <v>114</v>
      </c>
      <c r="BB52" s="35" t="s">
        <v>114</v>
      </c>
      <c r="BC52" s="35" t="s">
        <v>114</v>
      </c>
      <c r="BD52" s="35" t="s">
        <v>114</v>
      </c>
      <c r="BE52" s="35" t="s">
        <v>114</v>
      </c>
      <c r="BF52" s="35" t="s">
        <v>114</v>
      </c>
      <c r="BG52" s="35" t="s">
        <v>114</v>
      </c>
      <c r="BH52" s="35" t="s">
        <v>114</v>
      </c>
      <c r="BI52" s="2"/>
      <c r="BJ52" s="2"/>
      <c r="BK52" s="2"/>
      <c r="BL52" s="2"/>
      <c r="BM52" s="2"/>
      <c r="BN52" s="2"/>
      <c r="BO52" s="2"/>
      <c r="BP52" s="2"/>
      <c r="BQ52" s="2"/>
      <c r="BR52" s="2"/>
      <c r="BS52" s="2"/>
      <c r="BT52" s="2"/>
      <c r="BU52" s="2"/>
      <c r="BV52" s="2"/>
      <c r="BW52" s="2"/>
      <c r="BX52" s="2"/>
      <c r="BY52" s="2"/>
      <c r="BZ52" s="2"/>
      <c r="CA52" s="2"/>
      <c r="CB52" s="2"/>
      <c r="CC52" s="2"/>
      <c r="CD52" s="14"/>
      <c r="CE52" s="14"/>
      <c r="CF52" s="14"/>
    </row>
    <row r="53" spans="1:84" x14ac:dyDescent="0.25">
      <c r="A53" s="2"/>
      <c r="B53" s="2"/>
      <c r="C53" s="2"/>
      <c r="D53" s="2"/>
      <c r="E53" s="2"/>
      <c r="F53" s="4"/>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32" t="s">
        <v>186</v>
      </c>
      <c r="AM53" s="35" t="s">
        <v>213</v>
      </c>
      <c r="AN53" s="33">
        <v>45994</v>
      </c>
      <c r="AO53" s="34">
        <v>14164</v>
      </c>
      <c r="AP53" s="35" t="s">
        <v>223</v>
      </c>
      <c r="AQ53" s="33" t="s">
        <v>114</v>
      </c>
      <c r="AR53" s="33" t="s">
        <v>114</v>
      </c>
      <c r="AS53" s="35" t="s">
        <v>114</v>
      </c>
      <c r="AT53" s="35" t="s">
        <v>114</v>
      </c>
      <c r="AU53" s="35" t="s">
        <v>114</v>
      </c>
      <c r="AV53" s="35" t="s">
        <v>114</v>
      </c>
      <c r="AW53" s="35" t="s">
        <v>114</v>
      </c>
      <c r="AX53" s="35" t="s">
        <v>114</v>
      </c>
      <c r="AY53" s="35" t="s">
        <v>114</v>
      </c>
      <c r="AZ53" s="35" t="s">
        <v>114</v>
      </c>
      <c r="BA53" s="35" t="s">
        <v>114</v>
      </c>
      <c r="BB53" s="35" t="s">
        <v>114</v>
      </c>
      <c r="BC53" s="33">
        <v>45994</v>
      </c>
      <c r="BD53" s="43">
        <v>3.6700000000000003E-2</v>
      </c>
      <c r="BE53" s="36">
        <f>AK48*BD53</f>
        <v>14609.530128000002</v>
      </c>
      <c r="BF53" s="35" t="s">
        <v>114</v>
      </c>
      <c r="BG53" s="35" t="s">
        <v>114</v>
      </c>
      <c r="BH53" s="35" t="s">
        <v>114</v>
      </c>
      <c r="BI53" s="2"/>
      <c r="BJ53" s="2"/>
      <c r="BK53" s="2"/>
      <c r="BL53" s="2"/>
      <c r="BM53" s="2"/>
      <c r="BN53" s="2"/>
      <c r="BO53" s="2"/>
      <c r="BP53" s="2"/>
      <c r="BQ53" s="2"/>
      <c r="BR53" s="2"/>
      <c r="BS53" s="2"/>
      <c r="BT53" s="2"/>
      <c r="BU53" s="2"/>
      <c r="BV53" s="2"/>
      <c r="BW53" s="2"/>
      <c r="BX53" s="2"/>
      <c r="BY53" s="2"/>
      <c r="BZ53" s="2"/>
      <c r="CA53" s="2"/>
      <c r="CB53" s="2"/>
      <c r="CC53" s="2"/>
      <c r="CD53" s="14"/>
      <c r="CE53" s="14"/>
      <c r="CF53" s="14"/>
    </row>
    <row r="54" spans="1:84" x14ac:dyDescent="0.25">
      <c r="A54" s="5"/>
      <c r="B54" s="5"/>
      <c r="C54" s="5"/>
      <c r="D54" s="5"/>
      <c r="E54" s="5"/>
      <c r="F54" s="6"/>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32" t="s">
        <v>186</v>
      </c>
      <c r="AM54" s="35" t="s">
        <v>213</v>
      </c>
      <c r="AN54" s="33">
        <v>45994</v>
      </c>
      <c r="AO54" s="34">
        <v>14164</v>
      </c>
      <c r="AP54" s="35" t="s">
        <v>223</v>
      </c>
      <c r="AQ54" s="33" t="s">
        <v>114</v>
      </c>
      <c r="AR54" s="33" t="s">
        <v>114</v>
      </c>
      <c r="AS54" s="35" t="s">
        <v>114</v>
      </c>
      <c r="AT54" s="35" t="s">
        <v>114</v>
      </c>
      <c r="AU54" s="35" t="s">
        <v>114</v>
      </c>
      <c r="AV54" s="35" t="s">
        <v>114</v>
      </c>
      <c r="AW54" s="35" t="s">
        <v>114</v>
      </c>
      <c r="AX54" s="35" t="s">
        <v>114</v>
      </c>
      <c r="AY54" s="35" t="s">
        <v>114</v>
      </c>
      <c r="AZ54" s="35" t="s">
        <v>114</v>
      </c>
      <c r="BA54" s="35" t="s">
        <v>114</v>
      </c>
      <c r="BB54" s="35" t="s">
        <v>114</v>
      </c>
      <c r="BC54" s="33">
        <v>45994</v>
      </c>
      <c r="BD54" s="43">
        <v>3.1600000000000003E-2</v>
      </c>
      <c r="BE54" s="36">
        <f>(AK48+BE53)*BD54</f>
        <v>13040.984096044802</v>
      </c>
      <c r="BF54" s="35" t="s">
        <v>114</v>
      </c>
      <c r="BG54" s="35" t="s">
        <v>114</v>
      </c>
      <c r="BH54" s="35" t="s">
        <v>114</v>
      </c>
      <c r="BI54" s="5"/>
      <c r="BJ54" s="5"/>
      <c r="BK54" s="5"/>
      <c r="BL54" s="5"/>
      <c r="BM54" s="2"/>
      <c r="BN54" s="2"/>
      <c r="BO54" s="2"/>
      <c r="BP54" s="2"/>
      <c r="BQ54" s="2"/>
      <c r="BR54" s="2"/>
      <c r="BS54" s="2"/>
      <c r="BT54" s="2"/>
      <c r="BU54" s="2"/>
      <c r="BV54" s="2"/>
      <c r="BW54" s="2"/>
      <c r="BX54" s="2"/>
      <c r="BY54" s="2"/>
      <c r="BZ54" s="5"/>
      <c r="CA54" s="5"/>
      <c r="CB54" s="5"/>
      <c r="CC54" s="5"/>
      <c r="CD54" s="14"/>
      <c r="CE54" s="14"/>
      <c r="CF54" s="14"/>
    </row>
    <row r="55" spans="1:84" x14ac:dyDescent="0.25">
      <c r="A55" s="27">
        <v>7</v>
      </c>
      <c r="B55" s="27" t="s">
        <v>196</v>
      </c>
      <c r="C55" s="27" t="s">
        <v>197</v>
      </c>
      <c r="D55" s="27" t="s">
        <v>175</v>
      </c>
      <c r="E55" s="27" t="s">
        <v>176</v>
      </c>
      <c r="F55" s="28" t="s">
        <v>198</v>
      </c>
      <c r="G55" s="30">
        <v>13302</v>
      </c>
      <c r="H55" s="30">
        <v>13341</v>
      </c>
      <c r="I55" s="27" t="s">
        <v>199</v>
      </c>
      <c r="J55" s="29">
        <v>44776</v>
      </c>
      <c r="K55" s="29">
        <v>45141</v>
      </c>
      <c r="L55" s="30">
        <v>13345</v>
      </c>
      <c r="M55" s="27" t="s">
        <v>114</v>
      </c>
      <c r="N55" s="27" t="s">
        <v>114</v>
      </c>
      <c r="O55" s="27" t="s">
        <v>114</v>
      </c>
      <c r="P55" s="27" t="s">
        <v>114</v>
      </c>
      <c r="Q55" s="27" t="s">
        <v>114</v>
      </c>
      <c r="R55" s="27" t="s">
        <v>114</v>
      </c>
      <c r="S55" s="27" t="s">
        <v>114</v>
      </c>
      <c r="T55" s="27" t="s">
        <v>114</v>
      </c>
      <c r="U55" s="27" t="s">
        <v>114</v>
      </c>
      <c r="V55" s="27" t="s">
        <v>114</v>
      </c>
      <c r="W55" s="27" t="s">
        <v>114</v>
      </c>
      <c r="X55" s="27" t="s">
        <v>114</v>
      </c>
      <c r="Y55" s="27" t="s">
        <v>228</v>
      </c>
      <c r="Z55" s="27" t="s">
        <v>229</v>
      </c>
      <c r="AA55" s="27" t="s">
        <v>230</v>
      </c>
      <c r="AB55" s="29">
        <v>44784</v>
      </c>
      <c r="AC55" s="30">
        <v>13350</v>
      </c>
      <c r="AD55" s="29">
        <v>44784</v>
      </c>
      <c r="AE55" s="29">
        <v>45026</v>
      </c>
      <c r="AF55" s="27" t="s">
        <v>184</v>
      </c>
      <c r="AG55" s="27" t="s">
        <v>203</v>
      </c>
      <c r="AH55" s="27" t="s">
        <v>114</v>
      </c>
      <c r="AI55" s="27" t="s">
        <v>114</v>
      </c>
      <c r="AJ55" s="27" t="s">
        <v>114</v>
      </c>
      <c r="AK55" s="31">
        <v>135200</v>
      </c>
      <c r="AL55" s="35" t="s">
        <v>186</v>
      </c>
      <c r="AM55" s="35" t="s">
        <v>187</v>
      </c>
      <c r="AN55" s="33">
        <v>45026</v>
      </c>
      <c r="AO55" s="34">
        <v>13515</v>
      </c>
      <c r="AP55" s="35" t="s">
        <v>188</v>
      </c>
      <c r="AQ55" s="33">
        <v>45027</v>
      </c>
      <c r="AR55" s="33">
        <v>45271</v>
      </c>
      <c r="AS55" s="35" t="s">
        <v>114</v>
      </c>
      <c r="AT55" s="35" t="s">
        <v>114</v>
      </c>
      <c r="AU55" s="35" t="s">
        <v>114</v>
      </c>
      <c r="AV55" s="35" t="s">
        <v>114</v>
      </c>
      <c r="AW55" s="35" t="s">
        <v>114</v>
      </c>
      <c r="AX55" s="35" t="s">
        <v>114</v>
      </c>
      <c r="AY55" s="35" t="s">
        <v>114</v>
      </c>
      <c r="AZ55" s="35" t="s">
        <v>114</v>
      </c>
      <c r="BA55" s="35" t="s">
        <v>114</v>
      </c>
      <c r="BB55" s="35" t="s">
        <v>114</v>
      </c>
      <c r="BC55" s="35" t="s">
        <v>114</v>
      </c>
      <c r="BD55" s="35" t="s">
        <v>114</v>
      </c>
      <c r="BE55" s="35" t="s">
        <v>114</v>
      </c>
      <c r="BF55" s="35" t="s">
        <v>114</v>
      </c>
      <c r="BG55" s="35" t="s">
        <v>114</v>
      </c>
      <c r="BH55" s="35" t="s">
        <v>114</v>
      </c>
      <c r="BI55" s="37">
        <f>AK55</f>
        <v>135200</v>
      </c>
      <c r="BJ55" s="31">
        <f>66782.26+211250+169000</f>
        <v>447032.26</v>
      </c>
      <c r="BK55" s="31">
        <v>93513.27</v>
      </c>
      <c r="BL55" s="42">
        <f>BJ55+BK55</f>
        <v>540545.53</v>
      </c>
      <c r="BM55" s="27" t="s">
        <v>114</v>
      </c>
      <c r="BN55" s="27" t="s">
        <v>114</v>
      </c>
      <c r="BO55" s="27" t="s">
        <v>114</v>
      </c>
      <c r="BP55" s="27" t="s">
        <v>114</v>
      </c>
      <c r="BQ55" s="27" t="s">
        <v>114</v>
      </c>
      <c r="BR55" s="27" t="s">
        <v>114</v>
      </c>
      <c r="BS55" s="27" t="s">
        <v>114</v>
      </c>
      <c r="BT55" s="27" t="s">
        <v>114</v>
      </c>
      <c r="BU55" s="27" t="s">
        <v>114</v>
      </c>
      <c r="BV55" s="27" t="s">
        <v>114</v>
      </c>
      <c r="BW55" s="27" t="s">
        <v>114</v>
      </c>
      <c r="BX55" s="27" t="s">
        <v>114</v>
      </c>
      <c r="BY55" s="27" t="s">
        <v>114</v>
      </c>
      <c r="BZ55" s="26" t="s">
        <v>231</v>
      </c>
      <c r="CA55" s="40">
        <v>13966</v>
      </c>
      <c r="CB55" s="26" t="s">
        <v>205</v>
      </c>
      <c r="CC55" s="26" t="s">
        <v>232</v>
      </c>
      <c r="CD55" s="14"/>
      <c r="CE55" s="14"/>
      <c r="CF55" s="14"/>
    </row>
    <row r="56" spans="1:84" x14ac:dyDescent="0.25">
      <c r="A56" s="2"/>
      <c r="B56" s="2"/>
      <c r="C56" s="2"/>
      <c r="D56" s="2"/>
      <c r="E56" s="2"/>
      <c r="F56" s="4"/>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32" t="s">
        <v>186</v>
      </c>
      <c r="AM56" s="35" t="s">
        <v>192</v>
      </c>
      <c r="AN56" s="33">
        <v>45272</v>
      </c>
      <c r="AO56" s="34">
        <v>13675</v>
      </c>
      <c r="AP56" s="35" t="s">
        <v>188</v>
      </c>
      <c r="AQ56" s="33">
        <v>45272</v>
      </c>
      <c r="AR56" s="33">
        <v>45515</v>
      </c>
      <c r="AS56" s="35" t="s">
        <v>114</v>
      </c>
      <c r="AT56" s="35" t="s">
        <v>114</v>
      </c>
      <c r="AU56" s="35" t="s">
        <v>114</v>
      </c>
      <c r="AV56" s="35" t="s">
        <v>114</v>
      </c>
      <c r="AW56" s="35" t="s">
        <v>114</v>
      </c>
      <c r="AX56" s="35" t="s">
        <v>114</v>
      </c>
      <c r="AY56" s="35" t="s">
        <v>114</v>
      </c>
      <c r="AZ56" s="35" t="s">
        <v>114</v>
      </c>
      <c r="BA56" s="35" t="s">
        <v>114</v>
      </c>
      <c r="BB56" s="35" t="s">
        <v>114</v>
      </c>
      <c r="BC56" s="35" t="s">
        <v>114</v>
      </c>
      <c r="BD56" s="35" t="s">
        <v>114</v>
      </c>
      <c r="BE56" s="35" t="s">
        <v>114</v>
      </c>
      <c r="BF56" s="35" t="s">
        <v>114</v>
      </c>
      <c r="BG56" s="35" t="s">
        <v>114</v>
      </c>
      <c r="BH56" s="35" t="s">
        <v>114</v>
      </c>
      <c r="BI56" s="2"/>
      <c r="BJ56" s="2"/>
      <c r="BK56" s="2"/>
      <c r="BL56" s="2"/>
      <c r="BM56" s="2"/>
      <c r="BN56" s="2"/>
      <c r="BO56" s="2"/>
      <c r="BP56" s="2"/>
      <c r="BQ56" s="2"/>
      <c r="BR56" s="2"/>
      <c r="BS56" s="2"/>
      <c r="BT56" s="2"/>
      <c r="BU56" s="2"/>
      <c r="BV56" s="2"/>
      <c r="BW56" s="2"/>
      <c r="BX56" s="2"/>
      <c r="BY56" s="2"/>
      <c r="BZ56" s="2"/>
      <c r="CA56" s="2"/>
      <c r="CB56" s="2"/>
      <c r="CC56" s="2"/>
      <c r="CD56" s="14"/>
      <c r="CE56" s="14"/>
      <c r="CF56" s="14"/>
    </row>
    <row r="57" spans="1:84" x14ac:dyDescent="0.25">
      <c r="A57" s="2"/>
      <c r="B57" s="2"/>
      <c r="C57" s="2"/>
      <c r="D57" s="2"/>
      <c r="E57" s="2"/>
      <c r="F57" s="4"/>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32" t="s">
        <v>186</v>
      </c>
      <c r="AM57" s="35" t="s">
        <v>194</v>
      </c>
      <c r="AN57" s="33">
        <v>45516</v>
      </c>
      <c r="AO57" s="34">
        <v>13861</v>
      </c>
      <c r="AP57" s="35" t="s">
        <v>188</v>
      </c>
      <c r="AQ57" s="33">
        <v>45516</v>
      </c>
      <c r="AR57" s="33">
        <v>45657</v>
      </c>
      <c r="AS57" s="35" t="s">
        <v>114</v>
      </c>
      <c r="AT57" s="35" t="s">
        <v>114</v>
      </c>
      <c r="AU57" s="35" t="s">
        <v>114</v>
      </c>
      <c r="AV57" s="35" t="s">
        <v>114</v>
      </c>
      <c r="AW57" s="35" t="s">
        <v>114</v>
      </c>
      <c r="AX57" s="35" t="s">
        <v>114</v>
      </c>
      <c r="AY57" s="35" t="s">
        <v>114</v>
      </c>
      <c r="AZ57" s="35" t="s">
        <v>114</v>
      </c>
      <c r="BA57" s="35" t="s">
        <v>114</v>
      </c>
      <c r="BB57" s="35" t="s">
        <v>114</v>
      </c>
      <c r="BC57" s="35" t="s">
        <v>114</v>
      </c>
      <c r="BD57" s="35" t="s">
        <v>114</v>
      </c>
      <c r="BE57" s="35" t="s">
        <v>114</v>
      </c>
      <c r="BF57" s="35" t="s">
        <v>114</v>
      </c>
      <c r="BG57" s="35" t="s">
        <v>114</v>
      </c>
      <c r="BH57" s="35" t="s">
        <v>114</v>
      </c>
      <c r="BI57" s="2"/>
      <c r="BJ57" s="2"/>
      <c r="BK57" s="2"/>
      <c r="BL57" s="2"/>
      <c r="BM57" s="2"/>
      <c r="BN57" s="2"/>
      <c r="BO57" s="2"/>
      <c r="BP57" s="2"/>
      <c r="BQ57" s="2"/>
      <c r="BR57" s="2"/>
      <c r="BS57" s="2"/>
      <c r="BT57" s="2"/>
      <c r="BU57" s="2"/>
      <c r="BV57" s="2"/>
      <c r="BW57" s="2"/>
      <c r="BX57" s="2"/>
      <c r="BY57" s="2"/>
      <c r="BZ57" s="2"/>
      <c r="CA57" s="2"/>
      <c r="CB57" s="2"/>
      <c r="CC57" s="2"/>
      <c r="CD57" s="14"/>
      <c r="CE57" s="14"/>
      <c r="CF57" s="14"/>
    </row>
    <row r="58" spans="1:84" x14ac:dyDescent="0.25">
      <c r="A58" s="2"/>
      <c r="B58" s="2"/>
      <c r="C58" s="2"/>
      <c r="D58" s="2"/>
      <c r="E58" s="2"/>
      <c r="F58" s="4"/>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32" t="s">
        <v>186</v>
      </c>
      <c r="AM58" s="35" t="s">
        <v>207</v>
      </c>
      <c r="AN58" s="33">
        <v>45657</v>
      </c>
      <c r="AO58" s="34">
        <v>13938</v>
      </c>
      <c r="AP58" s="35" t="s">
        <v>188</v>
      </c>
      <c r="AQ58" s="33">
        <v>45658</v>
      </c>
      <c r="AR58" s="33">
        <v>45839</v>
      </c>
      <c r="AS58" s="35" t="s">
        <v>114</v>
      </c>
      <c r="AT58" s="35" t="s">
        <v>114</v>
      </c>
      <c r="AU58" s="35" t="s">
        <v>114</v>
      </c>
      <c r="AV58" s="35" t="s">
        <v>114</v>
      </c>
      <c r="AW58" s="35" t="s">
        <v>114</v>
      </c>
      <c r="AX58" s="35" t="s">
        <v>114</v>
      </c>
      <c r="AY58" s="35" t="s">
        <v>114</v>
      </c>
      <c r="AZ58" s="35" t="s">
        <v>114</v>
      </c>
      <c r="BA58" s="35" t="s">
        <v>114</v>
      </c>
      <c r="BB58" s="35" t="s">
        <v>114</v>
      </c>
      <c r="BC58" s="35" t="s">
        <v>114</v>
      </c>
      <c r="BD58" s="35" t="s">
        <v>114</v>
      </c>
      <c r="BE58" s="35" t="s">
        <v>114</v>
      </c>
      <c r="BF58" s="35" t="s">
        <v>114</v>
      </c>
      <c r="BG58" s="35" t="s">
        <v>114</v>
      </c>
      <c r="BH58" s="35" t="s">
        <v>114</v>
      </c>
      <c r="BI58" s="2"/>
      <c r="BJ58" s="2"/>
      <c r="BK58" s="2"/>
      <c r="BL58" s="2"/>
      <c r="BM58" s="2"/>
      <c r="BN58" s="2"/>
      <c r="BO58" s="2"/>
      <c r="BP58" s="2"/>
      <c r="BQ58" s="2"/>
      <c r="BR58" s="2"/>
      <c r="BS58" s="2"/>
      <c r="BT58" s="2"/>
      <c r="BU58" s="2"/>
      <c r="BV58" s="2"/>
      <c r="BW58" s="2"/>
      <c r="BX58" s="2"/>
      <c r="BY58" s="2"/>
      <c r="BZ58" s="2"/>
      <c r="CA58" s="2"/>
      <c r="CB58" s="2"/>
      <c r="CC58" s="2"/>
      <c r="CD58" s="14"/>
      <c r="CE58" s="14"/>
      <c r="CF58" s="14"/>
    </row>
    <row r="59" spans="1:84" x14ac:dyDescent="0.25">
      <c r="A59" s="5"/>
      <c r="B59" s="2"/>
      <c r="C59" s="2"/>
      <c r="D59" s="2"/>
      <c r="E59" s="2"/>
      <c r="F59" s="4"/>
      <c r="G59" s="2"/>
      <c r="H59" s="2"/>
      <c r="I59" s="2"/>
      <c r="J59" s="2"/>
      <c r="K59" s="2"/>
      <c r="L59" s="2"/>
      <c r="M59" s="2"/>
      <c r="N59" s="2"/>
      <c r="O59" s="2"/>
      <c r="P59" s="2"/>
      <c r="Q59" s="2"/>
      <c r="R59" s="2"/>
      <c r="S59" s="2"/>
      <c r="T59" s="2"/>
      <c r="U59" s="2"/>
      <c r="V59" s="2"/>
      <c r="W59" s="2"/>
      <c r="X59" s="2"/>
      <c r="Y59" s="5"/>
      <c r="Z59" s="5"/>
      <c r="AA59" s="5"/>
      <c r="AB59" s="5"/>
      <c r="AC59" s="5"/>
      <c r="AD59" s="5"/>
      <c r="AE59" s="5"/>
      <c r="AF59" s="5"/>
      <c r="AG59" s="5"/>
      <c r="AH59" s="5"/>
      <c r="AI59" s="5"/>
      <c r="AJ59" s="5"/>
      <c r="AK59" s="5"/>
      <c r="AL59" s="32" t="s">
        <v>186</v>
      </c>
      <c r="AM59" s="35" t="s">
        <v>208</v>
      </c>
      <c r="AN59" s="33">
        <v>45839</v>
      </c>
      <c r="AO59" s="34">
        <v>14090</v>
      </c>
      <c r="AP59" s="35" t="s">
        <v>188</v>
      </c>
      <c r="AQ59" s="33">
        <v>45840</v>
      </c>
      <c r="AR59" s="33">
        <v>46022</v>
      </c>
      <c r="AS59" s="35" t="s">
        <v>114</v>
      </c>
      <c r="AT59" s="35" t="s">
        <v>114</v>
      </c>
      <c r="AU59" s="35" t="s">
        <v>114</v>
      </c>
      <c r="AV59" s="35" t="s">
        <v>114</v>
      </c>
      <c r="AW59" s="35" t="s">
        <v>114</v>
      </c>
      <c r="AX59" s="35" t="s">
        <v>114</v>
      </c>
      <c r="AY59" s="35" t="s">
        <v>114</v>
      </c>
      <c r="AZ59" s="35" t="s">
        <v>114</v>
      </c>
      <c r="BA59" s="35" t="s">
        <v>114</v>
      </c>
      <c r="BB59" s="35" t="s">
        <v>114</v>
      </c>
      <c r="BC59" s="35" t="s">
        <v>114</v>
      </c>
      <c r="BD59" s="35" t="s">
        <v>114</v>
      </c>
      <c r="BE59" s="35" t="s">
        <v>114</v>
      </c>
      <c r="BF59" s="35" t="s">
        <v>114</v>
      </c>
      <c r="BG59" s="35" t="s">
        <v>114</v>
      </c>
      <c r="BH59" s="35" t="s">
        <v>114</v>
      </c>
      <c r="BI59" s="5"/>
      <c r="BJ59" s="5"/>
      <c r="BK59" s="5"/>
      <c r="BL59" s="5"/>
      <c r="BM59" s="2"/>
      <c r="BN59" s="2"/>
      <c r="BO59" s="2"/>
      <c r="BP59" s="2"/>
      <c r="BQ59" s="2"/>
      <c r="BR59" s="2"/>
      <c r="BS59" s="2"/>
      <c r="BT59" s="2"/>
      <c r="BU59" s="2"/>
      <c r="BV59" s="2"/>
      <c r="BW59" s="2"/>
      <c r="BX59" s="2"/>
      <c r="BY59" s="2"/>
      <c r="BZ59" s="2"/>
      <c r="CA59" s="2"/>
      <c r="CB59" s="2"/>
      <c r="CC59" s="2"/>
      <c r="CD59" s="14"/>
      <c r="CE59" s="14"/>
      <c r="CF59" s="14"/>
    </row>
    <row r="60" spans="1:84" x14ac:dyDescent="0.25">
      <c r="A60" s="44">
        <v>8</v>
      </c>
      <c r="B60" s="27" t="s">
        <v>196</v>
      </c>
      <c r="C60" s="27" t="s">
        <v>197</v>
      </c>
      <c r="D60" s="27" t="s">
        <v>175</v>
      </c>
      <c r="E60" s="27" t="s">
        <v>176</v>
      </c>
      <c r="F60" s="28" t="s">
        <v>198</v>
      </c>
      <c r="G60" s="30">
        <v>13302</v>
      </c>
      <c r="H60" s="30">
        <v>13341</v>
      </c>
      <c r="I60" s="27" t="s">
        <v>199</v>
      </c>
      <c r="J60" s="29">
        <v>44776</v>
      </c>
      <c r="K60" s="29">
        <v>45141</v>
      </c>
      <c r="L60" s="30">
        <v>13345</v>
      </c>
      <c r="M60" s="27" t="s">
        <v>114</v>
      </c>
      <c r="N60" s="27" t="s">
        <v>114</v>
      </c>
      <c r="O60" s="27" t="s">
        <v>114</v>
      </c>
      <c r="P60" s="27" t="s">
        <v>114</v>
      </c>
      <c r="Q60" s="27" t="s">
        <v>114</v>
      </c>
      <c r="R60" s="27" t="s">
        <v>114</v>
      </c>
      <c r="S60" s="27" t="s">
        <v>114</v>
      </c>
      <c r="T60" s="27" t="s">
        <v>114</v>
      </c>
      <c r="U60" s="27" t="s">
        <v>114</v>
      </c>
      <c r="V60" s="27" t="s">
        <v>114</v>
      </c>
      <c r="W60" s="27" t="s">
        <v>114</v>
      </c>
      <c r="X60" s="27" t="s">
        <v>114</v>
      </c>
      <c r="Y60" s="27" t="s">
        <v>233</v>
      </c>
      <c r="Z60" s="27" t="s">
        <v>234</v>
      </c>
      <c r="AA60" s="27" t="s">
        <v>235</v>
      </c>
      <c r="AB60" s="29">
        <v>44784</v>
      </c>
      <c r="AC60" s="30">
        <v>13350</v>
      </c>
      <c r="AD60" s="29">
        <v>44784</v>
      </c>
      <c r="AE60" s="29">
        <v>45026</v>
      </c>
      <c r="AF60" s="27" t="s">
        <v>184</v>
      </c>
      <c r="AG60" s="27" t="s">
        <v>203</v>
      </c>
      <c r="AH60" s="27" t="s">
        <v>114</v>
      </c>
      <c r="AI60" s="27" t="s">
        <v>114</v>
      </c>
      <c r="AJ60" s="27" t="s">
        <v>114</v>
      </c>
      <c r="AK60" s="31">
        <v>135000</v>
      </c>
      <c r="AL60" s="32" t="s">
        <v>186</v>
      </c>
      <c r="AM60" s="35" t="s">
        <v>187</v>
      </c>
      <c r="AN60" s="33">
        <v>45026</v>
      </c>
      <c r="AO60" s="34">
        <v>13515</v>
      </c>
      <c r="AP60" s="35" t="s">
        <v>188</v>
      </c>
      <c r="AQ60" s="33">
        <v>45027</v>
      </c>
      <c r="AR60" s="33">
        <v>45271</v>
      </c>
      <c r="AS60" s="35" t="s">
        <v>114</v>
      </c>
      <c r="AT60" s="35" t="s">
        <v>114</v>
      </c>
      <c r="AU60" s="35" t="s">
        <v>114</v>
      </c>
      <c r="AV60" s="35" t="s">
        <v>114</v>
      </c>
      <c r="AW60" s="35" t="s">
        <v>114</v>
      </c>
      <c r="AX60" s="35" t="s">
        <v>114</v>
      </c>
      <c r="AY60" s="35" t="s">
        <v>114</v>
      </c>
      <c r="AZ60" s="35" t="s">
        <v>114</v>
      </c>
      <c r="BA60" s="35" t="s">
        <v>114</v>
      </c>
      <c r="BB60" s="35" t="s">
        <v>114</v>
      </c>
      <c r="BC60" s="35" t="s">
        <v>114</v>
      </c>
      <c r="BD60" s="35" t="s">
        <v>114</v>
      </c>
      <c r="BE60" s="35" t="s">
        <v>114</v>
      </c>
      <c r="BF60" s="35" t="s">
        <v>114</v>
      </c>
      <c r="BG60" s="35" t="s">
        <v>114</v>
      </c>
      <c r="BH60" s="35" t="s">
        <v>114</v>
      </c>
      <c r="BI60" s="37">
        <f>AK60</f>
        <v>135000</v>
      </c>
      <c r="BJ60" s="31">
        <f>66937.5+210937.5+202500</f>
        <v>480375</v>
      </c>
      <c r="BK60" s="31">
        <v>108562.5</v>
      </c>
      <c r="BL60" s="42">
        <f>BJ60+BK60</f>
        <v>588937.5</v>
      </c>
      <c r="BM60" s="27" t="s">
        <v>114</v>
      </c>
      <c r="BN60" s="27" t="s">
        <v>114</v>
      </c>
      <c r="BO60" s="27" t="s">
        <v>114</v>
      </c>
      <c r="BP60" s="27" t="s">
        <v>114</v>
      </c>
      <c r="BQ60" s="27" t="s">
        <v>114</v>
      </c>
      <c r="BR60" s="27" t="s">
        <v>114</v>
      </c>
      <c r="BS60" s="27" t="s">
        <v>114</v>
      </c>
      <c r="BT60" s="27" t="s">
        <v>114</v>
      </c>
      <c r="BU60" s="27" t="s">
        <v>114</v>
      </c>
      <c r="BV60" s="27" t="s">
        <v>114</v>
      </c>
      <c r="BW60" s="27" t="s">
        <v>114</v>
      </c>
      <c r="BX60" s="27" t="s">
        <v>114</v>
      </c>
      <c r="BY60" s="27" t="s">
        <v>114</v>
      </c>
      <c r="BZ60" s="26" t="s">
        <v>236</v>
      </c>
      <c r="CA60" s="40">
        <v>13971</v>
      </c>
      <c r="CB60" s="26" t="s">
        <v>205</v>
      </c>
      <c r="CC60" s="26" t="s">
        <v>232</v>
      </c>
      <c r="CD60" s="14"/>
      <c r="CE60" s="14"/>
      <c r="CF60" s="14"/>
    </row>
    <row r="61" spans="1:84" x14ac:dyDescent="0.25">
      <c r="A61" s="2"/>
      <c r="B61" s="2"/>
      <c r="C61" s="2"/>
      <c r="D61" s="2"/>
      <c r="E61" s="2"/>
      <c r="F61" s="4"/>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32" t="s">
        <v>186</v>
      </c>
      <c r="AM61" s="35" t="s">
        <v>192</v>
      </c>
      <c r="AN61" s="33">
        <v>45272</v>
      </c>
      <c r="AO61" s="34">
        <v>13676</v>
      </c>
      <c r="AP61" s="35" t="s">
        <v>188</v>
      </c>
      <c r="AQ61" s="33">
        <v>45272</v>
      </c>
      <c r="AR61" s="33">
        <v>45515</v>
      </c>
      <c r="AS61" s="35" t="s">
        <v>114</v>
      </c>
      <c r="AT61" s="35" t="s">
        <v>114</v>
      </c>
      <c r="AU61" s="35" t="s">
        <v>114</v>
      </c>
      <c r="AV61" s="35" t="s">
        <v>114</v>
      </c>
      <c r="AW61" s="35" t="s">
        <v>114</v>
      </c>
      <c r="AX61" s="35" t="s">
        <v>114</v>
      </c>
      <c r="AY61" s="35" t="s">
        <v>114</v>
      </c>
      <c r="AZ61" s="35" t="s">
        <v>114</v>
      </c>
      <c r="BA61" s="35" t="s">
        <v>114</v>
      </c>
      <c r="BB61" s="35" t="s">
        <v>114</v>
      </c>
      <c r="BC61" s="35" t="s">
        <v>114</v>
      </c>
      <c r="BD61" s="35" t="s">
        <v>114</v>
      </c>
      <c r="BE61" s="35" t="s">
        <v>114</v>
      </c>
      <c r="BF61" s="35" t="s">
        <v>114</v>
      </c>
      <c r="BG61" s="35" t="s">
        <v>114</v>
      </c>
      <c r="BH61" s="35" t="s">
        <v>114</v>
      </c>
      <c r="BI61" s="2"/>
      <c r="BJ61" s="2"/>
      <c r="BK61" s="2"/>
      <c r="BL61" s="2"/>
      <c r="BM61" s="2"/>
      <c r="BN61" s="2"/>
      <c r="BO61" s="2"/>
      <c r="BP61" s="2"/>
      <c r="BQ61" s="2"/>
      <c r="BR61" s="2"/>
      <c r="BS61" s="2"/>
      <c r="BT61" s="2"/>
      <c r="BU61" s="2"/>
      <c r="BV61" s="2"/>
      <c r="BW61" s="2"/>
      <c r="BX61" s="2"/>
      <c r="BY61" s="2"/>
      <c r="BZ61" s="2"/>
      <c r="CA61" s="2"/>
      <c r="CB61" s="2"/>
      <c r="CC61" s="2"/>
      <c r="CD61" s="14"/>
      <c r="CE61" s="14"/>
      <c r="CF61" s="14"/>
    </row>
    <row r="62" spans="1:84" x14ac:dyDescent="0.25">
      <c r="A62" s="2"/>
      <c r="B62" s="2"/>
      <c r="C62" s="2"/>
      <c r="D62" s="2"/>
      <c r="E62" s="2"/>
      <c r="F62" s="4"/>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32" t="s">
        <v>186</v>
      </c>
      <c r="AM62" s="35" t="s">
        <v>194</v>
      </c>
      <c r="AN62" s="33">
        <v>45516</v>
      </c>
      <c r="AO62" s="34">
        <v>13861</v>
      </c>
      <c r="AP62" s="35" t="s">
        <v>188</v>
      </c>
      <c r="AQ62" s="33">
        <v>45516</v>
      </c>
      <c r="AR62" s="33">
        <v>45657</v>
      </c>
      <c r="AS62" s="35" t="s">
        <v>114</v>
      </c>
      <c r="AT62" s="35" t="s">
        <v>114</v>
      </c>
      <c r="AU62" s="35" t="s">
        <v>114</v>
      </c>
      <c r="AV62" s="35" t="s">
        <v>114</v>
      </c>
      <c r="AW62" s="35" t="s">
        <v>114</v>
      </c>
      <c r="AX62" s="35" t="s">
        <v>114</v>
      </c>
      <c r="AY62" s="35" t="s">
        <v>114</v>
      </c>
      <c r="AZ62" s="35" t="s">
        <v>114</v>
      </c>
      <c r="BA62" s="35" t="s">
        <v>114</v>
      </c>
      <c r="BB62" s="35" t="s">
        <v>114</v>
      </c>
      <c r="BC62" s="35" t="s">
        <v>114</v>
      </c>
      <c r="BD62" s="35" t="s">
        <v>114</v>
      </c>
      <c r="BE62" s="35" t="s">
        <v>114</v>
      </c>
      <c r="BF62" s="35" t="s">
        <v>114</v>
      </c>
      <c r="BG62" s="35" t="s">
        <v>114</v>
      </c>
      <c r="BH62" s="35" t="s">
        <v>114</v>
      </c>
      <c r="BI62" s="2"/>
      <c r="BJ62" s="2"/>
      <c r="BK62" s="2"/>
      <c r="BL62" s="2"/>
      <c r="BM62" s="2"/>
      <c r="BN62" s="2"/>
      <c r="BO62" s="2"/>
      <c r="BP62" s="2"/>
      <c r="BQ62" s="2"/>
      <c r="BR62" s="2"/>
      <c r="BS62" s="2"/>
      <c r="BT62" s="2"/>
      <c r="BU62" s="2"/>
      <c r="BV62" s="2"/>
      <c r="BW62" s="2"/>
      <c r="BX62" s="2"/>
      <c r="BY62" s="2"/>
      <c r="BZ62" s="2"/>
      <c r="CA62" s="2"/>
      <c r="CB62" s="2"/>
      <c r="CC62" s="2"/>
      <c r="CD62" s="14"/>
      <c r="CE62" s="14"/>
      <c r="CF62" s="14"/>
    </row>
    <row r="63" spans="1:84" x14ac:dyDescent="0.25">
      <c r="A63" s="2"/>
      <c r="B63" s="2"/>
      <c r="C63" s="2"/>
      <c r="D63" s="2"/>
      <c r="E63" s="2"/>
      <c r="F63" s="4"/>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2" t="s">
        <v>186</v>
      </c>
      <c r="AM63" s="35" t="s">
        <v>207</v>
      </c>
      <c r="AN63" s="33">
        <v>45657</v>
      </c>
      <c r="AO63" s="34">
        <v>13938</v>
      </c>
      <c r="AP63" s="35" t="s">
        <v>188</v>
      </c>
      <c r="AQ63" s="33">
        <v>45658</v>
      </c>
      <c r="AR63" s="33">
        <v>45839</v>
      </c>
      <c r="AS63" s="35" t="s">
        <v>114</v>
      </c>
      <c r="AT63" s="35" t="s">
        <v>114</v>
      </c>
      <c r="AU63" s="35" t="s">
        <v>114</v>
      </c>
      <c r="AV63" s="35" t="s">
        <v>114</v>
      </c>
      <c r="AW63" s="35" t="s">
        <v>114</v>
      </c>
      <c r="AX63" s="35" t="s">
        <v>114</v>
      </c>
      <c r="AY63" s="35" t="s">
        <v>114</v>
      </c>
      <c r="AZ63" s="35" t="s">
        <v>114</v>
      </c>
      <c r="BA63" s="35" t="s">
        <v>114</v>
      </c>
      <c r="BB63" s="35" t="s">
        <v>114</v>
      </c>
      <c r="BC63" s="35" t="s">
        <v>114</v>
      </c>
      <c r="BD63" s="35" t="s">
        <v>114</v>
      </c>
      <c r="BE63" s="35" t="s">
        <v>114</v>
      </c>
      <c r="BF63" s="35" t="s">
        <v>114</v>
      </c>
      <c r="BG63" s="35" t="s">
        <v>114</v>
      </c>
      <c r="BH63" s="35" t="s">
        <v>114</v>
      </c>
      <c r="BI63" s="2"/>
      <c r="BJ63" s="2"/>
      <c r="BK63" s="2"/>
      <c r="BL63" s="2"/>
      <c r="BM63" s="2"/>
      <c r="BN63" s="2"/>
      <c r="BO63" s="2"/>
      <c r="BP63" s="2"/>
      <c r="BQ63" s="2"/>
      <c r="BR63" s="2"/>
      <c r="BS63" s="2"/>
      <c r="BT63" s="2"/>
      <c r="BU63" s="2"/>
      <c r="BV63" s="2"/>
      <c r="BW63" s="2"/>
      <c r="BX63" s="2"/>
      <c r="BY63" s="2"/>
      <c r="BZ63" s="2"/>
      <c r="CA63" s="2"/>
      <c r="CB63" s="2"/>
      <c r="CC63" s="2"/>
      <c r="CD63" s="14"/>
      <c r="CE63" s="14"/>
      <c r="CF63" s="14"/>
    </row>
    <row r="64" spans="1:84" x14ac:dyDescent="0.25">
      <c r="A64" s="5"/>
      <c r="B64" s="2"/>
      <c r="C64" s="2"/>
      <c r="D64" s="2"/>
      <c r="E64" s="2"/>
      <c r="F64" s="4"/>
      <c r="G64" s="2"/>
      <c r="H64" s="2"/>
      <c r="I64" s="2"/>
      <c r="J64" s="2"/>
      <c r="K64" s="2"/>
      <c r="L64" s="2"/>
      <c r="M64" s="2"/>
      <c r="N64" s="2"/>
      <c r="O64" s="2"/>
      <c r="P64" s="2"/>
      <c r="Q64" s="2"/>
      <c r="R64" s="2"/>
      <c r="S64" s="2"/>
      <c r="T64" s="2"/>
      <c r="U64" s="2"/>
      <c r="V64" s="2"/>
      <c r="W64" s="2"/>
      <c r="X64" s="2"/>
      <c r="Y64" s="2"/>
      <c r="Z64" s="2"/>
      <c r="AA64" s="2"/>
      <c r="AB64" s="5"/>
      <c r="AC64" s="5"/>
      <c r="AD64" s="5"/>
      <c r="AE64" s="5"/>
      <c r="AF64" s="5"/>
      <c r="AG64" s="5"/>
      <c r="AH64" s="5"/>
      <c r="AI64" s="5"/>
      <c r="AJ64" s="5"/>
      <c r="AK64" s="5"/>
      <c r="AL64" s="32" t="s">
        <v>186</v>
      </c>
      <c r="AM64" s="35" t="s">
        <v>208</v>
      </c>
      <c r="AN64" s="33">
        <v>45839</v>
      </c>
      <c r="AO64" s="34">
        <v>14090</v>
      </c>
      <c r="AP64" s="35" t="s">
        <v>188</v>
      </c>
      <c r="AQ64" s="33">
        <v>45840</v>
      </c>
      <c r="AR64" s="33">
        <v>46022</v>
      </c>
      <c r="AS64" s="35" t="s">
        <v>114</v>
      </c>
      <c r="AT64" s="35" t="s">
        <v>114</v>
      </c>
      <c r="AU64" s="35" t="s">
        <v>114</v>
      </c>
      <c r="AV64" s="35" t="s">
        <v>114</v>
      </c>
      <c r="AW64" s="35" t="s">
        <v>114</v>
      </c>
      <c r="AX64" s="35" t="s">
        <v>114</v>
      </c>
      <c r="AY64" s="35" t="s">
        <v>114</v>
      </c>
      <c r="AZ64" s="35" t="s">
        <v>114</v>
      </c>
      <c r="BA64" s="35" t="s">
        <v>114</v>
      </c>
      <c r="BB64" s="35" t="s">
        <v>114</v>
      </c>
      <c r="BC64" s="35" t="s">
        <v>114</v>
      </c>
      <c r="BD64" s="35" t="s">
        <v>114</v>
      </c>
      <c r="BE64" s="35" t="s">
        <v>114</v>
      </c>
      <c r="BF64" s="35" t="s">
        <v>114</v>
      </c>
      <c r="BG64" s="35" t="s">
        <v>114</v>
      </c>
      <c r="BH64" s="35" t="s">
        <v>114</v>
      </c>
      <c r="BI64" s="5"/>
      <c r="BJ64" s="5"/>
      <c r="BK64" s="5"/>
      <c r="BL64" s="5"/>
      <c r="BM64" s="2"/>
      <c r="BN64" s="2"/>
      <c r="BO64" s="2"/>
      <c r="BP64" s="2"/>
      <c r="BQ64" s="2"/>
      <c r="BR64" s="2"/>
      <c r="BS64" s="2"/>
      <c r="BT64" s="2"/>
      <c r="BU64" s="2"/>
      <c r="BV64" s="2"/>
      <c r="BW64" s="2"/>
      <c r="BX64" s="2"/>
      <c r="BY64" s="2"/>
      <c r="BZ64" s="2"/>
      <c r="CA64" s="2"/>
      <c r="CB64" s="2"/>
      <c r="CC64" s="5"/>
      <c r="CD64" s="14"/>
      <c r="CE64" s="14"/>
      <c r="CF64" s="14"/>
    </row>
    <row r="65" spans="1:84" x14ac:dyDescent="0.25">
      <c r="A65" s="27">
        <v>9</v>
      </c>
      <c r="B65" s="27" t="s">
        <v>237</v>
      </c>
      <c r="C65" s="27" t="s">
        <v>238</v>
      </c>
      <c r="D65" s="27" t="s">
        <v>175</v>
      </c>
      <c r="E65" s="27" t="s">
        <v>176</v>
      </c>
      <c r="F65" s="28" t="s">
        <v>239</v>
      </c>
      <c r="G65" s="30">
        <v>13067</v>
      </c>
      <c r="H65" s="30">
        <v>13101</v>
      </c>
      <c r="I65" s="27" t="s">
        <v>114</v>
      </c>
      <c r="J65" s="27" t="s">
        <v>114</v>
      </c>
      <c r="K65" s="27" t="s">
        <v>114</v>
      </c>
      <c r="L65" s="27" t="s">
        <v>114</v>
      </c>
      <c r="M65" s="27" t="s">
        <v>114</v>
      </c>
      <c r="N65" s="27" t="s">
        <v>114</v>
      </c>
      <c r="O65" s="27" t="s">
        <v>114</v>
      </c>
      <c r="P65" s="27" t="s">
        <v>114</v>
      </c>
      <c r="Q65" s="27" t="s">
        <v>240</v>
      </c>
      <c r="R65" s="29">
        <v>44417</v>
      </c>
      <c r="S65" s="29">
        <v>44782</v>
      </c>
      <c r="T65" s="30">
        <v>13107</v>
      </c>
      <c r="U65" s="27" t="s">
        <v>241</v>
      </c>
      <c r="V65" s="30">
        <v>13327</v>
      </c>
      <c r="W65" s="27" t="s">
        <v>239</v>
      </c>
      <c r="X65" s="31">
        <v>316200</v>
      </c>
      <c r="Y65" s="27" t="s">
        <v>242</v>
      </c>
      <c r="Z65" s="27" t="s">
        <v>219</v>
      </c>
      <c r="AA65" s="27" t="s">
        <v>220</v>
      </c>
      <c r="AB65" s="29">
        <v>44754</v>
      </c>
      <c r="AC65" s="30">
        <v>13327</v>
      </c>
      <c r="AD65" s="29">
        <v>44754</v>
      </c>
      <c r="AE65" s="29">
        <v>45119</v>
      </c>
      <c r="AF65" s="27" t="s">
        <v>184</v>
      </c>
      <c r="AG65" s="27" t="s">
        <v>203</v>
      </c>
      <c r="AH65" s="27" t="s">
        <v>114</v>
      </c>
      <c r="AI65" s="27" t="s">
        <v>114</v>
      </c>
      <c r="AJ65" s="27" t="s">
        <v>114</v>
      </c>
      <c r="AK65" s="31">
        <v>316200</v>
      </c>
      <c r="AL65" s="32" t="s">
        <v>186</v>
      </c>
      <c r="AM65" s="35" t="s">
        <v>187</v>
      </c>
      <c r="AN65" s="33">
        <v>45119</v>
      </c>
      <c r="AO65" s="34">
        <v>13573</v>
      </c>
      <c r="AP65" s="35" t="s">
        <v>188</v>
      </c>
      <c r="AQ65" s="33">
        <v>45120</v>
      </c>
      <c r="AR65" s="33">
        <v>45484</v>
      </c>
      <c r="AS65" s="35" t="s">
        <v>114</v>
      </c>
      <c r="AT65" s="35" t="s">
        <v>114</v>
      </c>
      <c r="AU65" s="35" t="s">
        <v>114</v>
      </c>
      <c r="AV65" s="35" t="s">
        <v>114</v>
      </c>
      <c r="AW65" s="35" t="s">
        <v>114</v>
      </c>
      <c r="AX65" s="35" t="s">
        <v>114</v>
      </c>
      <c r="AY65" s="35" t="s">
        <v>114</v>
      </c>
      <c r="AZ65" s="35" t="s">
        <v>114</v>
      </c>
      <c r="BA65" s="35" t="s">
        <v>114</v>
      </c>
      <c r="BB65" s="35" t="s">
        <v>114</v>
      </c>
      <c r="BC65" s="35" t="s">
        <v>114</v>
      </c>
      <c r="BD65" s="35" t="s">
        <v>114</v>
      </c>
      <c r="BE65" s="35" t="s">
        <v>114</v>
      </c>
      <c r="BF65" s="35" t="s">
        <v>114</v>
      </c>
      <c r="BG65" s="35" t="s">
        <v>114</v>
      </c>
      <c r="BH65" s="35" t="s">
        <v>114</v>
      </c>
      <c r="BI65" s="37">
        <f>AK65+BE69+BE70</f>
        <v>338163.16346399998</v>
      </c>
      <c r="BJ65" s="31">
        <f>108913.32+328935.64+289847.2</f>
        <v>727696.16</v>
      </c>
      <c r="BK65" s="31">
        <v>144821.65</v>
      </c>
      <c r="BL65" s="42">
        <f>BJ65+BK65</f>
        <v>872517.81</v>
      </c>
      <c r="BM65" s="27" t="s">
        <v>114</v>
      </c>
      <c r="BN65" s="27" t="s">
        <v>114</v>
      </c>
      <c r="BO65" s="27" t="s">
        <v>114</v>
      </c>
      <c r="BP65" s="27" t="s">
        <v>114</v>
      </c>
      <c r="BQ65" s="27" t="s">
        <v>114</v>
      </c>
      <c r="BR65" s="27" t="s">
        <v>114</v>
      </c>
      <c r="BS65" s="27" t="s">
        <v>114</v>
      </c>
      <c r="BT65" s="27" t="s">
        <v>114</v>
      </c>
      <c r="BU65" s="27" t="s">
        <v>114</v>
      </c>
      <c r="BV65" s="27" t="s">
        <v>114</v>
      </c>
      <c r="BW65" s="27" t="s">
        <v>114</v>
      </c>
      <c r="BX65" s="27" t="s">
        <v>114</v>
      </c>
      <c r="BY65" s="27" t="s">
        <v>114</v>
      </c>
      <c r="BZ65" s="26" t="s">
        <v>243</v>
      </c>
      <c r="CA65" s="40">
        <v>13971</v>
      </c>
      <c r="CB65" s="26" t="s">
        <v>205</v>
      </c>
      <c r="CC65" s="26" t="s">
        <v>232</v>
      </c>
      <c r="CD65" s="14"/>
      <c r="CE65" s="14"/>
      <c r="CF65" s="14"/>
    </row>
    <row r="66" spans="1:84" x14ac:dyDescent="0.25">
      <c r="A66" s="2"/>
      <c r="B66" s="2"/>
      <c r="C66" s="2"/>
      <c r="D66" s="2"/>
      <c r="E66" s="2"/>
      <c r="F66" s="4"/>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32" t="s">
        <v>186</v>
      </c>
      <c r="AM66" s="35" t="s">
        <v>192</v>
      </c>
      <c r="AN66" s="33">
        <v>45485</v>
      </c>
      <c r="AO66" s="34">
        <v>13832</v>
      </c>
      <c r="AP66" s="35" t="s">
        <v>188</v>
      </c>
      <c r="AQ66" s="33">
        <v>45485</v>
      </c>
      <c r="AR66" s="33">
        <v>45657</v>
      </c>
      <c r="AS66" s="35" t="s">
        <v>114</v>
      </c>
      <c r="AT66" s="35" t="s">
        <v>114</v>
      </c>
      <c r="AU66" s="35" t="s">
        <v>114</v>
      </c>
      <c r="AV66" s="35" t="s">
        <v>114</v>
      </c>
      <c r="AW66" s="35" t="s">
        <v>114</v>
      </c>
      <c r="AX66" s="35" t="s">
        <v>114</v>
      </c>
      <c r="AY66" s="35" t="s">
        <v>114</v>
      </c>
      <c r="AZ66" s="35" t="s">
        <v>114</v>
      </c>
      <c r="BA66" s="35" t="s">
        <v>114</v>
      </c>
      <c r="BB66" s="35" t="s">
        <v>114</v>
      </c>
      <c r="BC66" s="35" t="s">
        <v>114</v>
      </c>
      <c r="BD66" s="35" t="s">
        <v>114</v>
      </c>
      <c r="BE66" s="35" t="s">
        <v>114</v>
      </c>
      <c r="BF66" s="35" t="s">
        <v>114</v>
      </c>
      <c r="BG66" s="35" t="s">
        <v>114</v>
      </c>
      <c r="BH66" s="35" t="s">
        <v>114</v>
      </c>
      <c r="BI66" s="2"/>
      <c r="BJ66" s="2"/>
      <c r="BK66" s="2"/>
      <c r="BL66" s="2"/>
      <c r="BM66" s="2"/>
      <c r="BN66" s="2"/>
      <c r="BO66" s="2"/>
      <c r="BP66" s="2"/>
      <c r="BQ66" s="2"/>
      <c r="BR66" s="2"/>
      <c r="BS66" s="2"/>
      <c r="BT66" s="2"/>
      <c r="BU66" s="2"/>
      <c r="BV66" s="2"/>
      <c r="BW66" s="2"/>
      <c r="BX66" s="2"/>
      <c r="BY66" s="2"/>
      <c r="BZ66" s="2"/>
      <c r="CA66" s="2"/>
      <c r="CB66" s="2"/>
      <c r="CC66" s="2"/>
      <c r="CD66" s="14"/>
      <c r="CE66" s="14"/>
      <c r="CF66" s="14"/>
    </row>
    <row r="67" spans="1:84" x14ac:dyDescent="0.25">
      <c r="A67" s="2"/>
      <c r="B67" s="2"/>
      <c r="C67" s="2"/>
      <c r="D67" s="2"/>
      <c r="E67" s="2"/>
      <c r="F67" s="4"/>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32" t="s">
        <v>186</v>
      </c>
      <c r="AM67" s="35" t="s">
        <v>194</v>
      </c>
      <c r="AN67" s="33">
        <v>45657</v>
      </c>
      <c r="AO67" s="34">
        <v>13938</v>
      </c>
      <c r="AP67" s="35" t="s">
        <v>188</v>
      </c>
      <c r="AQ67" s="33">
        <v>45658</v>
      </c>
      <c r="AR67" s="33">
        <v>45839</v>
      </c>
      <c r="AS67" s="35" t="s">
        <v>114</v>
      </c>
      <c r="AT67" s="35" t="s">
        <v>114</v>
      </c>
      <c r="AU67" s="35" t="s">
        <v>114</v>
      </c>
      <c r="AV67" s="35" t="s">
        <v>114</v>
      </c>
      <c r="AW67" s="35" t="s">
        <v>114</v>
      </c>
      <c r="AX67" s="35" t="s">
        <v>114</v>
      </c>
      <c r="AY67" s="35" t="s">
        <v>114</v>
      </c>
      <c r="AZ67" s="35" t="s">
        <v>114</v>
      </c>
      <c r="BA67" s="35" t="s">
        <v>114</v>
      </c>
      <c r="BB67" s="35" t="s">
        <v>114</v>
      </c>
      <c r="BC67" s="35" t="s">
        <v>114</v>
      </c>
      <c r="BD67" s="35" t="s">
        <v>114</v>
      </c>
      <c r="BE67" s="35" t="s">
        <v>114</v>
      </c>
      <c r="BF67" s="35" t="s">
        <v>114</v>
      </c>
      <c r="BG67" s="35" t="s">
        <v>114</v>
      </c>
      <c r="BH67" s="35" t="s">
        <v>114</v>
      </c>
      <c r="BI67" s="2"/>
      <c r="BJ67" s="2"/>
      <c r="BK67" s="2"/>
      <c r="BL67" s="2"/>
      <c r="BM67" s="2"/>
      <c r="BN67" s="2"/>
      <c r="BO67" s="2"/>
      <c r="BP67" s="2"/>
      <c r="BQ67" s="2"/>
      <c r="BR67" s="2"/>
      <c r="BS67" s="2"/>
      <c r="BT67" s="2"/>
      <c r="BU67" s="2"/>
      <c r="BV67" s="2"/>
      <c r="BW67" s="2"/>
      <c r="BX67" s="2"/>
      <c r="BY67" s="2"/>
      <c r="BZ67" s="2"/>
      <c r="CA67" s="2"/>
      <c r="CB67" s="2"/>
      <c r="CC67" s="2"/>
      <c r="CD67" s="14"/>
      <c r="CE67" s="14"/>
      <c r="CF67" s="14"/>
    </row>
    <row r="68" spans="1:84" x14ac:dyDescent="0.25">
      <c r="A68" s="2"/>
      <c r="B68" s="2"/>
      <c r="C68" s="2"/>
      <c r="D68" s="2"/>
      <c r="E68" s="2"/>
      <c r="F68" s="4"/>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32" t="s">
        <v>186</v>
      </c>
      <c r="AM68" s="35" t="s">
        <v>207</v>
      </c>
      <c r="AN68" s="33">
        <v>45839</v>
      </c>
      <c r="AO68" s="34">
        <v>14090</v>
      </c>
      <c r="AP68" s="35" t="s">
        <v>188</v>
      </c>
      <c r="AQ68" s="33">
        <v>45840</v>
      </c>
      <c r="AR68" s="33">
        <v>46022</v>
      </c>
      <c r="AS68" s="35" t="s">
        <v>114</v>
      </c>
      <c r="AT68" s="35" t="s">
        <v>114</v>
      </c>
      <c r="AU68" s="35" t="s">
        <v>114</v>
      </c>
      <c r="AV68" s="35" t="s">
        <v>114</v>
      </c>
      <c r="AW68" s="35" t="s">
        <v>114</v>
      </c>
      <c r="AX68" s="35" t="s">
        <v>114</v>
      </c>
      <c r="AY68" s="35" t="s">
        <v>114</v>
      </c>
      <c r="AZ68" s="35" t="s">
        <v>114</v>
      </c>
      <c r="BA68" s="35" t="s">
        <v>114</v>
      </c>
      <c r="BB68" s="35" t="s">
        <v>114</v>
      </c>
      <c r="BC68" s="35" t="s">
        <v>114</v>
      </c>
      <c r="BD68" s="35" t="s">
        <v>114</v>
      </c>
      <c r="BE68" s="35" t="s">
        <v>114</v>
      </c>
      <c r="BF68" s="35" t="s">
        <v>114</v>
      </c>
      <c r="BG68" s="35" t="s">
        <v>114</v>
      </c>
      <c r="BH68" s="35" t="s">
        <v>114</v>
      </c>
      <c r="BI68" s="2"/>
      <c r="BJ68" s="2"/>
      <c r="BK68" s="2"/>
      <c r="BL68" s="2"/>
      <c r="BM68" s="2"/>
      <c r="BN68" s="2"/>
      <c r="BO68" s="2"/>
      <c r="BP68" s="2"/>
      <c r="BQ68" s="2"/>
      <c r="BR68" s="2"/>
      <c r="BS68" s="2"/>
      <c r="BT68" s="2"/>
      <c r="BU68" s="2"/>
      <c r="BV68" s="2"/>
      <c r="BW68" s="2"/>
      <c r="BX68" s="2"/>
      <c r="BY68" s="2"/>
      <c r="BZ68" s="2"/>
      <c r="CA68" s="2"/>
      <c r="CB68" s="2"/>
      <c r="CC68" s="2"/>
      <c r="CD68" s="14"/>
      <c r="CE68" s="14"/>
      <c r="CF68" s="14"/>
    </row>
    <row r="69" spans="1:84" x14ac:dyDescent="0.25">
      <c r="A69" s="2"/>
      <c r="B69" s="2"/>
      <c r="C69" s="2"/>
      <c r="D69" s="2"/>
      <c r="E69" s="2"/>
      <c r="F69" s="4"/>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32" t="s">
        <v>222</v>
      </c>
      <c r="AM69" s="35" t="s">
        <v>207</v>
      </c>
      <c r="AN69" s="33">
        <v>46000</v>
      </c>
      <c r="AO69" s="34">
        <v>14210</v>
      </c>
      <c r="AP69" s="32" t="s">
        <v>223</v>
      </c>
      <c r="AQ69" s="33" t="s">
        <v>114</v>
      </c>
      <c r="AR69" s="33" t="s">
        <v>114</v>
      </c>
      <c r="AS69" s="35" t="s">
        <v>114</v>
      </c>
      <c r="AT69" s="35" t="s">
        <v>114</v>
      </c>
      <c r="AU69" s="35" t="s">
        <v>114</v>
      </c>
      <c r="AV69" s="35" t="s">
        <v>114</v>
      </c>
      <c r="AW69" s="35" t="s">
        <v>114</v>
      </c>
      <c r="AX69" s="35" t="s">
        <v>114</v>
      </c>
      <c r="AY69" s="35" t="s">
        <v>114</v>
      </c>
      <c r="AZ69" s="35" t="s">
        <v>114</v>
      </c>
      <c r="BA69" s="35" t="s">
        <v>114</v>
      </c>
      <c r="BB69" s="35" t="s">
        <v>114</v>
      </c>
      <c r="BC69" s="33">
        <v>46000</v>
      </c>
      <c r="BD69" s="43">
        <v>3.6700000000000003E-2</v>
      </c>
      <c r="BE69" s="36">
        <f>AK65*BD69</f>
        <v>11604.54</v>
      </c>
      <c r="BF69" s="35" t="s">
        <v>114</v>
      </c>
      <c r="BG69" s="35" t="s">
        <v>114</v>
      </c>
      <c r="BH69" s="35" t="s">
        <v>114</v>
      </c>
      <c r="BI69" s="2"/>
      <c r="BJ69" s="2"/>
      <c r="BK69" s="2"/>
      <c r="BL69" s="2"/>
      <c r="BM69" s="2"/>
      <c r="BN69" s="2"/>
      <c r="BO69" s="2"/>
      <c r="BP69" s="2"/>
      <c r="BQ69" s="2"/>
      <c r="BR69" s="2"/>
      <c r="BS69" s="2"/>
      <c r="BT69" s="2"/>
      <c r="BU69" s="2"/>
      <c r="BV69" s="2"/>
      <c r="BW69" s="2"/>
      <c r="BX69" s="2"/>
      <c r="BY69" s="2"/>
      <c r="BZ69" s="2"/>
      <c r="CA69" s="2"/>
      <c r="CB69" s="2"/>
      <c r="CC69" s="2"/>
      <c r="CD69" s="14"/>
      <c r="CE69" s="14"/>
      <c r="CF69" s="14"/>
    </row>
    <row r="70" spans="1:84" x14ac:dyDescent="0.25">
      <c r="A70" s="5"/>
      <c r="B70" s="5"/>
      <c r="C70" s="5"/>
      <c r="D70" s="5"/>
      <c r="E70" s="5"/>
      <c r="F70" s="6"/>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32" t="s">
        <v>222</v>
      </c>
      <c r="AM70" s="35" t="s">
        <v>207</v>
      </c>
      <c r="AN70" s="33">
        <v>46000</v>
      </c>
      <c r="AO70" s="34">
        <v>14210</v>
      </c>
      <c r="AP70" s="32" t="s">
        <v>223</v>
      </c>
      <c r="AQ70" s="33" t="s">
        <v>114</v>
      </c>
      <c r="AR70" s="33" t="s">
        <v>114</v>
      </c>
      <c r="AS70" s="35" t="s">
        <v>114</v>
      </c>
      <c r="AT70" s="35" t="s">
        <v>114</v>
      </c>
      <c r="AU70" s="35" t="s">
        <v>114</v>
      </c>
      <c r="AV70" s="35" t="s">
        <v>114</v>
      </c>
      <c r="AW70" s="35" t="s">
        <v>114</v>
      </c>
      <c r="AX70" s="35" t="s">
        <v>114</v>
      </c>
      <c r="AY70" s="35" t="s">
        <v>114</v>
      </c>
      <c r="AZ70" s="35" t="s">
        <v>114</v>
      </c>
      <c r="BA70" s="35" t="s">
        <v>114</v>
      </c>
      <c r="BB70" s="35" t="s">
        <v>114</v>
      </c>
      <c r="BC70" s="33">
        <v>46000</v>
      </c>
      <c r="BD70" s="43">
        <v>3.1600000000000003E-2</v>
      </c>
      <c r="BE70" s="36">
        <f>(AK65+BE69)*BD70</f>
        <v>10358.623464</v>
      </c>
      <c r="BF70" s="35" t="s">
        <v>114</v>
      </c>
      <c r="BG70" s="35" t="s">
        <v>114</v>
      </c>
      <c r="BH70" s="35" t="s">
        <v>114</v>
      </c>
      <c r="BI70" s="5"/>
      <c r="BJ70" s="5"/>
      <c r="BK70" s="5"/>
      <c r="BL70" s="5"/>
      <c r="BM70" s="5"/>
      <c r="BN70" s="5"/>
      <c r="BO70" s="5"/>
      <c r="BP70" s="5"/>
      <c r="BQ70" s="5"/>
      <c r="BR70" s="5"/>
      <c r="BS70" s="5"/>
      <c r="BT70" s="5"/>
      <c r="BU70" s="5"/>
      <c r="BV70" s="5"/>
      <c r="BW70" s="5"/>
      <c r="BX70" s="5"/>
      <c r="BY70" s="5"/>
      <c r="BZ70" s="5"/>
      <c r="CA70" s="5"/>
      <c r="CB70" s="5"/>
      <c r="CC70" s="5"/>
      <c r="CD70" s="14"/>
      <c r="CE70" s="14"/>
      <c r="CF70" s="14"/>
    </row>
    <row r="71" spans="1:84" x14ac:dyDescent="0.25">
      <c r="A71" s="27">
        <v>10</v>
      </c>
      <c r="B71" s="27" t="s">
        <v>244</v>
      </c>
      <c r="C71" s="27" t="s">
        <v>238</v>
      </c>
      <c r="D71" s="27" t="s">
        <v>175</v>
      </c>
      <c r="E71" s="27" t="s">
        <v>176</v>
      </c>
      <c r="F71" s="28" t="s">
        <v>239</v>
      </c>
      <c r="G71" s="30">
        <v>13067</v>
      </c>
      <c r="H71" s="30">
        <v>13101</v>
      </c>
      <c r="I71" s="27" t="s">
        <v>114</v>
      </c>
      <c r="J71" s="27" t="s">
        <v>114</v>
      </c>
      <c r="K71" s="27" t="s">
        <v>114</v>
      </c>
      <c r="L71" s="27" t="s">
        <v>114</v>
      </c>
      <c r="M71" s="27" t="s">
        <v>114</v>
      </c>
      <c r="N71" s="27" t="s">
        <v>114</v>
      </c>
      <c r="O71" s="27" t="s">
        <v>114</v>
      </c>
      <c r="P71" s="27" t="s">
        <v>114</v>
      </c>
      <c r="Q71" s="27" t="s">
        <v>240</v>
      </c>
      <c r="R71" s="29">
        <v>44417</v>
      </c>
      <c r="S71" s="29">
        <v>44782</v>
      </c>
      <c r="T71" s="30">
        <v>13107</v>
      </c>
      <c r="U71" s="27" t="s">
        <v>241</v>
      </c>
      <c r="V71" s="30">
        <v>13327</v>
      </c>
      <c r="W71" s="27" t="s">
        <v>239</v>
      </c>
      <c r="X71" s="31">
        <v>236700</v>
      </c>
      <c r="Y71" s="27" t="s">
        <v>245</v>
      </c>
      <c r="Z71" s="27" t="s">
        <v>225</v>
      </c>
      <c r="AA71" s="27" t="s">
        <v>226</v>
      </c>
      <c r="AB71" s="29">
        <v>44754</v>
      </c>
      <c r="AC71" s="30">
        <v>13327</v>
      </c>
      <c r="AD71" s="29">
        <v>44754</v>
      </c>
      <c r="AE71" s="29">
        <v>45119</v>
      </c>
      <c r="AF71" s="27" t="s">
        <v>184</v>
      </c>
      <c r="AG71" s="27" t="s">
        <v>203</v>
      </c>
      <c r="AH71" s="27" t="s">
        <v>114</v>
      </c>
      <c r="AI71" s="27" t="s">
        <v>114</v>
      </c>
      <c r="AJ71" s="27" t="s">
        <v>114</v>
      </c>
      <c r="AK71" s="31">
        <v>236700</v>
      </c>
      <c r="AL71" s="32" t="s">
        <v>186</v>
      </c>
      <c r="AM71" s="35" t="s">
        <v>187</v>
      </c>
      <c r="AN71" s="33">
        <v>45119</v>
      </c>
      <c r="AO71" s="34">
        <v>13573</v>
      </c>
      <c r="AP71" s="35" t="s">
        <v>188</v>
      </c>
      <c r="AQ71" s="33">
        <v>45120</v>
      </c>
      <c r="AR71" s="33">
        <v>45484</v>
      </c>
      <c r="AS71" s="35" t="s">
        <v>114</v>
      </c>
      <c r="AT71" s="35" t="s">
        <v>114</v>
      </c>
      <c r="AU71" s="35" t="s">
        <v>114</v>
      </c>
      <c r="AV71" s="35" t="s">
        <v>114</v>
      </c>
      <c r="AW71" s="35" t="s">
        <v>114</v>
      </c>
      <c r="AX71" s="35" t="s">
        <v>114</v>
      </c>
      <c r="AY71" s="35" t="s">
        <v>114</v>
      </c>
      <c r="AZ71" s="35" t="s">
        <v>114</v>
      </c>
      <c r="BA71" s="35" t="s">
        <v>114</v>
      </c>
      <c r="BB71" s="35" t="s">
        <v>114</v>
      </c>
      <c r="BC71" s="35" t="s">
        <v>114</v>
      </c>
      <c r="BD71" s="35" t="s">
        <v>114</v>
      </c>
      <c r="BE71" s="35" t="s">
        <v>114</v>
      </c>
      <c r="BF71" s="35" t="s">
        <v>114</v>
      </c>
      <c r="BG71" s="35" t="s">
        <v>114</v>
      </c>
      <c r="BH71" s="35" t="s">
        <v>114</v>
      </c>
      <c r="BI71" s="37">
        <f>AK71+BE74+BE75</f>
        <v>253141.115724</v>
      </c>
      <c r="BJ71" s="31">
        <f>101254.98+246562.5+203002.52</f>
        <v>550820</v>
      </c>
      <c r="BK71" s="31">
        <v>19647.63</v>
      </c>
      <c r="BL71" s="42">
        <f>BJ71+BK71</f>
        <v>570467.63</v>
      </c>
      <c r="BM71" s="27" t="s">
        <v>114</v>
      </c>
      <c r="BN71" s="27" t="s">
        <v>114</v>
      </c>
      <c r="BO71" s="27" t="s">
        <v>114</v>
      </c>
      <c r="BP71" s="27" t="s">
        <v>114</v>
      </c>
      <c r="BQ71" s="27" t="s">
        <v>114</v>
      </c>
      <c r="BR71" s="27" t="s">
        <v>114</v>
      </c>
      <c r="BS71" s="27" t="s">
        <v>114</v>
      </c>
      <c r="BT71" s="27" t="s">
        <v>114</v>
      </c>
      <c r="BU71" s="27" t="s">
        <v>114</v>
      </c>
      <c r="BV71" s="27" t="s">
        <v>114</v>
      </c>
      <c r="BW71" s="27" t="s">
        <v>114</v>
      </c>
      <c r="BX71" s="27" t="s">
        <v>114</v>
      </c>
      <c r="BY71" s="27" t="s">
        <v>114</v>
      </c>
      <c r="BZ71" s="27" t="s">
        <v>246</v>
      </c>
      <c r="CA71" s="30">
        <v>13971</v>
      </c>
      <c r="CB71" s="27" t="s">
        <v>205</v>
      </c>
      <c r="CC71" s="27" t="s">
        <v>232</v>
      </c>
      <c r="CD71" s="14"/>
      <c r="CE71" s="14"/>
      <c r="CF71" s="14"/>
    </row>
    <row r="72" spans="1:84" x14ac:dyDescent="0.25">
      <c r="A72" s="2"/>
      <c r="B72" s="2"/>
      <c r="C72" s="2"/>
      <c r="D72" s="2"/>
      <c r="E72" s="2"/>
      <c r="F72" s="4"/>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32" t="s">
        <v>186</v>
      </c>
      <c r="AM72" s="35" t="s">
        <v>192</v>
      </c>
      <c r="AN72" s="33">
        <v>45484</v>
      </c>
      <c r="AO72" s="34">
        <v>13816</v>
      </c>
      <c r="AP72" s="35" t="s">
        <v>188</v>
      </c>
      <c r="AQ72" s="33">
        <v>45485</v>
      </c>
      <c r="AR72" s="33">
        <v>45849</v>
      </c>
      <c r="AS72" s="35" t="s">
        <v>114</v>
      </c>
      <c r="AT72" s="35" t="s">
        <v>114</v>
      </c>
      <c r="AU72" s="35" t="s">
        <v>114</v>
      </c>
      <c r="AV72" s="35" t="s">
        <v>114</v>
      </c>
      <c r="AW72" s="35" t="s">
        <v>114</v>
      </c>
      <c r="AX72" s="35" t="s">
        <v>114</v>
      </c>
      <c r="AY72" s="35" t="s">
        <v>114</v>
      </c>
      <c r="AZ72" s="35" t="s">
        <v>114</v>
      </c>
      <c r="BA72" s="35" t="s">
        <v>114</v>
      </c>
      <c r="BB72" s="35" t="s">
        <v>114</v>
      </c>
      <c r="BC72" s="35" t="s">
        <v>114</v>
      </c>
      <c r="BD72" s="35" t="s">
        <v>114</v>
      </c>
      <c r="BE72" s="35" t="s">
        <v>114</v>
      </c>
      <c r="BF72" s="35" t="s">
        <v>114</v>
      </c>
      <c r="BG72" s="35" t="s">
        <v>114</v>
      </c>
      <c r="BH72" s="35" t="s">
        <v>114</v>
      </c>
      <c r="BI72" s="2"/>
      <c r="BJ72" s="2"/>
      <c r="BK72" s="2"/>
      <c r="BL72" s="2"/>
      <c r="BM72" s="2"/>
      <c r="BN72" s="2"/>
      <c r="BO72" s="2"/>
      <c r="BP72" s="2"/>
      <c r="BQ72" s="2"/>
      <c r="BR72" s="2"/>
      <c r="BS72" s="2"/>
      <c r="BT72" s="2"/>
      <c r="BU72" s="2"/>
      <c r="BV72" s="2"/>
      <c r="BW72" s="2"/>
      <c r="BX72" s="2"/>
      <c r="BY72" s="2"/>
      <c r="BZ72" s="2"/>
      <c r="CA72" s="2"/>
      <c r="CB72" s="2"/>
      <c r="CC72" s="2"/>
      <c r="CD72" s="14"/>
      <c r="CE72" s="14"/>
      <c r="CF72" s="14"/>
    </row>
    <row r="73" spans="1:84" x14ac:dyDescent="0.25">
      <c r="A73" s="2"/>
      <c r="B73" s="2"/>
      <c r="C73" s="2"/>
      <c r="D73" s="2"/>
      <c r="E73" s="2"/>
      <c r="F73" s="4"/>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32" t="s">
        <v>186</v>
      </c>
      <c r="AM73" s="35" t="s">
        <v>194</v>
      </c>
      <c r="AN73" s="33">
        <v>45839</v>
      </c>
      <c r="AO73" s="34">
        <v>14099</v>
      </c>
      <c r="AP73" s="35" t="s">
        <v>188</v>
      </c>
      <c r="AQ73" s="33">
        <v>45850</v>
      </c>
      <c r="AR73" s="33">
        <v>46022</v>
      </c>
      <c r="AS73" s="35" t="s">
        <v>114</v>
      </c>
      <c r="AT73" s="35" t="s">
        <v>114</v>
      </c>
      <c r="AU73" s="35" t="s">
        <v>114</v>
      </c>
      <c r="AV73" s="35" t="s">
        <v>114</v>
      </c>
      <c r="AW73" s="35" t="s">
        <v>114</v>
      </c>
      <c r="AX73" s="35" t="s">
        <v>114</v>
      </c>
      <c r="AY73" s="35" t="s">
        <v>114</v>
      </c>
      <c r="AZ73" s="35" t="s">
        <v>114</v>
      </c>
      <c r="BA73" s="35" t="s">
        <v>114</v>
      </c>
      <c r="BB73" s="35" t="s">
        <v>114</v>
      </c>
      <c r="BC73" s="35" t="s">
        <v>114</v>
      </c>
      <c r="BD73" s="35" t="s">
        <v>114</v>
      </c>
      <c r="BE73" s="35" t="s">
        <v>114</v>
      </c>
      <c r="BF73" s="35" t="s">
        <v>114</v>
      </c>
      <c r="BG73" s="35" t="s">
        <v>114</v>
      </c>
      <c r="BH73" s="35" t="s">
        <v>114</v>
      </c>
      <c r="BI73" s="2"/>
      <c r="BJ73" s="2"/>
      <c r="BK73" s="2"/>
      <c r="BL73" s="2"/>
      <c r="BM73" s="2"/>
      <c r="BN73" s="2"/>
      <c r="BO73" s="2"/>
      <c r="BP73" s="2"/>
      <c r="BQ73" s="2"/>
      <c r="BR73" s="2"/>
      <c r="BS73" s="2"/>
      <c r="BT73" s="2"/>
      <c r="BU73" s="2"/>
      <c r="BV73" s="2"/>
      <c r="BW73" s="2"/>
      <c r="BX73" s="2"/>
      <c r="BY73" s="2"/>
      <c r="BZ73" s="2"/>
      <c r="CA73" s="2"/>
      <c r="CB73" s="2"/>
      <c r="CC73" s="2"/>
      <c r="CD73" s="14"/>
      <c r="CE73" s="14"/>
      <c r="CF73" s="14"/>
    </row>
    <row r="74" spans="1:84" x14ac:dyDescent="0.25">
      <c r="A74" s="2"/>
      <c r="B74" s="2"/>
      <c r="C74" s="2"/>
      <c r="D74" s="2"/>
      <c r="E74" s="2"/>
      <c r="F74" s="4"/>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32" t="s">
        <v>222</v>
      </c>
      <c r="AM74" s="35" t="s">
        <v>194</v>
      </c>
      <c r="AN74" s="33">
        <v>45994</v>
      </c>
      <c r="AO74" s="34">
        <v>14164</v>
      </c>
      <c r="AP74" s="32" t="s">
        <v>223</v>
      </c>
      <c r="AQ74" s="35" t="s">
        <v>114</v>
      </c>
      <c r="AR74" s="35" t="s">
        <v>114</v>
      </c>
      <c r="AS74" s="35" t="s">
        <v>114</v>
      </c>
      <c r="AT74" s="35" t="s">
        <v>114</v>
      </c>
      <c r="AU74" s="35" t="s">
        <v>114</v>
      </c>
      <c r="AV74" s="35" t="s">
        <v>114</v>
      </c>
      <c r="AW74" s="35" t="s">
        <v>114</v>
      </c>
      <c r="AX74" s="35" t="s">
        <v>114</v>
      </c>
      <c r="AY74" s="35" t="s">
        <v>114</v>
      </c>
      <c r="AZ74" s="35" t="s">
        <v>114</v>
      </c>
      <c r="BA74" s="35" t="s">
        <v>114</v>
      </c>
      <c r="BB74" s="35" t="s">
        <v>114</v>
      </c>
      <c r="BC74" s="33">
        <v>45994</v>
      </c>
      <c r="BD74" s="43">
        <v>3.6700000000000003E-2</v>
      </c>
      <c r="BE74" s="36">
        <f>AK71*BD74</f>
        <v>8686.8900000000012</v>
      </c>
      <c r="BF74" s="35" t="s">
        <v>114</v>
      </c>
      <c r="BG74" s="35" t="s">
        <v>114</v>
      </c>
      <c r="BH74" s="35" t="s">
        <v>114</v>
      </c>
      <c r="BI74" s="2"/>
      <c r="BJ74" s="2"/>
      <c r="BK74" s="2"/>
      <c r="BL74" s="2"/>
      <c r="BM74" s="2"/>
      <c r="BN74" s="2"/>
      <c r="BO74" s="2"/>
      <c r="BP74" s="2"/>
      <c r="BQ74" s="2"/>
      <c r="BR74" s="2"/>
      <c r="BS74" s="2"/>
      <c r="BT74" s="2"/>
      <c r="BU74" s="2"/>
      <c r="BV74" s="2"/>
      <c r="BW74" s="2"/>
      <c r="BX74" s="2"/>
      <c r="BY74" s="2"/>
      <c r="BZ74" s="2"/>
      <c r="CA74" s="2"/>
      <c r="CB74" s="2"/>
      <c r="CC74" s="2"/>
      <c r="CD74" s="14"/>
      <c r="CE74" s="14"/>
      <c r="CF74" s="14"/>
    </row>
    <row r="75" spans="1:84" x14ac:dyDescent="0.25">
      <c r="A75" s="5"/>
      <c r="B75" s="5"/>
      <c r="C75" s="5"/>
      <c r="D75" s="5"/>
      <c r="E75" s="5"/>
      <c r="F75" s="6"/>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32" t="s">
        <v>222</v>
      </c>
      <c r="AM75" s="35" t="s">
        <v>194</v>
      </c>
      <c r="AN75" s="33">
        <v>45994</v>
      </c>
      <c r="AO75" s="34">
        <v>14164</v>
      </c>
      <c r="AP75" s="32" t="s">
        <v>223</v>
      </c>
      <c r="AQ75" s="35" t="s">
        <v>114</v>
      </c>
      <c r="AR75" s="35" t="s">
        <v>114</v>
      </c>
      <c r="AS75" s="35" t="s">
        <v>114</v>
      </c>
      <c r="AT75" s="35" t="s">
        <v>114</v>
      </c>
      <c r="AU75" s="35" t="s">
        <v>114</v>
      </c>
      <c r="AV75" s="35" t="s">
        <v>114</v>
      </c>
      <c r="AW75" s="35" t="s">
        <v>114</v>
      </c>
      <c r="AX75" s="35" t="s">
        <v>114</v>
      </c>
      <c r="AY75" s="35" t="s">
        <v>114</v>
      </c>
      <c r="AZ75" s="35" t="s">
        <v>114</v>
      </c>
      <c r="BA75" s="35" t="s">
        <v>114</v>
      </c>
      <c r="BB75" s="35" t="s">
        <v>114</v>
      </c>
      <c r="BC75" s="33">
        <v>45994</v>
      </c>
      <c r="BD75" s="43">
        <v>3.1600000000000003E-2</v>
      </c>
      <c r="BE75" s="36">
        <f>(AK71+BE74)*BD75</f>
        <v>7754.2257240000008</v>
      </c>
      <c r="BF75" s="35" t="s">
        <v>114</v>
      </c>
      <c r="BG75" s="35" t="s">
        <v>114</v>
      </c>
      <c r="BH75" s="35" t="s">
        <v>114</v>
      </c>
      <c r="BI75" s="5"/>
      <c r="BJ75" s="5"/>
      <c r="BK75" s="5"/>
      <c r="BL75" s="5"/>
      <c r="BM75" s="5"/>
      <c r="BN75" s="5"/>
      <c r="BO75" s="5"/>
      <c r="BP75" s="5"/>
      <c r="BQ75" s="5"/>
      <c r="BR75" s="5"/>
      <c r="BS75" s="5"/>
      <c r="BT75" s="5"/>
      <c r="BU75" s="5"/>
      <c r="BV75" s="5"/>
      <c r="BW75" s="5"/>
      <c r="BX75" s="5"/>
      <c r="BY75" s="5"/>
      <c r="BZ75" s="5"/>
      <c r="CA75" s="5"/>
      <c r="CB75" s="5"/>
      <c r="CC75" s="5"/>
      <c r="CD75" s="14"/>
      <c r="CE75" s="14"/>
      <c r="CF75" s="14"/>
    </row>
    <row r="76" spans="1:84" ht="25.5" x14ac:dyDescent="0.25">
      <c r="A76" s="45">
        <v>11</v>
      </c>
      <c r="B76" s="35" t="s">
        <v>247</v>
      </c>
      <c r="C76" s="35" t="s">
        <v>248</v>
      </c>
      <c r="D76" s="35" t="s">
        <v>175</v>
      </c>
      <c r="E76" s="35" t="s">
        <v>176</v>
      </c>
      <c r="F76" s="46" t="s">
        <v>249</v>
      </c>
      <c r="G76" s="34">
        <v>14086</v>
      </c>
      <c r="H76" s="34">
        <v>14104</v>
      </c>
      <c r="I76" s="35" t="s">
        <v>250</v>
      </c>
      <c r="J76" s="33">
        <v>45910</v>
      </c>
      <c r="K76" s="33">
        <v>46275</v>
      </c>
      <c r="L76" s="34">
        <v>14105</v>
      </c>
      <c r="M76" s="35" t="s">
        <v>114</v>
      </c>
      <c r="N76" s="35" t="s">
        <v>114</v>
      </c>
      <c r="O76" s="35" t="s">
        <v>114</v>
      </c>
      <c r="P76" s="35" t="s">
        <v>114</v>
      </c>
      <c r="Q76" s="35" t="s">
        <v>114</v>
      </c>
      <c r="R76" s="35" t="s">
        <v>114</v>
      </c>
      <c r="S76" s="35" t="s">
        <v>114</v>
      </c>
      <c r="T76" s="35" t="s">
        <v>114</v>
      </c>
      <c r="U76" s="35" t="s">
        <v>114</v>
      </c>
      <c r="V76" s="35" t="s">
        <v>114</v>
      </c>
      <c r="W76" s="35" t="s">
        <v>114</v>
      </c>
      <c r="X76" s="35" t="s">
        <v>114</v>
      </c>
      <c r="Y76" s="35" t="s">
        <v>251</v>
      </c>
      <c r="Z76" s="35" t="s">
        <v>252</v>
      </c>
      <c r="AA76" s="35" t="s">
        <v>253</v>
      </c>
      <c r="AB76" s="33">
        <v>45931</v>
      </c>
      <c r="AC76" s="34">
        <v>14122</v>
      </c>
      <c r="AD76" s="33">
        <v>45931</v>
      </c>
      <c r="AE76" s="33">
        <v>46296</v>
      </c>
      <c r="AF76" s="35" t="s">
        <v>184</v>
      </c>
      <c r="AG76" s="35" t="s">
        <v>254</v>
      </c>
      <c r="AH76" s="35" t="s">
        <v>114</v>
      </c>
      <c r="AI76" s="36" t="s">
        <v>114</v>
      </c>
      <c r="AJ76" s="36" t="s">
        <v>114</v>
      </c>
      <c r="AK76" s="36">
        <v>132000</v>
      </c>
      <c r="AL76" s="35" t="s">
        <v>114</v>
      </c>
      <c r="AM76" s="35" t="s">
        <v>114</v>
      </c>
      <c r="AN76" s="35" t="s">
        <v>114</v>
      </c>
      <c r="AO76" s="35" t="s">
        <v>114</v>
      </c>
      <c r="AP76" s="35" t="s">
        <v>114</v>
      </c>
      <c r="AQ76" s="35" t="s">
        <v>114</v>
      </c>
      <c r="AR76" s="35" t="s">
        <v>114</v>
      </c>
      <c r="AS76" s="35" t="s">
        <v>114</v>
      </c>
      <c r="AT76" s="35" t="s">
        <v>114</v>
      </c>
      <c r="AU76" s="35" t="s">
        <v>114</v>
      </c>
      <c r="AV76" s="35" t="s">
        <v>114</v>
      </c>
      <c r="AW76" s="35" t="s">
        <v>114</v>
      </c>
      <c r="AX76" s="35" t="s">
        <v>114</v>
      </c>
      <c r="AY76" s="35" t="s">
        <v>114</v>
      </c>
      <c r="AZ76" s="35" t="s">
        <v>114</v>
      </c>
      <c r="BA76" s="35" t="s">
        <v>114</v>
      </c>
      <c r="BB76" s="35" t="s">
        <v>114</v>
      </c>
      <c r="BC76" s="35" t="s">
        <v>114</v>
      </c>
      <c r="BD76" s="35" t="s">
        <v>114</v>
      </c>
      <c r="BE76" s="35" t="s">
        <v>114</v>
      </c>
      <c r="BF76" s="35" t="s">
        <v>114</v>
      </c>
      <c r="BG76" s="35" t="s">
        <v>114</v>
      </c>
      <c r="BH76" s="35" t="s">
        <v>114</v>
      </c>
      <c r="BI76" s="47">
        <f t="shared" ref="BI76:BI77" si="0">AK76</f>
        <v>132000</v>
      </c>
      <c r="BJ76" s="36">
        <v>0</v>
      </c>
      <c r="BK76" s="36">
        <v>5700</v>
      </c>
      <c r="BL76" s="48">
        <f t="shared" ref="BL76:BL77" si="1">BJ76+BK76</f>
        <v>5700</v>
      </c>
      <c r="BM76" s="35" t="s">
        <v>114</v>
      </c>
      <c r="BN76" s="35" t="s">
        <v>114</v>
      </c>
      <c r="BO76" s="35" t="s">
        <v>114</v>
      </c>
      <c r="BP76" s="35" t="s">
        <v>114</v>
      </c>
      <c r="BQ76" s="35" t="s">
        <v>114</v>
      </c>
      <c r="BR76" s="35" t="s">
        <v>114</v>
      </c>
      <c r="BS76" s="35" t="s">
        <v>114</v>
      </c>
      <c r="BT76" s="35" t="s">
        <v>114</v>
      </c>
      <c r="BU76" s="35" t="s">
        <v>114</v>
      </c>
      <c r="BV76" s="35" t="s">
        <v>114</v>
      </c>
      <c r="BW76" s="35" t="s">
        <v>114</v>
      </c>
      <c r="BX76" s="35" t="s">
        <v>114</v>
      </c>
      <c r="BY76" s="35" t="s">
        <v>114</v>
      </c>
      <c r="BZ76" s="45" t="s">
        <v>255</v>
      </c>
      <c r="CA76" s="49">
        <v>14105</v>
      </c>
      <c r="CB76" s="45" t="s">
        <v>232</v>
      </c>
      <c r="CC76" s="45" t="s">
        <v>256</v>
      </c>
      <c r="CD76" s="14"/>
      <c r="CE76" s="14"/>
      <c r="CF76" s="14"/>
    </row>
    <row r="77" spans="1:84" x14ac:dyDescent="0.25">
      <c r="A77" s="26">
        <v>12</v>
      </c>
      <c r="B77" s="27" t="s">
        <v>257</v>
      </c>
      <c r="C77" s="27" t="s">
        <v>258</v>
      </c>
      <c r="D77" s="27" t="s">
        <v>175</v>
      </c>
      <c r="E77" s="27" t="s">
        <v>176</v>
      </c>
      <c r="F77" s="28" t="s">
        <v>259</v>
      </c>
      <c r="G77" s="30">
        <v>12994</v>
      </c>
      <c r="H77" s="30">
        <v>13042</v>
      </c>
      <c r="I77" s="27" t="s">
        <v>114</v>
      </c>
      <c r="J77" s="27" t="s">
        <v>114</v>
      </c>
      <c r="K77" s="27" t="s">
        <v>114</v>
      </c>
      <c r="L77" s="27" t="s">
        <v>114</v>
      </c>
      <c r="M77" s="27" t="s">
        <v>114</v>
      </c>
      <c r="N77" s="27" t="s">
        <v>114</v>
      </c>
      <c r="O77" s="27" t="s">
        <v>114</v>
      </c>
      <c r="P77" s="27" t="s">
        <v>114</v>
      </c>
      <c r="Q77" s="27" t="s">
        <v>260</v>
      </c>
      <c r="R77" s="29">
        <v>44341</v>
      </c>
      <c r="S77" s="29">
        <v>44706</v>
      </c>
      <c r="T77" s="30">
        <v>13059</v>
      </c>
      <c r="U77" s="27" t="s">
        <v>261</v>
      </c>
      <c r="V77" s="30">
        <v>13315</v>
      </c>
      <c r="W77" s="27" t="s">
        <v>259</v>
      </c>
      <c r="X77" s="31">
        <v>3195600</v>
      </c>
      <c r="Y77" s="27" t="s">
        <v>262</v>
      </c>
      <c r="Z77" s="27" t="s">
        <v>263</v>
      </c>
      <c r="AA77" s="27" t="s">
        <v>264</v>
      </c>
      <c r="AB77" s="29">
        <v>44706</v>
      </c>
      <c r="AC77" s="30">
        <v>13315</v>
      </c>
      <c r="AD77" s="29">
        <v>44706</v>
      </c>
      <c r="AE77" s="29">
        <v>45071</v>
      </c>
      <c r="AF77" s="27" t="s">
        <v>184</v>
      </c>
      <c r="AG77" s="27" t="s">
        <v>203</v>
      </c>
      <c r="AH77" s="27" t="s">
        <v>114</v>
      </c>
      <c r="AI77" s="27" t="s">
        <v>114</v>
      </c>
      <c r="AJ77" s="27" t="s">
        <v>114</v>
      </c>
      <c r="AK77" s="31">
        <v>3195600</v>
      </c>
      <c r="AL77" s="32" t="s">
        <v>186</v>
      </c>
      <c r="AM77" s="35" t="s">
        <v>187</v>
      </c>
      <c r="AN77" s="33">
        <v>45070</v>
      </c>
      <c r="AO77" s="34">
        <v>13541</v>
      </c>
      <c r="AP77" s="35" t="s">
        <v>188</v>
      </c>
      <c r="AQ77" s="33">
        <v>45072</v>
      </c>
      <c r="AR77" s="33">
        <v>45436</v>
      </c>
      <c r="AS77" s="35" t="s">
        <v>114</v>
      </c>
      <c r="AT77" s="35" t="s">
        <v>114</v>
      </c>
      <c r="AU77" s="35" t="s">
        <v>114</v>
      </c>
      <c r="AV77" s="35" t="s">
        <v>114</v>
      </c>
      <c r="AW77" s="35" t="s">
        <v>114</v>
      </c>
      <c r="AX77" s="35" t="s">
        <v>114</v>
      </c>
      <c r="AY77" s="35" t="s">
        <v>114</v>
      </c>
      <c r="AZ77" s="35" t="s">
        <v>114</v>
      </c>
      <c r="BA77" s="35" t="s">
        <v>114</v>
      </c>
      <c r="BB77" s="35" t="s">
        <v>114</v>
      </c>
      <c r="BC77" s="35" t="s">
        <v>114</v>
      </c>
      <c r="BD77" s="35" t="s">
        <v>114</v>
      </c>
      <c r="BE77" s="35" t="s">
        <v>114</v>
      </c>
      <c r="BF77" s="35" t="s">
        <v>114</v>
      </c>
      <c r="BG77" s="35" t="s">
        <v>114</v>
      </c>
      <c r="BH77" s="35" t="s">
        <v>114</v>
      </c>
      <c r="BI77" s="37">
        <f t="shared" si="0"/>
        <v>3195600</v>
      </c>
      <c r="BJ77" s="31">
        <f>1094669.53+3926611.34+4023542.22</f>
        <v>9044823.0899999999</v>
      </c>
      <c r="BK77" s="31">
        <v>2794230.7500000005</v>
      </c>
      <c r="BL77" s="42">
        <f t="shared" si="1"/>
        <v>11839053.84</v>
      </c>
      <c r="BM77" s="27" t="s">
        <v>114</v>
      </c>
      <c r="BN77" s="27" t="s">
        <v>114</v>
      </c>
      <c r="BO77" s="27" t="s">
        <v>114</v>
      </c>
      <c r="BP77" s="27" t="s">
        <v>114</v>
      </c>
      <c r="BQ77" s="27" t="s">
        <v>114</v>
      </c>
      <c r="BR77" s="27" t="s">
        <v>114</v>
      </c>
      <c r="BS77" s="27" t="s">
        <v>114</v>
      </c>
      <c r="BT77" s="27" t="s">
        <v>114</v>
      </c>
      <c r="BU77" s="27" t="s">
        <v>114</v>
      </c>
      <c r="BV77" s="27" t="s">
        <v>114</v>
      </c>
      <c r="BW77" s="27" t="s">
        <v>114</v>
      </c>
      <c r="BX77" s="27" t="s">
        <v>114</v>
      </c>
      <c r="BY77" s="27" t="s">
        <v>114</v>
      </c>
      <c r="BZ77" s="27" t="s">
        <v>265</v>
      </c>
      <c r="CA77" s="30">
        <v>14001</v>
      </c>
      <c r="CB77" s="27" t="s">
        <v>266</v>
      </c>
      <c r="CC77" s="27" t="s">
        <v>267</v>
      </c>
      <c r="CD77" s="14"/>
      <c r="CE77" s="14"/>
      <c r="CF77" s="14"/>
    </row>
    <row r="78" spans="1:84" x14ac:dyDescent="0.25">
      <c r="A78" s="2"/>
      <c r="B78" s="2"/>
      <c r="C78" s="2"/>
      <c r="D78" s="2"/>
      <c r="E78" s="2"/>
      <c r="F78" s="4"/>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32" t="s">
        <v>186</v>
      </c>
      <c r="AM78" s="35" t="s">
        <v>192</v>
      </c>
      <c r="AN78" s="33">
        <v>45436</v>
      </c>
      <c r="AO78" s="34">
        <v>13782</v>
      </c>
      <c r="AP78" s="35" t="s">
        <v>188</v>
      </c>
      <c r="AQ78" s="33">
        <v>45437</v>
      </c>
      <c r="AR78" s="33">
        <v>45800</v>
      </c>
      <c r="AS78" s="35" t="s">
        <v>114</v>
      </c>
      <c r="AT78" s="35" t="s">
        <v>114</v>
      </c>
      <c r="AU78" s="35" t="s">
        <v>114</v>
      </c>
      <c r="AV78" s="35" t="s">
        <v>114</v>
      </c>
      <c r="AW78" s="35" t="s">
        <v>114</v>
      </c>
      <c r="AX78" s="35" t="s">
        <v>114</v>
      </c>
      <c r="AY78" s="35" t="s">
        <v>114</v>
      </c>
      <c r="AZ78" s="35" t="s">
        <v>114</v>
      </c>
      <c r="BA78" s="35" t="s">
        <v>114</v>
      </c>
      <c r="BB78" s="35" t="s">
        <v>114</v>
      </c>
      <c r="BC78" s="35" t="s">
        <v>114</v>
      </c>
      <c r="BD78" s="35" t="s">
        <v>114</v>
      </c>
      <c r="BE78" s="35" t="s">
        <v>114</v>
      </c>
      <c r="BF78" s="35" t="s">
        <v>114</v>
      </c>
      <c r="BG78" s="35" t="s">
        <v>114</v>
      </c>
      <c r="BH78" s="35" t="s">
        <v>114</v>
      </c>
      <c r="BI78" s="2"/>
      <c r="BJ78" s="2"/>
      <c r="BK78" s="2"/>
      <c r="BL78" s="2"/>
      <c r="BM78" s="2"/>
      <c r="BN78" s="2"/>
      <c r="BO78" s="2"/>
      <c r="BP78" s="2"/>
      <c r="BQ78" s="2"/>
      <c r="BR78" s="2"/>
      <c r="BS78" s="2"/>
      <c r="BT78" s="2"/>
      <c r="BU78" s="2"/>
      <c r="BV78" s="2"/>
      <c r="BW78" s="2"/>
      <c r="BX78" s="2"/>
      <c r="BY78" s="2"/>
      <c r="BZ78" s="2"/>
      <c r="CA78" s="2"/>
      <c r="CB78" s="2"/>
      <c r="CC78" s="2"/>
      <c r="CD78" s="14"/>
      <c r="CE78" s="14"/>
      <c r="CF78" s="14"/>
    </row>
    <row r="79" spans="1:84" x14ac:dyDescent="0.25">
      <c r="A79" s="5"/>
      <c r="B79" s="5"/>
      <c r="C79" s="5"/>
      <c r="D79" s="5"/>
      <c r="E79" s="5"/>
      <c r="F79" s="6"/>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32" t="s">
        <v>186</v>
      </c>
      <c r="AM79" s="35" t="s">
        <v>194</v>
      </c>
      <c r="AN79" s="33">
        <v>45800</v>
      </c>
      <c r="AO79" s="34">
        <v>14030</v>
      </c>
      <c r="AP79" s="35" t="s">
        <v>188</v>
      </c>
      <c r="AQ79" s="33">
        <v>45801</v>
      </c>
      <c r="AR79" s="33">
        <v>46167</v>
      </c>
      <c r="AS79" s="35" t="s">
        <v>114</v>
      </c>
      <c r="AT79" s="35" t="s">
        <v>114</v>
      </c>
      <c r="AU79" s="35" t="s">
        <v>114</v>
      </c>
      <c r="AV79" s="35" t="s">
        <v>114</v>
      </c>
      <c r="AW79" s="35" t="s">
        <v>114</v>
      </c>
      <c r="AX79" s="35" t="s">
        <v>114</v>
      </c>
      <c r="AY79" s="35" t="s">
        <v>114</v>
      </c>
      <c r="AZ79" s="35" t="s">
        <v>114</v>
      </c>
      <c r="BA79" s="35" t="s">
        <v>114</v>
      </c>
      <c r="BB79" s="35" t="s">
        <v>114</v>
      </c>
      <c r="BC79" s="35" t="s">
        <v>114</v>
      </c>
      <c r="BD79" s="35" t="s">
        <v>114</v>
      </c>
      <c r="BE79" s="35" t="s">
        <v>114</v>
      </c>
      <c r="BF79" s="35" t="s">
        <v>114</v>
      </c>
      <c r="BG79" s="35" t="s">
        <v>114</v>
      </c>
      <c r="BH79" s="35" t="s">
        <v>114</v>
      </c>
      <c r="BI79" s="5"/>
      <c r="BJ79" s="5"/>
      <c r="BK79" s="5"/>
      <c r="BL79" s="5"/>
      <c r="BM79" s="5"/>
      <c r="BN79" s="5"/>
      <c r="BO79" s="5"/>
      <c r="BP79" s="5"/>
      <c r="BQ79" s="5"/>
      <c r="BR79" s="5"/>
      <c r="BS79" s="5"/>
      <c r="BT79" s="5"/>
      <c r="BU79" s="5"/>
      <c r="BV79" s="5"/>
      <c r="BW79" s="5"/>
      <c r="BX79" s="5"/>
      <c r="BY79" s="5"/>
      <c r="BZ79" s="5"/>
      <c r="CA79" s="5"/>
      <c r="CB79" s="5"/>
      <c r="CC79" s="5"/>
      <c r="CD79" s="14"/>
      <c r="CE79" s="14"/>
      <c r="CF79" s="14"/>
    </row>
    <row r="80" spans="1:84" ht="38.25" x14ac:dyDescent="0.25">
      <c r="A80" s="50">
        <v>13</v>
      </c>
      <c r="B80" s="51" t="s">
        <v>268</v>
      </c>
      <c r="C80" s="52" t="s">
        <v>269</v>
      </c>
      <c r="D80" s="52" t="s">
        <v>270</v>
      </c>
      <c r="E80" s="52" t="s">
        <v>176</v>
      </c>
      <c r="F80" s="53" t="s">
        <v>271</v>
      </c>
      <c r="G80" s="54">
        <v>13884</v>
      </c>
      <c r="H80" s="54">
        <v>13910</v>
      </c>
      <c r="I80" s="52" t="s">
        <v>114</v>
      </c>
      <c r="J80" s="52" t="s">
        <v>114</v>
      </c>
      <c r="K80" s="52" t="s">
        <v>114</v>
      </c>
      <c r="L80" s="52" t="s">
        <v>114</v>
      </c>
      <c r="M80" s="52" t="s">
        <v>114</v>
      </c>
      <c r="N80" s="52" t="s">
        <v>114</v>
      </c>
      <c r="O80" s="52" t="s">
        <v>114</v>
      </c>
      <c r="P80" s="52" t="s">
        <v>114</v>
      </c>
      <c r="Q80" s="52" t="s">
        <v>114</v>
      </c>
      <c r="R80" s="52" t="s">
        <v>114</v>
      </c>
      <c r="S80" s="52" t="s">
        <v>114</v>
      </c>
      <c r="T80" s="52" t="s">
        <v>114</v>
      </c>
      <c r="U80" s="52" t="s">
        <v>114</v>
      </c>
      <c r="V80" s="52" t="s">
        <v>114</v>
      </c>
      <c r="W80" s="52" t="s">
        <v>114</v>
      </c>
      <c r="X80" s="52" t="s">
        <v>114</v>
      </c>
      <c r="Y80" s="51" t="s">
        <v>272</v>
      </c>
      <c r="Z80" s="52" t="s">
        <v>273</v>
      </c>
      <c r="AA80" s="52" t="s">
        <v>274</v>
      </c>
      <c r="AB80" s="55">
        <v>45693</v>
      </c>
      <c r="AC80" s="54">
        <v>13966</v>
      </c>
      <c r="AD80" s="55">
        <v>45693</v>
      </c>
      <c r="AE80" s="55">
        <v>45996</v>
      </c>
      <c r="AF80" s="52" t="s">
        <v>275</v>
      </c>
      <c r="AG80" s="52" t="s">
        <v>276</v>
      </c>
      <c r="AH80" s="52" t="s">
        <v>114</v>
      </c>
      <c r="AI80" s="52" t="s">
        <v>114</v>
      </c>
      <c r="AJ80" s="52" t="s">
        <v>114</v>
      </c>
      <c r="AK80" s="56">
        <v>11029.8</v>
      </c>
      <c r="AL80" s="52" t="s">
        <v>114</v>
      </c>
      <c r="AM80" s="52" t="s">
        <v>114</v>
      </c>
      <c r="AN80" s="52" t="s">
        <v>114</v>
      </c>
      <c r="AO80" s="52" t="s">
        <v>114</v>
      </c>
      <c r="AP80" s="52" t="s">
        <v>114</v>
      </c>
      <c r="AQ80" s="52" t="s">
        <v>114</v>
      </c>
      <c r="AR80" s="52" t="s">
        <v>114</v>
      </c>
      <c r="AS80" s="52" t="s">
        <v>114</v>
      </c>
      <c r="AT80" s="52" t="s">
        <v>114</v>
      </c>
      <c r="AU80" s="52" t="s">
        <v>114</v>
      </c>
      <c r="AV80" s="52" t="s">
        <v>114</v>
      </c>
      <c r="AW80" s="52" t="s">
        <v>114</v>
      </c>
      <c r="AX80" s="52" t="s">
        <v>114</v>
      </c>
      <c r="AY80" s="52" t="s">
        <v>114</v>
      </c>
      <c r="AZ80" s="52" t="s">
        <v>114</v>
      </c>
      <c r="BA80" s="52" t="s">
        <v>114</v>
      </c>
      <c r="BB80" s="52" t="s">
        <v>114</v>
      </c>
      <c r="BC80" s="52" t="s">
        <v>114</v>
      </c>
      <c r="BD80" s="52" t="s">
        <v>114</v>
      </c>
      <c r="BE80" s="52" t="s">
        <v>114</v>
      </c>
      <c r="BF80" s="52" t="s">
        <v>114</v>
      </c>
      <c r="BG80" s="52" t="s">
        <v>114</v>
      </c>
      <c r="BH80" s="52" t="s">
        <v>114</v>
      </c>
      <c r="BI80" s="57">
        <v>11029.8</v>
      </c>
      <c r="BJ80" s="56">
        <v>0</v>
      </c>
      <c r="BK80" s="56">
        <v>11029.8</v>
      </c>
      <c r="BL80" s="48">
        <v>11029.8</v>
      </c>
      <c r="BM80" s="52" t="s">
        <v>114</v>
      </c>
      <c r="BN80" s="52" t="s">
        <v>114</v>
      </c>
      <c r="BO80" s="52" t="s">
        <v>114</v>
      </c>
      <c r="BP80" s="52" t="s">
        <v>114</v>
      </c>
      <c r="BQ80" s="52" t="s">
        <v>114</v>
      </c>
      <c r="BR80" s="52" t="s">
        <v>114</v>
      </c>
      <c r="BS80" s="52" t="s">
        <v>114</v>
      </c>
      <c r="BT80" s="52" t="s">
        <v>114</v>
      </c>
      <c r="BU80" s="52" t="s">
        <v>114</v>
      </c>
      <c r="BV80" s="52" t="s">
        <v>114</v>
      </c>
      <c r="BW80" s="52" t="s">
        <v>114</v>
      </c>
      <c r="BX80" s="52" t="s">
        <v>114</v>
      </c>
      <c r="BY80" s="52" t="s">
        <v>114</v>
      </c>
      <c r="BZ80" s="58" t="s">
        <v>277</v>
      </c>
      <c r="CA80" s="59">
        <v>13951</v>
      </c>
      <c r="CB80" s="58" t="s">
        <v>278</v>
      </c>
      <c r="CC80" s="58" t="s">
        <v>279</v>
      </c>
      <c r="CD80" s="14"/>
      <c r="CE80" s="14"/>
      <c r="CF80" s="14"/>
    </row>
    <row r="81" spans="1:84" ht="38.25" x14ac:dyDescent="0.25">
      <c r="A81" s="45">
        <v>14</v>
      </c>
      <c r="B81" s="60" t="s">
        <v>268</v>
      </c>
      <c r="C81" s="35" t="s">
        <v>269</v>
      </c>
      <c r="D81" s="35" t="s">
        <v>270</v>
      </c>
      <c r="E81" s="35" t="s">
        <v>176</v>
      </c>
      <c r="F81" s="46" t="s">
        <v>271</v>
      </c>
      <c r="G81" s="34">
        <v>13884</v>
      </c>
      <c r="H81" s="34">
        <v>13910</v>
      </c>
      <c r="I81" s="35" t="s">
        <v>114</v>
      </c>
      <c r="J81" s="35" t="s">
        <v>114</v>
      </c>
      <c r="K81" s="35" t="s">
        <v>114</v>
      </c>
      <c r="L81" s="35" t="s">
        <v>114</v>
      </c>
      <c r="M81" s="35" t="s">
        <v>114</v>
      </c>
      <c r="N81" s="35" t="s">
        <v>114</v>
      </c>
      <c r="O81" s="35" t="s">
        <v>114</v>
      </c>
      <c r="P81" s="35" t="s">
        <v>114</v>
      </c>
      <c r="Q81" s="35" t="s">
        <v>114</v>
      </c>
      <c r="R81" s="35" t="s">
        <v>114</v>
      </c>
      <c r="S81" s="35" t="s">
        <v>114</v>
      </c>
      <c r="T81" s="35" t="s">
        <v>114</v>
      </c>
      <c r="U81" s="35" t="s">
        <v>114</v>
      </c>
      <c r="V81" s="35" t="s">
        <v>114</v>
      </c>
      <c r="W81" s="35" t="s">
        <v>114</v>
      </c>
      <c r="X81" s="35" t="s">
        <v>114</v>
      </c>
      <c r="Y81" s="60" t="s">
        <v>280</v>
      </c>
      <c r="Z81" s="35" t="s">
        <v>281</v>
      </c>
      <c r="AA81" s="35" t="s">
        <v>282</v>
      </c>
      <c r="AB81" s="33">
        <v>45693</v>
      </c>
      <c r="AC81" s="34">
        <v>13964</v>
      </c>
      <c r="AD81" s="33">
        <v>45693</v>
      </c>
      <c r="AE81" s="33">
        <v>45996</v>
      </c>
      <c r="AF81" s="35" t="s">
        <v>275</v>
      </c>
      <c r="AG81" s="35" t="s">
        <v>276</v>
      </c>
      <c r="AH81" s="35" t="s">
        <v>114</v>
      </c>
      <c r="AI81" s="35" t="s">
        <v>114</v>
      </c>
      <c r="AJ81" s="35" t="s">
        <v>114</v>
      </c>
      <c r="AK81" s="36">
        <v>22032</v>
      </c>
      <c r="AL81" s="35" t="s">
        <v>114</v>
      </c>
      <c r="AM81" s="35" t="s">
        <v>114</v>
      </c>
      <c r="AN81" s="35" t="s">
        <v>114</v>
      </c>
      <c r="AO81" s="35" t="s">
        <v>114</v>
      </c>
      <c r="AP81" s="35" t="s">
        <v>114</v>
      </c>
      <c r="AQ81" s="35" t="s">
        <v>114</v>
      </c>
      <c r="AR81" s="35" t="s">
        <v>114</v>
      </c>
      <c r="AS81" s="35" t="s">
        <v>114</v>
      </c>
      <c r="AT81" s="35" t="s">
        <v>114</v>
      </c>
      <c r="AU81" s="35" t="s">
        <v>114</v>
      </c>
      <c r="AV81" s="35" t="s">
        <v>114</v>
      </c>
      <c r="AW81" s="35" t="s">
        <v>114</v>
      </c>
      <c r="AX81" s="35" t="s">
        <v>114</v>
      </c>
      <c r="AY81" s="35" t="s">
        <v>114</v>
      </c>
      <c r="AZ81" s="35" t="s">
        <v>114</v>
      </c>
      <c r="BA81" s="35" t="s">
        <v>114</v>
      </c>
      <c r="BB81" s="35" t="s">
        <v>114</v>
      </c>
      <c r="BC81" s="35" t="s">
        <v>114</v>
      </c>
      <c r="BD81" s="35" t="s">
        <v>114</v>
      </c>
      <c r="BE81" s="35" t="s">
        <v>114</v>
      </c>
      <c r="BF81" s="35" t="s">
        <v>114</v>
      </c>
      <c r="BG81" s="35" t="s">
        <v>114</v>
      </c>
      <c r="BH81" s="35" t="s">
        <v>114</v>
      </c>
      <c r="BI81" s="47">
        <v>22032</v>
      </c>
      <c r="BJ81" s="36">
        <v>0</v>
      </c>
      <c r="BK81" s="36">
        <v>22032</v>
      </c>
      <c r="BL81" s="48">
        <v>22032</v>
      </c>
      <c r="BM81" s="35" t="s">
        <v>114</v>
      </c>
      <c r="BN81" s="35" t="s">
        <v>114</v>
      </c>
      <c r="BO81" s="35" t="s">
        <v>114</v>
      </c>
      <c r="BP81" s="35" t="s">
        <v>114</v>
      </c>
      <c r="BQ81" s="35" t="s">
        <v>114</v>
      </c>
      <c r="BR81" s="35" t="s">
        <v>114</v>
      </c>
      <c r="BS81" s="35" t="s">
        <v>114</v>
      </c>
      <c r="BT81" s="35" t="s">
        <v>114</v>
      </c>
      <c r="BU81" s="35" t="s">
        <v>114</v>
      </c>
      <c r="BV81" s="35" t="s">
        <v>114</v>
      </c>
      <c r="BW81" s="35" t="s">
        <v>114</v>
      </c>
      <c r="BX81" s="35" t="s">
        <v>114</v>
      </c>
      <c r="BY81" s="35" t="s">
        <v>114</v>
      </c>
      <c r="BZ81" s="45" t="s">
        <v>250</v>
      </c>
      <c r="CA81" s="49">
        <v>13951</v>
      </c>
      <c r="CB81" s="45" t="s">
        <v>279</v>
      </c>
      <c r="CC81" s="45" t="s">
        <v>278</v>
      </c>
      <c r="CD81" s="14"/>
      <c r="CE81" s="14"/>
      <c r="CF81" s="14"/>
    </row>
    <row r="82" spans="1:84" ht="38.25" x14ac:dyDescent="0.25">
      <c r="A82" s="50">
        <v>15</v>
      </c>
      <c r="B82" s="32" t="s">
        <v>268</v>
      </c>
      <c r="C82" s="32" t="s">
        <v>269</v>
      </c>
      <c r="D82" s="32" t="s">
        <v>270</v>
      </c>
      <c r="E82" s="32" t="s">
        <v>176</v>
      </c>
      <c r="F82" s="61" t="s">
        <v>271</v>
      </c>
      <c r="G82" s="62">
        <v>13884</v>
      </c>
      <c r="H82" s="62">
        <v>13910</v>
      </c>
      <c r="I82" s="32" t="s">
        <v>114</v>
      </c>
      <c r="J82" s="32" t="s">
        <v>114</v>
      </c>
      <c r="K82" s="32" t="s">
        <v>114</v>
      </c>
      <c r="L82" s="32" t="s">
        <v>114</v>
      </c>
      <c r="M82" s="32" t="s">
        <v>114</v>
      </c>
      <c r="N82" s="32" t="s">
        <v>114</v>
      </c>
      <c r="O82" s="32" t="s">
        <v>114</v>
      </c>
      <c r="P82" s="32" t="s">
        <v>114</v>
      </c>
      <c r="Q82" s="32" t="s">
        <v>114</v>
      </c>
      <c r="R82" s="32" t="s">
        <v>114</v>
      </c>
      <c r="S82" s="32" t="s">
        <v>114</v>
      </c>
      <c r="T82" s="32" t="s">
        <v>114</v>
      </c>
      <c r="U82" s="32" t="s">
        <v>114</v>
      </c>
      <c r="V82" s="32" t="s">
        <v>114</v>
      </c>
      <c r="W82" s="32" t="s">
        <v>114</v>
      </c>
      <c r="X82" s="32" t="s">
        <v>114</v>
      </c>
      <c r="Y82" s="32" t="s">
        <v>283</v>
      </c>
      <c r="Z82" s="32" t="s">
        <v>284</v>
      </c>
      <c r="AA82" s="32" t="s">
        <v>285</v>
      </c>
      <c r="AB82" s="63">
        <v>45693</v>
      </c>
      <c r="AC82" s="62">
        <v>13968</v>
      </c>
      <c r="AD82" s="63">
        <v>45693</v>
      </c>
      <c r="AE82" s="63">
        <v>45996</v>
      </c>
      <c r="AF82" s="32" t="s">
        <v>275</v>
      </c>
      <c r="AG82" s="32" t="s">
        <v>276</v>
      </c>
      <c r="AH82" s="32" t="s">
        <v>114</v>
      </c>
      <c r="AI82" s="32" t="s">
        <v>114</v>
      </c>
      <c r="AJ82" s="32" t="s">
        <v>114</v>
      </c>
      <c r="AK82" s="64">
        <v>28520</v>
      </c>
      <c r="AL82" s="32" t="s">
        <v>114</v>
      </c>
      <c r="AM82" s="32" t="s">
        <v>114</v>
      </c>
      <c r="AN82" s="32" t="s">
        <v>114</v>
      </c>
      <c r="AO82" s="32" t="s">
        <v>114</v>
      </c>
      <c r="AP82" s="32" t="s">
        <v>114</v>
      </c>
      <c r="AQ82" s="32" t="s">
        <v>114</v>
      </c>
      <c r="AR82" s="32" t="s">
        <v>114</v>
      </c>
      <c r="AS82" s="32" t="s">
        <v>114</v>
      </c>
      <c r="AT82" s="32" t="s">
        <v>114</v>
      </c>
      <c r="AU82" s="32" t="s">
        <v>114</v>
      </c>
      <c r="AV82" s="32" t="s">
        <v>114</v>
      </c>
      <c r="AW82" s="32" t="s">
        <v>114</v>
      </c>
      <c r="AX82" s="32" t="s">
        <v>114</v>
      </c>
      <c r="AY82" s="32" t="s">
        <v>114</v>
      </c>
      <c r="AZ82" s="32" t="s">
        <v>114</v>
      </c>
      <c r="BA82" s="32" t="s">
        <v>114</v>
      </c>
      <c r="BB82" s="32" t="s">
        <v>114</v>
      </c>
      <c r="BC82" s="32" t="s">
        <v>114</v>
      </c>
      <c r="BD82" s="32" t="s">
        <v>114</v>
      </c>
      <c r="BE82" s="32" t="s">
        <v>114</v>
      </c>
      <c r="BF82" s="32" t="s">
        <v>114</v>
      </c>
      <c r="BG82" s="32" t="s">
        <v>114</v>
      </c>
      <c r="BH82" s="32" t="s">
        <v>114</v>
      </c>
      <c r="BI82" s="65">
        <v>28520</v>
      </c>
      <c r="BJ82" s="64">
        <v>0</v>
      </c>
      <c r="BK82" s="36">
        <v>28520</v>
      </c>
      <c r="BL82" s="48">
        <v>28520</v>
      </c>
      <c r="BM82" s="32" t="s">
        <v>114</v>
      </c>
      <c r="BN82" s="32" t="s">
        <v>114</v>
      </c>
      <c r="BO82" s="32" t="s">
        <v>114</v>
      </c>
      <c r="BP82" s="32" t="s">
        <v>114</v>
      </c>
      <c r="BQ82" s="32" t="s">
        <v>114</v>
      </c>
      <c r="BR82" s="32" t="s">
        <v>114</v>
      </c>
      <c r="BS82" s="32" t="s">
        <v>114</v>
      </c>
      <c r="BT82" s="32" t="s">
        <v>114</v>
      </c>
      <c r="BU82" s="32" t="s">
        <v>114</v>
      </c>
      <c r="BV82" s="32" t="s">
        <v>114</v>
      </c>
      <c r="BW82" s="32" t="s">
        <v>114</v>
      </c>
      <c r="BX82" s="32" t="s">
        <v>114</v>
      </c>
      <c r="BY82" s="32" t="s">
        <v>114</v>
      </c>
      <c r="BZ82" s="50" t="s">
        <v>286</v>
      </c>
      <c r="CA82" s="66">
        <v>13951</v>
      </c>
      <c r="CB82" s="50" t="s">
        <v>278</v>
      </c>
      <c r="CC82" s="50" t="s">
        <v>279</v>
      </c>
      <c r="CD82" s="14"/>
      <c r="CE82" s="14"/>
      <c r="CF82" s="14"/>
    </row>
    <row r="83" spans="1:84" ht="63.75" x14ac:dyDescent="0.25">
      <c r="A83" s="50">
        <v>16</v>
      </c>
      <c r="B83" s="67" t="s">
        <v>287</v>
      </c>
      <c r="C83" s="32" t="s">
        <v>288</v>
      </c>
      <c r="D83" s="32" t="s">
        <v>289</v>
      </c>
      <c r="E83" s="32" t="s">
        <v>176</v>
      </c>
      <c r="F83" s="61" t="s">
        <v>290</v>
      </c>
      <c r="G83" s="62" t="s">
        <v>291</v>
      </c>
      <c r="H83" s="62" t="s">
        <v>114</v>
      </c>
      <c r="I83" s="32" t="s">
        <v>114</v>
      </c>
      <c r="J83" s="32" t="s">
        <v>114</v>
      </c>
      <c r="K83" s="32" t="s">
        <v>114</v>
      </c>
      <c r="L83" s="32" t="s">
        <v>114</v>
      </c>
      <c r="M83" s="32" t="s">
        <v>114</v>
      </c>
      <c r="N83" s="32" t="s">
        <v>114</v>
      </c>
      <c r="O83" s="32" t="s">
        <v>114</v>
      </c>
      <c r="P83" s="32" t="s">
        <v>114</v>
      </c>
      <c r="Q83" s="32" t="s">
        <v>292</v>
      </c>
      <c r="R83" s="63">
        <v>45252</v>
      </c>
      <c r="S83" s="63">
        <v>45618</v>
      </c>
      <c r="T83" s="32" t="s">
        <v>114</v>
      </c>
      <c r="U83" s="32" t="s">
        <v>293</v>
      </c>
      <c r="V83" s="32" t="s">
        <v>114</v>
      </c>
      <c r="W83" s="32" t="s">
        <v>294</v>
      </c>
      <c r="X83" s="68">
        <v>583700</v>
      </c>
      <c r="Y83" s="32" t="s">
        <v>295</v>
      </c>
      <c r="Z83" s="32" t="s">
        <v>296</v>
      </c>
      <c r="AA83" s="32" t="s">
        <v>297</v>
      </c>
      <c r="AB83" s="63">
        <v>45533</v>
      </c>
      <c r="AC83" s="62">
        <v>13886</v>
      </c>
      <c r="AD83" s="63">
        <v>45533</v>
      </c>
      <c r="AE83" s="63">
        <v>45898</v>
      </c>
      <c r="AF83" s="32" t="s">
        <v>298</v>
      </c>
      <c r="AG83" s="32" t="s">
        <v>299</v>
      </c>
      <c r="AH83" s="32" t="s">
        <v>114</v>
      </c>
      <c r="AI83" s="68">
        <v>582300</v>
      </c>
      <c r="AJ83" s="68">
        <v>1170</v>
      </c>
      <c r="AK83" s="64">
        <v>583700</v>
      </c>
      <c r="AL83" s="32" t="s">
        <v>114</v>
      </c>
      <c r="AM83" s="32" t="s">
        <v>114</v>
      </c>
      <c r="AN83" s="32" t="s">
        <v>114</v>
      </c>
      <c r="AO83" s="32" t="s">
        <v>114</v>
      </c>
      <c r="AP83" s="32" t="s">
        <v>114</v>
      </c>
      <c r="AQ83" s="32" t="s">
        <v>114</v>
      </c>
      <c r="AR83" s="32" t="s">
        <v>114</v>
      </c>
      <c r="AS83" s="32" t="s">
        <v>114</v>
      </c>
      <c r="AT83" s="32" t="s">
        <v>114</v>
      </c>
      <c r="AU83" s="32" t="s">
        <v>114</v>
      </c>
      <c r="AV83" s="32" t="s">
        <v>114</v>
      </c>
      <c r="AW83" s="32" t="s">
        <v>114</v>
      </c>
      <c r="AX83" s="32" t="s">
        <v>114</v>
      </c>
      <c r="AY83" s="32" t="s">
        <v>114</v>
      </c>
      <c r="AZ83" s="32" t="s">
        <v>114</v>
      </c>
      <c r="BA83" s="32" t="s">
        <v>114</v>
      </c>
      <c r="BB83" s="32" t="s">
        <v>114</v>
      </c>
      <c r="BC83" s="32" t="s">
        <v>114</v>
      </c>
      <c r="BD83" s="32" t="s">
        <v>114</v>
      </c>
      <c r="BE83" s="32" t="s">
        <v>114</v>
      </c>
      <c r="BF83" s="32" t="s">
        <v>114</v>
      </c>
      <c r="BG83" s="32" t="s">
        <v>114</v>
      </c>
      <c r="BH83" s="32" t="s">
        <v>114</v>
      </c>
      <c r="BI83" s="65">
        <v>583700</v>
      </c>
      <c r="BJ83" s="64">
        <v>0</v>
      </c>
      <c r="BK83" s="36">
        <v>583700</v>
      </c>
      <c r="BL83" s="48">
        <v>583700</v>
      </c>
      <c r="BM83" s="32" t="s">
        <v>114</v>
      </c>
      <c r="BN83" s="32" t="s">
        <v>114</v>
      </c>
      <c r="BO83" s="32" t="s">
        <v>114</v>
      </c>
      <c r="BP83" s="32" t="s">
        <v>114</v>
      </c>
      <c r="BQ83" s="32" t="s">
        <v>114</v>
      </c>
      <c r="BR83" s="32" t="s">
        <v>114</v>
      </c>
      <c r="BS83" s="32" t="s">
        <v>114</v>
      </c>
      <c r="BT83" s="32" t="s">
        <v>114</v>
      </c>
      <c r="BU83" s="32" t="s">
        <v>114</v>
      </c>
      <c r="BV83" s="32" t="s">
        <v>114</v>
      </c>
      <c r="BW83" s="32" t="s">
        <v>114</v>
      </c>
      <c r="BX83" s="32" t="s">
        <v>114</v>
      </c>
      <c r="BY83" s="32" t="s">
        <v>114</v>
      </c>
      <c r="BZ83" s="50" t="s">
        <v>300</v>
      </c>
      <c r="CA83" s="66">
        <v>13889</v>
      </c>
      <c r="CB83" s="50" t="s">
        <v>301</v>
      </c>
      <c r="CC83" s="50" t="s">
        <v>302</v>
      </c>
      <c r="CD83" s="14"/>
      <c r="CE83" s="14"/>
      <c r="CF83" s="14"/>
    </row>
    <row r="84" spans="1:84" x14ac:dyDescent="0.25">
      <c r="A84" s="27">
        <v>17</v>
      </c>
      <c r="B84" s="27" t="s">
        <v>303</v>
      </c>
      <c r="C84" s="27" t="s">
        <v>304</v>
      </c>
      <c r="D84" s="27" t="s">
        <v>305</v>
      </c>
      <c r="E84" s="27" t="s">
        <v>176</v>
      </c>
      <c r="F84" s="28" t="s">
        <v>306</v>
      </c>
      <c r="G84" s="30">
        <v>13121</v>
      </c>
      <c r="H84" s="30">
        <v>13215</v>
      </c>
      <c r="I84" s="27" t="s">
        <v>114</v>
      </c>
      <c r="J84" s="27" t="s">
        <v>114</v>
      </c>
      <c r="K84" s="27" t="s">
        <v>114</v>
      </c>
      <c r="L84" s="27" t="s">
        <v>114</v>
      </c>
      <c r="M84" s="27" t="s">
        <v>114</v>
      </c>
      <c r="N84" s="27" t="s">
        <v>114</v>
      </c>
      <c r="O84" s="27" t="s">
        <v>114</v>
      </c>
      <c r="P84" s="27" t="s">
        <v>114</v>
      </c>
      <c r="Q84" s="27" t="s">
        <v>114</v>
      </c>
      <c r="R84" s="27" t="s">
        <v>114</v>
      </c>
      <c r="S84" s="27" t="s">
        <v>114</v>
      </c>
      <c r="T84" s="27" t="s">
        <v>114</v>
      </c>
      <c r="U84" s="27" t="s">
        <v>114</v>
      </c>
      <c r="V84" s="27" t="s">
        <v>114</v>
      </c>
      <c r="W84" s="27" t="s">
        <v>114</v>
      </c>
      <c r="X84" s="27" t="s">
        <v>114</v>
      </c>
      <c r="Y84" s="27" t="s">
        <v>307</v>
      </c>
      <c r="Z84" s="27" t="s">
        <v>308</v>
      </c>
      <c r="AA84" s="27" t="s">
        <v>309</v>
      </c>
      <c r="AB84" s="29">
        <v>44607</v>
      </c>
      <c r="AC84" s="30">
        <v>13229</v>
      </c>
      <c r="AD84" s="29">
        <v>44607</v>
      </c>
      <c r="AE84" s="29">
        <v>44727</v>
      </c>
      <c r="AF84" s="27" t="s">
        <v>310</v>
      </c>
      <c r="AG84" s="27" t="s">
        <v>311</v>
      </c>
      <c r="AH84" s="27" t="s">
        <v>312</v>
      </c>
      <c r="AI84" s="69">
        <v>1056693.94</v>
      </c>
      <c r="AJ84" s="69">
        <v>2967.05</v>
      </c>
      <c r="AK84" s="31">
        <v>1059660.99</v>
      </c>
      <c r="AL84" s="35" t="s">
        <v>186</v>
      </c>
      <c r="AM84" s="35" t="s">
        <v>313</v>
      </c>
      <c r="AN84" s="33">
        <v>44756</v>
      </c>
      <c r="AO84" s="35">
        <v>13430</v>
      </c>
      <c r="AP84" s="35" t="s">
        <v>314</v>
      </c>
      <c r="AQ84" s="33">
        <v>44757</v>
      </c>
      <c r="AR84" s="33">
        <v>44848</v>
      </c>
      <c r="AS84" s="32" t="s">
        <v>114</v>
      </c>
      <c r="AT84" s="32" t="s">
        <v>114</v>
      </c>
      <c r="AU84" s="32" t="s">
        <v>114</v>
      </c>
      <c r="AV84" s="32" t="s">
        <v>114</v>
      </c>
      <c r="AW84" s="32" t="s">
        <v>114</v>
      </c>
      <c r="AX84" s="32" t="s">
        <v>114</v>
      </c>
      <c r="AY84" s="32" t="s">
        <v>114</v>
      </c>
      <c r="AZ84" s="32" t="s">
        <v>114</v>
      </c>
      <c r="BA84" s="32" t="s">
        <v>114</v>
      </c>
      <c r="BB84" s="32" t="s">
        <v>114</v>
      </c>
      <c r="BC84" s="33">
        <v>45097</v>
      </c>
      <c r="BD84" s="43">
        <v>0.13020000000000001</v>
      </c>
      <c r="BE84" s="36">
        <v>121543.12</v>
      </c>
      <c r="BF84" s="36" t="s">
        <v>114</v>
      </c>
      <c r="BG84" s="35" t="s">
        <v>114</v>
      </c>
      <c r="BH84" s="36" t="s">
        <v>114</v>
      </c>
      <c r="BI84" s="37">
        <f>AK84+BE84+BE85</f>
        <v>1385326.69</v>
      </c>
      <c r="BJ84" s="31">
        <f>214241.39+15830.35+15565.03</f>
        <v>245636.77000000002</v>
      </c>
      <c r="BK84" s="31">
        <v>0</v>
      </c>
      <c r="BL84" s="42">
        <f>214241.39+15830.35+15565.03</f>
        <v>245636.77000000002</v>
      </c>
      <c r="BM84" s="27" t="s">
        <v>315</v>
      </c>
      <c r="BN84" s="26" t="s">
        <v>316</v>
      </c>
      <c r="BO84" s="70">
        <v>44687</v>
      </c>
      <c r="BP84" s="70">
        <v>44952</v>
      </c>
      <c r="BQ84" s="26" t="s">
        <v>114</v>
      </c>
      <c r="BR84" s="71" t="s">
        <v>317</v>
      </c>
      <c r="BS84" s="70">
        <v>44687</v>
      </c>
      <c r="BT84" s="70">
        <v>45256</v>
      </c>
      <c r="BU84" s="72" t="s">
        <v>318</v>
      </c>
      <c r="BV84" s="72" t="s">
        <v>319</v>
      </c>
      <c r="BW84" s="73">
        <v>44775</v>
      </c>
      <c r="BX84" s="73">
        <v>44952</v>
      </c>
      <c r="BY84" s="45" t="s">
        <v>320</v>
      </c>
      <c r="BZ84" s="26" t="s">
        <v>321</v>
      </c>
      <c r="CA84" s="40">
        <v>14030</v>
      </c>
      <c r="CB84" s="26" t="s">
        <v>322</v>
      </c>
      <c r="CC84" s="26" t="s">
        <v>323</v>
      </c>
      <c r="CD84" s="14"/>
      <c r="CE84" s="14"/>
      <c r="CF84" s="14"/>
    </row>
    <row r="85" spans="1:84" x14ac:dyDescent="0.25">
      <c r="A85" s="2"/>
      <c r="B85" s="2"/>
      <c r="C85" s="2"/>
      <c r="D85" s="2"/>
      <c r="E85" s="2"/>
      <c r="F85" s="4"/>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35" t="s">
        <v>324</v>
      </c>
      <c r="AM85" s="35" t="s">
        <v>325</v>
      </c>
      <c r="AN85" s="35" t="s">
        <v>326</v>
      </c>
      <c r="AO85" s="35">
        <v>13434</v>
      </c>
      <c r="AP85" s="35" t="s">
        <v>314</v>
      </c>
      <c r="AQ85" s="33">
        <v>44848</v>
      </c>
      <c r="AR85" s="33">
        <v>44968</v>
      </c>
      <c r="AS85" s="32" t="s">
        <v>114</v>
      </c>
      <c r="AT85" s="32" t="s">
        <v>114</v>
      </c>
      <c r="AU85" s="32" t="s">
        <v>114</v>
      </c>
      <c r="AV85" s="32" t="s">
        <v>114</v>
      </c>
      <c r="AW85" s="32" t="s">
        <v>114</v>
      </c>
      <c r="AX85" s="32" t="s">
        <v>114</v>
      </c>
      <c r="AY85" s="32" t="s">
        <v>114</v>
      </c>
      <c r="AZ85" s="32" t="s">
        <v>114</v>
      </c>
      <c r="BA85" s="32" t="s">
        <v>114</v>
      </c>
      <c r="BB85" s="32" t="s">
        <v>114</v>
      </c>
      <c r="BC85" s="33">
        <v>45068</v>
      </c>
      <c r="BD85" s="43">
        <v>0.2021</v>
      </c>
      <c r="BE85" s="36">
        <v>204122.58</v>
      </c>
      <c r="BF85" s="36" t="s">
        <v>114</v>
      </c>
      <c r="BG85" s="35" t="s">
        <v>114</v>
      </c>
      <c r="BH85" s="36" t="s">
        <v>114</v>
      </c>
      <c r="BI85" s="2"/>
      <c r="BJ85" s="2"/>
      <c r="BK85" s="2"/>
      <c r="BL85" s="2"/>
      <c r="BM85" s="2"/>
      <c r="BN85" s="2"/>
      <c r="BO85" s="2"/>
      <c r="BP85" s="2"/>
      <c r="BQ85" s="2"/>
      <c r="BR85" s="2"/>
      <c r="BS85" s="2"/>
      <c r="BT85" s="2"/>
      <c r="BU85" s="2"/>
      <c r="BV85" s="2"/>
      <c r="BW85" s="73">
        <v>45014</v>
      </c>
      <c r="BX85" s="73">
        <v>45044</v>
      </c>
      <c r="BY85" s="45" t="s">
        <v>327</v>
      </c>
      <c r="BZ85" s="2"/>
      <c r="CA85" s="2"/>
      <c r="CB85" s="2"/>
      <c r="CC85" s="2"/>
      <c r="CD85" s="14"/>
      <c r="CE85" s="14"/>
      <c r="CF85" s="14"/>
    </row>
    <row r="86" spans="1:84" x14ac:dyDescent="0.25">
      <c r="A86" s="2"/>
      <c r="B86" s="2"/>
      <c r="C86" s="2"/>
      <c r="D86" s="2"/>
      <c r="E86" s="2"/>
      <c r="F86" s="4"/>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35" t="s">
        <v>324</v>
      </c>
      <c r="AM86" s="35" t="s">
        <v>328</v>
      </c>
      <c r="AN86" s="33">
        <v>44953</v>
      </c>
      <c r="AO86" s="35">
        <v>13500</v>
      </c>
      <c r="AP86" s="35" t="s">
        <v>329</v>
      </c>
      <c r="AQ86" s="33">
        <v>44952</v>
      </c>
      <c r="AR86" s="33">
        <v>45043</v>
      </c>
      <c r="AS86" s="32" t="s">
        <v>114</v>
      </c>
      <c r="AT86" s="32" t="s">
        <v>114</v>
      </c>
      <c r="AU86" s="32" t="s">
        <v>114</v>
      </c>
      <c r="AV86" s="32" t="s">
        <v>114</v>
      </c>
      <c r="AW86" s="32" t="s">
        <v>114</v>
      </c>
      <c r="AX86" s="32" t="s">
        <v>114</v>
      </c>
      <c r="AY86" s="32" t="s">
        <v>114</v>
      </c>
      <c r="AZ86" s="32" t="s">
        <v>114</v>
      </c>
      <c r="BA86" s="32" t="s">
        <v>114</v>
      </c>
      <c r="BB86" s="32" t="s">
        <v>114</v>
      </c>
      <c r="BC86" s="32" t="s">
        <v>114</v>
      </c>
      <c r="BD86" s="32" t="s">
        <v>114</v>
      </c>
      <c r="BE86" s="32" t="s">
        <v>114</v>
      </c>
      <c r="BF86" s="36" t="s">
        <v>114</v>
      </c>
      <c r="BG86" s="35" t="s">
        <v>114</v>
      </c>
      <c r="BH86" s="36" t="s">
        <v>114</v>
      </c>
      <c r="BI86" s="2"/>
      <c r="BJ86" s="2"/>
      <c r="BK86" s="2"/>
      <c r="BL86" s="2"/>
      <c r="BM86" s="2"/>
      <c r="BN86" s="2"/>
      <c r="BO86" s="2"/>
      <c r="BP86" s="2"/>
      <c r="BQ86" s="2"/>
      <c r="BR86" s="2"/>
      <c r="BS86" s="2"/>
      <c r="BT86" s="2"/>
      <c r="BU86" s="2"/>
      <c r="BV86" s="2"/>
      <c r="BW86" s="73">
        <v>46011</v>
      </c>
      <c r="BX86" s="73">
        <v>46096</v>
      </c>
      <c r="BY86" s="45" t="s">
        <v>330</v>
      </c>
      <c r="BZ86" s="2"/>
      <c r="CA86" s="2"/>
      <c r="CB86" s="2"/>
      <c r="CC86" s="2"/>
      <c r="CD86" s="14"/>
      <c r="CE86" s="14"/>
      <c r="CF86" s="14"/>
    </row>
    <row r="87" spans="1:84" x14ac:dyDescent="0.25">
      <c r="A87" s="2"/>
      <c r="B87" s="2"/>
      <c r="C87" s="2"/>
      <c r="D87" s="2"/>
      <c r="E87" s="2"/>
      <c r="F87" s="4"/>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35" t="s">
        <v>324</v>
      </c>
      <c r="AM87" s="35" t="s">
        <v>331</v>
      </c>
      <c r="AN87" s="33">
        <v>44967</v>
      </c>
      <c r="AO87" s="35">
        <v>13504</v>
      </c>
      <c r="AP87" s="35" t="s">
        <v>314</v>
      </c>
      <c r="AQ87" s="33">
        <v>44968</v>
      </c>
      <c r="AR87" s="33">
        <v>45089</v>
      </c>
      <c r="AS87" s="32" t="s">
        <v>114</v>
      </c>
      <c r="AT87" s="32" t="s">
        <v>114</v>
      </c>
      <c r="AU87" s="32" t="s">
        <v>114</v>
      </c>
      <c r="AV87" s="32" t="s">
        <v>114</v>
      </c>
      <c r="AW87" s="32" t="s">
        <v>114</v>
      </c>
      <c r="AX87" s="32" t="s">
        <v>114</v>
      </c>
      <c r="AY87" s="32" t="s">
        <v>114</v>
      </c>
      <c r="AZ87" s="32" t="s">
        <v>114</v>
      </c>
      <c r="BA87" s="32" t="s">
        <v>114</v>
      </c>
      <c r="BB87" s="32" t="s">
        <v>114</v>
      </c>
      <c r="BC87" s="32" t="s">
        <v>114</v>
      </c>
      <c r="BD87" s="32" t="s">
        <v>114</v>
      </c>
      <c r="BE87" s="32" t="s">
        <v>114</v>
      </c>
      <c r="BF87" s="36" t="s">
        <v>114</v>
      </c>
      <c r="BG87" s="35" t="s">
        <v>114</v>
      </c>
      <c r="BH87" s="36" t="s">
        <v>114</v>
      </c>
      <c r="BI87" s="2"/>
      <c r="BJ87" s="2"/>
      <c r="BK87" s="2"/>
      <c r="BL87" s="2"/>
      <c r="BM87" s="2"/>
      <c r="BN87" s="2"/>
      <c r="BO87" s="2"/>
      <c r="BP87" s="2"/>
      <c r="BQ87" s="2"/>
      <c r="BR87" s="2"/>
      <c r="BS87" s="2"/>
      <c r="BT87" s="2"/>
      <c r="BU87" s="2"/>
      <c r="BV87" s="2"/>
      <c r="BW87" s="73" t="s">
        <v>114</v>
      </c>
      <c r="BX87" s="73" t="s">
        <v>114</v>
      </c>
      <c r="BY87" s="45" t="s">
        <v>114</v>
      </c>
      <c r="BZ87" s="2"/>
      <c r="CA87" s="2"/>
      <c r="CB87" s="2"/>
      <c r="CC87" s="2"/>
      <c r="CD87" s="14"/>
      <c r="CE87" s="14"/>
      <c r="CF87" s="14"/>
    </row>
    <row r="88" spans="1:84" x14ac:dyDescent="0.25">
      <c r="A88" s="2"/>
      <c r="B88" s="2"/>
      <c r="C88" s="2"/>
      <c r="D88" s="2"/>
      <c r="E88" s="2"/>
      <c r="F88" s="4"/>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35" t="s">
        <v>324</v>
      </c>
      <c r="AM88" s="35" t="s">
        <v>332</v>
      </c>
      <c r="AN88" s="33">
        <v>45043</v>
      </c>
      <c r="AO88" s="35">
        <v>13665</v>
      </c>
      <c r="AP88" s="35" t="s">
        <v>329</v>
      </c>
      <c r="AQ88" s="33">
        <v>44952</v>
      </c>
      <c r="AR88" s="33">
        <v>45134</v>
      </c>
      <c r="AS88" s="32" t="s">
        <v>114</v>
      </c>
      <c r="AT88" s="32" t="s">
        <v>114</v>
      </c>
      <c r="AU88" s="32" t="s">
        <v>114</v>
      </c>
      <c r="AV88" s="32" t="s">
        <v>114</v>
      </c>
      <c r="AW88" s="32" t="s">
        <v>114</v>
      </c>
      <c r="AX88" s="32" t="s">
        <v>114</v>
      </c>
      <c r="AY88" s="32" t="s">
        <v>114</v>
      </c>
      <c r="AZ88" s="32" t="s">
        <v>114</v>
      </c>
      <c r="BA88" s="32" t="s">
        <v>114</v>
      </c>
      <c r="BB88" s="32" t="s">
        <v>114</v>
      </c>
      <c r="BC88" s="32" t="s">
        <v>114</v>
      </c>
      <c r="BD88" s="32" t="s">
        <v>114</v>
      </c>
      <c r="BE88" s="32" t="s">
        <v>114</v>
      </c>
      <c r="BF88" s="36" t="s">
        <v>114</v>
      </c>
      <c r="BG88" s="35" t="s">
        <v>114</v>
      </c>
      <c r="BH88" s="36" t="s">
        <v>114</v>
      </c>
      <c r="BI88" s="2"/>
      <c r="BJ88" s="2"/>
      <c r="BK88" s="2"/>
      <c r="BL88" s="2"/>
      <c r="BM88" s="2"/>
      <c r="BN88" s="2"/>
      <c r="BO88" s="2"/>
      <c r="BP88" s="2"/>
      <c r="BQ88" s="2"/>
      <c r="BR88" s="2"/>
      <c r="BS88" s="2"/>
      <c r="BT88" s="2"/>
      <c r="BU88" s="2"/>
      <c r="BV88" s="2"/>
      <c r="BW88" s="73" t="s">
        <v>114</v>
      </c>
      <c r="BX88" s="73" t="s">
        <v>114</v>
      </c>
      <c r="BY88" s="45" t="s">
        <v>114</v>
      </c>
      <c r="BZ88" s="2"/>
      <c r="CA88" s="2"/>
      <c r="CB88" s="2"/>
      <c r="CC88" s="2"/>
      <c r="CD88" s="14"/>
      <c r="CE88" s="14"/>
      <c r="CF88" s="14"/>
    </row>
    <row r="89" spans="1:84" x14ac:dyDescent="0.25">
      <c r="A89" s="2"/>
      <c r="B89" s="2"/>
      <c r="C89" s="2"/>
      <c r="D89" s="2"/>
      <c r="E89" s="2"/>
      <c r="F89" s="4"/>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35" t="s">
        <v>324</v>
      </c>
      <c r="AM89" s="35" t="s">
        <v>333</v>
      </c>
      <c r="AN89" s="33">
        <v>45089</v>
      </c>
      <c r="AO89" s="35">
        <v>13665</v>
      </c>
      <c r="AP89" s="35" t="s">
        <v>314</v>
      </c>
      <c r="AQ89" s="33">
        <v>45089</v>
      </c>
      <c r="AR89" s="33">
        <v>45211</v>
      </c>
      <c r="AS89" s="32" t="s">
        <v>114</v>
      </c>
      <c r="AT89" s="32" t="s">
        <v>114</v>
      </c>
      <c r="AU89" s="32" t="s">
        <v>114</v>
      </c>
      <c r="AV89" s="32" t="s">
        <v>114</v>
      </c>
      <c r="AW89" s="32" t="s">
        <v>114</v>
      </c>
      <c r="AX89" s="32" t="s">
        <v>114</v>
      </c>
      <c r="AY89" s="32" t="s">
        <v>114</v>
      </c>
      <c r="AZ89" s="32" t="s">
        <v>114</v>
      </c>
      <c r="BA89" s="32" t="s">
        <v>114</v>
      </c>
      <c r="BB89" s="32" t="s">
        <v>114</v>
      </c>
      <c r="BC89" s="32" t="s">
        <v>114</v>
      </c>
      <c r="BD89" s="32" t="s">
        <v>114</v>
      </c>
      <c r="BE89" s="32" t="s">
        <v>114</v>
      </c>
      <c r="BF89" s="36" t="s">
        <v>114</v>
      </c>
      <c r="BG89" s="35" t="s">
        <v>114</v>
      </c>
      <c r="BH89" s="36" t="s">
        <v>114</v>
      </c>
      <c r="BI89" s="2"/>
      <c r="BJ89" s="2"/>
      <c r="BK89" s="2"/>
      <c r="BL89" s="2"/>
      <c r="BM89" s="2"/>
      <c r="BN89" s="2"/>
      <c r="BO89" s="2"/>
      <c r="BP89" s="2"/>
      <c r="BQ89" s="2"/>
      <c r="BR89" s="2"/>
      <c r="BS89" s="2"/>
      <c r="BT89" s="2"/>
      <c r="BU89" s="2"/>
      <c r="BV89" s="2"/>
      <c r="BW89" s="73" t="s">
        <v>114</v>
      </c>
      <c r="BX89" s="73" t="s">
        <v>114</v>
      </c>
      <c r="BY89" s="45" t="s">
        <v>114</v>
      </c>
      <c r="BZ89" s="2"/>
      <c r="CA89" s="2"/>
      <c r="CB89" s="2"/>
      <c r="CC89" s="2"/>
      <c r="CD89" s="14"/>
      <c r="CE89" s="14"/>
      <c r="CF89" s="14"/>
    </row>
    <row r="90" spans="1:84" x14ac:dyDescent="0.25">
      <c r="A90" s="2"/>
      <c r="B90" s="2"/>
      <c r="C90" s="2"/>
      <c r="D90" s="2"/>
      <c r="E90" s="2"/>
      <c r="F90" s="4"/>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35" t="s">
        <v>324</v>
      </c>
      <c r="AM90" s="35" t="s">
        <v>334</v>
      </c>
      <c r="AN90" s="33">
        <v>45133</v>
      </c>
      <c r="AO90" s="35">
        <v>13665</v>
      </c>
      <c r="AP90" s="35" t="s">
        <v>329</v>
      </c>
      <c r="AQ90" s="33">
        <v>45134</v>
      </c>
      <c r="AR90" s="33">
        <v>45226</v>
      </c>
      <c r="AS90" s="32" t="s">
        <v>114</v>
      </c>
      <c r="AT90" s="32" t="s">
        <v>114</v>
      </c>
      <c r="AU90" s="32" t="s">
        <v>114</v>
      </c>
      <c r="AV90" s="32" t="s">
        <v>114</v>
      </c>
      <c r="AW90" s="32" t="s">
        <v>114</v>
      </c>
      <c r="AX90" s="32" t="s">
        <v>114</v>
      </c>
      <c r="AY90" s="32" t="s">
        <v>114</v>
      </c>
      <c r="AZ90" s="32" t="s">
        <v>114</v>
      </c>
      <c r="BA90" s="32" t="s">
        <v>114</v>
      </c>
      <c r="BB90" s="32" t="s">
        <v>114</v>
      </c>
      <c r="BC90" s="32" t="s">
        <v>114</v>
      </c>
      <c r="BD90" s="32" t="s">
        <v>114</v>
      </c>
      <c r="BE90" s="32" t="s">
        <v>114</v>
      </c>
      <c r="BF90" s="36" t="s">
        <v>114</v>
      </c>
      <c r="BG90" s="35" t="s">
        <v>114</v>
      </c>
      <c r="BH90" s="36" t="s">
        <v>114</v>
      </c>
      <c r="BI90" s="2"/>
      <c r="BJ90" s="2"/>
      <c r="BK90" s="2"/>
      <c r="BL90" s="2"/>
      <c r="BM90" s="2"/>
      <c r="BN90" s="2"/>
      <c r="BO90" s="2"/>
      <c r="BP90" s="2"/>
      <c r="BQ90" s="2"/>
      <c r="BR90" s="2"/>
      <c r="BS90" s="2"/>
      <c r="BT90" s="2"/>
      <c r="BU90" s="2"/>
      <c r="BV90" s="2"/>
      <c r="BW90" s="73" t="s">
        <v>114</v>
      </c>
      <c r="BX90" s="73" t="s">
        <v>114</v>
      </c>
      <c r="BY90" s="45" t="s">
        <v>114</v>
      </c>
      <c r="BZ90" s="2"/>
      <c r="CA90" s="2"/>
      <c r="CB90" s="2"/>
      <c r="CC90" s="2"/>
      <c r="CD90" s="14"/>
      <c r="CE90" s="14"/>
      <c r="CF90" s="14"/>
    </row>
    <row r="91" spans="1:84" x14ac:dyDescent="0.25">
      <c r="A91" s="2"/>
      <c r="B91" s="2"/>
      <c r="C91" s="2"/>
      <c r="D91" s="2"/>
      <c r="E91" s="2"/>
      <c r="F91" s="4"/>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35" t="s">
        <v>324</v>
      </c>
      <c r="AM91" s="35" t="s">
        <v>335</v>
      </c>
      <c r="AN91" s="35" t="s">
        <v>336</v>
      </c>
      <c r="AO91" s="35">
        <v>13665</v>
      </c>
      <c r="AP91" s="35" t="s">
        <v>314</v>
      </c>
      <c r="AQ91" s="33">
        <v>45211</v>
      </c>
      <c r="AR91" s="33">
        <v>45334</v>
      </c>
      <c r="AS91" s="32" t="s">
        <v>114</v>
      </c>
      <c r="AT91" s="32" t="s">
        <v>114</v>
      </c>
      <c r="AU91" s="32" t="s">
        <v>114</v>
      </c>
      <c r="AV91" s="32" t="s">
        <v>114</v>
      </c>
      <c r="AW91" s="32" t="s">
        <v>114</v>
      </c>
      <c r="AX91" s="32" t="s">
        <v>114</v>
      </c>
      <c r="AY91" s="32" t="s">
        <v>114</v>
      </c>
      <c r="AZ91" s="32" t="s">
        <v>114</v>
      </c>
      <c r="BA91" s="32" t="s">
        <v>114</v>
      </c>
      <c r="BB91" s="32" t="s">
        <v>114</v>
      </c>
      <c r="BC91" s="32" t="s">
        <v>114</v>
      </c>
      <c r="BD91" s="32" t="s">
        <v>114</v>
      </c>
      <c r="BE91" s="32" t="s">
        <v>114</v>
      </c>
      <c r="BF91" s="36" t="s">
        <v>114</v>
      </c>
      <c r="BG91" s="35" t="s">
        <v>114</v>
      </c>
      <c r="BH91" s="36" t="s">
        <v>114</v>
      </c>
      <c r="BI91" s="2"/>
      <c r="BJ91" s="2"/>
      <c r="BK91" s="2"/>
      <c r="BL91" s="2"/>
      <c r="BM91" s="2"/>
      <c r="BN91" s="2"/>
      <c r="BO91" s="2"/>
      <c r="BP91" s="2"/>
      <c r="BQ91" s="2"/>
      <c r="BR91" s="2"/>
      <c r="BS91" s="2"/>
      <c r="BT91" s="2"/>
      <c r="BU91" s="2"/>
      <c r="BV91" s="2"/>
      <c r="BW91" s="73" t="s">
        <v>114</v>
      </c>
      <c r="BX91" s="73" t="s">
        <v>114</v>
      </c>
      <c r="BY91" s="45" t="s">
        <v>114</v>
      </c>
      <c r="BZ91" s="2"/>
      <c r="CA91" s="2"/>
      <c r="CB91" s="2"/>
      <c r="CC91" s="2"/>
      <c r="CD91" s="14"/>
      <c r="CE91" s="14"/>
      <c r="CF91" s="14"/>
    </row>
    <row r="92" spans="1:84" x14ac:dyDescent="0.25">
      <c r="A92" s="2"/>
      <c r="B92" s="2"/>
      <c r="C92" s="2"/>
      <c r="D92" s="2"/>
      <c r="E92" s="2"/>
      <c r="F92" s="4"/>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35" t="s">
        <v>324</v>
      </c>
      <c r="AM92" s="35" t="s">
        <v>337</v>
      </c>
      <c r="AN92" s="33">
        <v>45226</v>
      </c>
      <c r="AO92" s="35">
        <v>13666</v>
      </c>
      <c r="AP92" s="35" t="s">
        <v>329</v>
      </c>
      <c r="AQ92" s="33">
        <v>45226</v>
      </c>
      <c r="AR92" s="33">
        <v>45318</v>
      </c>
      <c r="AS92" s="32" t="s">
        <v>114</v>
      </c>
      <c r="AT92" s="32" t="s">
        <v>114</v>
      </c>
      <c r="AU92" s="32" t="s">
        <v>114</v>
      </c>
      <c r="AV92" s="32" t="s">
        <v>114</v>
      </c>
      <c r="AW92" s="32" t="s">
        <v>114</v>
      </c>
      <c r="AX92" s="32" t="s">
        <v>114</v>
      </c>
      <c r="AY92" s="32" t="s">
        <v>114</v>
      </c>
      <c r="AZ92" s="32" t="s">
        <v>114</v>
      </c>
      <c r="BA92" s="32" t="s">
        <v>114</v>
      </c>
      <c r="BB92" s="32" t="s">
        <v>114</v>
      </c>
      <c r="BC92" s="32" t="s">
        <v>114</v>
      </c>
      <c r="BD92" s="32" t="s">
        <v>114</v>
      </c>
      <c r="BE92" s="32" t="s">
        <v>114</v>
      </c>
      <c r="BF92" s="36" t="s">
        <v>114</v>
      </c>
      <c r="BG92" s="35" t="s">
        <v>114</v>
      </c>
      <c r="BH92" s="36" t="s">
        <v>114</v>
      </c>
      <c r="BI92" s="2"/>
      <c r="BJ92" s="2"/>
      <c r="BK92" s="2"/>
      <c r="BL92" s="2"/>
      <c r="BM92" s="2"/>
      <c r="BN92" s="2"/>
      <c r="BO92" s="2"/>
      <c r="BP92" s="2"/>
      <c r="BQ92" s="2"/>
      <c r="BR92" s="2"/>
      <c r="BS92" s="2"/>
      <c r="BT92" s="2"/>
      <c r="BU92" s="2"/>
      <c r="BV92" s="2"/>
      <c r="BW92" s="73" t="s">
        <v>114</v>
      </c>
      <c r="BX92" s="73" t="s">
        <v>114</v>
      </c>
      <c r="BY92" s="45" t="s">
        <v>114</v>
      </c>
      <c r="BZ92" s="2"/>
      <c r="CA92" s="2"/>
      <c r="CB92" s="2"/>
      <c r="CC92" s="2"/>
      <c r="CD92" s="14"/>
      <c r="CE92" s="14"/>
      <c r="CF92" s="14"/>
    </row>
    <row r="93" spans="1:84" x14ac:dyDescent="0.25">
      <c r="A93" s="2"/>
      <c r="B93" s="2"/>
      <c r="C93" s="2"/>
      <c r="D93" s="2"/>
      <c r="E93" s="2"/>
      <c r="F93" s="4"/>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35" t="s">
        <v>324</v>
      </c>
      <c r="AM93" s="35" t="s">
        <v>338</v>
      </c>
      <c r="AN93" s="33">
        <v>45318</v>
      </c>
      <c r="AO93" s="35">
        <v>13740</v>
      </c>
      <c r="AP93" s="35" t="s">
        <v>329</v>
      </c>
      <c r="AQ93" s="33">
        <v>45318</v>
      </c>
      <c r="AR93" s="33">
        <v>45409</v>
      </c>
      <c r="AS93" s="32" t="s">
        <v>114</v>
      </c>
      <c r="AT93" s="32" t="s">
        <v>114</v>
      </c>
      <c r="AU93" s="32" t="s">
        <v>114</v>
      </c>
      <c r="AV93" s="32" t="s">
        <v>114</v>
      </c>
      <c r="AW93" s="32" t="s">
        <v>114</v>
      </c>
      <c r="AX93" s="32" t="s">
        <v>114</v>
      </c>
      <c r="AY93" s="32" t="s">
        <v>114</v>
      </c>
      <c r="AZ93" s="32" t="s">
        <v>114</v>
      </c>
      <c r="BA93" s="32" t="s">
        <v>114</v>
      </c>
      <c r="BB93" s="32" t="s">
        <v>114</v>
      </c>
      <c r="BC93" s="32" t="s">
        <v>114</v>
      </c>
      <c r="BD93" s="32" t="s">
        <v>114</v>
      </c>
      <c r="BE93" s="32" t="s">
        <v>114</v>
      </c>
      <c r="BF93" s="36" t="s">
        <v>114</v>
      </c>
      <c r="BG93" s="35" t="s">
        <v>114</v>
      </c>
      <c r="BH93" s="36" t="s">
        <v>114</v>
      </c>
      <c r="BI93" s="2"/>
      <c r="BJ93" s="2"/>
      <c r="BK93" s="2"/>
      <c r="BL93" s="2"/>
      <c r="BM93" s="2"/>
      <c r="BN93" s="2"/>
      <c r="BO93" s="2"/>
      <c r="BP93" s="2"/>
      <c r="BQ93" s="2"/>
      <c r="BR93" s="2"/>
      <c r="BS93" s="2"/>
      <c r="BT93" s="2"/>
      <c r="BU93" s="2"/>
      <c r="BV93" s="2"/>
      <c r="BW93" s="73" t="s">
        <v>114</v>
      </c>
      <c r="BX93" s="73" t="s">
        <v>114</v>
      </c>
      <c r="BY93" s="45" t="s">
        <v>114</v>
      </c>
      <c r="BZ93" s="2"/>
      <c r="CA93" s="2"/>
      <c r="CB93" s="2"/>
      <c r="CC93" s="2"/>
      <c r="CD93" s="14"/>
      <c r="CE93" s="14"/>
      <c r="CF93" s="14"/>
    </row>
    <row r="94" spans="1:84" x14ac:dyDescent="0.25">
      <c r="A94" s="2"/>
      <c r="B94" s="2"/>
      <c r="C94" s="2"/>
      <c r="D94" s="2"/>
      <c r="E94" s="2"/>
      <c r="F94" s="4"/>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35" t="s">
        <v>324</v>
      </c>
      <c r="AM94" s="35" t="s">
        <v>339</v>
      </c>
      <c r="AN94" s="33">
        <v>45334</v>
      </c>
      <c r="AO94" s="35">
        <v>13740</v>
      </c>
      <c r="AP94" s="35" t="s">
        <v>314</v>
      </c>
      <c r="AQ94" s="33">
        <v>45334</v>
      </c>
      <c r="AR94" s="33">
        <v>45455</v>
      </c>
      <c r="AS94" s="32" t="s">
        <v>114</v>
      </c>
      <c r="AT94" s="32" t="s">
        <v>114</v>
      </c>
      <c r="AU94" s="32" t="s">
        <v>114</v>
      </c>
      <c r="AV94" s="32" t="s">
        <v>114</v>
      </c>
      <c r="AW94" s="32" t="s">
        <v>114</v>
      </c>
      <c r="AX94" s="32" t="s">
        <v>114</v>
      </c>
      <c r="AY94" s="32" t="s">
        <v>114</v>
      </c>
      <c r="AZ94" s="32" t="s">
        <v>114</v>
      </c>
      <c r="BA94" s="32" t="s">
        <v>114</v>
      </c>
      <c r="BB94" s="32" t="s">
        <v>114</v>
      </c>
      <c r="BC94" s="32" t="s">
        <v>114</v>
      </c>
      <c r="BD94" s="32" t="s">
        <v>114</v>
      </c>
      <c r="BE94" s="32" t="s">
        <v>114</v>
      </c>
      <c r="BF94" s="36" t="s">
        <v>114</v>
      </c>
      <c r="BG94" s="35" t="s">
        <v>114</v>
      </c>
      <c r="BH94" s="36" t="s">
        <v>114</v>
      </c>
      <c r="BI94" s="2"/>
      <c r="BJ94" s="2"/>
      <c r="BK94" s="2"/>
      <c r="BL94" s="2"/>
      <c r="BM94" s="2"/>
      <c r="BN94" s="2"/>
      <c r="BO94" s="2"/>
      <c r="BP94" s="2"/>
      <c r="BQ94" s="2"/>
      <c r="BR94" s="2"/>
      <c r="BS94" s="2"/>
      <c r="BT94" s="2"/>
      <c r="BU94" s="2"/>
      <c r="BV94" s="2"/>
      <c r="BW94" s="73" t="s">
        <v>114</v>
      </c>
      <c r="BX94" s="73" t="s">
        <v>114</v>
      </c>
      <c r="BY94" s="45" t="s">
        <v>114</v>
      </c>
      <c r="BZ94" s="2"/>
      <c r="CA94" s="2"/>
      <c r="CB94" s="2"/>
      <c r="CC94" s="2"/>
      <c r="CD94" s="14"/>
      <c r="CE94" s="14"/>
      <c r="CF94" s="14"/>
    </row>
    <row r="95" spans="1:84" x14ac:dyDescent="0.25">
      <c r="A95" s="2"/>
      <c r="B95" s="2"/>
      <c r="C95" s="2"/>
      <c r="D95" s="2"/>
      <c r="E95" s="2"/>
      <c r="F95" s="4"/>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35" t="s">
        <v>324</v>
      </c>
      <c r="AM95" s="35" t="s">
        <v>340</v>
      </c>
      <c r="AN95" s="33">
        <v>45455</v>
      </c>
      <c r="AO95" s="35">
        <v>13890</v>
      </c>
      <c r="AP95" s="35" t="s">
        <v>314</v>
      </c>
      <c r="AQ95" s="33">
        <v>45455</v>
      </c>
      <c r="AR95" s="33">
        <v>45575</v>
      </c>
      <c r="AS95" s="32" t="s">
        <v>114</v>
      </c>
      <c r="AT95" s="32" t="s">
        <v>114</v>
      </c>
      <c r="AU95" s="32" t="s">
        <v>114</v>
      </c>
      <c r="AV95" s="32" t="s">
        <v>114</v>
      </c>
      <c r="AW95" s="32" t="s">
        <v>114</v>
      </c>
      <c r="AX95" s="32" t="s">
        <v>114</v>
      </c>
      <c r="AY95" s="32" t="s">
        <v>114</v>
      </c>
      <c r="AZ95" s="32" t="s">
        <v>114</v>
      </c>
      <c r="BA95" s="32" t="s">
        <v>114</v>
      </c>
      <c r="BB95" s="32" t="s">
        <v>114</v>
      </c>
      <c r="BC95" s="32" t="s">
        <v>114</v>
      </c>
      <c r="BD95" s="32" t="s">
        <v>114</v>
      </c>
      <c r="BE95" s="32" t="s">
        <v>114</v>
      </c>
      <c r="BF95" s="36" t="s">
        <v>114</v>
      </c>
      <c r="BG95" s="35" t="s">
        <v>114</v>
      </c>
      <c r="BH95" s="36" t="s">
        <v>114</v>
      </c>
      <c r="BI95" s="2"/>
      <c r="BJ95" s="2"/>
      <c r="BK95" s="2"/>
      <c r="BL95" s="2"/>
      <c r="BM95" s="2"/>
      <c r="BN95" s="2"/>
      <c r="BO95" s="2"/>
      <c r="BP95" s="2"/>
      <c r="BQ95" s="2"/>
      <c r="BR95" s="2"/>
      <c r="BS95" s="2"/>
      <c r="BT95" s="2"/>
      <c r="BU95" s="2"/>
      <c r="BV95" s="2"/>
      <c r="BW95" s="73" t="s">
        <v>114</v>
      </c>
      <c r="BX95" s="73" t="s">
        <v>114</v>
      </c>
      <c r="BY95" s="45" t="s">
        <v>114</v>
      </c>
      <c r="BZ95" s="2"/>
      <c r="CA95" s="2"/>
      <c r="CB95" s="2"/>
      <c r="CC95" s="2"/>
      <c r="CD95" s="14"/>
      <c r="CE95" s="14"/>
      <c r="CF95" s="14"/>
    </row>
    <row r="96" spans="1:84" x14ac:dyDescent="0.25">
      <c r="A96" s="2"/>
      <c r="B96" s="2"/>
      <c r="C96" s="2"/>
      <c r="D96" s="2"/>
      <c r="E96" s="2"/>
      <c r="F96" s="4"/>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35" t="s">
        <v>324</v>
      </c>
      <c r="AM96" s="35" t="s">
        <v>341</v>
      </c>
      <c r="AN96" s="33">
        <v>45575</v>
      </c>
      <c r="AO96" s="35">
        <v>13890</v>
      </c>
      <c r="AP96" s="35" t="s">
        <v>314</v>
      </c>
      <c r="AQ96" s="33">
        <v>45575</v>
      </c>
      <c r="AR96" s="33">
        <v>45695</v>
      </c>
      <c r="AS96" s="32" t="s">
        <v>114</v>
      </c>
      <c r="AT96" s="32" t="s">
        <v>114</v>
      </c>
      <c r="AU96" s="32" t="s">
        <v>114</v>
      </c>
      <c r="AV96" s="32" t="s">
        <v>114</v>
      </c>
      <c r="AW96" s="32" t="s">
        <v>114</v>
      </c>
      <c r="AX96" s="32" t="s">
        <v>114</v>
      </c>
      <c r="AY96" s="32" t="s">
        <v>114</v>
      </c>
      <c r="AZ96" s="32" t="s">
        <v>114</v>
      </c>
      <c r="BA96" s="32" t="s">
        <v>114</v>
      </c>
      <c r="BB96" s="32" t="s">
        <v>114</v>
      </c>
      <c r="BC96" s="32" t="s">
        <v>114</v>
      </c>
      <c r="BD96" s="32" t="s">
        <v>114</v>
      </c>
      <c r="BE96" s="32" t="s">
        <v>114</v>
      </c>
      <c r="BF96" s="36" t="s">
        <v>114</v>
      </c>
      <c r="BG96" s="35" t="s">
        <v>114</v>
      </c>
      <c r="BH96" s="36" t="s">
        <v>114</v>
      </c>
      <c r="BI96" s="2"/>
      <c r="BJ96" s="2"/>
      <c r="BK96" s="2"/>
      <c r="BL96" s="2"/>
      <c r="BM96" s="2"/>
      <c r="BN96" s="2"/>
      <c r="BO96" s="2"/>
      <c r="BP96" s="2"/>
      <c r="BQ96" s="2"/>
      <c r="BR96" s="2"/>
      <c r="BS96" s="2"/>
      <c r="BT96" s="2"/>
      <c r="BU96" s="2"/>
      <c r="BV96" s="2"/>
      <c r="BW96" s="73" t="s">
        <v>114</v>
      </c>
      <c r="BX96" s="73" t="s">
        <v>114</v>
      </c>
      <c r="BY96" s="45" t="s">
        <v>114</v>
      </c>
      <c r="BZ96" s="2"/>
      <c r="CA96" s="2"/>
      <c r="CB96" s="2"/>
      <c r="CC96" s="2"/>
      <c r="CD96" s="14"/>
      <c r="CE96" s="14"/>
      <c r="CF96" s="14"/>
    </row>
    <row r="97" spans="1:84" x14ac:dyDescent="0.25">
      <c r="A97" s="2"/>
      <c r="B97" s="2"/>
      <c r="C97" s="2"/>
      <c r="D97" s="2"/>
      <c r="E97" s="2"/>
      <c r="F97" s="4"/>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35" t="s">
        <v>324</v>
      </c>
      <c r="AM97" s="35" t="s">
        <v>342</v>
      </c>
      <c r="AN97" s="33">
        <v>45695</v>
      </c>
      <c r="AO97" s="35">
        <v>13972</v>
      </c>
      <c r="AP97" s="35" t="s">
        <v>314</v>
      </c>
      <c r="AQ97" s="33">
        <v>45695</v>
      </c>
      <c r="AR97" s="33">
        <v>45815</v>
      </c>
      <c r="AS97" s="32" t="s">
        <v>114</v>
      </c>
      <c r="AT97" s="32" t="s">
        <v>114</v>
      </c>
      <c r="AU97" s="32" t="s">
        <v>114</v>
      </c>
      <c r="AV97" s="32" t="s">
        <v>114</v>
      </c>
      <c r="AW97" s="32" t="s">
        <v>114</v>
      </c>
      <c r="AX97" s="32" t="s">
        <v>114</v>
      </c>
      <c r="AY97" s="32" t="s">
        <v>114</v>
      </c>
      <c r="AZ97" s="32" t="s">
        <v>114</v>
      </c>
      <c r="BA97" s="32" t="s">
        <v>114</v>
      </c>
      <c r="BB97" s="32" t="s">
        <v>114</v>
      </c>
      <c r="BC97" s="32" t="s">
        <v>114</v>
      </c>
      <c r="BD97" s="32" t="s">
        <v>114</v>
      </c>
      <c r="BE97" s="32" t="s">
        <v>114</v>
      </c>
      <c r="BF97" s="36" t="s">
        <v>114</v>
      </c>
      <c r="BG97" s="35" t="s">
        <v>114</v>
      </c>
      <c r="BH97" s="36" t="s">
        <v>114</v>
      </c>
      <c r="BI97" s="2"/>
      <c r="BJ97" s="2"/>
      <c r="BK97" s="2"/>
      <c r="BL97" s="2"/>
      <c r="BM97" s="2"/>
      <c r="BN97" s="2"/>
      <c r="BO97" s="2"/>
      <c r="BP97" s="2"/>
      <c r="BQ97" s="2"/>
      <c r="BR97" s="2"/>
      <c r="BS97" s="2"/>
      <c r="BT97" s="2"/>
      <c r="BU97" s="2"/>
      <c r="BV97" s="2"/>
      <c r="BW97" s="73" t="s">
        <v>114</v>
      </c>
      <c r="BX97" s="73" t="s">
        <v>114</v>
      </c>
      <c r="BY97" s="45" t="s">
        <v>114</v>
      </c>
      <c r="BZ97" s="2"/>
      <c r="CA97" s="2"/>
      <c r="CB97" s="2"/>
      <c r="CC97" s="2"/>
      <c r="CD97" s="14"/>
      <c r="CE97" s="14"/>
      <c r="CF97" s="14"/>
    </row>
    <row r="98" spans="1:84" x14ac:dyDescent="0.25">
      <c r="A98" s="2"/>
      <c r="B98" s="2"/>
      <c r="C98" s="2"/>
      <c r="D98" s="2"/>
      <c r="E98" s="2"/>
      <c r="F98" s="4"/>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35" t="s">
        <v>324</v>
      </c>
      <c r="AM98" s="35" t="s">
        <v>343</v>
      </c>
      <c r="AN98" s="33">
        <v>45810</v>
      </c>
      <c r="AO98" s="35">
        <v>14084</v>
      </c>
      <c r="AP98" s="35" t="s">
        <v>329</v>
      </c>
      <c r="AQ98" s="33">
        <v>45409</v>
      </c>
      <c r="AR98" s="33">
        <v>45902</v>
      </c>
      <c r="AS98" s="32" t="s">
        <v>114</v>
      </c>
      <c r="AT98" s="32" t="s">
        <v>114</v>
      </c>
      <c r="AU98" s="32" t="s">
        <v>114</v>
      </c>
      <c r="AV98" s="32" t="s">
        <v>114</v>
      </c>
      <c r="AW98" s="32" t="s">
        <v>114</v>
      </c>
      <c r="AX98" s="32" t="s">
        <v>114</v>
      </c>
      <c r="AY98" s="32" t="s">
        <v>114</v>
      </c>
      <c r="AZ98" s="32" t="s">
        <v>114</v>
      </c>
      <c r="BA98" s="32" t="s">
        <v>114</v>
      </c>
      <c r="BB98" s="32" t="s">
        <v>114</v>
      </c>
      <c r="BC98" s="32" t="s">
        <v>114</v>
      </c>
      <c r="BD98" s="32" t="s">
        <v>114</v>
      </c>
      <c r="BE98" s="32" t="s">
        <v>114</v>
      </c>
      <c r="BF98" s="36" t="s">
        <v>114</v>
      </c>
      <c r="BG98" s="35" t="s">
        <v>114</v>
      </c>
      <c r="BH98" s="36" t="s">
        <v>114</v>
      </c>
      <c r="BI98" s="2"/>
      <c r="BJ98" s="2"/>
      <c r="BK98" s="2"/>
      <c r="BL98" s="2"/>
      <c r="BM98" s="2"/>
      <c r="BN98" s="2"/>
      <c r="BO98" s="2"/>
      <c r="BP98" s="2"/>
      <c r="BQ98" s="2"/>
      <c r="BR98" s="2"/>
      <c r="BS98" s="2"/>
      <c r="BT98" s="2"/>
      <c r="BU98" s="2"/>
      <c r="BV98" s="2"/>
      <c r="BW98" s="73" t="s">
        <v>114</v>
      </c>
      <c r="BX98" s="73" t="s">
        <v>114</v>
      </c>
      <c r="BY98" s="45" t="s">
        <v>114</v>
      </c>
      <c r="BZ98" s="2"/>
      <c r="CA98" s="2"/>
      <c r="CB98" s="2"/>
      <c r="CC98" s="2"/>
      <c r="CD98" s="14"/>
      <c r="CE98" s="14"/>
      <c r="CF98" s="14"/>
    </row>
    <row r="99" spans="1:84" x14ac:dyDescent="0.25">
      <c r="A99" s="2"/>
      <c r="B99" s="2"/>
      <c r="C99" s="2"/>
      <c r="D99" s="2"/>
      <c r="E99" s="2"/>
      <c r="F99" s="4"/>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35" t="s">
        <v>324</v>
      </c>
      <c r="AM99" s="35" t="s">
        <v>344</v>
      </c>
      <c r="AN99" s="33">
        <v>45815</v>
      </c>
      <c r="AO99" s="35">
        <v>14084</v>
      </c>
      <c r="AP99" s="35" t="s">
        <v>314</v>
      </c>
      <c r="AQ99" s="33">
        <v>45815</v>
      </c>
      <c r="AR99" s="33">
        <v>45936</v>
      </c>
      <c r="AS99" s="32" t="s">
        <v>114</v>
      </c>
      <c r="AT99" s="32" t="s">
        <v>114</v>
      </c>
      <c r="AU99" s="32" t="s">
        <v>114</v>
      </c>
      <c r="AV99" s="32" t="s">
        <v>114</v>
      </c>
      <c r="AW99" s="32" t="s">
        <v>114</v>
      </c>
      <c r="AX99" s="32" t="s">
        <v>114</v>
      </c>
      <c r="AY99" s="32" t="s">
        <v>114</v>
      </c>
      <c r="AZ99" s="32" t="s">
        <v>114</v>
      </c>
      <c r="BA99" s="32" t="s">
        <v>114</v>
      </c>
      <c r="BB99" s="32" t="s">
        <v>114</v>
      </c>
      <c r="BC99" s="32" t="s">
        <v>114</v>
      </c>
      <c r="BD99" s="32" t="s">
        <v>114</v>
      </c>
      <c r="BE99" s="32" t="s">
        <v>114</v>
      </c>
      <c r="BF99" s="36" t="s">
        <v>114</v>
      </c>
      <c r="BG99" s="35" t="s">
        <v>114</v>
      </c>
      <c r="BH99" s="36" t="s">
        <v>114</v>
      </c>
      <c r="BI99" s="2"/>
      <c r="BJ99" s="2"/>
      <c r="BK99" s="2"/>
      <c r="BL99" s="2"/>
      <c r="BM99" s="2"/>
      <c r="BN99" s="2"/>
      <c r="BO99" s="2"/>
      <c r="BP99" s="2"/>
      <c r="BQ99" s="2"/>
      <c r="BR99" s="2"/>
      <c r="BS99" s="2"/>
      <c r="BT99" s="2"/>
      <c r="BU99" s="2"/>
      <c r="BV99" s="2"/>
      <c r="BW99" s="73" t="s">
        <v>114</v>
      </c>
      <c r="BX99" s="73" t="s">
        <v>114</v>
      </c>
      <c r="BY99" s="45" t="s">
        <v>114</v>
      </c>
      <c r="BZ99" s="2"/>
      <c r="CA99" s="2"/>
      <c r="CB99" s="2"/>
      <c r="CC99" s="2"/>
      <c r="CD99" s="14"/>
      <c r="CE99" s="14"/>
      <c r="CF99" s="14"/>
    </row>
    <row r="100" spans="1:84" x14ac:dyDescent="0.25">
      <c r="A100" s="2"/>
      <c r="B100" s="2"/>
      <c r="C100" s="2"/>
      <c r="D100" s="2"/>
      <c r="E100" s="2"/>
      <c r="F100" s="4"/>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35" t="s">
        <v>324</v>
      </c>
      <c r="AM100" s="35" t="s">
        <v>345</v>
      </c>
      <c r="AN100" s="33">
        <v>45902</v>
      </c>
      <c r="AO100" s="35">
        <v>14137</v>
      </c>
      <c r="AP100" s="35" t="s">
        <v>329</v>
      </c>
      <c r="AQ100" s="33">
        <v>45902</v>
      </c>
      <c r="AR100" s="33">
        <v>45992</v>
      </c>
      <c r="AS100" s="32" t="s">
        <v>114</v>
      </c>
      <c r="AT100" s="32" t="s">
        <v>114</v>
      </c>
      <c r="AU100" s="32" t="s">
        <v>114</v>
      </c>
      <c r="AV100" s="32" t="s">
        <v>114</v>
      </c>
      <c r="AW100" s="32" t="s">
        <v>114</v>
      </c>
      <c r="AX100" s="32" t="s">
        <v>114</v>
      </c>
      <c r="AY100" s="32" t="s">
        <v>114</v>
      </c>
      <c r="AZ100" s="32" t="s">
        <v>114</v>
      </c>
      <c r="BA100" s="32" t="s">
        <v>114</v>
      </c>
      <c r="BB100" s="32" t="s">
        <v>114</v>
      </c>
      <c r="BC100" s="32" t="s">
        <v>114</v>
      </c>
      <c r="BD100" s="32" t="s">
        <v>114</v>
      </c>
      <c r="BE100" s="32" t="s">
        <v>114</v>
      </c>
      <c r="BF100" s="36" t="s">
        <v>114</v>
      </c>
      <c r="BG100" s="35" t="s">
        <v>114</v>
      </c>
      <c r="BH100" s="36" t="s">
        <v>114</v>
      </c>
      <c r="BI100" s="2"/>
      <c r="BJ100" s="2"/>
      <c r="BK100" s="2"/>
      <c r="BL100" s="2"/>
      <c r="BM100" s="2"/>
      <c r="BN100" s="2"/>
      <c r="BO100" s="2"/>
      <c r="BP100" s="2"/>
      <c r="BQ100" s="2"/>
      <c r="BR100" s="2"/>
      <c r="BS100" s="2"/>
      <c r="BT100" s="2"/>
      <c r="BU100" s="2"/>
      <c r="BV100" s="2"/>
      <c r="BW100" s="73" t="s">
        <v>114</v>
      </c>
      <c r="BX100" s="73" t="s">
        <v>114</v>
      </c>
      <c r="BY100" s="45" t="s">
        <v>114</v>
      </c>
      <c r="BZ100" s="2"/>
      <c r="CA100" s="2"/>
      <c r="CB100" s="2"/>
      <c r="CC100" s="2"/>
      <c r="CD100" s="14"/>
      <c r="CE100" s="14"/>
      <c r="CF100" s="14"/>
    </row>
    <row r="101" spans="1:84" x14ac:dyDescent="0.25">
      <c r="A101" s="5"/>
      <c r="B101" s="5"/>
      <c r="C101" s="5"/>
      <c r="D101" s="5"/>
      <c r="E101" s="5"/>
      <c r="F101" s="6"/>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35" t="s">
        <v>324</v>
      </c>
      <c r="AM101" s="35" t="s">
        <v>346</v>
      </c>
      <c r="AN101" s="33">
        <v>45936</v>
      </c>
      <c r="AO101" s="35">
        <v>14136</v>
      </c>
      <c r="AP101" s="35" t="s">
        <v>314</v>
      </c>
      <c r="AQ101" s="33">
        <v>45936</v>
      </c>
      <c r="AR101" s="33">
        <v>46056</v>
      </c>
      <c r="AS101" s="32" t="s">
        <v>114</v>
      </c>
      <c r="AT101" s="32" t="s">
        <v>114</v>
      </c>
      <c r="AU101" s="32" t="s">
        <v>114</v>
      </c>
      <c r="AV101" s="32" t="s">
        <v>114</v>
      </c>
      <c r="AW101" s="32" t="s">
        <v>114</v>
      </c>
      <c r="AX101" s="32" t="s">
        <v>114</v>
      </c>
      <c r="AY101" s="32" t="s">
        <v>114</v>
      </c>
      <c r="AZ101" s="32" t="s">
        <v>114</v>
      </c>
      <c r="BA101" s="32" t="s">
        <v>114</v>
      </c>
      <c r="BB101" s="32" t="s">
        <v>114</v>
      </c>
      <c r="BC101" s="32" t="s">
        <v>114</v>
      </c>
      <c r="BD101" s="32" t="s">
        <v>114</v>
      </c>
      <c r="BE101" s="32" t="s">
        <v>114</v>
      </c>
      <c r="BF101" s="36" t="s">
        <v>114</v>
      </c>
      <c r="BG101" s="35" t="s">
        <v>114</v>
      </c>
      <c r="BH101" s="36" t="s">
        <v>114</v>
      </c>
      <c r="BI101" s="5"/>
      <c r="BJ101" s="5"/>
      <c r="BK101" s="5"/>
      <c r="BL101" s="5"/>
      <c r="BM101" s="5"/>
      <c r="BN101" s="5"/>
      <c r="BO101" s="5"/>
      <c r="BP101" s="5"/>
      <c r="BQ101" s="5"/>
      <c r="BR101" s="5"/>
      <c r="BS101" s="5"/>
      <c r="BT101" s="5"/>
      <c r="BU101" s="5"/>
      <c r="BV101" s="5"/>
      <c r="BW101" s="73" t="s">
        <v>114</v>
      </c>
      <c r="BX101" s="73" t="s">
        <v>114</v>
      </c>
      <c r="BY101" s="45" t="s">
        <v>114</v>
      </c>
      <c r="BZ101" s="5"/>
      <c r="CA101" s="5"/>
      <c r="CB101" s="5"/>
      <c r="CC101" s="5"/>
      <c r="CD101" s="14"/>
      <c r="CE101" s="14"/>
      <c r="CF101" s="14"/>
    </row>
    <row r="102" spans="1:84" x14ac:dyDescent="0.25">
      <c r="A102" s="26">
        <v>18</v>
      </c>
      <c r="B102" s="27" t="s">
        <v>347</v>
      </c>
      <c r="C102" s="27" t="s">
        <v>348</v>
      </c>
      <c r="D102" s="27" t="s">
        <v>349</v>
      </c>
      <c r="E102" s="27" t="s">
        <v>350</v>
      </c>
      <c r="F102" s="28" t="s">
        <v>351</v>
      </c>
      <c r="G102" s="30">
        <v>13652</v>
      </c>
      <c r="H102" s="30">
        <v>13760</v>
      </c>
      <c r="I102" s="27" t="s">
        <v>114</v>
      </c>
      <c r="J102" s="27" t="s">
        <v>114</v>
      </c>
      <c r="K102" s="27" t="s">
        <v>114</v>
      </c>
      <c r="L102" s="27" t="s">
        <v>114</v>
      </c>
      <c r="M102" s="27" t="s">
        <v>114</v>
      </c>
      <c r="N102" s="27" t="s">
        <v>114</v>
      </c>
      <c r="O102" s="27" t="s">
        <v>114</v>
      </c>
      <c r="P102" s="27" t="s">
        <v>114</v>
      </c>
      <c r="Q102" s="27" t="s">
        <v>114</v>
      </c>
      <c r="R102" s="27" t="s">
        <v>114</v>
      </c>
      <c r="S102" s="27" t="s">
        <v>114</v>
      </c>
      <c r="T102" s="27" t="s">
        <v>114</v>
      </c>
      <c r="U102" s="27" t="s">
        <v>114</v>
      </c>
      <c r="V102" s="27" t="s">
        <v>114</v>
      </c>
      <c r="W102" s="27" t="s">
        <v>114</v>
      </c>
      <c r="X102" s="27" t="s">
        <v>114</v>
      </c>
      <c r="Y102" s="27" t="s">
        <v>352</v>
      </c>
      <c r="Z102" s="27" t="s">
        <v>353</v>
      </c>
      <c r="AA102" s="27" t="s">
        <v>354</v>
      </c>
      <c r="AB102" s="29">
        <v>45407</v>
      </c>
      <c r="AC102" s="30">
        <v>13800</v>
      </c>
      <c r="AD102" s="29">
        <v>45407</v>
      </c>
      <c r="AE102" s="29">
        <v>45529</v>
      </c>
      <c r="AF102" s="27" t="s">
        <v>355</v>
      </c>
      <c r="AG102" s="27" t="s">
        <v>356</v>
      </c>
      <c r="AH102" s="27" t="s">
        <v>114</v>
      </c>
      <c r="AI102" s="27" t="s">
        <v>114</v>
      </c>
      <c r="AJ102" s="27" t="s">
        <v>114</v>
      </c>
      <c r="AK102" s="31">
        <v>4790461.91</v>
      </c>
      <c r="AL102" s="35" t="s">
        <v>186</v>
      </c>
      <c r="AM102" s="35" t="s">
        <v>187</v>
      </c>
      <c r="AN102" s="33">
        <v>45530</v>
      </c>
      <c r="AO102" s="34">
        <v>13850</v>
      </c>
      <c r="AP102" s="35" t="s">
        <v>188</v>
      </c>
      <c r="AQ102" s="33">
        <v>45530</v>
      </c>
      <c r="AR102" s="33">
        <v>45649</v>
      </c>
      <c r="AS102" s="35" t="s">
        <v>114</v>
      </c>
      <c r="AT102" s="35" t="s">
        <v>114</v>
      </c>
      <c r="AU102" s="35" t="s">
        <v>114</v>
      </c>
      <c r="AV102" s="35" t="s">
        <v>114</v>
      </c>
      <c r="AW102" s="35" t="s">
        <v>114</v>
      </c>
      <c r="AX102" s="35" t="s">
        <v>114</v>
      </c>
      <c r="AY102" s="35" t="s">
        <v>114</v>
      </c>
      <c r="AZ102" s="35" t="s">
        <v>114</v>
      </c>
      <c r="BA102" s="35" t="s">
        <v>114</v>
      </c>
      <c r="BB102" s="35" t="s">
        <v>114</v>
      </c>
      <c r="BC102" s="35" t="s">
        <v>114</v>
      </c>
      <c r="BD102" s="35" t="s">
        <v>114</v>
      </c>
      <c r="BE102" s="35" t="s">
        <v>114</v>
      </c>
      <c r="BF102" s="35" t="s">
        <v>114</v>
      </c>
      <c r="BG102" s="35" t="s">
        <v>114</v>
      </c>
      <c r="BH102" s="35" t="s">
        <v>114</v>
      </c>
      <c r="BI102" s="37">
        <f>AK102+BE105-AX107</f>
        <v>4908553.6899999995</v>
      </c>
      <c r="BJ102" s="31">
        <v>3023261.01</v>
      </c>
      <c r="BK102" s="31">
        <v>1270024.06</v>
      </c>
      <c r="BL102" s="42">
        <f>BJ102+BK102</f>
        <v>4293285.07</v>
      </c>
      <c r="BM102" s="27" t="s">
        <v>357</v>
      </c>
      <c r="BN102" s="26" t="s">
        <v>316</v>
      </c>
      <c r="BO102" s="70">
        <v>45462</v>
      </c>
      <c r="BP102" s="70">
        <v>45552</v>
      </c>
      <c r="BQ102" s="26" t="s">
        <v>114</v>
      </c>
      <c r="BR102" s="26" t="s">
        <v>287</v>
      </c>
      <c r="BS102" s="70">
        <v>45462</v>
      </c>
      <c r="BT102" s="70">
        <v>45883</v>
      </c>
      <c r="BU102" s="72" t="s">
        <v>318</v>
      </c>
      <c r="BV102" s="72" t="s">
        <v>319</v>
      </c>
      <c r="BW102" s="26" t="s">
        <v>114</v>
      </c>
      <c r="BX102" s="26" t="s">
        <v>114</v>
      </c>
      <c r="BY102" s="26" t="s">
        <v>114</v>
      </c>
      <c r="BZ102" s="26" t="s">
        <v>358</v>
      </c>
      <c r="CA102" s="40">
        <v>13963</v>
      </c>
      <c r="CB102" s="26" t="s">
        <v>359</v>
      </c>
      <c r="CC102" s="26" t="s">
        <v>360</v>
      </c>
      <c r="CD102" s="14"/>
      <c r="CE102" s="14"/>
      <c r="CF102" s="14"/>
    </row>
    <row r="103" spans="1:84" x14ac:dyDescent="0.25">
      <c r="A103" s="2"/>
      <c r="B103" s="2"/>
      <c r="C103" s="2"/>
      <c r="D103" s="2"/>
      <c r="E103" s="2"/>
      <c r="F103" s="4"/>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35" t="s">
        <v>186</v>
      </c>
      <c r="AM103" s="35" t="s">
        <v>192</v>
      </c>
      <c r="AN103" s="33">
        <v>45649</v>
      </c>
      <c r="AO103" s="34">
        <v>13938</v>
      </c>
      <c r="AP103" s="35" t="s">
        <v>188</v>
      </c>
      <c r="AQ103" s="33">
        <v>45650</v>
      </c>
      <c r="AR103" s="33">
        <v>45770</v>
      </c>
      <c r="AS103" s="35" t="s">
        <v>114</v>
      </c>
      <c r="AT103" s="35" t="s">
        <v>114</v>
      </c>
      <c r="AU103" s="35" t="s">
        <v>114</v>
      </c>
      <c r="AV103" s="35" t="s">
        <v>114</v>
      </c>
      <c r="AW103" s="35" t="s">
        <v>114</v>
      </c>
      <c r="AX103" s="35" t="s">
        <v>114</v>
      </c>
      <c r="AY103" s="35" t="s">
        <v>114</v>
      </c>
      <c r="AZ103" s="35" t="s">
        <v>114</v>
      </c>
      <c r="BA103" s="35" t="s">
        <v>114</v>
      </c>
      <c r="BB103" s="35" t="s">
        <v>114</v>
      </c>
      <c r="BC103" s="35" t="s">
        <v>114</v>
      </c>
      <c r="BD103" s="35" t="s">
        <v>114</v>
      </c>
      <c r="BE103" s="35" t="s">
        <v>114</v>
      </c>
      <c r="BF103" s="35" t="s">
        <v>114</v>
      </c>
      <c r="BG103" s="35" t="s">
        <v>114</v>
      </c>
      <c r="BH103" s="35" t="s">
        <v>114</v>
      </c>
      <c r="BI103" s="2"/>
      <c r="BJ103" s="2"/>
      <c r="BK103" s="2"/>
      <c r="BL103" s="2"/>
      <c r="BM103" s="2"/>
      <c r="BN103" s="2"/>
      <c r="BO103" s="2"/>
      <c r="BP103" s="2"/>
      <c r="BQ103" s="2"/>
      <c r="BR103" s="2"/>
      <c r="BS103" s="2"/>
      <c r="BT103" s="2"/>
      <c r="BU103" s="2"/>
      <c r="BV103" s="2"/>
      <c r="BW103" s="2"/>
      <c r="BX103" s="2"/>
      <c r="BY103" s="2"/>
      <c r="BZ103" s="2"/>
      <c r="CA103" s="2"/>
      <c r="CB103" s="2"/>
      <c r="CC103" s="2"/>
      <c r="CD103" s="14"/>
      <c r="CE103" s="14"/>
      <c r="CF103" s="14"/>
    </row>
    <row r="104" spans="1:84" x14ac:dyDescent="0.25">
      <c r="A104" s="2"/>
      <c r="B104" s="2"/>
      <c r="C104" s="2"/>
      <c r="D104" s="2"/>
      <c r="E104" s="2"/>
      <c r="F104" s="4"/>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35" t="s">
        <v>186</v>
      </c>
      <c r="AM104" s="35" t="s">
        <v>194</v>
      </c>
      <c r="AN104" s="33">
        <v>45770</v>
      </c>
      <c r="AO104" s="34">
        <v>14008</v>
      </c>
      <c r="AP104" s="35" t="s">
        <v>188</v>
      </c>
      <c r="AQ104" s="33">
        <v>45771</v>
      </c>
      <c r="AR104" s="33">
        <v>45890</v>
      </c>
      <c r="AS104" s="35" t="s">
        <v>114</v>
      </c>
      <c r="AT104" s="35" t="s">
        <v>114</v>
      </c>
      <c r="AU104" s="35" t="s">
        <v>114</v>
      </c>
      <c r="AV104" s="35" t="s">
        <v>114</v>
      </c>
      <c r="AW104" s="35" t="s">
        <v>114</v>
      </c>
      <c r="AX104" s="35" t="s">
        <v>114</v>
      </c>
      <c r="AY104" s="35" t="s">
        <v>114</v>
      </c>
      <c r="AZ104" s="35" t="s">
        <v>114</v>
      </c>
      <c r="BA104" s="35" t="s">
        <v>114</v>
      </c>
      <c r="BB104" s="35" t="s">
        <v>114</v>
      </c>
      <c r="BC104" s="35" t="s">
        <v>114</v>
      </c>
      <c r="BD104" s="35" t="s">
        <v>114</v>
      </c>
      <c r="BE104" s="35" t="s">
        <v>114</v>
      </c>
      <c r="BF104" s="35" t="s">
        <v>114</v>
      </c>
      <c r="BG104" s="35" t="s">
        <v>114</v>
      </c>
      <c r="BH104" s="35" t="s">
        <v>114</v>
      </c>
      <c r="BI104" s="2"/>
      <c r="BJ104" s="2"/>
      <c r="BK104" s="2"/>
      <c r="BL104" s="2"/>
      <c r="BM104" s="2"/>
      <c r="BN104" s="2"/>
      <c r="BO104" s="2"/>
      <c r="BP104" s="2"/>
      <c r="BQ104" s="2"/>
      <c r="BR104" s="2"/>
      <c r="BS104" s="2"/>
      <c r="BT104" s="2"/>
      <c r="BU104" s="2"/>
      <c r="BV104" s="2"/>
      <c r="BW104" s="2"/>
      <c r="BX104" s="2"/>
      <c r="BY104" s="2"/>
      <c r="BZ104" s="2"/>
      <c r="CA104" s="2"/>
      <c r="CB104" s="2"/>
      <c r="CC104" s="2"/>
      <c r="CD104" s="14"/>
      <c r="CE104" s="14"/>
      <c r="CF104" s="14"/>
    </row>
    <row r="105" spans="1:84" x14ac:dyDescent="0.25">
      <c r="A105" s="2"/>
      <c r="B105" s="2"/>
      <c r="C105" s="2"/>
      <c r="D105" s="2"/>
      <c r="E105" s="2"/>
      <c r="F105" s="4"/>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35" t="s">
        <v>222</v>
      </c>
      <c r="AM105" s="35" t="s">
        <v>207</v>
      </c>
      <c r="AN105" s="33">
        <v>45792</v>
      </c>
      <c r="AO105" s="34">
        <v>14023</v>
      </c>
      <c r="AP105" s="35" t="s">
        <v>223</v>
      </c>
      <c r="AQ105" s="33" t="s">
        <v>114</v>
      </c>
      <c r="AR105" s="33" t="s">
        <v>114</v>
      </c>
      <c r="AS105" s="33" t="s">
        <v>114</v>
      </c>
      <c r="AT105" s="33" t="s">
        <v>114</v>
      </c>
      <c r="AU105" s="33" t="s">
        <v>114</v>
      </c>
      <c r="AV105" s="33" t="s">
        <v>114</v>
      </c>
      <c r="AW105" s="33" t="s">
        <v>114</v>
      </c>
      <c r="AX105" s="33" t="s">
        <v>114</v>
      </c>
      <c r="AY105" s="33" t="s">
        <v>114</v>
      </c>
      <c r="AZ105" s="33" t="s">
        <v>114</v>
      </c>
      <c r="BA105" s="33" t="s">
        <v>114</v>
      </c>
      <c r="BB105" s="33" t="s">
        <v>114</v>
      </c>
      <c r="BC105" s="33">
        <v>45792</v>
      </c>
      <c r="BD105" s="43">
        <v>4.6699999999999998E-2</v>
      </c>
      <c r="BE105" s="36">
        <v>187085.68</v>
      </c>
      <c r="BF105" s="35" t="s">
        <v>114</v>
      </c>
      <c r="BG105" s="35" t="s">
        <v>114</v>
      </c>
      <c r="BH105" s="35" t="s">
        <v>114</v>
      </c>
      <c r="BI105" s="2"/>
      <c r="BJ105" s="2"/>
      <c r="BK105" s="2"/>
      <c r="BL105" s="2"/>
      <c r="BM105" s="2"/>
      <c r="BN105" s="2"/>
      <c r="BO105" s="2"/>
      <c r="BP105" s="2"/>
      <c r="BQ105" s="2"/>
      <c r="BR105" s="2"/>
      <c r="BS105" s="2"/>
      <c r="BT105" s="2"/>
      <c r="BU105" s="2"/>
      <c r="BV105" s="2"/>
      <c r="BW105" s="2"/>
      <c r="BX105" s="2"/>
      <c r="BY105" s="2"/>
      <c r="BZ105" s="2"/>
      <c r="CA105" s="2"/>
      <c r="CB105" s="2"/>
      <c r="CC105" s="2"/>
      <c r="CD105" s="14"/>
      <c r="CE105" s="14"/>
      <c r="CF105" s="14"/>
    </row>
    <row r="106" spans="1:84" x14ac:dyDescent="0.25">
      <c r="A106" s="2"/>
      <c r="B106" s="2"/>
      <c r="C106" s="2"/>
      <c r="D106" s="2"/>
      <c r="E106" s="2"/>
      <c r="F106" s="4"/>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35" t="s">
        <v>186</v>
      </c>
      <c r="AM106" s="35" t="s">
        <v>208</v>
      </c>
      <c r="AN106" s="33">
        <v>45890</v>
      </c>
      <c r="AO106" s="34">
        <v>14094</v>
      </c>
      <c r="AP106" s="35" t="s">
        <v>188</v>
      </c>
      <c r="AQ106" s="33">
        <v>45891</v>
      </c>
      <c r="AR106" s="33">
        <v>46010</v>
      </c>
      <c r="AS106" s="33" t="s">
        <v>114</v>
      </c>
      <c r="AT106" s="33" t="s">
        <v>114</v>
      </c>
      <c r="AU106" s="33" t="s">
        <v>114</v>
      </c>
      <c r="AV106" s="33" t="s">
        <v>114</v>
      </c>
      <c r="AW106" s="33" t="s">
        <v>114</v>
      </c>
      <c r="AX106" s="33" t="s">
        <v>114</v>
      </c>
      <c r="AY106" s="33" t="s">
        <v>114</v>
      </c>
      <c r="AZ106" s="33" t="s">
        <v>114</v>
      </c>
      <c r="BA106" s="33" t="s">
        <v>114</v>
      </c>
      <c r="BB106" s="33" t="s">
        <v>114</v>
      </c>
      <c r="BC106" s="33" t="s">
        <v>114</v>
      </c>
      <c r="BD106" s="33" t="s">
        <v>114</v>
      </c>
      <c r="BE106" s="33" t="s">
        <v>114</v>
      </c>
      <c r="BF106" s="33" t="s">
        <v>114</v>
      </c>
      <c r="BG106" s="33" t="s">
        <v>114</v>
      </c>
      <c r="BH106" s="33" t="s">
        <v>114</v>
      </c>
      <c r="BI106" s="2"/>
      <c r="BJ106" s="2"/>
      <c r="BK106" s="2"/>
      <c r="BL106" s="2"/>
      <c r="BM106" s="2"/>
      <c r="BN106" s="2"/>
      <c r="BO106" s="2"/>
      <c r="BP106" s="2"/>
      <c r="BQ106" s="2"/>
      <c r="BR106" s="2"/>
      <c r="BS106" s="2"/>
      <c r="BT106" s="2"/>
      <c r="BU106" s="2"/>
      <c r="BV106" s="2"/>
      <c r="BW106" s="2"/>
      <c r="BX106" s="2"/>
      <c r="BY106" s="2"/>
      <c r="BZ106" s="2"/>
      <c r="CA106" s="2"/>
      <c r="CB106" s="2"/>
      <c r="CC106" s="2"/>
      <c r="CD106" s="14"/>
      <c r="CE106" s="14"/>
      <c r="CF106" s="14"/>
    </row>
    <row r="107" spans="1:84" x14ac:dyDescent="0.25">
      <c r="A107" s="2"/>
      <c r="B107" s="2"/>
      <c r="C107" s="2"/>
      <c r="D107" s="2"/>
      <c r="E107" s="2"/>
      <c r="F107" s="4"/>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35" t="s">
        <v>222</v>
      </c>
      <c r="AM107" s="35" t="s">
        <v>187</v>
      </c>
      <c r="AN107" s="33">
        <v>45902</v>
      </c>
      <c r="AO107" s="34">
        <v>14101</v>
      </c>
      <c r="AP107" s="35" t="s">
        <v>195</v>
      </c>
      <c r="AQ107" s="33" t="s">
        <v>114</v>
      </c>
      <c r="AR107" s="33" t="s">
        <v>114</v>
      </c>
      <c r="AS107" s="33" t="s">
        <v>114</v>
      </c>
      <c r="AT107" s="33" t="s">
        <v>114</v>
      </c>
      <c r="AU107" s="33" t="s">
        <v>114</v>
      </c>
      <c r="AV107" s="43">
        <f>68993.9/1005404.98</f>
        <v>6.8622994089406628E-2</v>
      </c>
      <c r="AW107" s="33" t="s">
        <v>114</v>
      </c>
      <c r="AX107" s="36">
        <f>1005404.98-936411.08</f>
        <v>68993.900000000023</v>
      </c>
      <c r="AY107" s="33" t="s">
        <v>114</v>
      </c>
      <c r="AZ107" s="33" t="s">
        <v>114</v>
      </c>
      <c r="BA107" s="33" t="s">
        <v>114</v>
      </c>
      <c r="BB107" s="33" t="s">
        <v>114</v>
      </c>
      <c r="BC107" s="33" t="s">
        <v>114</v>
      </c>
      <c r="BD107" s="33" t="s">
        <v>114</v>
      </c>
      <c r="BE107" s="33" t="s">
        <v>114</v>
      </c>
      <c r="BF107" s="33" t="s">
        <v>114</v>
      </c>
      <c r="BG107" s="33" t="s">
        <v>114</v>
      </c>
      <c r="BH107" s="33" t="s">
        <v>114</v>
      </c>
      <c r="BI107" s="2"/>
      <c r="BJ107" s="2"/>
      <c r="BK107" s="2"/>
      <c r="BL107" s="2"/>
      <c r="BM107" s="2"/>
      <c r="BN107" s="2"/>
      <c r="BO107" s="2"/>
      <c r="BP107" s="2"/>
      <c r="BQ107" s="2"/>
      <c r="BR107" s="2"/>
      <c r="BS107" s="2"/>
      <c r="BT107" s="2"/>
      <c r="BU107" s="2"/>
      <c r="BV107" s="2"/>
      <c r="BW107" s="2"/>
      <c r="BX107" s="2"/>
      <c r="BY107" s="2"/>
      <c r="BZ107" s="2"/>
      <c r="CA107" s="2"/>
      <c r="CB107" s="2"/>
      <c r="CC107" s="2"/>
      <c r="CD107" s="14"/>
      <c r="CE107" s="14"/>
      <c r="CF107" s="14"/>
    </row>
    <row r="108" spans="1:84" x14ac:dyDescent="0.25">
      <c r="A108" s="5"/>
      <c r="B108" s="5"/>
      <c r="C108" s="5"/>
      <c r="D108" s="5"/>
      <c r="E108" s="5"/>
      <c r="F108" s="6"/>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35" t="s">
        <v>186</v>
      </c>
      <c r="AM108" s="35" t="s">
        <v>213</v>
      </c>
      <c r="AN108" s="33">
        <v>46010</v>
      </c>
      <c r="AO108" s="34">
        <v>14174</v>
      </c>
      <c r="AP108" s="35" t="s">
        <v>188</v>
      </c>
      <c r="AQ108" s="33">
        <v>46011</v>
      </c>
      <c r="AR108" s="33">
        <v>46130</v>
      </c>
      <c r="AS108" s="35" t="s">
        <v>114</v>
      </c>
      <c r="AT108" s="35" t="s">
        <v>114</v>
      </c>
      <c r="AU108" s="35" t="s">
        <v>114</v>
      </c>
      <c r="AV108" s="35" t="s">
        <v>114</v>
      </c>
      <c r="AW108" s="35" t="s">
        <v>114</v>
      </c>
      <c r="AX108" s="35" t="s">
        <v>114</v>
      </c>
      <c r="AY108" s="35" t="s">
        <v>114</v>
      </c>
      <c r="AZ108" s="35" t="s">
        <v>114</v>
      </c>
      <c r="BA108" s="35" t="s">
        <v>114</v>
      </c>
      <c r="BB108" s="35" t="s">
        <v>114</v>
      </c>
      <c r="BC108" s="35" t="s">
        <v>114</v>
      </c>
      <c r="BD108" s="35" t="s">
        <v>114</v>
      </c>
      <c r="BE108" s="35" t="s">
        <v>114</v>
      </c>
      <c r="BF108" s="35" t="s">
        <v>114</v>
      </c>
      <c r="BG108" s="35" t="s">
        <v>114</v>
      </c>
      <c r="BH108" s="35" t="s">
        <v>114</v>
      </c>
      <c r="BI108" s="5"/>
      <c r="BJ108" s="5"/>
      <c r="BK108" s="5"/>
      <c r="BL108" s="5"/>
      <c r="BM108" s="5"/>
      <c r="BN108" s="5"/>
      <c r="BO108" s="5"/>
      <c r="BP108" s="5"/>
      <c r="BQ108" s="5"/>
      <c r="BR108" s="5"/>
      <c r="BS108" s="5"/>
      <c r="BT108" s="5"/>
      <c r="BU108" s="5"/>
      <c r="BV108" s="5"/>
      <c r="BW108" s="5"/>
      <c r="BX108" s="5"/>
      <c r="BY108" s="5"/>
      <c r="BZ108" s="5"/>
      <c r="CA108" s="5"/>
      <c r="CB108" s="5"/>
      <c r="CC108" s="5"/>
      <c r="CD108" s="14"/>
      <c r="CE108" s="14"/>
      <c r="CF108" s="14"/>
    </row>
    <row r="109" spans="1:84" x14ac:dyDescent="0.25">
      <c r="A109" s="26">
        <v>19</v>
      </c>
      <c r="B109" s="27" t="s">
        <v>361</v>
      </c>
      <c r="C109" s="27" t="s">
        <v>362</v>
      </c>
      <c r="D109" s="27" t="s">
        <v>175</v>
      </c>
      <c r="E109" s="27" t="s">
        <v>176</v>
      </c>
      <c r="F109" s="28" t="s">
        <v>363</v>
      </c>
      <c r="G109" s="30">
        <v>13681</v>
      </c>
      <c r="H109" s="30">
        <v>13723</v>
      </c>
      <c r="I109" s="27" t="s">
        <v>114</v>
      </c>
      <c r="J109" s="27" t="s">
        <v>114</v>
      </c>
      <c r="K109" s="27" t="s">
        <v>114</v>
      </c>
      <c r="L109" s="27" t="s">
        <v>114</v>
      </c>
      <c r="M109" s="27" t="s">
        <v>114</v>
      </c>
      <c r="N109" s="27" t="s">
        <v>114</v>
      </c>
      <c r="O109" s="27" t="s">
        <v>114</v>
      </c>
      <c r="P109" s="27" t="s">
        <v>114</v>
      </c>
      <c r="Q109" s="27" t="s">
        <v>364</v>
      </c>
      <c r="R109" s="29">
        <v>45358</v>
      </c>
      <c r="S109" s="29">
        <v>45723</v>
      </c>
      <c r="T109" s="30">
        <v>13732</v>
      </c>
      <c r="U109" s="27" t="s">
        <v>365</v>
      </c>
      <c r="V109" s="30">
        <v>13861</v>
      </c>
      <c r="W109" s="27" t="s">
        <v>363</v>
      </c>
      <c r="X109" s="31">
        <v>1500000</v>
      </c>
      <c r="Y109" s="27" t="s">
        <v>366</v>
      </c>
      <c r="Z109" s="27" t="s">
        <v>367</v>
      </c>
      <c r="AA109" s="27" t="s">
        <v>368</v>
      </c>
      <c r="AB109" s="29">
        <v>45546</v>
      </c>
      <c r="AC109" s="30">
        <v>13861</v>
      </c>
      <c r="AD109" s="29">
        <v>45546</v>
      </c>
      <c r="AE109" s="29">
        <v>45911</v>
      </c>
      <c r="AF109" s="27" t="s">
        <v>355</v>
      </c>
      <c r="AG109" s="27" t="s">
        <v>311</v>
      </c>
      <c r="AH109" s="27" t="s">
        <v>114</v>
      </c>
      <c r="AI109" s="27" t="s">
        <v>114</v>
      </c>
      <c r="AJ109" s="27" t="s">
        <v>114</v>
      </c>
      <c r="AK109" s="31">
        <v>1500000</v>
      </c>
      <c r="AL109" s="35" t="s">
        <v>324</v>
      </c>
      <c r="AM109" s="35" t="s">
        <v>187</v>
      </c>
      <c r="AN109" s="33">
        <v>45895</v>
      </c>
      <c r="AO109" s="34">
        <v>14097</v>
      </c>
      <c r="AP109" s="35" t="s">
        <v>195</v>
      </c>
      <c r="AQ109" s="33" t="s">
        <v>114</v>
      </c>
      <c r="AR109" s="35" t="s">
        <v>114</v>
      </c>
      <c r="AS109" s="35" t="s">
        <v>114</v>
      </c>
      <c r="AT109" s="35" t="s">
        <v>114</v>
      </c>
      <c r="AU109" s="35" t="s">
        <v>114</v>
      </c>
      <c r="AV109" s="41">
        <v>0.25</v>
      </c>
      <c r="AW109" s="35" t="s">
        <v>114</v>
      </c>
      <c r="AX109" s="74">
        <v>375000</v>
      </c>
      <c r="AY109" s="41" t="s">
        <v>114</v>
      </c>
      <c r="AZ109" s="35" t="s">
        <v>114</v>
      </c>
      <c r="BA109" s="74" t="s">
        <v>114</v>
      </c>
      <c r="BB109" s="35" t="s">
        <v>114</v>
      </c>
      <c r="BC109" s="35" t="s">
        <v>114</v>
      </c>
      <c r="BD109" s="35" t="s">
        <v>114</v>
      </c>
      <c r="BE109" s="35" t="s">
        <v>114</v>
      </c>
      <c r="BF109" s="35" t="s">
        <v>114</v>
      </c>
      <c r="BG109" s="35" t="s">
        <v>114</v>
      </c>
      <c r="BH109" s="35" t="s">
        <v>114</v>
      </c>
      <c r="BI109" s="37">
        <v>1875000</v>
      </c>
      <c r="BJ109" s="31">
        <v>1499996.52</v>
      </c>
      <c r="BK109" s="31">
        <v>97115.64</v>
      </c>
      <c r="BL109" s="42">
        <f>BJ109+BK109</f>
        <v>1597112.16</v>
      </c>
      <c r="BM109" s="27" t="s">
        <v>369</v>
      </c>
      <c r="BN109" s="26" t="s">
        <v>316</v>
      </c>
      <c r="BO109" s="70">
        <v>45585</v>
      </c>
      <c r="BP109" s="70">
        <v>45953</v>
      </c>
      <c r="BQ109" s="26" t="s">
        <v>114</v>
      </c>
      <c r="BR109" s="26" t="s">
        <v>370</v>
      </c>
      <c r="BS109" s="70">
        <v>45585</v>
      </c>
      <c r="BT109" s="70">
        <v>45992</v>
      </c>
      <c r="BU109" s="72" t="s">
        <v>371</v>
      </c>
      <c r="BV109" s="72" t="s">
        <v>371</v>
      </c>
      <c r="BW109" s="26" t="s">
        <v>114</v>
      </c>
      <c r="BX109" s="26" t="s">
        <v>114</v>
      </c>
      <c r="BY109" s="26" t="s">
        <v>114</v>
      </c>
      <c r="BZ109" s="26" t="s">
        <v>372</v>
      </c>
      <c r="CA109" s="40">
        <v>13861</v>
      </c>
      <c r="CB109" s="26" t="s">
        <v>373</v>
      </c>
      <c r="CC109" s="26" t="s">
        <v>374</v>
      </c>
      <c r="CD109" s="14"/>
      <c r="CE109" s="14"/>
      <c r="CF109" s="14"/>
    </row>
    <row r="110" spans="1:84" x14ac:dyDescent="0.25">
      <c r="A110" s="5"/>
      <c r="B110" s="5"/>
      <c r="C110" s="5"/>
      <c r="D110" s="5"/>
      <c r="E110" s="5"/>
      <c r="F110" s="6"/>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35" t="s">
        <v>324</v>
      </c>
      <c r="AM110" s="35" t="s">
        <v>192</v>
      </c>
      <c r="AN110" s="33">
        <v>45911</v>
      </c>
      <c r="AO110" s="34">
        <v>14097</v>
      </c>
      <c r="AP110" s="35" t="s">
        <v>188</v>
      </c>
      <c r="AQ110" s="33">
        <v>45911</v>
      </c>
      <c r="AR110" s="33">
        <v>46276</v>
      </c>
      <c r="AS110" s="35" t="s">
        <v>114</v>
      </c>
      <c r="AT110" s="35" t="s">
        <v>114</v>
      </c>
      <c r="AU110" s="35" t="s">
        <v>114</v>
      </c>
      <c r="AV110" s="35" t="s">
        <v>114</v>
      </c>
      <c r="AW110" s="36" t="s">
        <v>114</v>
      </c>
      <c r="AX110" s="36" t="s">
        <v>114</v>
      </c>
      <c r="AY110" s="35" t="s">
        <v>114</v>
      </c>
      <c r="AZ110" s="35" t="s">
        <v>114</v>
      </c>
      <c r="BA110" s="36" t="s">
        <v>114</v>
      </c>
      <c r="BB110" s="36" t="s">
        <v>114</v>
      </c>
      <c r="BC110" s="35" t="s">
        <v>114</v>
      </c>
      <c r="BD110" s="35" t="s">
        <v>114</v>
      </c>
      <c r="BE110" s="36" t="s">
        <v>114</v>
      </c>
      <c r="BF110" s="36" t="s">
        <v>114</v>
      </c>
      <c r="BG110" s="35" t="s">
        <v>114</v>
      </c>
      <c r="BH110" s="36" t="s">
        <v>114</v>
      </c>
      <c r="BI110" s="5"/>
      <c r="BJ110" s="5"/>
      <c r="BK110" s="5"/>
      <c r="BL110" s="5"/>
      <c r="BM110" s="5"/>
      <c r="BN110" s="5"/>
      <c r="BO110" s="5"/>
      <c r="BP110" s="5"/>
      <c r="BQ110" s="5"/>
      <c r="BR110" s="5"/>
      <c r="BS110" s="7"/>
      <c r="BT110" s="7"/>
      <c r="BU110" s="7"/>
      <c r="BV110" s="7"/>
      <c r="BW110" s="7"/>
      <c r="BX110" s="7"/>
      <c r="BY110" s="7"/>
      <c r="BZ110" s="7"/>
      <c r="CA110" s="7"/>
      <c r="CB110" s="7"/>
      <c r="CC110" s="7"/>
      <c r="CD110" s="14"/>
      <c r="CE110" s="14"/>
      <c r="CF110" s="14"/>
    </row>
    <row r="111" spans="1:84" x14ac:dyDescent="0.25">
      <c r="A111" s="26">
        <v>20</v>
      </c>
      <c r="B111" s="27" t="s">
        <v>375</v>
      </c>
      <c r="C111" s="27" t="s">
        <v>376</v>
      </c>
      <c r="D111" s="27" t="s">
        <v>175</v>
      </c>
      <c r="E111" s="27" t="s">
        <v>176</v>
      </c>
      <c r="F111" s="28" t="s">
        <v>377</v>
      </c>
      <c r="G111" s="30">
        <v>12722</v>
      </c>
      <c r="H111" s="30">
        <v>12855</v>
      </c>
      <c r="I111" s="27" t="s">
        <v>114</v>
      </c>
      <c r="J111" s="27" t="s">
        <v>114</v>
      </c>
      <c r="K111" s="27" t="s">
        <v>114</v>
      </c>
      <c r="L111" s="27" t="s">
        <v>114</v>
      </c>
      <c r="M111" s="27" t="s">
        <v>114</v>
      </c>
      <c r="N111" s="27" t="s">
        <v>114</v>
      </c>
      <c r="O111" s="27" t="s">
        <v>114</v>
      </c>
      <c r="P111" s="27" t="s">
        <v>114</v>
      </c>
      <c r="Q111" s="27" t="s">
        <v>378</v>
      </c>
      <c r="R111" s="29">
        <v>44048</v>
      </c>
      <c r="S111" s="29">
        <v>44413</v>
      </c>
      <c r="T111" s="30">
        <v>12855</v>
      </c>
      <c r="U111" s="27" t="s">
        <v>379</v>
      </c>
      <c r="V111" s="30">
        <v>13021</v>
      </c>
      <c r="W111" s="27" t="s">
        <v>377</v>
      </c>
      <c r="X111" s="31">
        <v>405815.03999999998</v>
      </c>
      <c r="Y111" s="27" t="s">
        <v>380</v>
      </c>
      <c r="Z111" s="27" t="s">
        <v>381</v>
      </c>
      <c r="AA111" s="27" t="s">
        <v>382</v>
      </c>
      <c r="AB111" s="29">
        <v>44293</v>
      </c>
      <c r="AC111" s="30">
        <v>13021</v>
      </c>
      <c r="AD111" s="29">
        <v>44293</v>
      </c>
      <c r="AE111" s="29">
        <v>44561</v>
      </c>
      <c r="AF111" s="27" t="s">
        <v>184</v>
      </c>
      <c r="AG111" s="27" t="s">
        <v>383</v>
      </c>
      <c r="AH111" s="27" t="s">
        <v>114</v>
      </c>
      <c r="AI111" s="31" t="s">
        <v>114</v>
      </c>
      <c r="AJ111" s="31" t="s">
        <v>114</v>
      </c>
      <c r="AK111" s="31">
        <v>405815.03999999998</v>
      </c>
      <c r="AL111" s="35" t="s">
        <v>324</v>
      </c>
      <c r="AM111" s="35" t="s">
        <v>187</v>
      </c>
      <c r="AN111" s="33">
        <v>44490</v>
      </c>
      <c r="AO111" s="34">
        <v>13155</v>
      </c>
      <c r="AP111" s="35" t="s">
        <v>195</v>
      </c>
      <c r="AQ111" s="33" t="s">
        <v>114</v>
      </c>
      <c r="AR111" s="35" t="s">
        <v>114</v>
      </c>
      <c r="AS111" s="35" t="s">
        <v>114</v>
      </c>
      <c r="AT111" s="35" t="s">
        <v>114</v>
      </c>
      <c r="AU111" s="35" t="s">
        <v>114</v>
      </c>
      <c r="AV111" s="41">
        <v>0.25</v>
      </c>
      <c r="AW111" s="35" t="s">
        <v>114</v>
      </c>
      <c r="AX111" s="36">
        <v>101453.75999999999</v>
      </c>
      <c r="AY111" s="41" t="s">
        <v>114</v>
      </c>
      <c r="AZ111" s="35" t="s">
        <v>114</v>
      </c>
      <c r="BA111" s="36" t="s">
        <v>114</v>
      </c>
      <c r="BB111" s="36" t="s">
        <v>114</v>
      </c>
      <c r="BC111" s="35" t="s">
        <v>114</v>
      </c>
      <c r="BD111" s="35" t="s">
        <v>114</v>
      </c>
      <c r="BE111" s="36" t="s">
        <v>114</v>
      </c>
      <c r="BF111" s="36" t="s">
        <v>114</v>
      </c>
      <c r="BG111" s="35" t="s">
        <v>114</v>
      </c>
      <c r="BH111" s="36" t="s">
        <v>114</v>
      </c>
      <c r="BI111" s="37">
        <f>AK111+AX111+BE116+BE117+BE118</f>
        <v>817486.92</v>
      </c>
      <c r="BJ111" s="31">
        <v>2047278.8</v>
      </c>
      <c r="BK111" s="31">
        <v>913126.78</v>
      </c>
      <c r="BL111" s="42">
        <f>BJ111+BK111</f>
        <v>2960405.58</v>
      </c>
      <c r="BM111" s="27" t="s">
        <v>114</v>
      </c>
      <c r="BN111" s="27" t="s">
        <v>114</v>
      </c>
      <c r="BO111" s="27" t="s">
        <v>114</v>
      </c>
      <c r="BP111" s="27" t="s">
        <v>114</v>
      </c>
      <c r="BQ111" s="27" t="s">
        <v>114</v>
      </c>
      <c r="BR111" s="75" t="s">
        <v>114</v>
      </c>
      <c r="BS111" s="76" t="s">
        <v>114</v>
      </c>
      <c r="BT111" s="76" t="s">
        <v>114</v>
      </c>
      <c r="BU111" s="76" t="s">
        <v>114</v>
      </c>
      <c r="BV111" s="76" t="s">
        <v>114</v>
      </c>
      <c r="BW111" s="76" t="s">
        <v>114</v>
      </c>
      <c r="BX111" s="76" t="s">
        <v>114</v>
      </c>
      <c r="BY111" s="76" t="s">
        <v>114</v>
      </c>
      <c r="BZ111" s="77" t="s">
        <v>384</v>
      </c>
      <c r="CA111" s="78">
        <v>14139</v>
      </c>
      <c r="CB111" s="77" t="s">
        <v>385</v>
      </c>
      <c r="CC111" s="77" t="s">
        <v>386</v>
      </c>
      <c r="CD111" s="14"/>
      <c r="CE111" s="14"/>
      <c r="CF111" s="14"/>
    </row>
    <row r="112" spans="1:84" x14ac:dyDescent="0.25">
      <c r="A112" s="2"/>
      <c r="B112" s="2"/>
      <c r="C112" s="2"/>
      <c r="D112" s="2"/>
      <c r="E112" s="2"/>
      <c r="F112" s="4"/>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35" t="s">
        <v>324</v>
      </c>
      <c r="AM112" s="35" t="s">
        <v>192</v>
      </c>
      <c r="AN112" s="33">
        <v>44560</v>
      </c>
      <c r="AO112" s="34">
        <v>13195</v>
      </c>
      <c r="AP112" s="35" t="s">
        <v>188</v>
      </c>
      <c r="AQ112" s="33">
        <v>44560</v>
      </c>
      <c r="AR112" s="33">
        <v>44925</v>
      </c>
      <c r="AS112" s="35" t="s">
        <v>114</v>
      </c>
      <c r="AT112" s="35" t="s">
        <v>114</v>
      </c>
      <c r="AU112" s="35" t="s">
        <v>114</v>
      </c>
      <c r="AV112" s="35" t="s">
        <v>114</v>
      </c>
      <c r="AW112" s="36" t="s">
        <v>114</v>
      </c>
      <c r="AX112" s="36" t="s">
        <v>114</v>
      </c>
      <c r="AY112" s="41" t="s">
        <v>114</v>
      </c>
      <c r="AZ112" s="35" t="s">
        <v>114</v>
      </c>
      <c r="BA112" s="36" t="s">
        <v>114</v>
      </c>
      <c r="BB112" s="36" t="s">
        <v>114</v>
      </c>
      <c r="BC112" s="35" t="s">
        <v>114</v>
      </c>
      <c r="BD112" s="35" t="s">
        <v>114</v>
      </c>
      <c r="BE112" s="36" t="s">
        <v>114</v>
      </c>
      <c r="BF112" s="36" t="s">
        <v>114</v>
      </c>
      <c r="BG112" s="35" t="s">
        <v>114</v>
      </c>
      <c r="BH112" s="36" t="s">
        <v>114</v>
      </c>
      <c r="BI112" s="2"/>
      <c r="BJ112" s="2"/>
      <c r="BK112" s="2"/>
      <c r="BL112" s="2"/>
      <c r="BM112" s="2"/>
      <c r="BN112" s="2"/>
      <c r="BO112" s="2"/>
      <c r="BP112" s="2"/>
      <c r="BQ112" s="2"/>
      <c r="BR112" s="8"/>
      <c r="BS112" s="9"/>
      <c r="BT112" s="9"/>
      <c r="BU112" s="9"/>
      <c r="BV112" s="9"/>
      <c r="BW112" s="9"/>
      <c r="BX112" s="9"/>
      <c r="BY112" s="9"/>
      <c r="BZ112" s="9"/>
      <c r="CA112" s="9"/>
      <c r="CB112" s="9"/>
      <c r="CC112" s="9"/>
      <c r="CD112" s="14"/>
      <c r="CE112" s="14"/>
      <c r="CF112" s="14"/>
    </row>
    <row r="113" spans="1:84" x14ac:dyDescent="0.25">
      <c r="A113" s="2"/>
      <c r="B113" s="2"/>
      <c r="C113" s="2"/>
      <c r="D113" s="2"/>
      <c r="E113" s="2"/>
      <c r="F113" s="4"/>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35" t="s">
        <v>324</v>
      </c>
      <c r="AM113" s="35" t="s">
        <v>194</v>
      </c>
      <c r="AN113" s="33">
        <v>44803</v>
      </c>
      <c r="AO113" s="34">
        <v>13600</v>
      </c>
      <c r="AP113" s="35" t="s">
        <v>188</v>
      </c>
      <c r="AQ113" s="33">
        <v>44803</v>
      </c>
      <c r="AR113" s="33">
        <v>45167</v>
      </c>
      <c r="AS113" s="35" t="s">
        <v>114</v>
      </c>
      <c r="AT113" s="35" t="s">
        <v>114</v>
      </c>
      <c r="AU113" s="35" t="s">
        <v>114</v>
      </c>
      <c r="AV113" s="35" t="s">
        <v>114</v>
      </c>
      <c r="AW113" s="36" t="s">
        <v>114</v>
      </c>
      <c r="AX113" s="36" t="s">
        <v>114</v>
      </c>
      <c r="AY113" s="41" t="s">
        <v>114</v>
      </c>
      <c r="AZ113" s="35" t="s">
        <v>114</v>
      </c>
      <c r="BA113" s="36" t="s">
        <v>114</v>
      </c>
      <c r="BB113" s="36" t="s">
        <v>114</v>
      </c>
      <c r="BC113" s="35" t="s">
        <v>114</v>
      </c>
      <c r="BD113" s="35" t="s">
        <v>114</v>
      </c>
      <c r="BE113" s="36" t="s">
        <v>114</v>
      </c>
      <c r="BF113" s="36" t="s">
        <v>114</v>
      </c>
      <c r="BG113" s="35" t="s">
        <v>114</v>
      </c>
      <c r="BH113" s="36" t="s">
        <v>114</v>
      </c>
      <c r="BI113" s="2"/>
      <c r="BJ113" s="2"/>
      <c r="BK113" s="2"/>
      <c r="BL113" s="2"/>
      <c r="BM113" s="2"/>
      <c r="BN113" s="2"/>
      <c r="BO113" s="2"/>
      <c r="BP113" s="2"/>
      <c r="BQ113" s="2"/>
      <c r="BR113" s="8"/>
      <c r="BS113" s="9"/>
      <c r="BT113" s="9"/>
      <c r="BU113" s="9"/>
      <c r="BV113" s="9"/>
      <c r="BW113" s="9"/>
      <c r="BX113" s="9"/>
      <c r="BY113" s="9"/>
      <c r="BZ113" s="9"/>
      <c r="CA113" s="9"/>
      <c r="CB113" s="9"/>
      <c r="CC113" s="9"/>
      <c r="CD113" s="14"/>
      <c r="CE113" s="14"/>
      <c r="CF113" s="14"/>
    </row>
    <row r="114" spans="1:84" x14ac:dyDescent="0.25">
      <c r="A114" s="2"/>
      <c r="B114" s="2"/>
      <c r="C114" s="2"/>
      <c r="D114" s="2"/>
      <c r="E114" s="2"/>
      <c r="F114" s="4"/>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35" t="s">
        <v>324</v>
      </c>
      <c r="AM114" s="35" t="s">
        <v>207</v>
      </c>
      <c r="AN114" s="33">
        <v>45167</v>
      </c>
      <c r="AO114" s="34">
        <v>13606</v>
      </c>
      <c r="AP114" s="35" t="s">
        <v>188</v>
      </c>
      <c r="AQ114" s="33">
        <v>45167</v>
      </c>
      <c r="AR114" s="33">
        <v>45532</v>
      </c>
      <c r="AS114" s="35" t="s">
        <v>114</v>
      </c>
      <c r="AT114" s="35" t="s">
        <v>114</v>
      </c>
      <c r="AU114" s="35" t="s">
        <v>114</v>
      </c>
      <c r="AV114" s="35" t="s">
        <v>114</v>
      </c>
      <c r="AW114" s="36" t="s">
        <v>114</v>
      </c>
      <c r="AX114" s="36" t="s">
        <v>114</v>
      </c>
      <c r="AY114" s="41" t="s">
        <v>114</v>
      </c>
      <c r="AZ114" s="35" t="s">
        <v>114</v>
      </c>
      <c r="BA114" s="36" t="s">
        <v>114</v>
      </c>
      <c r="BB114" s="36" t="s">
        <v>114</v>
      </c>
      <c r="BC114" s="35" t="s">
        <v>114</v>
      </c>
      <c r="BD114" s="35" t="s">
        <v>114</v>
      </c>
      <c r="BE114" s="36" t="s">
        <v>114</v>
      </c>
      <c r="BF114" s="36" t="s">
        <v>114</v>
      </c>
      <c r="BG114" s="35" t="s">
        <v>114</v>
      </c>
      <c r="BH114" s="36" t="s">
        <v>114</v>
      </c>
      <c r="BI114" s="2"/>
      <c r="BJ114" s="2"/>
      <c r="BK114" s="2"/>
      <c r="BL114" s="2"/>
      <c r="BM114" s="2"/>
      <c r="BN114" s="2"/>
      <c r="BO114" s="2"/>
      <c r="BP114" s="2"/>
      <c r="BQ114" s="2"/>
      <c r="BR114" s="8"/>
      <c r="BS114" s="9"/>
      <c r="BT114" s="9"/>
      <c r="BU114" s="9"/>
      <c r="BV114" s="9"/>
      <c r="BW114" s="9"/>
      <c r="BX114" s="9"/>
      <c r="BY114" s="9"/>
      <c r="BZ114" s="9"/>
      <c r="CA114" s="9"/>
      <c r="CB114" s="9"/>
      <c r="CC114" s="9"/>
      <c r="CD114" s="14"/>
      <c r="CE114" s="14"/>
      <c r="CF114" s="14"/>
    </row>
    <row r="115" spans="1:84" x14ac:dyDescent="0.25">
      <c r="A115" s="2"/>
      <c r="B115" s="2"/>
      <c r="C115" s="2"/>
      <c r="D115" s="2"/>
      <c r="E115" s="2"/>
      <c r="F115" s="4"/>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35" t="s">
        <v>324</v>
      </c>
      <c r="AM115" s="35" t="s">
        <v>208</v>
      </c>
      <c r="AN115" s="33">
        <v>45532</v>
      </c>
      <c r="AO115" s="34">
        <v>13851</v>
      </c>
      <c r="AP115" s="35" t="s">
        <v>188</v>
      </c>
      <c r="AQ115" s="33">
        <v>45533</v>
      </c>
      <c r="AR115" s="33">
        <v>45898</v>
      </c>
      <c r="AS115" s="35" t="s">
        <v>114</v>
      </c>
      <c r="AT115" s="35" t="s">
        <v>114</v>
      </c>
      <c r="AU115" s="35" t="s">
        <v>114</v>
      </c>
      <c r="AV115" s="35" t="s">
        <v>114</v>
      </c>
      <c r="AW115" s="36" t="s">
        <v>114</v>
      </c>
      <c r="AX115" s="36" t="s">
        <v>114</v>
      </c>
      <c r="AY115" s="41" t="s">
        <v>114</v>
      </c>
      <c r="AZ115" s="35" t="s">
        <v>114</v>
      </c>
      <c r="BA115" s="36" t="s">
        <v>114</v>
      </c>
      <c r="BB115" s="36" t="s">
        <v>114</v>
      </c>
      <c r="BC115" s="35" t="s">
        <v>114</v>
      </c>
      <c r="BD115" s="35" t="s">
        <v>114</v>
      </c>
      <c r="BE115" s="36" t="s">
        <v>114</v>
      </c>
      <c r="BF115" s="36" t="s">
        <v>114</v>
      </c>
      <c r="BG115" s="35" t="s">
        <v>114</v>
      </c>
      <c r="BH115" s="36" t="s">
        <v>114</v>
      </c>
      <c r="BI115" s="2"/>
      <c r="BJ115" s="2"/>
      <c r="BK115" s="2"/>
      <c r="BL115" s="2"/>
      <c r="BM115" s="2"/>
      <c r="BN115" s="2"/>
      <c r="BO115" s="2"/>
      <c r="BP115" s="2"/>
      <c r="BQ115" s="2"/>
      <c r="BR115" s="8"/>
      <c r="BS115" s="9"/>
      <c r="BT115" s="9"/>
      <c r="BU115" s="9"/>
      <c r="BV115" s="9"/>
      <c r="BW115" s="9"/>
      <c r="BX115" s="9"/>
      <c r="BY115" s="9"/>
      <c r="BZ115" s="9"/>
      <c r="CA115" s="9"/>
      <c r="CB115" s="9"/>
      <c r="CC115" s="9"/>
      <c r="CD115" s="79"/>
      <c r="CE115" s="79"/>
      <c r="CF115" s="79"/>
    </row>
    <row r="116" spans="1:84" x14ac:dyDescent="0.25">
      <c r="A116" s="2"/>
      <c r="B116" s="2"/>
      <c r="C116" s="2"/>
      <c r="D116" s="2"/>
      <c r="E116" s="2"/>
      <c r="F116" s="4"/>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35" t="s">
        <v>387</v>
      </c>
      <c r="AM116" s="35" t="s">
        <v>213</v>
      </c>
      <c r="AN116" s="33">
        <v>45793</v>
      </c>
      <c r="AO116" s="34">
        <v>14027</v>
      </c>
      <c r="AP116" s="35" t="s">
        <v>388</v>
      </c>
      <c r="AQ116" s="33" t="s">
        <v>114</v>
      </c>
      <c r="AR116" s="35" t="s">
        <v>114</v>
      </c>
      <c r="AS116" s="35" t="s">
        <v>114</v>
      </c>
      <c r="AT116" s="35" t="s">
        <v>114</v>
      </c>
      <c r="AU116" s="35" t="s">
        <v>114</v>
      </c>
      <c r="AV116" s="35" t="s">
        <v>114</v>
      </c>
      <c r="AW116" s="36" t="s">
        <v>114</v>
      </c>
      <c r="AX116" s="36" t="s">
        <v>114</v>
      </c>
      <c r="AY116" s="41" t="s">
        <v>114</v>
      </c>
      <c r="AZ116" s="35" t="s">
        <v>114</v>
      </c>
      <c r="BA116" s="36" t="s">
        <v>114</v>
      </c>
      <c r="BB116" s="36" t="s">
        <v>114</v>
      </c>
      <c r="BC116" s="33">
        <v>45793</v>
      </c>
      <c r="BD116" s="35" t="s">
        <v>114</v>
      </c>
      <c r="BE116" s="36">
        <v>98775</v>
      </c>
      <c r="BF116" s="36" t="s">
        <v>114</v>
      </c>
      <c r="BG116" s="35" t="s">
        <v>114</v>
      </c>
      <c r="BH116" s="36" t="s">
        <v>114</v>
      </c>
      <c r="BI116" s="2"/>
      <c r="BJ116" s="2"/>
      <c r="BK116" s="2"/>
      <c r="BL116" s="2"/>
      <c r="BM116" s="2"/>
      <c r="BN116" s="2"/>
      <c r="BO116" s="2"/>
      <c r="BP116" s="2"/>
      <c r="BQ116" s="2"/>
      <c r="BR116" s="8"/>
      <c r="BS116" s="9"/>
      <c r="BT116" s="9"/>
      <c r="BU116" s="9"/>
      <c r="BV116" s="9"/>
      <c r="BW116" s="9"/>
      <c r="BX116" s="9"/>
      <c r="BY116" s="9"/>
      <c r="BZ116" s="9"/>
      <c r="CA116" s="9"/>
      <c r="CB116" s="9"/>
      <c r="CC116" s="9"/>
      <c r="CD116" s="79"/>
      <c r="CE116" s="79"/>
      <c r="CF116" s="79"/>
    </row>
    <row r="117" spans="1:84" x14ac:dyDescent="0.25">
      <c r="A117" s="2"/>
      <c r="B117" s="2"/>
      <c r="C117" s="2"/>
      <c r="D117" s="2"/>
      <c r="E117" s="2"/>
      <c r="F117" s="4"/>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35" t="s">
        <v>387</v>
      </c>
      <c r="AM117" s="35" t="s">
        <v>389</v>
      </c>
      <c r="AN117" s="33">
        <v>45793</v>
      </c>
      <c r="AO117" s="33">
        <v>14027</v>
      </c>
      <c r="AP117" s="35" t="s">
        <v>388</v>
      </c>
      <c r="AQ117" s="33" t="s">
        <v>114</v>
      </c>
      <c r="AR117" s="35" t="s">
        <v>114</v>
      </c>
      <c r="AS117" s="35" t="s">
        <v>114</v>
      </c>
      <c r="AT117" s="35" t="s">
        <v>114</v>
      </c>
      <c r="AU117" s="35" t="s">
        <v>114</v>
      </c>
      <c r="AV117" s="35" t="s">
        <v>114</v>
      </c>
      <c r="AW117" s="36" t="s">
        <v>114</v>
      </c>
      <c r="AX117" s="36" t="s">
        <v>114</v>
      </c>
      <c r="AY117" s="41" t="s">
        <v>114</v>
      </c>
      <c r="AZ117" s="35" t="s">
        <v>114</v>
      </c>
      <c r="BA117" s="36" t="s">
        <v>114</v>
      </c>
      <c r="BB117" s="36" t="s">
        <v>114</v>
      </c>
      <c r="BC117" s="33">
        <v>45793</v>
      </c>
      <c r="BD117" s="35" t="s">
        <v>114</v>
      </c>
      <c r="BE117" s="36">
        <v>150453</v>
      </c>
      <c r="BF117" s="36" t="s">
        <v>114</v>
      </c>
      <c r="BG117" s="35" t="s">
        <v>114</v>
      </c>
      <c r="BH117" s="36" t="s">
        <v>114</v>
      </c>
      <c r="BI117" s="2"/>
      <c r="BJ117" s="2"/>
      <c r="BK117" s="2"/>
      <c r="BL117" s="2"/>
      <c r="BM117" s="2"/>
      <c r="BN117" s="2"/>
      <c r="BO117" s="2"/>
      <c r="BP117" s="2"/>
      <c r="BQ117" s="2"/>
      <c r="BR117" s="8"/>
      <c r="BS117" s="9"/>
      <c r="BT117" s="9"/>
      <c r="BU117" s="9"/>
      <c r="BV117" s="9"/>
      <c r="BW117" s="9"/>
      <c r="BX117" s="9"/>
      <c r="BY117" s="9"/>
      <c r="BZ117" s="9"/>
      <c r="CA117" s="9"/>
      <c r="CB117" s="9"/>
      <c r="CC117" s="9"/>
      <c r="CD117" s="79"/>
      <c r="CE117" s="79"/>
      <c r="CF117" s="79"/>
    </row>
    <row r="118" spans="1:84" x14ac:dyDescent="0.25">
      <c r="A118" s="5"/>
      <c r="B118" s="5"/>
      <c r="C118" s="5"/>
      <c r="D118" s="5"/>
      <c r="E118" s="5"/>
      <c r="F118" s="6"/>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35" t="s">
        <v>387</v>
      </c>
      <c r="AM118" s="35" t="s">
        <v>390</v>
      </c>
      <c r="AN118" s="33">
        <v>44824</v>
      </c>
      <c r="AO118" s="34">
        <v>13374</v>
      </c>
      <c r="AP118" s="35" t="s">
        <v>388</v>
      </c>
      <c r="AQ118" s="33" t="s">
        <v>114</v>
      </c>
      <c r="AR118" s="35" t="s">
        <v>114</v>
      </c>
      <c r="AS118" s="35" t="s">
        <v>114</v>
      </c>
      <c r="AT118" s="35" t="s">
        <v>114</v>
      </c>
      <c r="AU118" s="35" t="s">
        <v>114</v>
      </c>
      <c r="AV118" s="35" t="s">
        <v>114</v>
      </c>
      <c r="AW118" s="36" t="s">
        <v>114</v>
      </c>
      <c r="AX118" s="36" t="s">
        <v>114</v>
      </c>
      <c r="AY118" s="41" t="s">
        <v>114</v>
      </c>
      <c r="AZ118" s="35" t="s">
        <v>114</v>
      </c>
      <c r="BA118" s="36" t="s">
        <v>114</v>
      </c>
      <c r="BB118" s="36" t="s">
        <v>114</v>
      </c>
      <c r="BC118" s="33">
        <v>44824</v>
      </c>
      <c r="BD118" s="35" t="s">
        <v>114</v>
      </c>
      <c r="BE118" s="36">
        <v>60990.12</v>
      </c>
      <c r="BF118" s="36" t="s">
        <v>114</v>
      </c>
      <c r="BG118" s="35" t="s">
        <v>114</v>
      </c>
      <c r="BH118" s="36" t="s">
        <v>114</v>
      </c>
      <c r="BI118" s="5"/>
      <c r="BJ118" s="5"/>
      <c r="BK118" s="5"/>
      <c r="BL118" s="5"/>
      <c r="BM118" s="5"/>
      <c r="BN118" s="5"/>
      <c r="BO118" s="5"/>
      <c r="BP118" s="5"/>
      <c r="BQ118" s="5"/>
      <c r="BR118" s="3"/>
      <c r="BS118" s="9"/>
      <c r="BT118" s="9"/>
      <c r="BU118" s="9"/>
      <c r="BV118" s="9"/>
      <c r="BW118" s="9"/>
      <c r="BX118" s="9"/>
      <c r="BY118" s="9"/>
      <c r="BZ118" s="9"/>
      <c r="CA118" s="9"/>
      <c r="CB118" s="9"/>
      <c r="CC118" s="9"/>
      <c r="CD118" s="79"/>
      <c r="CE118" s="79"/>
      <c r="CF118" s="79"/>
    </row>
    <row r="119" spans="1:84" x14ac:dyDescent="0.25">
      <c r="A119" s="26">
        <v>21</v>
      </c>
      <c r="B119" s="27" t="s">
        <v>391</v>
      </c>
      <c r="C119" s="27" t="s">
        <v>392</v>
      </c>
      <c r="D119" s="27" t="s">
        <v>175</v>
      </c>
      <c r="E119" s="27" t="s">
        <v>176</v>
      </c>
      <c r="F119" s="28" t="s">
        <v>393</v>
      </c>
      <c r="G119" s="27" t="s">
        <v>394</v>
      </c>
      <c r="H119" s="30">
        <v>13325</v>
      </c>
      <c r="I119" s="27" t="s">
        <v>114</v>
      </c>
      <c r="J119" s="27" t="s">
        <v>114</v>
      </c>
      <c r="K119" s="27" t="s">
        <v>114</v>
      </c>
      <c r="L119" s="27" t="s">
        <v>114</v>
      </c>
      <c r="M119" s="27" t="s">
        <v>114</v>
      </c>
      <c r="N119" s="27" t="s">
        <v>114</v>
      </c>
      <c r="O119" s="27" t="s">
        <v>114</v>
      </c>
      <c r="P119" s="27" t="s">
        <v>114</v>
      </c>
      <c r="Q119" s="27" t="s">
        <v>178</v>
      </c>
      <c r="R119" s="29">
        <v>44762</v>
      </c>
      <c r="S119" s="29">
        <v>45127</v>
      </c>
      <c r="T119" s="30">
        <v>13340</v>
      </c>
      <c r="U119" s="27" t="s">
        <v>395</v>
      </c>
      <c r="V119" s="30">
        <v>13575</v>
      </c>
      <c r="W119" s="27" t="s">
        <v>393</v>
      </c>
      <c r="X119" s="31">
        <v>502012.8</v>
      </c>
      <c r="Y119" s="27" t="s">
        <v>396</v>
      </c>
      <c r="Z119" s="27" t="s">
        <v>381</v>
      </c>
      <c r="AA119" s="27" t="s">
        <v>382</v>
      </c>
      <c r="AB119" s="29">
        <v>45121</v>
      </c>
      <c r="AC119" s="30">
        <v>13575</v>
      </c>
      <c r="AD119" s="29">
        <v>45121</v>
      </c>
      <c r="AE119" s="29">
        <v>45291</v>
      </c>
      <c r="AF119" s="27" t="s">
        <v>184</v>
      </c>
      <c r="AG119" s="27" t="s">
        <v>383</v>
      </c>
      <c r="AH119" s="27" t="s">
        <v>114</v>
      </c>
      <c r="AI119" s="27" t="s">
        <v>114</v>
      </c>
      <c r="AJ119" s="27" t="s">
        <v>114</v>
      </c>
      <c r="AK119" s="31">
        <v>502012.8</v>
      </c>
      <c r="AL119" s="32" t="s">
        <v>324</v>
      </c>
      <c r="AM119" s="32" t="s">
        <v>397</v>
      </c>
      <c r="AN119" s="63">
        <v>45898</v>
      </c>
      <c r="AO119" s="62">
        <v>14099</v>
      </c>
      <c r="AP119" s="32" t="s">
        <v>188</v>
      </c>
      <c r="AQ119" s="63">
        <v>45898</v>
      </c>
      <c r="AR119" s="63">
        <v>46119</v>
      </c>
      <c r="AS119" s="32" t="s">
        <v>114</v>
      </c>
      <c r="AT119" s="32" t="s">
        <v>114</v>
      </c>
      <c r="AU119" s="32" t="s">
        <v>114</v>
      </c>
      <c r="AV119" s="32" t="s">
        <v>114</v>
      </c>
      <c r="AW119" s="64" t="s">
        <v>114</v>
      </c>
      <c r="AX119" s="64" t="s">
        <v>114</v>
      </c>
      <c r="AY119" s="32" t="s">
        <v>114</v>
      </c>
      <c r="AZ119" s="32" t="s">
        <v>114</v>
      </c>
      <c r="BA119" s="64" t="s">
        <v>114</v>
      </c>
      <c r="BB119" s="64" t="s">
        <v>114</v>
      </c>
      <c r="BC119" s="32" t="s">
        <v>114</v>
      </c>
      <c r="BD119" s="32" t="s">
        <v>114</v>
      </c>
      <c r="BE119" s="64" t="s">
        <v>114</v>
      </c>
      <c r="BF119" s="64" t="s">
        <v>114</v>
      </c>
      <c r="BG119" s="32" t="s">
        <v>114</v>
      </c>
      <c r="BH119" s="64" t="s">
        <v>114</v>
      </c>
      <c r="BI119" s="37">
        <v>686524.32</v>
      </c>
      <c r="BJ119" s="31">
        <v>206102.73</v>
      </c>
      <c r="BK119" s="31">
        <v>731056.23</v>
      </c>
      <c r="BL119" s="42">
        <f>BK119+BJ119</f>
        <v>937158.96</v>
      </c>
      <c r="BM119" s="27" t="s">
        <v>114</v>
      </c>
      <c r="BN119" s="27" t="s">
        <v>114</v>
      </c>
      <c r="BO119" s="27" t="s">
        <v>114</v>
      </c>
      <c r="BP119" s="27" t="s">
        <v>114</v>
      </c>
      <c r="BQ119" s="27" t="s">
        <v>114</v>
      </c>
      <c r="BR119" s="75" t="s">
        <v>114</v>
      </c>
      <c r="BS119" s="76" t="s">
        <v>114</v>
      </c>
      <c r="BT119" s="76" t="s">
        <v>114</v>
      </c>
      <c r="BU119" s="76" t="s">
        <v>114</v>
      </c>
      <c r="BV119" s="76" t="s">
        <v>114</v>
      </c>
      <c r="BW119" s="76" t="s">
        <v>114</v>
      </c>
      <c r="BX119" s="76" t="s">
        <v>114</v>
      </c>
      <c r="BY119" s="76" t="s">
        <v>114</v>
      </c>
      <c r="BZ119" s="77" t="s">
        <v>398</v>
      </c>
      <c r="CA119" s="78">
        <v>14139</v>
      </c>
      <c r="CB119" s="77" t="s">
        <v>385</v>
      </c>
      <c r="CC119" s="77" t="s">
        <v>386</v>
      </c>
      <c r="CD119" s="79"/>
      <c r="CE119" s="79"/>
      <c r="CF119" s="79"/>
    </row>
    <row r="120" spans="1:84" x14ac:dyDescent="0.25">
      <c r="A120" s="2"/>
      <c r="B120" s="2"/>
      <c r="C120" s="2"/>
      <c r="D120" s="2"/>
      <c r="E120" s="2"/>
      <c r="F120" s="4"/>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35" t="s">
        <v>324</v>
      </c>
      <c r="AM120" s="35" t="s">
        <v>399</v>
      </c>
      <c r="AN120" s="73">
        <v>45293</v>
      </c>
      <c r="AO120" s="49">
        <v>13684</v>
      </c>
      <c r="AP120" s="45" t="s">
        <v>188</v>
      </c>
      <c r="AQ120" s="73">
        <v>45293</v>
      </c>
      <c r="AR120" s="33">
        <v>45657</v>
      </c>
      <c r="AS120" s="35" t="s">
        <v>114</v>
      </c>
      <c r="AT120" s="35" t="s">
        <v>114</v>
      </c>
      <c r="AU120" s="35" t="s">
        <v>114</v>
      </c>
      <c r="AV120" s="35" t="s">
        <v>114</v>
      </c>
      <c r="AW120" s="36" t="s">
        <v>114</v>
      </c>
      <c r="AX120" s="36" t="s">
        <v>114</v>
      </c>
      <c r="AY120" s="35" t="s">
        <v>114</v>
      </c>
      <c r="AZ120" s="35" t="s">
        <v>114</v>
      </c>
      <c r="BA120" s="36" t="s">
        <v>114</v>
      </c>
      <c r="BB120" s="36" t="s">
        <v>114</v>
      </c>
      <c r="BC120" s="35" t="s">
        <v>114</v>
      </c>
      <c r="BD120" s="35" t="s">
        <v>114</v>
      </c>
      <c r="BE120" s="36" t="s">
        <v>114</v>
      </c>
      <c r="BF120" s="36" t="s">
        <v>114</v>
      </c>
      <c r="BG120" s="35" t="s">
        <v>114</v>
      </c>
      <c r="BH120" s="36" t="s">
        <v>114</v>
      </c>
      <c r="BI120" s="2"/>
      <c r="BJ120" s="2"/>
      <c r="BK120" s="2"/>
      <c r="BL120" s="2"/>
      <c r="BM120" s="2"/>
      <c r="BN120" s="2"/>
      <c r="BO120" s="2"/>
      <c r="BP120" s="2"/>
      <c r="BQ120" s="2"/>
      <c r="BR120" s="8"/>
      <c r="BS120" s="9"/>
      <c r="BT120" s="9"/>
      <c r="BU120" s="9"/>
      <c r="BV120" s="9"/>
      <c r="BW120" s="9"/>
      <c r="BX120" s="9"/>
      <c r="BY120" s="9"/>
      <c r="BZ120" s="9"/>
      <c r="CA120" s="9"/>
      <c r="CB120" s="9"/>
      <c r="CC120" s="9"/>
      <c r="CD120" s="79"/>
      <c r="CE120" s="79"/>
      <c r="CF120" s="79"/>
    </row>
    <row r="121" spans="1:84" x14ac:dyDescent="0.25">
      <c r="A121" s="2"/>
      <c r="B121" s="2"/>
      <c r="C121" s="2"/>
      <c r="D121" s="2"/>
      <c r="E121" s="2"/>
      <c r="F121" s="4"/>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35" t="s">
        <v>324</v>
      </c>
      <c r="AM121" s="35" t="s">
        <v>192</v>
      </c>
      <c r="AN121" s="33">
        <v>45657</v>
      </c>
      <c r="AO121" s="34">
        <v>13936</v>
      </c>
      <c r="AP121" s="35" t="s">
        <v>188</v>
      </c>
      <c r="AQ121" s="33">
        <v>45657</v>
      </c>
      <c r="AR121" s="33">
        <v>46022</v>
      </c>
      <c r="AS121" s="35" t="s">
        <v>114</v>
      </c>
      <c r="AT121" s="35" t="s">
        <v>114</v>
      </c>
      <c r="AU121" s="35" t="s">
        <v>114</v>
      </c>
      <c r="AV121" s="35" t="s">
        <v>114</v>
      </c>
      <c r="AW121" s="36" t="s">
        <v>114</v>
      </c>
      <c r="AX121" s="36" t="s">
        <v>114</v>
      </c>
      <c r="AY121" s="35" t="s">
        <v>114</v>
      </c>
      <c r="AZ121" s="35" t="s">
        <v>114</v>
      </c>
      <c r="BA121" s="36" t="s">
        <v>114</v>
      </c>
      <c r="BB121" s="36" t="s">
        <v>114</v>
      </c>
      <c r="BC121" s="35" t="s">
        <v>114</v>
      </c>
      <c r="BD121" s="35" t="s">
        <v>114</v>
      </c>
      <c r="BE121" s="36" t="s">
        <v>114</v>
      </c>
      <c r="BF121" s="36" t="s">
        <v>114</v>
      </c>
      <c r="BG121" s="35" t="s">
        <v>114</v>
      </c>
      <c r="BH121" s="36" t="s">
        <v>114</v>
      </c>
      <c r="BI121" s="2"/>
      <c r="BJ121" s="2"/>
      <c r="BK121" s="2"/>
      <c r="BL121" s="2"/>
      <c r="BM121" s="2"/>
      <c r="BN121" s="2"/>
      <c r="BO121" s="2"/>
      <c r="BP121" s="2"/>
      <c r="BQ121" s="2"/>
      <c r="BR121" s="8"/>
      <c r="BS121" s="9"/>
      <c r="BT121" s="9"/>
      <c r="BU121" s="9"/>
      <c r="BV121" s="9"/>
      <c r="BW121" s="9"/>
      <c r="BX121" s="9"/>
      <c r="BY121" s="9"/>
      <c r="BZ121" s="9"/>
      <c r="CA121" s="9"/>
      <c r="CB121" s="9"/>
      <c r="CC121" s="9"/>
      <c r="CD121" s="14"/>
      <c r="CE121" s="14"/>
      <c r="CF121" s="14"/>
    </row>
    <row r="122" spans="1:84" x14ac:dyDescent="0.25">
      <c r="A122" s="2"/>
      <c r="B122" s="2"/>
      <c r="C122" s="2"/>
      <c r="D122" s="2"/>
      <c r="E122" s="2"/>
      <c r="F122" s="4"/>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35" t="s">
        <v>387</v>
      </c>
      <c r="AM122" s="35" t="s">
        <v>194</v>
      </c>
      <c r="AN122" s="33">
        <v>45793</v>
      </c>
      <c r="AO122" s="34">
        <v>14027</v>
      </c>
      <c r="AP122" s="35" t="s">
        <v>388</v>
      </c>
      <c r="AQ122" s="35" t="s">
        <v>114</v>
      </c>
      <c r="AR122" s="35" t="s">
        <v>114</v>
      </c>
      <c r="AS122" s="35" t="s">
        <v>114</v>
      </c>
      <c r="AT122" s="35" t="s">
        <v>114</v>
      </c>
      <c r="AU122" s="35" t="s">
        <v>114</v>
      </c>
      <c r="AV122" s="35" t="s">
        <v>114</v>
      </c>
      <c r="AW122" s="36" t="s">
        <v>114</v>
      </c>
      <c r="AX122" s="36" t="s">
        <v>114</v>
      </c>
      <c r="AY122" s="35" t="s">
        <v>114</v>
      </c>
      <c r="AZ122" s="35" t="s">
        <v>114</v>
      </c>
      <c r="BA122" s="36" t="s">
        <v>114</v>
      </c>
      <c r="BB122" s="36" t="s">
        <v>114</v>
      </c>
      <c r="BC122" s="33">
        <v>45793</v>
      </c>
      <c r="BD122" s="35" t="s">
        <v>114</v>
      </c>
      <c r="BE122" s="36">
        <v>184511.52</v>
      </c>
      <c r="BF122" s="36" t="s">
        <v>114</v>
      </c>
      <c r="BG122" s="35" t="s">
        <v>114</v>
      </c>
      <c r="BH122" s="36" t="s">
        <v>114</v>
      </c>
      <c r="BI122" s="2"/>
      <c r="BJ122" s="2"/>
      <c r="BK122" s="2"/>
      <c r="BL122" s="2"/>
      <c r="BM122" s="2"/>
      <c r="BN122" s="2"/>
      <c r="BO122" s="2"/>
      <c r="BP122" s="2"/>
      <c r="BQ122" s="2"/>
      <c r="BR122" s="8"/>
      <c r="BS122" s="9"/>
      <c r="BT122" s="9"/>
      <c r="BU122" s="9"/>
      <c r="BV122" s="9"/>
      <c r="BW122" s="9"/>
      <c r="BX122" s="9"/>
      <c r="BY122" s="9"/>
      <c r="BZ122" s="9"/>
      <c r="CA122" s="9"/>
      <c r="CB122" s="9"/>
      <c r="CC122" s="9"/>
      <c r="CD122" s="14"/>
      <c r="CE122" s="14"/>
      <c r="CF122" s="14"/>
    </row>
    <row r="123" spans="1:84" x14ac:dyDescent="0.25">
      <c r="A123" s="5"/>
      <c r="B123" s="5"/>
      <c r="C123" s="5"/>
      <c r="D123" s="5"/>
      <c r="E123" s="5"/>
      <c r="F123" s="6"/>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35" t="s">
        <v>324</v>
      </c>
      <c r="AM123" s="35" t="s">
        <v>207</v>
      </c>
      <c r="AN123" s="33">
        <v>46021</v>
      </c>
      <c r="AO123" s="34">
        <v>14179</v>
      </c>
      <c r="AP123" s="35" t="s">
        <v>188</v>
      </c>
      <c r="AQ123" s="33">
        <v>46021</v>
      </c>
      <c r="AR123" s="33">
        <v>46386</v>
      </c>
      <c r="AS123" s="35" t="s">
        <v>114</v>
      </c>
      <c r="AT123" s="35" t="s">
        <v>114</v>
      </c>
      <c r="AU123" s="35" t="s">
        <v>114</v>
      </c>
      <c r="AV123" s="35" t="s">
        <v>114</v>
      </c>
      <c r="AW123" s="36" t="s">
        <v>114</v>
      </c>
      <c r="AX123" s="36" t="s">
        <v>114</v>
      </c>
      <c r="AY123" s="35" t="s">
        <v>114</v>
      </c>
      <c r="AZ123" s="35" t="s">
        <v>114</v>
      </c>
      <c r="BA123" s="36" t="s">
        <v>114</v>
      </c>
      <c r="BB123" s="36" t="s">
        <v>114</v>
      </c>
      <c r="BC123" s="36" t="s">
        <v>114</v>
      </c>
      <c r="BD123" s="36" t="s">
        <v>114</v>
      </c>
      <c r="BE123" s="36" t="s">
        <v>114</v>
      </c>
      <c r="BF123" s="36" t="s">
        <v>114</v>
      </c>
      <c r="BG123" s="36" t="s">
        <v>114</v>
      </c>
      <c r="BH123" s="36" t="s">
        <v>114</v>
      </c>
      <c r="BI123" s="5"/>
      <c r="BJ123" s="5"/>
      <c r="BK123" s="5"/>
      <c r="BL123" s="5"/>
      <c r="BM123" s="5"/>
      <c r="BN123" s="5"/>
      <c r="BO123" s="5"/>
      <c r="BP123" s="5"/>
      <c r="BQ123" s="5"/>
      <c r="BR123" s="3"/>
      <c r="BS123" s="9"/>
      <c r="BT123" s="9"/>
      <c r="BU123" s="9"/>
      <c r="BV123" s="9"/>
      <c r="BW123" s="9"/>
      <c r="BX123" s="9"/>
      <c r="BY123" s="9"/>
      <c r="BZ123" s="9"/>
      <c r="CA123" s="9"/>
      <c r="CB123" s="9"/>
      <c r="CC123" s="9"/>
      <c r="CD123" s="14"/>
      <c r="CE123" s="14"/>
      <c r="CF123" s="14"/>
    </row>
    <row r="124" spans="1:84" x14ac:dyDescent="0.25">
      <c r="A124" s="26">
        <v>22</v>
      </c>
      <c r="B124" s="27" t="s">
        <v>400</v>
      </c>
      <c r="C124" s="27" t="s">
        <v>114</v>
      </c>
      <c r="D124" s="27" t="s">
        <v>401</v>
      </c>
      <c r="E124" s="27" t="s">
        <v>114</v>
      </c>
      <c r="F124" s="28" t="s">
        <v>402</v>
      </c>
      <c r="G124" s="27" t="s">
        <v>114</v>
      </c>
      <c r="H124" s="27" t="s">
        <v>114</v>
      </c>
      <c r="I124" s="27" t="s">
        <v>114</v>
      </c>
      <c r="J124" s="27" t="s">
        <v>114</v>
      </c>
      <c r="K124" s="27" t="s">
        <v>114</v>
      </c>
      <c r="L124" s="27" t="s">
        <v>114</v>
      </c>
      <c r="M124" s="27" t="s">
        <v>403</v>
      </c>
      <c r="N124" s="27" t="s">
        <v>404</v>
      </c>
      <c r="O124" s="27" t="s">
        <v>114</v>
      </c>
      <c r="P124" s="30">
        <v>13617</v>
      </c>
      <c r="Q124" s="27" t="s">
        <v>114</v>
      </c>
      <c r="R124" s="27" t="s">
        <v>114</v>
      </c>
      <c r="S124" s="27" t="s">
        <v>114</v>
      </c>
      <c r="T124" s="27" t="s">
        <v>114</v>
      </c>
      <c r="U124" s="27" t="s">
        <v>114</v>
      </c>
      <c r="V124" s="27" t="s">
        <v>114</v>
      </c>
      <c r="W124" s="27" t="s">
        <v>114</v>
      </c>
      <c r="X124" s="27" t="s">
        <v>114</v>
      </c>
      <c r="Y124" s="27" t="s">
        <v>405</v>
      </c>
      <c r="Z124" s="27" t="s">
        <v>406</v>
      </c>
      <c r="AA124" s="27" t="s">
        <v>407</v>
      </c>
      <c r="AB124" s="29">
        <v>45187</v>
      </c>
      <c r="AC124" s="30">
        <v>13619</v>
      </c>
      <c r="AD124" s="29">
        <v>45187</v>
      </c>
      <c r="AE124" s="29">
        <v>45553</v>
      </c>
      <c r="AF124" s="27" t="s">
        <v>184</v>
      </c>
      <c r="AG124" s="27" t="s">
        <v>408</v>
      </c>
      <c r="AH124" s="27" t="s">
        <v>114</v>
      </c>
      <c r="AI124" s="27" t="s">
        <v>114</v>
      </c>
      <c r="AJ124" s="27" t="s">
        <v>114</v>
      </c>
      <c r="AK124" s="31">
        <v>11580</v>
      </c>
      <c r="AL124" s="35" t="s">
        <v>324</v>
      </c>
      <c r="AM124" s="35" t="s">
        <v>187</v>
      </c>
      <c r="AN124" s="33">
        <v>45522</v>
      </c>
      <c r="AO124" s="34">
        <v>13879</v>
      </c>
      <c r="AP124" s="35" t="s">
        <v>188</v>
      </c>
      <c r="AQ124" s="33">
        <v>45522</v>
      </c>
      <c r="AR124" s="33">
        <v>45887</v>
      </c>
      <c r="AS124" s="35" t="s">
        <v>114</v>
      </c>
      <c r="AT124" s="35" t="s">
        <v>114</v>
      </c>
      <c r="AU124" s="35" t="s">
        <v>114</v>
      </c>
      <c r="AV124" s="35" t="s">
        <v>114</v>
      </c>
      <c r="AW124" s="36" t="s">
        <v>114</v>
      </c>
      <c r="AX124" s="36" t="s">
        <v>114</v>
      </c>
      <c r="AY124" s="35" t="s">
        <v>114</v>
      </c>
      <c r="AZ124" s="35" t="s">
        <v>114</v>
      </c>
      <c r="BA124" s="36" t="s">
        <v>114</v>
      </c>
      <c r="BB124" s="36" t="s">
        <v>114</v>
      </c>
      <c r="BC124" s="36" t="s">
        <v>114</v>
      </c>
      <c r="BD124" s="36" t="s">
        <v>114</v>
      </c>
      <c r="BE124" s="36" t="s">
        <v>114</v>
      </c>
      <c r="BF124" s="36" t="s">
        <v>114</v>
      </c>
      <c r="BG124" s="36" t="s">
        <v>114</v>
      </c>
      <c r="BH124" s="36" t="s">
        <v>114</v>
      </c>
      <c r="BI124" s="37">
        <v>11580</v>
      </c>
      <c r="BJ124" s="31">
        <v>23160</v>
      </c>
      <c r="BK124" s="31">
        <v>11580</v>
      </c>
      <c r="BL124" s="42">
        <f>BJ124+BK124</f>
        <v>34740</v>
      </c>
      <c r="BM124" s="27" t="s">
        <v>114</v>
      </c>
      <c r="BN124" s="27" t="s">
        <v>114</v>
      </c>
      <c r="BO124" s="27" t="s">
        <v>114</v>
      </c>
      <c r="BP124" s="27" t="s">
        <v>114</v>
      </c>
      <c r="BQ124" s="27" t="s">
        <v>114</v>
      </c>
      <c r="BR124" s="75" t="s">
        <v>114</v>
      </c>
      <c r="BS124" s="76" t="s">
        <v>114</v>
      </c>
      <c r="BT124" s="76" t="s">
        <v>114</v>
      </c>
      <c r="BU124" s="76" t="s">
        <v>114</v>
      </c>
      <c r="BV124" s="76" t="s">
        <v>114</v>
      </c>
      <c r="BW124" s="76" t="s">
        <v>114</v>
      </c>
      <c r="BX124" s="76" t="s">
        <v>114</v>
      </c>
      <c r="BY124" s="76" t="s">
        <v>114</v>
      </c>
      <c r="BZ124" s="77" t="s">
        <v>409</v>
      </c>
      <c r="CA124" s="78">
        <v>13368</v>
      </c>
      <c r="CB124" s="76" t="s">
        <v>410</v>
      </c>
      <c r="CC124" s="77" t="s">
        <v>373</v>
      </c>
      <c r="CD124" s="14"/>
      <c r="CE124" s="14"/>
      <c r="CF124" s="14"/>
    </row>
    <row r="125" spans="1:84" x14ac:dyDescent="0.25">
      <c r="A125" s="5"/>
      <c r="B125" s="5"/>
      <c r="C125" s="5"/>
      <c r="D125" s="5"/>
      <c r="E125" s="5"/>
      <c r="F125" s="6"/>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35" t="s">
        <v>324</v>
      </c>
      <c r="AM125" s="35" t="s">
        <v>192</v>
      </c>
      <c r="AN125" s="33">
        <v>45887</v>
      </c>
      <c r="AO125" s="34">
        <v>14125</v>
      </c>
      <c r="AP125" s="35" t="s">
        <v>188</v>
      </c>
      <c r="AQ125" s="33">
        <v>45887</v>
      </c>
      <c r="AR125" s="33">
        <v>46252</v>
      </c>
      <c r="AS125" s="35" t="s">
        <v>114</v>
      </c>
      <c r="AT125" s="35" t="s">
        <v>114</v>
      </c>
      <c r="AU125" s="35" t="s">
        <v>114</v>
      </c>
      <c r="AV125" s="35" t="s">
        <v>114</v>
      </c>
      <c r="AW125" s="36" t="s">
        <v>114</v>
      </c>
      <c r="AX125" s="36" t="s">
        <v>114</v>
      </c>
      <c r="AY125" s="35" t="s">
        <v>114</v>
      </c>
      <c r="AZ125" s="35" t="s">
        <v>114</v>
      </c>
      <c r="BA125" s="36" t="s">
        <v>114</v>
      </c>
      <c r="BB125" s="36" t="s">
        <v>114</v>
      </c>
      <c r="BC125" s="36" t="s">
        <v>114</v>
      </c>
      <c r="BD125" s="36" t="s">
        <v>114</v>
      </c>
      <c r="BE125" s="36" t="s">
        <v>114</v>
      </c>
      <c r="BF125" s="36" t="s">
        <v>114</v>
      </c>
      <c r="BG125" s="36" t="s">
        <v>114</v>
      </c>
      <c r="BH125" s="36" t="s">
        <v>114</v>
      </c>
      <c r="BI125" s="5"/>
      <c r="BJ125" s="5"/>
      <c r="BK125" s="5"/>
      <c r="BL125" s="5"/>
      <c r="BM125" s="5"/>
      <c r="BN125" s="5"/>
      <c r="BO125" s="5"/>
      <c r="BP125" s="5"/>
      <c r="BQ125" s="5"/>
      <c r="BR125" s="3"/>
      <c r="BS125" s="9"/>
      <c r="BT125" s="9"/>
      <c r="BU125" s="9"/>
      <c r="BV125" s="9"/>
      <c r="BW125" s="9"/>
      <c r="BX125" s="9"/>
      <c r="BY125" s="9"/>
      <c r="BZ125" s="9"/>
      <c r="CA125" s="9"/>
      <c r="CB125" s="9"/>
      <c r="CC125" s="9"/>
      <c r="CD125" s="14"/>
      <c r="CE125" s="14"/>
      <c r="CF125" s="14"/>
    </row>
    <row r="126" spans="1:84" x14ac:dyDescent="0.25">
      <c r="A126" s="26">
        <v>23</v>
      </c>
      <c r="B126" s="27" t="s">
        <v>411</v>
      </c>
      <c r="C126" s="27" t="s">
        <v>114</v>
      </c>
      <c r="D126" s="27" t="s">
        <v>412</v>
      </c>
      <c r="E126" s="27" t="s">
        <v>114</v>
      </c>
      <c r="F126" s="28" t="s">
        <v>413</v>
      </c>
      <c r="G126" s="27" t="s">
        <v>114</v>
      </c>
      <c r="H126" s="27" t="s">
        <v>114</v>
      </c>
      <c r="I126" s="27" t="s">
        <v>114</v>
      </c>
      <c r="J126" s="27" t="s">
        <v>114</v>
      </c>
      <c r="K126" s="27" t="s">
        <v>114</v>
      </c>
      <c r="L126" s="27" t="s">
        <v>114</v>
      </c>
      <c r="M126" s="27" t="s">
        <v>414</v>
      </c>
      <c r="N126" s="27" t="s">
        <v>415</v>
      </c>
      <c r="O126" s="27" t="s">
        <v>114</v>
      </c>
      <c r="P126" s="30">
        <v>13558</v>
      </c>
      <c r="Q126" s="27" t="s">
        <v>114</v>
      </c>
      <c r="R126" s="27" t="s">
        <v>114</v>
      </c>
      <c r="S126" s="27" t="s">
        <v>114</v>
      </c>
      <c r="T126" s="27" t="s">
        <v>114</v>
      </c>
      <c r="U126" s="27" t="s">
        <v>114</v>
      </c>
      <c r="V126" s="27" t="s">
        <v>114</v>
      </c>
      <c r="W126" s="27" t="s">
        <v>114</v>
      </c>
      <c r="X126" s="27" t="s">
        <v>114</v>
      </c>
      <c r="Y126" s="27" t="s">
        <v>416</v>
      </c>
      <c r="Z126" s="27" t="s">
        <v>417</v>
      </c>
      <c r="AA126" s="27" t="s">
        <v>418</v>
      </c>
      <c r="AB126" s="29">
        <v>45128</v>
      </c>
      <c r="AC126" s="30">
        <v>13602</v>
      </c>
      <c r="AD126" s="29">
        <v>45128</v>
      </c>
      <c r="AE126" s="29">
        <v>45525</v>
      </c>
      <c r="AF126" s="27" t="s">
        <v>184</v>
      </c>
      <c r="AG126" s="27" t="s">
        <v>383</v>
      </c>
      <c r="AH126" s="27" t="s">
        <v>114</v>
      </c>
      <c r="AI126" s="27" t="s">
        <v>114</v>
      </c>
      <c r="AJ126" s="27" t="s">
        <v>114</v>
      </c>
      <c r="AK126" s="31">
        <v>144000</v>
      </c>
      <c r="AL126" s="35" t="s">
        <v>324</v>
      </c>
      <c r="AM126" s="35" t="s">
        <v>187</v>
      </c>
      <c r="AN126" s="33">
        <v>45495</v>
      </c>
      <c r="AO126" s="34">
        <v>14825</v>
      </c>
      <c r="AP126" s="35" t="s">
        <v>188</v>
      </c>
      <c r="AQ126" s="33">
        <v>45495</v>
      </c>
      <c r="AR126" s="33">
        <v>45859</v>
      </c>
      <c r="AS126" s="35" t="s">
        <v>114</v>
      </c>
      <c r="AT126" s="35" t="s">
        <v>114</v>
      </c>
      <c r="AU126" s="35" t="s">
        <v>114</v>
      </c>
      <c r="AV126" s="35" t="s">
        <v>114</v>
      </c>
      <c r="AW126" s="36" t="s">
        <v>114</v>
      </c>
      <c r="AX126" s="36" t="s">
        <v>114</v>
      </c>
      <c r="AY126" s="35" t="s">
        <v>114</v>
      </c>
      <c r="AZ126" s="35" t="s">
        <v>114</v>
      </c>
      <c r="BA126" s="36" t="s">
        <v>114</v>
      </c>
      <c r="BB126" s="36" t="s">
        <v>114</v>
      </c>
      <c r="BC126" s="36" t="s">
        <v>114</v>
      </c>
      <c r="BD126" s="36" t="s">
        <v>114</v>
      </c>
      <c r="BE126" s="36" t="s">
        <v>114</v>
      </c>
      <c r="BF126" s="36" t="s">
        <v>114</v>
      </c>
      <c r="BG126" s="36" t="s">
        <v>114</v>
      </c>
      <c r="BH126" s="36" t="s">
        <v>114</v>
      </c>
      <c r="BI126" s="37">
        <v>144000</v>
      </c>
      <c r="BJ126" s="31">
        <v>204952.18</v>
      </c>
      <c r="BK126" s="31">
        <v>145360.32999999999</v>
      </c>
      <c r="BL126" s="42">
        <f>BJ126+BK126</f>
        <v>350312.51</v>
      </c>
      <c r="BM126" s="27" t="s">
        <v>114</v>
      </c>
      <c r="BN126" s="27" t="s">
        <v>114</v>
      </c>
      <c r="BO126" s="27" t="s">
        <v>114</v>
      </c>
      <c r="BP126" s="27" t="s">
        <v>114</v>
      </c>
      <c r="BQ126" s="27" t="s">
        <v>114</v>
      </c>
      <c r="BR126" s="27" t="s">
        <v>114</v>
      </c>
      <c r="BS126" s="80" t="s">
        <v>114</v>
      </c>
      <c r="BT126" s="80" t="s">
        <v>114</v>
      </c>
      <c r="BU126" s="80" t="s">
        <v>114</v>
      </c>
      <c r="BV126" s="80" t="s">
        <v>114</v>
      </c>
      <c r="BW126" s="80" t="s">
        <v>114</v>
      </c>
      <c r="BX126" s="80" t="s">
        <v>114</v>
      </c>
      <c r="BY126" s="80" t="s">
        <v>114</v>
      </c>
      <c r="BZ126" s="81" t="s">
        <v>419</v>
      </c>
      <c r="CA126" s="82">
        <v>13602</v>
      </c>
      <c r="CB126" s="81" t="s">
        <v>420</v>
      </c>
      <c r="CC126" s="81" t="s">
        <v>359</v>
      </c>
      <c r="CD126" s="14"/>
      <c r="CE126" s="14"/>
      <c r="CF126" s="14"/>
    </row>
    <row r="127" spans="1:84" x14ac:dyDescent="0.25">
      <c r="A127" s="2"/>
      <c r="B127" s="2"/>
      <c r="C127" s="2"/>
      <c r="D127" s="5"/>
      <c r="E127" s="2"/>
      <c r="F127" s="4"/>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35" t="s">
        <v>324</v>
      </c>
      <c r="AM127" s="35" t="s">
        <v>192</v>
      </c>
      <c r="AN127" s="33">
        <v>45859</v>
      </c>
      <c r="AO127" s="34">
        <v>14070</v>
      </c>
      <c r="AP127" s="35" t="s">
        <v>188</v>
      </c>
      <c r="AQ127" s="33">
        <v>45859</v>
      </c>
      <c r="AR127" s="33">
        <v>46224</v>
      </c>
      <c r="AS127" s="35" t="s">
        <v>114</v>
      </c>
      <c r="AT127" s="35" t="s">
        <v>114</v>
      </c>
      <c r="AU127" s="35" t="s">
        <v>114</v>
      </c>
      <c r="AV127" s="35" t="s">
        <v>114</v>
      </c>
      <c r="AW127" s="36" t="s">
        <v>114</v>
      </c>
      <c r="AX127" s="36" t="s">
        <v>114</v>
      </c>
      <c r="AY127" s="35" t="s">
        <v>114</v>
      </c>
      <c r="AZ127" s="35" t="s">
        <v>114</v>
      </c>
      <c r="BA127" s="36" t="s">
        <v>114</v>
      </c>
      <c r="BB127" s="36" t="s">
        <v>114</v>
      </c>
      <c r="BC127" s="36" t="s">
        <v>114</v>
      </c>
      <c r="BD127" s="36" t="s">
        <v>114</v>
      </c>
      <c r="BE127" s="36" t="s">
        <v>114</v>
      </c>
      <c r="BF127" s="36" t="s">
        <v>114</v>
      </c>
      <c r="BG127" s="36" t="s">
        <v>114</v>
      </c>
      <c r="BH127" s="36" t="s">
        <v>114</v>
      </c>
      <c r="BI127" s="7"/>
      <c r="BJ127" s="2"/>
      <c r="BK127" s="2"/>
      <c r="BL127" s="7"/>
      <c r="BM127" s="5"/>
      <c r="BN127" s="5"/>
      <c r="BO127" s="5"/>
      <c r="BP127" s="5"/>
      <c r="BQ127" s="5"/>
      <c r="BR127" s="5"/>
      <c r="BS127" s="5"/>
      <c r="BT127" s="5"/>
      <c r="BU127" s="5"/>
      <c r="BV127" s="5"/>
      <c r="BW127" s="5"/>
      <c r="BX127" s="5"/>
      <c r="BY127" s="5"/>
      <c r="BZ127" s="2"/>
      <c r="CA127" s="2"/>
      <c r="CB127" s="2"/>
      <c r="CC127" s="2"/>
      <c r="CD127" s="14"/>
      <c r="CE127" s="14"/>
      <c r="CF127" s="14"/>
    </row>
    <row r="128" spans="1:84" x14ac:dyDescent="0.25">
      <c r="A128" s="26">
        <v>24</v>
      </c>
      <c r="B128" s="27" t="s">
        <v>421</v>
      </c>
      <c r="C128" s="27" t="s">
        <v>114</v>
      </c>
      <c r="D128" s="27" t="s">
        <v>412</v>
      </c>
      <c r="E128" s="27" t="s">
        <v>114</v>
      </c>
      <c r="F128" s="28" t="s">
        <v>422</v>
      </c>
      <c r="G128" s="27" t="s">
        <v>114</v>
      </c>
      <c r="H128" s="27" t="s">
        <v>114</v>
      </c>
      <c r="I128" s="27" t="s">
        <v>114</v>
      </c>
      <c r="J128" s="27" t="s">
        <v>114</v>
      </c>
      <c r="K128" s="27" t="s">
        <v>114</v>
      </c>
      <c r="L128" s="27" t="s">
        <v>114</v>
      </c>
      <c r="M128" s="27" t="s">
        <v>423</v>
      </c>
      <c r="N128" s="27" t="s">
        <v>415</v>
      </c>
      <c r="O128" s="27" t="s">
        <v>114</v>
      </c>
      <c r="P128" s="30">
        <v>13295</v>
      </c>
      <c r="Q128" s="27" t="s">
        <v>114</v>
      </c>
      <c r="R128" s="27" t="s">
        <v>114</v>
      </c>
      <c r="S128" s="27" t="s">
        <v>114</v>
      </c>
      <c r="T128" s="27" t="s">
        <v>114</v>
      </c>
      <c r="U128" s="27" t="s">
        <v>114</v>
      </c>
      <c r="V128" s="27" t="s">
        <v>114</v>
      </c>
      <c r="W128" s="27" t="s">
        <v>114</v>
      </c>
      <c r="X128" s="27" t="s">
        <v>114</v>
      </c>
      <c r="Y128" s="27" t="s">
        <v>424</v>
      </c>
      <c r="Z128" s="27" t="s">
        <v>425</v>
      </c>
      <c r="AA128" s="27" t="s">
        <v>426</v>
      </c>
      <c r="AB128" s="29">
        <v>44711</v>
      </c>
      <c r="AC128" s="30">
        <v>13301</v>
      </c>
      <c r="AD128" s="29">
        <v>44711</v>
      </c>
      <c r="AE128" s="29">
        <v>45076</v>
      </c>
      <c r="AF128" s="27" t="s">
        <v>184</v>
      </c>
      <c r="AG128" s="27" t="s">
        <v>383</v>
      </c>
      <c r="AH128" s="27" t="s">
        <v>114</v>
      </c>
      <c r="AI128" s="27" t="s">
        <v>114</v>
      </c>
      <c r="AJ128" s="27" t="s">
        <v>114</v>
      </c>
      <c r="AK128" s="31">
        <v>96000</v>
      </c>
      <c r="AL128" s="35" t="s">
        <v>324</v>
      </c>
      <c r="AM128" s="35" t="s">
        <v>187</v>
      </c>
      <c r="AN128" s="33">
        <v>45075</v>
      </c>
      <c r="AO128" s="34">
        <v>13544</v>
      </c>
      <c r="AP128" s="35" t="s">
        <v>188</v>
      </c>
      <c r="AQ128" s="33">
        <v>45075</v>
      </c>
      <c r="AR128" s="33">
        <v>45441</v>
      </c>
      <c r="AS128" s="35" t="s">
        <v>114</v>
      </c>
      <c r="AT128" s="35" t="s">
        <v>114</v>
      </c>
      <c r="AU128" s="35" t="s">
        <v>114</v>
      </c>
      <c r="AV128" s="35" t="s">
        <v>114</v>
      </c>
      <c r="AW128" s="36" t="s">
        <v>114</v>
      </c>
      <c r="AX128" s="36" t="s">
        <v>114</v>
      </c>
      <c r="AY128" s="35" t="s">
        <v>114</v>
      </c>
      <c r="AZ128" s="35" t="s">
        <v>114</v>
      </c>
      <c r="BA128" s="36" t="s">
        <v>114</v>
      </c>
      <c r="BB128" s="36" t="s">
        <v>114</v>
      </c>
      <c r="BC128" s="35" t="s">
        <v>114</v>
      </c>
      <c r="BD128" s="35" t="s">
        <v>114</v>
      </c>
      <c r="BE128" s="36" t="s">
        <v>114</v>
      </c>
      <c r="BF128" s="36" t="s">
        <v>114</v>
      </c>
      <c r="BG128" s="35" t="s">
        <v>114</v>
      </c>
      <c r="BH128" s="36" t="s">
        <v>114</v>
      </c>
      <c r="BI128" s="37">
        <v>96000</v>
      </c>
      <c r="BJ128" s="31">
        <v>248000</v>
      </c>
      <c r="BK128" s="31">
        <v>96000</v>
      </c>
      <c r="BL128" s="42">
        <f>BJ128+BK128</f>
        <v>344000</v>
      </c>
      <c r="BM128" s="27" t="s">
        <v>114</v>
      </c>
      <c r="BN128" s="27" t="s">
        <v>114</v>
      </c>
      <c r="BO128" s="27" t="s">
        <v>114</v>
      </c>
      <c r="BP128" s="27" t="s">
        <v>114</v>
      </c>
      <c r="BQ128" s="27" t="s">
        <v>114</v>
      </c>
      <c r="BR128" s="27" t="s">
        <v>114</v>
      </c>
      <c r="BS128" s="27" t="s">
        <v>114</v>
      </c>
      <c r="BT128" s="27" t="s">
        <v>114</v>
      </c>
      <c r="BU128" s="27" t="s">
        <v>114</v>
      </c>
      <c r="BV128" s="27" t="s">
        <v>114</v>
      </c>
      <c r="BW128" s="27" t="s">
        <v>114</v>
      </c>
      <c r="BX128" s="27" t="s">
        <v>114</v>
      </c>
      <c r="BY128" s="27" t="s">
        <v>114</v>
      </c>
      <c r="BZ128" s="27" t="s">
        <v>427</v>
      </c>
      <c r="CA128" s="30">
        <v>13464</v>
      </c>
      <c r="CB128" s="27" t="s">
        <v>420</v>
      </c>
      <c r="CC128" s="27" t="s">
        <v>359</v>
      </c>
      <c r="CD128" s="14"/>
      <c r="CE128" s="14"/>
      <c r="CF128" s="14"/>
    </row>
    <row r="129" spans="1:84" x14ac:dyDescent="0.25">
      <c r="A129" s="2"/>
      <c r="B129" s="2"/>
      <c r="C129" s="2"/>
      <c r="D129" s="2"/>
      <c r="E129" s="2"/>
      <c r="F129" s="4"/>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35" t="s">
        <v>324</v>
      </c>
      <c r="AM129" s="35" t="s">
        <v>192</v>
      </c>
      <c r="AN129" s="33">
        <v>45441</v>
      </c>
      <c r="AO129" s="34">
        <v>13787</v>
      </c>
      <c r="AP129" s="35" t="s">
        <v>188</v>
      </c>
      <c r="AQ129" s="33">
        <v>45441</v>
      </c>
      <c r="AR129" s="33">
        <v>45806</v>
      </c>
      <c r="AS129" s="35" t="s">
        <v>114</v>
      </c>
      <c r="AT129" s="35" t="s">
        <v>114</v>
      </c>
      <c r="AU129" s="35" t="s">
        <v>114</v>
      </c>
      <c r="AV129" s="35" t="s">
        <v>114</v>
      </c>
      <c r="AW129" s="35" t="s">
        <v>114</v>
      </c>
      <c r="AX129" s="35" t="s">
        <v>114</v>
      </c>
      <c r="AY129" s="35" t="s">
        <v>114</v>
      </c>
      <c r="AZ129" s="35" t="s">
        <v>114</v>
      </c>
      <c r="BA129" s="35" t="s">
        <v>114</v>
      </c>
      <c r="BB129" s="35" t="s">
        <v>114</v>
      </c>
      <c r="BC129" s="35" t="s">
        <v>114</v>
      </c>
      <c r="BD129" s="35" t="s">
        <v>114</v>
      </c>
      <c r="BE129" s="35" t="s">
        <v>114</v>
      </c>
      <c r="BF129" s="35" t="s">
        <v>114</v>
      </c>
      <c r="BG129" s="35" t="s">
        <v>114</v>
      </c>
      <c r="BH129" s="35" t="s">
        <v>114</v>
      </c>
      <c r="BI129" s="2"/>
      <c r="BJ129" s="2"/>
      <c r="BK129" s="2"/>
      <c r="BL129" s="2"/>
      <c r="BM129" s="2"/>
      <c r="BN129" s="2"/>
      <c r="BO129" s="2"/>
      <c r="BP129" s="2"/>
      <c r="BQ129" s="2"/>
      <c r="BR129" s="2"/>
      <c r="BS129" s="2"/>
      <c r="BT129" s="2"/>
      <c r="BU129" s="2"/>
      <c r="BV129" s="2"/>
      <c r="BW129" s="2"/>
      <c r="BX129" s="2"/>
      <c r="BY129" s="2"/>
      <c r="BZ129" s="2"/>
      <c r="CA129" s="2"/>
      <c r="CB129" s="2"/>
      <c r="CC129" s="2"/>
      <c r="CD129" s="14"/>
      <c r="CE129" s="14"/>
      <c r="CF129" s="14"/>
    </row>
    <row r="130" spans="1:84" x14ac:dyDescent="0.25">
      <c r="A130" s="2"/>
      <c r="B130" s="2"/>
      <c r="C130" s="2"/>
      <c r="D130" s="5"/>
      <c r="E130" s="2"/>
      <c r="F130" s="4"/>
      <c r="G130" s="2"/>
      <c r="H130" s="2"/>
      <c r="I130" s="2"/>
      <c r="J130" s="2"/>
      <c r="K130" s="2"/>
      <c r="L130" s="2"/>
      <c r="M130" s="2"/>
      <c r="N130" s="2"/>
      <c r="O130" s="2"/>
      <c r="P130" s="2"/>
      <c r="Q130" s="2"/>
      <c r="R130" s="2"/>
      <c r="S130" s="2"/>
      <c r="T130" s="2"/>
      <c r="U130" s="2"/>
      <c r="V130" s="2"/>
      <c r="W130" s="2"/>
      <c r="X130" s="2"/>
      <c r="Y130" s="2"/>
      <c r="Z130" s="2"/>
      <c r="AA130" s="2"/>
      <c r="AB130" s="5"/>
      <c r="AC130" s="5"/>
      <c r="AD130" s="5"/>
      <c r="AE130" s="5"/>
      <c r="AF130" s="5"/>
      <c r="AG130" s="5"/>
      <c r="AH130" s="5"/>
      <c r="AI130" s="5"/>
      <c r="AJ130" s="5"/>
      <c r="AK130" s="5"/>
      <c r="AL130" s="35" t="s">
        <v>324</v>
      </c>
      <c r="AM130" s="35" t="s">
        <v>194</v>
      </c>
      <c r="AN130" s="33">
        <v>45806</v>
      </c>
      <c r="AO130" s="34">
        <v>14033</v>
      </c>
      <c r="AP130" s="35" t="s">
        <v>188</v>
      </c>
      <c r="AQ130" s="33">
        <v>45806</v>
      </c>
      <c r="AR130" s="33">
        <v>46171</v>
      </c>
      <c r="AS130" s="35" t="s">
        <v>114</v>
      </c>
      <c r="AT130" s="35" t="s">
        <v>114</v>
      </c>
      <c r="AU130" s="35" t="s">
        <v>114</v>
      </c>
      <c r="AV130" s="35" t="s">
        <v>114</v>
      </c>
      <c r="AW130" s="35" t="s">
        <v>114</v>
      </c>
      <c r="AX130" s="35" t="s">
        <v>114</v>
      </c>
      <c r="AY130" s="35" t="s">
        <v>114</v>
      </c>
      <c r="AZ130" s="35" t="s">
        <v>114</v>
      </c>
      <c r="BA130" s="35" t="s">
        <v>114</v>
      </c>
      <c r="BB130" s="35" t="s">
        <v>114</v>
      </c>
      <c r="BC130" s="35" t="s">
        <v>114</v>
      </c>
      <c r="BD130" s="35" t="s">
        <v>114</v>
      </c>
      <c r="BE130" s="35" t="s">
        <v>114</v>
      </c>
      <c r="BF130" s="35" t="s">
        <v>114</v>
      </c>
      <c r="BG130" s="35" t="s">
        <v>114</v>
      </c>
      <c r="BH130" s="35" t="s">
        <v>114</v>
      </c>
      <c r="BI130" s="7"/>
      <c r="BJ130" s="5"/>
      <c r="BK130" s="5"/>
      <c r="BL130" s="5"/>
      <c r="BM130" s="5"/>
      <c r="BN130" s="5"/>
      <c r="BO130" s="5"/>
      <c r="BP130" s="5"/>
      <c r="BQ130" s="5"/>
      <c r="BR130" s="5"/>
      <c r="BS130" s="5"/>
      <c r="BT130" s="5"/>
      <c r="BU130" s="5"/>
      <c r="BV130" s="5"/>
      <c r="BW130" s="5"/>
      <c r="BX130" s="5"/>
      <c r="BY130" s="5"/>
      <c r="BZ130" s="5"/>
      <c r="CA130" s="5"/>
      <c r="CB130" s="5"/>
      <c r="CC130" s="5"/>
      <c r="CD130" s="14"/>
      <c r="CE130" s="14"/>
      <c r="CF130" s="14"/>
    </row>
    <row r="131" spans="1:84" x14ac:dyDescent="0.25">
      <c r="A131" s="26">
        <v>25</v>
      </c>
      <c r="B131" s="27" t="s">
        <v>428</v>
      </c>
      <c r="C131" s="27" t="s">
        <v>429</v>
      </c>
      <c r="D131" s="27" t="s">
        <v>175</v>
      </c>
      <c r="E131" s="27" t="s">
        <v>430</v>
      </c>
      <c r="F131" s="28" t="s">
        <v>431</v>
      </c>
      <c r="G131" s="30">
        <v>13315</v>
      </c>
      <c r="H131" s="30">
        <v>13329</v>
      </c>
      <c r="I131" s="27" t="s">
        <v>114</v>
      </c>
      <c r="J131" s="27" t="s">
        <v>114</v>
      </c>
      <c r="K131" s="27" t="s">
        <v>114</v>
      </c>
      <c r="L131" s="27" t="s">
        <v>114</v>
      </c>
      <c r="M131" s="27" t="s">
        <v>114</v>
      </c>
      <c r="N131" s="27" t="s">
        <v>114</v>
      </c>
      <c r="O131" s="27" t="s">
        <v>114</v>
      </c>
      <c r="P131" s="27" t="s">
        <v>114</v>
      </c>
      <c r="Q131" s="27" t="s">
        <v>428</v>
      </c>
      <c r="R131" s="29">
        <v>44764</v>
      </c>
      <c r="S131" s="29">
        <v>45129</v>
      </c>
      <c r="T131" s="30">
        <v>13347</v>
      </c>
      <c r="U131" s="27" t="s">
        <v>261</v>
      </c>
      <c r="V131" s="30">
        <v>13571</v>
      </c>
      <c r="W131" s="27" t="s">
        <v>431</v>
      </c>
      <c r="X131" s="31">
        <v>3830250.5</v>
      </c>
      <c r="Y131" s="27" t="s">
        <v>432</v>
      </c>
      <c r="Z131" s="27" t="s">
        <v>433</v>
      </c>
      <c r="AA131" s="27" t="s">
        <v>434</v>
      </c>
      <c r="AB131" s="29">
        <v>45127</v>
      </c>
      <c r="AC131" s="30">
        <v>13580</v>
      </c>
      <c r="AD131" s="29">
        <v>45127</v>
      </c>
      <c r="AE131" s="29">
        <v>45493</v>
      </c>
      <c r="AF131" s="27" t="s">
        <v>184</v>
      </c>
      <c r="AG131" s="27" t="s">
        <v>435</v>
      </c>
      <c r="AH131" s="27" t="s">
        <v>114</v>
      </c>
      <c r="AI131" s="27" t="s">
        <v>114</v>
      </c>
      <c r="AJ131" s="27" t="s">
        <v>114</v>
      </c>
      <c r="AK131" s="31">
        <v>3830250.5</v>
      </c>
      <c r="AL131" s="35" t="s">
        <v>324</v>
      </c>
      <c r="AM131" s="35" t="s">
        <v>187</v>
      </c>
      <c r="AN131" s="33">
        <v>45405</v>
      </c>
      <c r="AO131" s="34">
        <v>13761</v>
      </c>
      <c r="AP131" s="35" t="s">
        <v>195</v>
      </c>
      <c r="AQ131" s="35" t="s">
        <v>114</v>
      </c>
      <c r="AR131" s="35" t="s">
        <v>114</v>
      </c>
      <c r="AS131" s="35" t="s">
        <v>114</v>
      </c>
      <c r="AT131" s="35" t="s">
        <v>114</v>
      </c>
      <c r="AU131" s="41">
        <v>0.25</v>
      </c>
      <c r="AV131" s="35" t="s">
        <v>114</v>
      </c>
      <c r="AW131" s="36">
        <v>957562.63</v>
      </c>
      <c r="AX131" s="36" t="s">
        <v>114</v>
      </c>
      <c r="AY131" s="35" t="s">
        <v>114</v>
      </c>
      <c r="AZ131" s="35" t="s">
        <v>114</v>
      </c>
      <c r="BA131" s="36" t="s">
        <v>114</v>
      </c>
      <c r="BB131" s="36" t="s">
        <v>114</v>
      </c>
      <c r="BC131" s="33" t="s">
        <v>114</v>
      </c>
      <c r="BD131" s="41" t="s">
        <v>114</v>
      </c>
      <c r="BE131" s="36" t="s">
        <v>114</v>
      </c>
      <c r="BF131" s="36" t="s">
        <v>114</v>
      </c>
      <c r="BG131" s="35" t="s">
        <v>114</v>
      </c>
      <c r="BH131" s="36" t="s">
        <v>114</v>
      </c>
      <c r="BI131" s="37">
        <v>4787813.13</v>
      </c>
      <c r="BJ131" s="31">
        <v>9566422.0099999998</v>
      </c>
      <c r="BK131" s="31">
        <v>2134334.77</v>
      </c>
      <c r="BL131" s="42">
        <f>BJ131+BK131</f>
        <v>11700756.779999999</v>
      </c>
      <c r="BM131" s="27" t="s">
        <v>369</v>
      </c>
      <c r="BN131" s="26" t="s">
        <v>316</v>
      </c>
      <c r="BO131" s="70">
        <v>45135</v>
      </c>
      <c r="BP131" s="29">
        <v>45493</v>
      </c>
      <c r="BQ131" s="26" t="s">
        <v>114</v>
      </c>
      <c r="BR131" s="26" t="s">
        <v>436</v>
      </c>
      <c r="BS131" s="70">
        <v>45135</v>
      </c>
      <c r="BT131" s="70">
        <v>46031</v>
      </c>
      <c r="BU131" s="26" t="s">
        <v>371</v>
      </c>
      <c r="BV131" s="26" t="s">
        <v>371</v>
      </c>
      <c r="BW131" s="26" t="s">
        <v>114</v>
      </c>
      <c r="BX131" s="26" t="s">
        <v>114</v>
      </c>
      <c r="BY131" s="26" t="s">
        <v>114</v>
      </c>
      <c r="BZ131" s="26" t="s">
        <v>437</v>
      </c>
      <c r="CA131" s="40">
        <v>14090</v>
      </c>
      <c r="CB131" s="26" t="s">
        <v>438</v>
      </c>
      <c r="CC131" s="26" t="s">
        <v>374</v>
      </c>
      <c r="CD131" s="14"/>
      <c r="CE131" s="14"/>
      <c r="CF131" s="14"/>
    </row>
    <row r="132" spans="1:84" x14ac:dyDescent="0.25">
      <c r="A132" s="2"/>
      <c r="B132" s="2"/>
      <c r="C132" s="2"/>
      <c r="D132" s="2"/>
      <c r="E132" s="2"/>
      <c r="F132" s="4"/>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35" t="s">
        <v>324</v>
      </c>
      <c r="AM132" s="35" t="s">
        <v>192</v>
      </c>
      <c r="AN132" s="33">
        <v>45492</v>
      </c>
      <c r="AO132" s="34">
        <v>13825</v>
      </c>
      <c r="AP132" s="35" t="s">
        <v>188</v>
      </c>
      <c r="AQ132" s="33">
        <v>45492</v>
      </c>
      <c r="AR132" s="33">
        <v>45857</v>
      </c>
      <c r="AS132" s="35" t="s">
        <v>114</v>
      </c>
      <c r="AT132" s="35" t="s">
        <v>114</v>
      </c>
      <c r="AU132" s="35" t="s">
        <v>114</v>
      </c>
      <c r="AV132" s="35" t="s">
        <v>114</v>
      </c>
      <c r="AW132" s="35" t="s">
        <v>114</v>
      </c>
      <c r="AX132" s="35" t="s">
        <v>114</v>
      </c>
      <c r="AY132" s="35" t="s">
        <v>114</v>
      </c>
      <c r="AZ132" s="35" t="s">
        <v>114</v>
      </c>
      <c r="BA132" s="35" t="s">
        <v>114</v>
      </c>
      <c r="BB132" s="35" t="s">
        <v>114</v>
      </c>
      <c r="BC132" s="35" t="s">
        <v>114</v>
      </c>
      <c r="BD132" s="35" t="s">
        <v>114</v>
      </c>
      <c r="BE132" s="35" t="s">
        <v>114</v>
      </c>
      <c r="BF132" s="35" t="s">
        <v>114</v>
      </c>
      <c r="BG132" s="35" t="s">
        <v>114</v>
      </c>
      <c r="BH132" s="35" t="s">
        <v>114</v>
      </c>
      <c r="BI132" s="2"/>
      <c r="BJ132" s="2"/>
      <c r="BK132" s="2"/>
      <c r="BL132" s="2"/>
      <c r="BM132" s="2"/>
      <c r="BN132" s="2"/>
      <c r="BO132" s="2"/>
      <c r="BP132" s="2"/>
      <c r="BQ132" s="2"/>
      <c r="BR132" s="2"/>
      <c r="BS132" s="2"/>
      <c r="BT132" s="2"/>
      <c r="BU132" s="2"/>
      <c r="BV132" s="2"/>
      <c r="BW132" s="2"/>
      <c r="BX132" s="2"/>
      <c r="BY132" s="2"/>
      <c r="BZ132" s="2"/>
      <c r="CA132" s="2"/>
      <c r="CB132" s="2"/>
      <c r="CC132" s="2"/>
      <c r="CD132" s="14"/>
      <c r="CE132" s="14"/>
      <c r="CF132" s="14"/>
    </row>
    <row r="133" spans="1:84" x14ac:dyDescent="0.25">
      <c r="A133" s="5"/>
      <c r="B133" s="5"/>
      <c r="C133" s="5"/>
      <c r="D133" s="5"/>
      <c r="E133" s="5"/>
      <c r="F133" s="6"/>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35" t="s">
        <v>324</v>
      </c>
      <c r="AM133" s="35" t="s">
        <v>194</v>
      </c>
      <c r="AN133" s="33">
        <v>45856</v>
      </c>
      <c r="AO133" s="34">
        <v>14068</v>
      </c>
      <c r="AP133" s="35" t="s">
        <v>188</v>
      </c>
      <c r="AQ133" s="33">
        <v>45856</v>
      </c>
      <c r="AR133" s="33">
        <v>46221</v>
      </c>
      <c r="AS133" s="35" t="s">
        <v>114</v>
      </c>
      <c r="AT133" s="35" t="s">
        <v>114</v>
      </c>
      <c r="AU133" s="35" t="s">
        <v>114</v>
      </c>
      <c r="AV133" s="35" t="s">
        <v>114</v>
      </c>
      <c r="AW133" s="35" t="s">
        <v>114</v>
      </c>
      <c r="AX133" s="35" t="s">
        <v>114</v>
      </c>
      <c r="AY133" s="35" t="s">
        <v>114</v>
      </c>
      <c r="AZ133" s="35" t="s">
        <v>114</v>
      </c>
      <c r="BA133" s="35" t="s">
        <v>114</v>
      </c>
      <c r="BB133" s="35" t="s">
        <v>114</v>
      </c>
      <c r="BC133" s="35" t="s">
        <v>114</v>
      </c>
      <c r="BD133" s="35" t="s">
        <v>114</v>
      </c>
      <c r="BE133" s="35" t="s">
        <v>114</v>
      </c>
      <c r="BF133" s="35" t="s">
        <v>114</v>
      </c>
      <c r="BG133" s="35" t="s">
        <v>114</v>
      </c>
      <c r="BH133" s="35" t="s">
        <v>114</v>
      </c>
      <c r="BI133" s="5"/>
      <c r="BJ133" s="5"/>
      <c r="BK133" s="5"/>
      <c r="BL133" s="5"/>
      <c r="BM133" s="5"/>
      <c r="BN133" s="5"/>
      <c r="BO133" s="5"/>
      <c r="BP133" s="5"/>
      <c r="BQ133" s="5"/>
      <c r="BR133" s="5"/>
      <c r="BS133" s="5"/>
      <c r="BT133" s="5"/>
      <c r="BU133" s="5"/>
      <c r="BV133" s="5"/>
      <c r="BW133" s="5"/>
      <c r="BX133" s="5"/>
      <c r="BY133" s="5"/>
      <c r="BZ133" s="5"/>
      <c r="CA133" s="5"/>
      <c r="CB133" s="5"/>
      <c r="CC133" s="5"/>
      <c r="CD133" s="14"/>
      <c r="CE133" s="14"/>
      <c r="CF133" s="14"/>
    </row>
    <row r="134" spans="1:84" x14ac:dyDescent="0.25">
      <c r="A134" s="26">
        <v>26</v>
      </c>
      <c r="B134" s="27" t="s">
        <v>439</v>
      </c>
      <c r="C134" s="27" t="s">
        <v>440</v>
      </c>
      <c r="D134" s="83" t="s">
        <v>349</v>
      </c>
      <c r="E134" s="27" t="s">
        <v>441</v>
      </c>
      <c r="F134" s="28" t="s">
        <v>442</v>
      </c>
      <c r="G134" s="30">
        <v>13620</v>
      </c>
      <c r="H134" s="30">
        <v>13663</v>
      </c>
      <c r="I134" s="27" t="s">
        <v>114</v>
      </c>
      <c r="J134" s="27" t="s">
        <v>114</v>
      </c>
      <c r="K134" s="27" t="s">
        <v>114</v>
      </c>
      <c r="L134" s="30" t="s">
        <v>114</v>
      </c>
      <c r="M134" s="30" t="s">
        <v>114</v>
      </c>
      <c r="N134" s="30" t="s">
        <v>114</v>
      </c>
      <c r="O134" s="30" t="s">
        <v>114</v>
      </c>
      <c r="P134" s="30" t="s">
        <v>114</v>
      </c>
      <c r="Q134" s="30" t="s">
        <v>114</v>
      </c>
      <c r="R134" s="30" t="s">
        <v>114</v>
      </c>
      <c r="S134" s="30" t="s">
        <v>114</v>
      </c>
      <c r="T134" s="30" t="s">
        <v>114</v>
      </c>
      <c r="U134" s="30" t="s">
        <v>114</v>
      </c>
      <c r="V134" s="30" t="s">
        <v>114</v>
      </c>
      <c r="W134" s="30" t="s">
        <v>114</v>
      </c>
      <c r="X134" s="30" t="s">
        <v>114</v>
      </c>
      <c r="Y134" s="30" t="s">
        <v>443</v>
      </c>
      <c r="Z134" s="30" t="s">
        <v>444</v>
      </c>
      <c r="AA134" s="30" t="s">
        <v>445</v>
      </c>
      <c r="AB134" s="29">
        <v>45197</v>
      </c>
      <c r="AC134" s="30">
        <v>13664</v>
      </c>
      <c r="AD134" s="29">
        <v>45258</v>
      </c>
      <c r="AE134" s="29">
        <v>45624</v>
      </c>
      <c r="AF134" s="27" t="s">
        <v>184</v>
      </c>
      <c r="AG134" s="27" t="s">
        <v>446</v>
      </c>
      <c r="AH134" s="27" t="s">
        <v>114</v>
      </c>
      <c r="AI134" s="27" t="s">
        <v>114</v>
      </c>
      <c r="AJ134" s="27" t="s">
        <v>114</v>
      </c>
      <c r="AK134" s="31">
        <v>1000000</v>
      </c>
      <c r="AL134" s="35" t="s">
        <v>324</v>
      </c>
      <c r="AM134" s="35" t="s">
        <v>187</v>
      </c>
      <c r="AN134" s="33">
        <v>45625</v>
      </c>
      <c r="AO134" s="34">
        <v>13915</v>
      </c>
      <c r="AP134" s="35" t="s">
        <v>188</v>
      </c>
      <c r="AQ134" s="33">
        <v>45625</v>
      </c>
      <c r="AR134" s="33">
        <v>45989</v>
      </c>
      <c r="AS134" s="35" t="s">
        <v>114</v>
      </c>
      <c r="AT134" s="35" t="s">
        <v>114</v>
      </c>
      <c r="AU134" s="35" t="s">
        <v>114</v>
      </c>
      <c r="AV134" s="35" t="s">
        <v>114</v>
      </c>
      <c r="AW134" s="35" t="s">
        <v>114</v>
      </c>
      <c r="AX134" s="35" t="s">
        <v>114</v>
      </c>
      <c r="AY134" s="35" t="s">
        <v>114</v>
      </c>
      <c r="AZ134" s="35" t="s">
        <v>114</v>
      </c>
      <c r="BA134" s="35" t="s">
        <v>114</v>
      </c>
      <c r="BB134" s="35" t="s">
        <v>114</v>
      </c>
      <c r="BC134" s="35" t="s">
        <v>114</v>
      </c>
      <c r="BD134" s="35" t="s">
        <v>114</v>
      </c>
      <c r="BE134" s="35" t="s">
        <v>114</v>
      </c>
      <c r="BF134" s="35" t="s">
        <v>114</v>
      </c>
      <c r="BG134" s="35" t="s">
        <v>114</v>
      </c>
      <c r="BH134" s="35" t="s">
        <v>114</v>
      </c>
      <c r="BI134" s="37" t="s">
        <v>447</v>
      </c>
      <c r="BJ134" s="31">
        <v>1599939</v>
      </c>
      <c r="BK134" s="31">
        <v>900282.29</v>
      </c>
      <c r="BL134" s="42">
        <f>BJ134+BK134</f>
        <v>2500221.29</v>
      </c>
      <c r="BM134" s="27" t="s">
        <v>114</v>
      </c>
      <c r="BN134" s="27" t="s">
        <v>114</v>
      </c>
      <c r="BO134" s="27" t="s">
        <v>114</v>
      </c>
      <c r="BP134" s="27" t="s">
        <v>114</v>
      </c>
      <c r="BQ134" s="27" t="s">
        <v>114</v>
      </c>
      <c r="BR134" s="27" t="s">
        <v>114</v>
      </c>
      <c r="BS134" s="27" t="s">
        <v>114</v>
      </c>
      <c r="BT134" s="27" t="s">
        <v>114</v>
      </c>
      <c r="BU134" s="27" t="s">
        <v>114</v>
      </c>
      <c r="BV134" s="27" t="s">
        <v>114</v>
      </c>
      <c r="BW134" s="27" t="s">
        <v>114</v>
      </c>
      <c r="BX134" s="27" t="s">
        <v>114</v>
      </c>
      <c r="BY134" s="27" t="s">
        <v>114</v>
      </c>
      <c r="BZ134" s="27" t="s">
        <v>448</v>
      </c>
      <c r="CA134" s="30">
        <v>13670</v>
      </c>
      <c r="CB134" s="27" t="s">
        <v>449</v>
      </c>
      <c r="CC134" s="27" t="s">
        <v>450</v>
      </c>
      <c r="CD134" s="14"/>
      <c r="CE134" s="14"/>
      <c r="CF134" s="14"/>
    </row>
    <row r="135" spans="1:84" x14ac:dyDescent="0.25">
      <c r="A135" s="2"/>
      <c r="B135" s="2"/>
      <c r="C135" s="2"/>
      <c r="D135" s="2"/>
      <c r="E135" s="2"/>
      <c r="F135" s="4"/>
      <c r="G135" s="2"/>
      <c r="H135" s="2"/>
      <c r="I135" s="2"/>
      <c r="J135" s="2"/>
      <c r="K135" s="2"/>
      <c r="L135" s="2"/>
      <c r="M135" s="2"/>
      <c r="N135" s="2"/>
      <c r="O135" s="2"/>
      <c r="P135" s="2"/>
      <c r="Q135" s="2"/>
      <c r="R135" s="2"/>
      <c r="S135" s="2"/>
      <c r="T135" s="2"/>
      <c r="U135" s="2"/>
      <c r="V135" s="2"/>
      <c r="W135" s="2"/>
      <c r="X135" s="2"/>
      <c r="Y135" s="2"/>
      <c r="Z135" s="2"/>
      <c r="AA135" s="2"/>
      <c r="AB135" s="5"/>
      <c r="AC135" s="5"/>
      <c r="AD135" s="5"/>
      <c r="AE135" s="5"/>
      <c r="AF135" s="5"/>
      <c r="AG135" s="5"/>
      <c r="AH135" s="5"/>
      <c r="AI135" s="5"/>
      <c r="AJ135" s="5"/>
      <c r="AK135" s="5"/>
      <c r="AL135" s="35" t="s">
        <v>324</v>
      </c>
      <c r="AM135" s="35" t="s">
        <v>192</v>
      </c>
      <c r="AN135" s="33">
        <v>45989</v>
      </c>
      <c r="AO135" s="34">
        <v>14915</v>
      </c>
      <c r="AP135" s="35" t="s">
        <v>188</v>
      </c>
      <c r="AQ135" s="33">
        <v>45989</v>
      </c>
      <c r="AR135" s="33">
        <v>46354</v>
      </c>
      <c r="AS135" s="35" t="s">
        <v>114</v>
      </c>
      <c r="AT135" s="35" t="s">
        <v>114</v>
      </c>
      <c r="AU135" s="35" t="s">
        <v>114</v>
      </c>
      <c r="AV135" s="35" t="s">
        <v>114</v>
      </c>
      <c r="AW135" s="35" t="s">
        <v>114</v>
      </c>
      <c r="AX135" s="35" t="s">
        <v>114</v>
      </c>
      <c r="AY135" s="35" t="s">
        <v>114</v>
      </c>
      <c r="AZ135" s="35" t="s">
        <v>114</v>
      </c>
      <c r="BA135" s="35" t="s">
        <v>114</v>
      </c>
      <c r="BB135" s="35" t="s">
        <v>114</v>
      </c>
      <c r="BC135" s="35" t="s">
        <v>114</v>
      </c>
      <c r="BD135" s="35" t="s">
        <v>114</v>
      </c>
      <c r="BE135" s="35" t="s">
        <v>114</v>
      </c>
      <c r="BF135" s="35" t="s">
        <v>114</v>
      </c>
      <c r="BG135" s="35" t="s">
        <v>114</v>
      </c>
      <c r="BH135" s="35" t="s">
        <v>114</v>
      </c>
      <c r="BI135" s="7"/>
      <c r="BJ135" s="2"/>
      <c r="BK135" s="2"/>
      <c r="BL135" s="7"/>
      <c r="BM135" s="5"/>
      <c r="BN135" s="5"/>
      <c r="BO135" s="5"/>
      <c r="BP135" s="5"/>
      <c r="BQ135" s="5"/>
      <c r="BR135" s="5"/>
      <c r="BS135" s="5"/>
      <c r="BT135" s="5"/>
      <c r="BU135" s="5"/>
      <c r="BV135" s="5"/>
      <c r="BW135" s="5"/>
      <c r="BX135" s="5"/>
      <c r="BY135" s="5"/>
      <c r="BZ135" s="5"/>
      <c r="CA135" s="5"/>
      <c r="CB135" s="5"/>
      <c r="CC135" s="5"/>
      <c r="CD135" s="14"/>
      <c r="CE135" s="14"/>
      <c r="CF135" s="14"/>
    </row>
    <row r="136" spans="1:84" ht="51" x14ac:dyDescent="0.25">
      <c r="A136" s="45">
        <v>27</v>
      </c>
      <c r="B136" s="35" t="s">
        <v>451</v>
      </c>
      <c r="C136" s="35" t="s">
        <v>114</v>
      </c>
      <c r="D136" s="35" t="s">
        <v>412</v>
      </c>
      <c r="E136" s="35" t="s">
        <v>114</v>
      </c>
      <c r="F136" s="46" t="s">
        <v>452</v>
      </c>
      <c r="G136" s="35" t="s">
        <v>114</v>
      </c>
      <c r="H136" s="35" t="s">
        <v>114</v>
      </c>
      <c r="I136" s="35" t="s">
        <v>114</v>
      </c>
      <c r="J136" s="35" t="s">
        <v>114</v>
      </c>
      <c r="K136" s="35" t="s">
        <v>114</v>
      </c>
      <c r="L136" s="35" t="s">
        <v>114</v>
      </c>
      <c r="M136" s="35" t="s">
        <v>453</v>
      </c>
      <c r="N136" s="35" t="s">
        <v>454</v>
      </c>
      <c r="O136" s="34">
        <v>14113</v>
      </c>
      <c r="P136" s="35" t="s">
        <v>114</v>
      </c>
      <c r="Q136" s="35" t="s">
        <v>114</v>
      </c>
      <c r="R136" s="35" t="s">
        <v>114</v>
      </c>
      <c r="S136" s="35" t="s">
        <v>114</v>
      </c>
      <c r="T136" s="35" t="s">
        <v>114</v>
      </c>
      <c r="U136" s="35" t="s">
        <v>114</v>
      </c>
      <c r="V136" s="35" t="s">
        <v>114</v>
      </c>
      <c r="W136" s="35" t="s">
        <v>114</v>
      </c>
      <c r="X136" s="35" t="s">
        <v>114</v>
      </c>
      <c r="Y136" s="35" t="s">
        <v>455</v>
      </c>
      <c r="Z136" s="35" t="s">
        <v>456</v>
      </c>
      <c r="AA136" s="35" t="s">
        <v>457</v>
      </c>
      <c r="AB136" s="33">
        <v>45925</v>
      </c>
      <c r="AC136" s="34">
        <v>14116</v>
      </c>
      <c r="AD136" s="33">
        <v>45925</v>
      </c>
      <c r="AE136" s="33">
        <v>46290</v>
      </c>
      <c r="AF136" s="35" t="s">
        <v>184</v>
      </c>
      <c r="AG136" s="35" t="s">
        <v>458</v>
      </c>
      <c r="AH136" s="35" t="s">
        <v>114</v>
      </c>
      <c r="AI136" s="36" t="s">
        <v>114</v>
      </c>
      <c r="AJ136" s="36" t="s">
        <v>114</v>
      </c>
      <c r="AK136" s="36">
        <v>7200</v>
      </c>
      <c r="AL136" s="35" t="s">
        <v>114</v>
      </c>
      <c r="AM136" s="35" t="s">
        <v>114</v>
      </c>
      <c r="AN136" s="35" t="s">
        <v>114</v>
      </c>
      <c r="AO136" s="35" t="s">
        <v>114</v>
      </c>
      <c r="AP136" s="35" t="s">
        <v>114</v>
      </c>
      <c r="AQ136" s="35" t="s">
        <v>114</v>
      </c>
      <c r="AR136" s="35" t="s">
        <v>114</v>
      </c>
      <c r="AS136" s="35" t="s">
        <v>114</v>
      </c>
      <c r="AT136" s="35" t="s">
        <v>114</v>
      </c>
      <c r="AU136" s="35" t="s">
        <v>114</v>
      </c>
      <c r="AV136" s="35" t="s">
        <v>114</v>
      </c>
      <c r="AW136" s="35" t="s">
        <v>114</v>
      </c>
      <c r="AX136" s="35" t="s">
        <v>114</v>
      </c>
      <c r="AY136" s="35" t="s">
        <v>114</v>
      </c>
      <c r="AZ136" s="35" t="s">
        <v>114</v>
      </c>
      <c r="BA136" s="35" t="s">
        <v>114</v>
      </c>
      <c r="BB136" s="35" t="s">
        <v>114</v>
      </c>
      <c r="BC136" s="35" t="s">
        <v>114</v>
      </c>
      <c r="BD136" s="35" t="s">
        <v>114</v>
      </c>
      <c r="BE136" s="35" t="s">
        <v>114</v>
      </c>
      <c r="BF136" s="35" t="s">
        <v>114</v>
      </c>
      <c r="BG136" s="35" t="s">
        <v>114</v>
      </c>
      <c r="BH136" s="35" t="s">
        <v>114</v>
      </c>
      <c r="BI136" s="47">
        <f t="shared" ref="BI136:BI153" si="2">AK136</f>
        <v>7200</v>
      </c>
      <c r="BJ136" s="36">
        <v>0</v>
      </c>
      <c r="BK136" s="36">
        <v>600</v>
      </c>
      <c r="BL136" s="48">
        <f t="shared" ref="BL136:BL154" si="3">BJ136+BK136</f>
        <v>600</v>
      </c>
      <c r="BM136" s="35" t="s">
        <v>114</v>
      </c>
      <c r="BN136" s="35" t="s">
        <v>114</v>
      </c>
      <c r="BO136" s="35" t="s">
        <v>114</v>
      </c>
      <c r="BP136" s="35" t="s">
        <v>114</v>
      </c>
      <c r="BQ136" s="35" t="s">
        <v>114</v>
      </c>
      <c r="BR136" s="35" t="s">
        <v>114</v>
      </c>
      <c r="BS136" s="35" t="s">
        <v>114</v>
      </c>
      <c r="BT136" s="35" t="s">
        <v>114</v>
      </c>
      <c r="BU136" s="35" t="s">
        <v>114</v>
      </c>
      <c r="BV136" s="35" t="s">
        <v>114</v>
      </c>
      <c r="BW136" s="35" t="s">
        <v>114</v>
      </c>
      <c r="BX136" s="35" t="s">
        <v>114</v>
      </c>
      <c r="BY136" s="35" t="s">
        <v>114</v>
      </c>
      <c r="BZ136" s="45" t="s">
        <v>459</v>
      </c>
      <c r="CA136" s="49">
        <v>14103</v>
      </c>
      <c r="CB136" s="45" t="s">
        <v>460</v>
      </c>
      <c r="CC136" s="45" t="s">
        <v>359</v>
      </c>
      <c r="CD136" s="14"/>
      <c r="CE136" s="14"/>
      <c r="CF136" s="14"/>
    </row>
    <row r="137" spans="1:84" ht="38.25" x14ac:dyDescent="0.25">
      <c r="A137" s="45">
        <v>28</v>
      </c>
      <c r="B137" s="35" t="s">
        <v>461</v>
      </c>
      <c r="C137" s="35" t="s">
        <v>114</v>
      </c>
      <c r="D137" s="35" t="s">
        <v>412</v>
      </c>
      <c r="E137" s="35" t="s">
        <v>114</v>
      </c>
      <c r="F137" s="46" t="s">
        <v>462</v>
      </c>
      <c r="G137" s="35" t="s">
        <v>114</v>
      </c>
      <c r="H137" s="35" t="s">
        <v>114</v>
      </c>
      <c r="I137" s="35" t="s">
        <v>114</v>
      </c>
      <c r="J137" s="35" t="s">
        <v>114</v>
      </c>
      <c r="K137" s="35" t="s">
        <v>114</v>
      </c>
      <c r="L137" s="35" t="s">
        <v>114</v>
      </c>
      <c r="M137" s="35" t="s">
        <v>463</v>
      </c>
      <c r="N137" s="35" t="s">
        <v>454</v>
      </c>
      <c r="O137" s="34">
        <v>14119</v>
      </c>
      <c r="P137" s="35" t="s">
        <v>114</v>
      </c>
      <c r="Q137" s="35" t="s">
        <v>114</v>
      </c>
      <c r="R137" s="35" t="s">
        <v>114</v>
      </c>
      <c r="S137" s="35" t="s">
        <v>114</v>
      </c>
      <c r="T137" s="35" t="s">
        <v>114</v>
      </c>
      <c r="U137" s="35" t="s">
        <v>114</v>
      </c>
      <c r="V137" s="35" t="s">
        <v>114</v>
      </c>
      <c r="W137" s="35" t="s">
        <v>114</v>
      </c>
      <c r="X137" s="36" t="s">
        <v>114</v>
      </c>
      <c r="Y137" s="45" t="s">
        <v>464</v>
      </c>
      <c r="Z137" s="45" t="s">
        <v>465</v>
      </c>
      <c r="AA137" s="45" t="s">
        <v>466</v>
      </c>
      <c r="AB137" s="33">
        <v>45944</v>
      </c>
      <c r="AC137" s="34">
        <v>14129</v>
      </c>
      <c r="AD137" s="33">
        <v>45944</v>
      </c>
      <c r="AE137" s="33">
        <v>46022</v>
      </c>
      <c r="AF137" s="35" t="s">
        <v>184</v>
      </c>
      <c r="AG137" s="35" t="s">
        <v>467</v>
      </c>
      <c r="AH137" s="35" t="s">
        <v>114</v>
      </c>
      <c r="AI137" s="36" t="s">
        <v>114</v>
      </c>
      <c r="AJ137" s="36" t="s">
        <v>114</v>
      </c>
      <c r="AK137" s="36">
        <v>49000</v>
      </c>
      <c r="AL137" s="35" t="s">
        <v>114</v>
      </c>
      <c r="AM137" s="35" t="s">
        <v>114</v>
      </c>
      <c r="AN137" s="35" t="s">
        <v>114</v>
      </c>
      <c r="AO137" s="35" t="s">
        <v>114</v>
      </c>
      <c r="AP137" s="35" t="s">
        <v>114</v>
      </c>
      <c r="AQ137" s="35" t="s">
        <v>114</v>
      </c>
      <c r="AR137" s="35" t="s">
        <v>114</v>
      </c>
      <c r="AS137" s="35" t="s">
        <v>114</v>
      </c>
      <c r="AT137" s="35" t="s">
        <v>114</v>
      </c>
      <c r="AU137" s="35" t="s">
        <v>114</v>
      </c>
      <c r="AV137" s="35" t="s">
        <v>114</v>
      </c>
      <c r="AW137" s="36" t="s">
        <v>114</v>
      </c>
      <c r="AX137" s="36" t="s">
        <v>114</v>
      </c>
      <c r="AY137" s="35" t="s">
        <v>114</v>
      </c>
      <c r="AZ137" s="35" t="s">
        <v>114</v>
      </c>
      <c r="BA137" s="36" t="s">
        <v>114</v>
      </c>
      <c r="BB137" s="36" t="s">
        <v>114</v>
      </c>
      <c r="BC137" s="35" t="s">
        <v>114</v>
      </c>
      <c r="BD137" s="35" t="s">
        <v>114</v>
      </c>
      <c r="BE137" s="36" t="s">
        <v>114</v>
      </c>
      <c r="BF137" s="36" t="s">
        <v>114</v>
      </c>
      <c r="BG137" s="35" t="s">
        <v>114</v>
      </c>
      <c r="BH137" s="36" t="s">
        <v>114</v>
      </c>
      <c r="BI137" s="47">
        <f t="shared" si="2"/>
        <v>49000</v>
      </c>
      <c r="BJ137" s="36">
        <v>0</v>
      </c>
      <c r="BK137" s="36">
        <v>0</v>
      </c>
      <c r="BL137" s="48">
        <f t="shared" si="3"/>
        <v>0</v>
      </c>
      <c r="BM137" s="35" t="s">
        <v>114</v>
      </c>
      <c r="BN137" s="45" t="s">
        <v>114</v>
      </c>
      <c r="BO137" s="45" t="s">
        <v>114</v>
      </c>
      <c r="BP137" s="45" t="s">
        <v>114</v>
      </c>
      <c r="BQ137" s="45" t="s">
        <v>114</v>
      </c>
      <c r="BR137" s="45" t="s">
        <v>114</v>
      </c>
      <c r="BS137" s="45" t="s">
        <v>114</v>
      </c>
      <c r="BT137" s="45" t="s">
        <v>114</v>
      </c>
      <c r="BU137" s="84" t="s">
        <v>114</v>
      </c>
      <c r="BV137" s="84" t="s">
        <v>114</v>
      </c>
      <c r="BW137" s="45" t="s">
        <v>114</v>
      </c>
      <c r="BX137" s="45" t="s">
        <v>114</v>
      </c>
      <c r="BY137" s="45" t="s">
        <v>114</v>
      </c>
      <c r="BZ137" s="45" t="s">
        <v>468</v>
      </c>
      <c r="CA137" s="49">
        <v>14119</v>
      </c>
      <c r="CB137" s="45" t="s">
        <v>460</v>
      </c>
      <c r="CC137" s="45" t="s">
        <v>359</v>
      </c>
      <c r="CD137" s="14"/>
      <c r="CE137" s="14"/>
      <c r="CF137" s="14"/>
    </row>
    <row r="138" spans="1:84" ht="51" x14ac:dyDescent="0.25">
      <c r="A138" s="45">
        <v>29</v>
      </c>
      <c r="B138" s="35" t="s">
        <v>469</v>
      </c>
      <c r="C138" s="35" t="s">
        <v>114</v>
      </c>
      <c r="D138" s="35" t="s">
        <v>412</v>
      </c>
      <c r="E138" s="35" t="s">
        <v>114</v>
      </c>
      <c r="F138" s="46" t="s">
        <v>470</v>
      </c>
      <c r="G138" s="35" t="s">
        <v>114</v>
      </c>
      <c r="H138" s="35" t="s">
        <v>114</v>
      </c>
      <c r="I138" s="35" t="s">
        <v>114</v>
      </c>
      <c r="J138" s="35" t="s">
        <v>114</v>
      </c>
      <c r="K138" s="35" t="s">
        <v>114</v>
      </c>
      <c r="L138" s="35" t="s">
        <v>114</v>
      </c>
      <c r="M138" s="35" t="s">
        <v>471</v>
      </c>
      <c r="N138" s="35" t="s">
        <v>454</v>
      </c>
      <c r="O138" s="34">
        <v>14132</v>
      </c>
      <c r="P138" s="35" t="s">
        <v>114</v>
      </c>
      <c r="Q138" s="35" t="s">
        <v>114</v>
      </c>
      <c r="R138" s="35" t="s">
        <v>114</v>
      </c>
      <c r="S138" s="35" t="s">
        <v>114</v>
      </c>
      <c r="T138" s="35" t="s">
        <v>114</v>
      </c>
      <c r="U138" s="35" t="s">
        <v>114</v>
      </c>
      <c r="V138" s="35" t="s">
        <v>114</v>
      </c>
      <c r="W138" s="35" t="s">
        <v>114</v>
      </c>
      <c r="X138" s="36" t="s">
        <v>114</v>
      </c>
      <c r="Y138" s="45" t="s">
        <v>472</v>
      </c>
      <c r="Z138" s="45" t="s">
        <v>465</v>
      </c>
      <c r="AA138" s="45" t="s">
        <v>466</v>
      </c>
      <c r="AB138" s="33">
        <v>45973</v>
      </c>
      <c r="AC138" s="34">
        <v>14149</v>
      </c>
      <c r="AD138" s="33">
        <v>45973</v>
      </c>
      <c r="AE138" s="33">
        <v>46022</v>
      </c>
      <c r="AF138" s="35" t="s">
        <v>184</v>
      </c>
      <c r="AG138" s="35" t="s">
        <v>467</v>
      </c>
      <c r="AH138" s="35" t="s">
        <v>114</v>
      </c>
      <c r="AI138" s="36" t="s">
        <v>114</v>
      </c>
      <c r="AJ138" s="36" t="s">
        <v>114</v>
      </c>
      <c r="AK138" s="36">
        <v>44760</v>
      </c>
      <c r="AL138" s="35" t="s">
        <v>114</v>
      </c>
      <c r="AM138" s="35" t="s">
        <v>114</v>
      </c>
      <c r="AN138" s="35" t="s">
        <v>114</v>
      </c>
      <c r="AO138" s="35" t="s">
        <v>114</v>
      </c>
      <c r="AP138" s="35" t="s">
        <v>114</v>
      </c>
      <c r="AQ138" s="35" t="s">
        <v>114</v>
      </c>
      <c r="AR138" s="35" t="s">
        <v>114</v>
      </c>
      <c r="AS138" s="35" t="s">
        <v>114</v>
      </c>
      <c r="AT138" s="35" t="s">
        <v>114</v>
      </c>
      <c r="AU138" s="35" t="s">
        <v>114</v>
      </c>
      <c r="AV138" s="35" t="s">
        <v>114</v>
      </c>
      <c r="AW138" s="36" t="s">
        <v>114</v>
      </c>
      <c r="AX138" s="36" t="s">
        <v>114</v>
      </c>
      <c r="AY138" s="35" t="s">
        <v>114</v>
      </c>
      <c r="AZ138" s="35" t="s">
        <v>114</v>
      </c>
      <c r="BA138" s="36" t="s">
        <v>114</v>
      </c>
      <c r="BB138" s="36" t="s">
        <v>114</v>
      </c>
      <c r="BC138" s="35" t="s">
        <v>114</v>
      </c>
      <c r="BD138" s="35" t="s">
        <v>114</v>
      </c>
      <c r="BE138" s="36" t="s">
        <v>114</v>
      </c>
      <c r="BF138" s="36" t="s">
        <v>114</v>
      </c>
      <c r="BG138" s="35" t="s">
        <v>114</v>
      </c>
      <c r="BH138" s="36" t="s">
        <v>114</v>
      </c>
      <c r="BI138" s="47">
        <f t="shared" si="2"/>
        <v>44760</v>
      </c>
      <c r="BJ138" s="36">
        <v>0</v>
      </c>
      <c r="BK138" s="36">
        <v>0</v>
      </c>
      <c r="BL138" s="48">
        <f t="shared" si="3"/>
        <v>0</v>
      </c>
      <c r="BM138" s="35" t="s">
        <v>114</v>
      </c>
      <c r="BN138" s="45" t="s">
        <v>114</v>
      </c>
      <c r="BO138" s="45" t="s">
        <v>114</v>
      </c>
      <c r="BP138" s="45" t="s">
        <v>114</v>
      </c>
      <c r="BQ138" s="45" t="s">
        <v>114</v>
      </c>
      <c r="BR138" s="45" t="s">
        <v>114</v>
      </c>
      <c r="BS138" s="45" t="s">
        <v>114</v>
      </c>
      <c r="BT138" s="45" t="s">
        <v>114</v>
      </c>
      <c r="BU138" s="84" t="s">
        <v>114</v>
      </c>
      <c r="BV138" s="84" t="s">
        <v>114</v>
      </c>
      <c r="BW138" s="45" t="s">
        <v>114</v>
      </c>
      <c r="BX138" s="45" t="s">
        <v>114</v>
      </c>
      <c r="BY138" s="45" t="s">
        <v>114</v>
      </c>
      <c r="BZ138" s="45" t="s">
        <v>473</v>
      </c>
      <c r="CA138" s="49">
        <v>14132</v>
      </c>
      <c r="CB138" s="45" t="s">
        <v>460</v>
      </c>
      <c r="CC138" s="45" t="s">
        <v>359</v>
      </c>
      <c r="CD138" s="14"/>
      <c r="CE138" s="14"/>
      <c r="CF138" s="14"/>
    </row>
    <row r="139" spans="1:84" ht="38.25" x14ac:dyDescent="0.25">
      <c r="A139" s="45">
        <v>30</v>
      </c>
      <c r="B139" s="35" t="s">
        <v>474</v>
      </c>
      <c r="C139" s="35" t="s">
        <v>475</v>
      </c>
      <c r="D139" s="35" t="s">
        <v>175</v>
      </c>
      <c r="E139" s="35" t="s">
        <v>176</v>
      </c>
      <c r="F139" s="46" t="s">
        <v>476</v>
      </c>
      <c r="G139" s="34">
        <v>14059</v>
      </c>
      <c r="H139" s="34">
        <v>14104</v>
      </c>
      <c r="I139" s="35" t="s">
        <v>286</v>
      </c>
      <c r="J139" s="33">
        <v>45910</v>
      </c>
      <c r="K139" s="33">
        <v>46275</v>
      </c>
      <c r="L139" s="34">
        <v>14115</v>
      </c>
      <c r="M139" s="35" t="s">
        <v>114</v>
      </c>
      <c r="N139" s="35" t="s">
        <v>114</v>
      </c>
      <c r="O139" s="35" t="s">
        <v>114</v>
      </c>
      <c r="P139" s="35" t="s">
        <v>114</v>
      </c>
      <c r="Q139" s="35" t="s">
        <v>114</v>
      </c>
      <c r="R139" s="35" t="s">
        <v>114</v>
      </c>
      <c r="S139" s="35" t="s">
        <v>114</v>
      </c>
      <c r="T139" s="35" t="s">
        <v>114</v>
      </c>
      <c r="U139" s="35" t="s">
        <v>114</v>
      </c>
      <c r="V139" s="35" t="s">
        <v>114</v>
      </c>
      <c r="W139" s="35" t="s">
        <v>114</v>
      </c>
      <c r="X139" s="36" t="s">
        <v>114</v>
      </c>
      <c r="Y139" s="45" t="s">
        <v>477</v>
      </c>
      <c r="Z139" s="35" t="s">
        <v>478</v>
      </c>
      <c r="AA139" s="45" t="s">
        <v>479</v>
      </c>
      <c r="AB139" s="33">
        <v>45936</v>
      </c>
      <c r="AC139" s="34">
        <v>14123</v>
      </c>
      <c r="AD139" s="33">
        <v>45936</v>
      </c>
      <c r="AE139" s="33">
        <v>46022</v>
      </c>
      <c r="AF139" s="35" t="s">
        <v>184</v>
      </c>
      <c r="AG139" s="35" t="s">
        <v>467</v>
      </c>
      <c r="AH139" s="35" t="s">
        <v>114</v>
      </c>
      <c r="AI139" s="36" t="s">
        <v>114</v>
      </c>
      <c r="AJ139" s="36" t="s">
        <v>114</v>
      </c>
      <c r="AK139" s="36">
        <v>8000</v>
      </c>
      <c r="AL139" s="35" t="s">
        <v>114</v>
      </c>
      <c r="AM139" s="35" t="s">
        <v>114</v>
      </c>
      <c r="AN139" s="35" t="s">
        <v>114</v>
      </c>
      <c r="AO139" s="35" t="s">
        <v>114</v>
      </c>
      <c r="AP139" s="35" t="s">
        <v>114</v>
      </c>
      <c r="AQ139" s="35" t="s">
        <v>114</v>
      </c>
      <c r="AR139" s="35" t="s">
        <v>114</v>
      </c>
      <c r="AS139" s="35" t="s">
        <v>114</v>
      </c>
      <c r="AT139" s="35" t="s">
        <v>114</v>
      </c>
      <c r="AU139" s="35" t="s">
        <v>114</v>
      </c>
      <c r="AV139" s="35" t="s">
        <v>114</v>
      </c>
      <c r="AW139" s="36" t="s">
        <v>114</v>
      </c>
      <c r="AX139" s="36" t="s">
        <v>114</v>
      </c>
      <c r="AY139" s="35" t="s">
        <v>114</v>
      </c>
      <c r="AZ139" s="35" t="s">
        <v>114</v>
      </c>
      <c r="BA139" s="36" t="s">
        <v>114</v>
      </c>
      <c r="BB139" s="36" t="s">
        <v>114</v>
      </c>
      <c r="BC139" s="35" t="s">
        <v>114</v>
      </c>
      <c r="BD139" s="35" t="s">
        <v>114</v>
      </c>
      <c r="BE139" s="36" t="s">
        <v>114</v>
      </c>
      <c r="BF139" s="36" t="s">
        <v>114</v>
      </c>
      <c r="BG139" s="35" t="s">
        <v>114</v>
      </c>
      <c r="BH139" s="36" t="s">
        <v>114</v>
      </c>
      <c r="BI139" s="47">
        <f t="shared" si="2"/>
        <v>8000</v>
      </c>
      <c r="BJ139" s="36">
        <v>0</v>
      </c>
      <c r="BK139" s="36">
        <v>0</v>
      </c>
      <c r="BL139" s="48">
        <f t="shared" si="3"/>
        <v>0</v>
      </c>
      <c r="BM139" s="35" t="s">
        <v>114</v>
      </c>
      <c r="BN139" s="45" t="s">
        <v>114</v>
      </c>
      <c r="BO139" s="45" t="s">
        <v>114</v>
      </c>
      <c r="BP139" s="45" t="s">
        <v>114</v>
      </c>
      <c r="BQ139" s="45" t="s">
        <v>114</v>
      </c>
      <c r="BR139" s="45" t="s">
        <v>114</v>
      </c>
      <c r="BS139" s="45" t="s">
        <v>114</v>
      </c>
      <c r="BT139" s="45" t="s">
        <v>114</v>
      </c>
      <c r="BU139" s="84" t="s">
        <v>114</v>
      </c>
      <c r="BV139" s="84" t="s">
        <v>114</v>
      </c>
      <c r="BW139" s="45" t="s">
        <v>114</v>
      </c>
      <c r="BX139" s="45" t="s">
        <v>114</v>
      </c>
      <c r="BY139" s="45" t="s">
        <v>114</v>
      </c>
      <c r="BZ139" s="45" t="s">
        <v>480</v>
      </c>
      <c r="CA139" s="49">
        <v>14120</v>
      </c>
      <c r="CB139" s="45" t="s">
        <v>481</v>
      </c>
      <c r="CC139" s="45" t="s">
        <v>373</v>
      </c>
      <c r="CD139" s="14"/>
      <c r="CE139" s="14"/>
      <c r="CF139" s="14"/>
    </row>
    <row r="140" spans="1:84" ht="38.25" x14ac:dyDescent="0.25">
      <c r="A140" s="45">
        <v>31</v>
      </c>
      <c r="B140" s="35" t="s">
        <v>482</v>
      </c>
      <c r="C140" s="35" t="s">
        <v>475</v>
      </c>
      <c r="D140" s="35" t="s">
        <v>175</v>
      </c>
      <c r="E140" s="35" t="s">
        <v>176</v>
      </c>
      <c r="F140" s="46" t="s">
        <v>476</v>
      </c>
      <c r="G140" s="34">
        <v>14059</v>
      </c>
      <c r="H140" s="34">
        <v>14104</v>
      </c>
      <c r="I140" s="35" t="s">
        <v>204</v>
      </c>
      <c r="J140" s="33">
        <v>45911</v>
      </c>
      <c r="K140" s="33">
        <v>46276</v>
      </c>
      <c r="L140" s="34">
        <v>14115</v>
      </c>
      <c r="M140" s="35" t="s">
        <v>114</v>
      </c>
      <c r="N140" s="35" t="s">
        <v>114</v>
      </c>
      <c r="O140" s="35" t="s">
        <v>114</v>
      </c>
      <c r="P140" s="35" t="s">
        <v>114</v>
      </c>
      <c r="Q140" s="35" t="s">
        <v>114</v>
      </c>
      <c r="R140" s="35" t="s">
        <v>114</v>
      </c>
      <c r="S140" s="35" t="s">
        <v>114</v>
      </c>
      <c r="T140" s="35" t="s">
        <v>114</v>
      </c>
      <c r="U140" s="35" t="s">
        <v>114</v>
      </c>
      <c r="V140" s="35" t="s">
        <v>114</v>
      </c>
      <c r="W140" s="35" t="s">
        <v>114</v>
      </c>
      <c r="X140" s="36" t="s">
        <v>114</v>
      </c>
      <c r="Y140" s="45" t="s">
        <v>483</v>
      </c>
      <c r="Z140" s="35" t="s">
        <v>484</v>
      </c>
      <c r="AA140" s="45" t="s">
        <v>485</v>
      </c>
      <c r="AB140" s="33">
        <v>45933</v>
      </c>
      <c r="AC140" s="34">
        <v>14122</v>
      </c>
      <c r="AD140" s="33">
        <v>45933</v>
      </c>
      <c r="AE140" s="33">
        <v>46387</v>
      </c>
      <c r="AF140" s="35" t="s">
        <v>184</v>
      </c>
      <c r="AG140" s="35" t="s">
        <v>467</v>
      </c>
      <c r="AH140" s="35" t="s">
        <v>114</v>
      </c>
      <c r="AI140" s="36" t="s">
        <v>114</v>
      </c>
      <c r="AJ140" s="36" t="s">
        <v>114</v>
      </c>
      <c r="AK140" s="36">
        <v>96915</v>
      </c>
      <c r="AL140" s="35" t="s">
        <v>114</v>
      </c>
      <c r="AM140" s="35" t="s">
        <v>114</v>
      </c>
      <c r="AN140" s="35" t="s">
        <v>114</v>
      </c>
      <c r="AO140" s="35" t="s">
        <v>114</v>
      </c>
      <c r="AP140" s="35" t="s">
        <v>114</v>
      </c>
      <c r="AQ140" s="35" t="s">
        <v>114</v>
      </c>
      <c r="AR140" s="35" t="s">
        <v>114</v>
      </c>
      <c r="AS140" s="35" t="s">
        <v>114</v>
      </c>
      <c r="AT140" s="35" t="s">
        <v>114</v>
      </c>
      <c r="AU140" s="35" t="s">
        <v>114</v>
      </c>
      <c r="AV140" s="35" t="s">
        <v>114</v>
      </c>
      <c r="AW140" s="36" t="s">
        <v>114</v>
      </c>
      <c r="AX140" s="36" t="s">
        <v>114</v>
      </c>
      <c r="AY140" s="35" t="s">
        <v>114</v>
      </c>
      <c r="AZ140" s="35" t="s">
        <v>114</v>
      </c>
      <c r="BA140" s="36" t="s">
        <v>114</v>
      </c>
      <c r="BB140" s="36" t="s">
        <v>114</v>
      </c>
      <c r="BC140" s="35" t="s">
        <v>114</v>
      </c>
      <c r="BD140" s="35" t="s">
        <v>114</v>
      </c>
      <c r="BE140" s="36" t="s">
        <v>114</v>
      </c>
      <c r="BF140" s="36" t="s">
        <v>114</v>
      </c>
      <c r="BG140" s="35" t="s">
        <v>114</v>
      </c>
      <c r="BH140" s="36" t="s">
        <v>114</v>
      </c>
      <c r="BI140" s="47">
        <f t="shared" si="2"/>
        <v>96915</v>
      </c>
      <c r="BJ140" s="36">
        <v>0</v>
      </c>
      <c r="BK140" s="36">
        <v>96915</v>
      </c>
      <c r="BL140" s="48">
        <f t="shared" si="3"/>
        <v>96915</v>
      </c>
      <c r="BM140" s="35" t="s">
        <v>114</v>
      </c>
      <c r="BN140" s="45" t="s">
        <v>114</v>
      </c>
      <c r="BO140" s="45" t="s">
        <v>114</v>
      </c>
      <c r="BP140" s="45" t="s">
        <v>114</v>
      </c>
      <c r="BQ140" s="45" t="s">
        <v>114</v>
      </c>
      <c r="BR140" s="45" t="s">
        <v>114</v>
      </c>
      <c r="BS140" s="45" t="s">
        <v>114</v>
      </c>
      <c r="BT140" s="45" t="s">
        <v>114</v>
      </c>
      <c r="BU140" s="84" t="s">
        <v>114</v>
      </c>
      <c r="BV140" s="84" t="s">
        <v>114</v>
      </c>
      <c r="BW140" s="45" t="s">
        <v>114</v>
      </c>
      <c r="BX140" s="45" t="s">
        <v>114</v>
      </c>
      <c r="BY140" s="45" t="s">
        <v>114</v>
      </c>
      <c r="BZ140" s="45" t="s">
        <v>486</v>
      </c>
      <c r="CA140" s="49">
        <v>14120</v>
      </c>
      <c r="CB140" s="45" t="s">
        <v>481</v>
      </c>
      <c r="CC140" s="45" t="s">
        <v>373</v>
      </c>
      <c r="CD140" s="14"/>
      <c r="CE140" s="14"/>
      <c r="CF140" s="14"/>
    </row>
    <row r="141" spans="1:84" ht="38.25" x14ac:dyDescent="0.25">
      <c r="A141" s="45">
        <v>32</v>
      </c>
      <c r="B141" s="35" t="s">
        <v>487</v>
      </c>
      <c r="C141" s="35" t="s">
        <v>488</v>
      </c>
      <c r="D141" s="35" t="s">
        <v>175</v>
      </c>
      <c r="E141" s="35" t="s">
        <v>176</v>
      </c>
      <c r="F141" s="46" t="s">
        <v>476</v>
      </c>
      <c r="G141" s="34">
        <v>14059</v>
      </c>
      <c r="H141" s="34">
        <v>14104</v>
      </c>
      <c r="I141" s="35" t="s">
        <v>489</v>
      </c>
      <c r="J141" s="33">
        <v>45912</v>
      </c>
      <c r="K141" s="33">
        <v>46277</v>
      </c>
      <c r="L141" s="34">
        <v>14115</v>
      </c>
      <c r="M141" s="35" t="s">
        <v>114</v>
      </c>
      <c r="N141" s="35" t="s">
        <v>114</v>
      </c>
      <c r="O141" s="35" t="s">
        <v>114</v>
      </c>
      <c r="P141" s="35" t="s">
        <v>114</v>
      </c>
      <c r="Q141" s="35" t="s">
        <v>114</v>
      </c>
      <c r="R141" s="35" t="s">
        <v>114</v>
      </c>
      <c r="S141" s="35" t="s">
        <v>114</v>
      </c>
      <c r="T141" s="35" t="s">
        <v>114</v>
      </c>
      <c r="U141" s="35" t="s">
        <v>114</v>
      </c>
      <c r="V141" s="35" t="s">
        <v>114</v>
      </c>
      <c r="W141" s="35" t="s">
        <v>114</v>
      </c>
      <c r="X141" s="36" t="s">
        <v>114</v>
      </c>
      <c r="Y141" s="45" t="s">
        <v>490</v>
      </c>
      <c r="Z141" s="35" t="s">
        <v>491</v>
      </c>
      <c r="AA141" s="45" t="s">
        <v>492</v>
      </c>
      <c r="AB141" s="33">
        <v>45934</v>
      </c>
      <c r="AC141" s="34">
        <v>14122</v>
      </c>
      <c r="AD141" s="33">
        <v>45934</v>
      </c>
      <c r="AE141" s="33">
        <v>46387</v>
      </c>
      <c r="AF141" s="35" t="s">
        <v>184</v>
      </c>
      <c r="AG141" s="35" t="s">
        <v>467</v>
      </c>
      <c r="AH141" s="35" t="s">
        <v>114</v>
      </c>
      <c r="AI141" s="36" t="s">
        <v>114</v>
      </c>
      <c r="AJ141" s="36" t="s">
        <v>114</v>
      </c>
      <c r="AK141" s="36">
        <v>37946.6</v>
      </c>
      <c r="AL141" s="35" t="s">
        <v>114</v>
      </c>
      <c r="AM141" s="35" t="s">
        <v>114</v>
      </c>
      <c r="AN141" s="35" t="s">
        <v>114</v>
      </c>
      <c r="AO141" s="35" t="s">
        <v>114</v>
      </c>
      <c r="AP141" s="35" t="s">
        <v>114</v>
      </c>
      <c r="AQ141" s="35" t="s">
        <v>114</v>
      </c>
      <c r="AR141" s="35" t="s">
        <v>114</v>
      </c>
      <c r="AS141" s="35" t="s">
        <v>114</v>
      </c>
      <c r="AT141" s="35" t="s">
        <v>114</v>
      </c>
      <c r="AU141" s="35" t="s">
        <v>114</v>
      </c>
      <c r="AV141" s="35" t="s">
        <v>114</v>
      </c>
      <c r="AW141" s="36" t="s">
        <v>114</v>
      </c>
      <c r="AX141" s="36" t="s">
        <v>114</v>
      </c>
      <c r="AY141" s="35" t="s">
        <v>114</v>
      </c>
      <c r="AZ141" s="35" t="s">
        <v>114</v>
      </c>
      <c r="BA141" s="36" t="s">
        <v>114</v>
      </c>
      <c r="BB141" s="36" t="s">
        <v>114</v>
      </c>
      <c r="BC141" s="35" t="s">
        <v>114</v>
      </c>
      <c r="BD141" s="35" t="s">
        <v>114</v>
      </c>
      <c r="BE141" s="36" t="s">
        <v>114</v>
      </c>
      <c r="BF141" s="36" t="s">
        <v>114</v>
      </c>
      <c r="BG141" s="35" t="s">
        <v>114</v>
      </c>
      <c r="BH141" s="36" t="s">
        <v>114</v>
      </c>
      <c r="BI141" s="47">
        <f t="shared" si="2"/>
        <v>37946.6</v>
      </c>
      <c r="BJ141" s="36">
        <v>0</v>
      </c>
      <c r="BK141" s="36">
        <v>37946.6</v>
      </c>
      <c r="BL141" s="48">
        <f t="shared" si="3"/>
        <v>37946.6</v>
      </c>
      <c r="BM141" s="35" t="s">
        <v>114</v>
      </c>
      <c r="BN141" s="45" t="s">
        <v>114</v>
      </c>
      <c r="BO141" s="45" t="s">
        <v>114</v>
      </c>
      <c r="BP141" s="45" t="s">
        <v>114</v>
      </c>
      <c r="BQ141" s="45" t="s">
        <v>114</v>
      </c>
      <c r="BR141" s="45" t="s">
        <v>114</v>
      </c>
      <c r="BS141" s="45" t="s">
        <v>114</v>
      </c>
      <c r="BT141" s="45" t="s">
        <v>114</v>
      </c>
      <c r="BU141" s="84" t="s">
        <v>114</v>
      </c>
      <c r="BV141" s="84" t="s">
        <v>114</v>
      </c>
      <c r="BW141" s="45" t="s">
        <v>114</v>
      </c>
      <c r="BX141" s="45" t="s">
        <v>114</v>
      </c>
      <c r="BY141" s="45" t="s">
        <v>114</v>
      </c>
      <c r="BZ141" s="45" t="s">
        <v>493</v>
      </c>
      <c r="CA141" s="49">
        <v>14121</v>
      </c>
      <c r="CB141" s="45" t="s">
        <v>481</v>
      </c>
      <c r="CC141" s="45" t="s">
        <v>373</v>
      </c>
      <c r="CD141" s="14"/>
      <c r="CE141" s="14"/>
      <c r="CF141" s="14"/>
    </row>
    <row r="142" spans="1:84" ht="38.25" x14ac:dyDescent="0.25">
      <c r="A142" s="45">
        <v>33</v>
      </c>
      <c r="B142" s="35" t="s">
        <v>494</v>
      </c>
      <c r="C142" s="35" t="s">
        <v>495</v>
      </c>
      <c r="D142" s="35" t="s">
        <v>175</v>
      </c>
      <c r="E142" s="35" t="s">
        <v>176</v>
      </c>
      <c r="F142" s="46" t="s">
        <v>476</v>
      </c>
      <c r="G142" s="34">
        <v>14059</v>
      </c>
      <c r="H142" s="34">
        <v>14104</v>
      </c>
      <c r="I142" s="35" t="s">
        <v>496</v>
      </c>
      <c r="J142" s="33">
        <v>45912</v>
      </c>
      <c r="K142" s="33">
        <v>46277</v>
      </c>
      <c r="L142" s="34">
        <v>14116</v>
      </c>
      <c r="M142" s="35" t="s">
        <v>114</v>
      </c>
      <c r="N142" s="35" t="s">
        <v>114</v>
      </c>
      <c r="O142" s="35" t="s">
        <v>114</v>
      </c>
      <c r="P142" s="35" t="s">
        <v>114</v>
      </c>
      <c r="Q142" s="35" t="s">
        <v>114</v>
      </c>
      <c r="R142" s="35" t="s">
        <v>114</v>
      </c>
      <c r="S142" s="35" t="s">
        <v>114</v>
      </c>
      <c r="T142" s="35" t="s">
        <v>114</v>
      </c>
      <c r="U142" s="35" t="s">
        <v>114</v>
      </c>
      <c r="V142" s="35" t="s">
        <v>114</v>
      </c>
      <c r="W142" s="35" t="s">
        <v>114</v>
      </c>
      <c r="X142" s="36" t="s">
        <v>114</v>
      </c>
      <c r="Y142" s="45" t="s">
        <v>497</v>
      </c>
      <c r="Z142" s="35" t="s">
        <v>498</v>
      </c>
      <c r="AA142" s="45" t="s">
        <v>499</v>
      </c>
      <c r="AB142" s="33">
        <v>45933</v>
      </c>
      <c r="AC142" s="34">
        <v>14122</v>
      </c>
      <c r="AD142" s="33">
        <v>45933</v>
      </c>
      <c r="AE142" s="33">
        <v>46022</v>
      </c>
      <c r="AF142" s="35" t="s">
        <v>184</v>
      </c>
      <c r="AG142" s="35" t="s">
        <v>467</v>
      </c>
      <c r="AH142" s="35" t="s">
        <v>114</v>
      </c>
      <c r="AI142" s="36" t="s">
        <v>114</v>
      </c>
      <c r="AJ142" s="36" t="s">
        <v>114</v>
      </c>
      <c r="AK142" s="36">
        <v>66440</v>
      </c>
      <c r="AL142" s="35" t="s">
        <v>114</v>
      </c>
      <c r="AM142" s="35" t="s">
        <v>114</v>
      </c>
      <c r="AN142" s="35" t="s">
        <v>114</v>
      </c>
      <c r="AO142" s="35" t="s">
        <v>114</v>
      </c>
      <c r="AP142" s="35" t="s">
        <v>114</v>
      </c>
      <c r="AQ142" s="35" t="s">
        <v>114</v>
      </c>
      <c r="AR142" s="35" t="s">
        <v>114</v>
      </c>
      <c r="AS142" s="35" t="s">
        <v>114</v>
      </c>
      <c r="AT142" s="35" t="s">
        <v>114</v>
      </c>
      <c r="AU142" s="35" t="s">
        <v>114</v>
      </c>
      <c r="AV142" s="35" t="s">
        <v>114</v>
      </c>
      <c r="AW142" s="36" t="s">
        <v>114</v>
      </c>
      <c r="AX142" s="36" t="s">
        <v>114</v>
      </c>
      <c r="AY142" s="35" t="s">
        <v>114</v>
      </c>
      <c r="AZ142" s="35" t="s">
        <v>114</v>
      </c>
      <c r="BA142" s="36" t="s">
        <v>114</v>
      </c>
      <c r="BB142" s="36" t="s">
        <v>114</v>
      </c>
      <c r="BC142" s="35" t="s">
        <v>114</v>
      </c>
      <c r="BD142" s="35" t="s">
        <v>114</v>
      </c>
      <c r="BE142" s="36" t="s">
        <v>114</v>
      </c>
      <c r="BF142" s="36" t="s">
        <v>114</v>
      </c>
      <c r="BG142" s="35" t="s">
        <v>114</v>
      </c>
      <c r="BH142" s="36" t="s">
        <v>114</v>
      </c>
      <c r="BI142" s="47">
        <f t="shared" si="2"/>
        <v>66440</v>
      </c>
      <c r="BJ142" s="36">
        <v>0</v>
      </c>
      <c r="BK142" s="36">
        <v>66440</v>
      </c>
      <c r="BL142" s="48">
        <f t="shared" si="3"/>
        <v>66440</v>
      </c>
      <c r="BM142" s="35" t="s">
        <v>114</v>
      </c>
      <c r="BN142" s="45" t="s">
        <v>114</v>
      </c>
      <c r="BO142" s="45" t="s">
        <v>114</v>
      </c>
      <c r="BP142" s="45" t="s">
        <v>114</v>
      </c>
      <c r="BQ142" s="45" t="s">
        <v>114</v>
      </c>
      <c r="BR142" s="45" t="s">
        <v>114</v>
      </c>
      <c r="BS142" s="45" t="s">
        <v>114</v>
      </c>
      <c r="BT142" s="45" t="s">
        <v>114</v>
      </c>
      <c r="BU142" s="84" t="s">
        <v>114</v>
      </c>
      <c r="BV142" s="84" t="s">
        <v>114</v>
      </c>
      <c r="BW142" s="45" t="s">
        <v>114</v>
      </c>
      <c r="BX142" s="45" t="s">
        <v>114</v>
      </c>
      <c r="BY142" s="45" t="s">
        <v>114</v>
      </c>
      <c r="BZ142" s="45" t="s">
        <v>500</v>
      </c>
      <c r="CA142" s="49">
        <v>14122</v>
      </c>
      <c r="CB142" s="45" t="s">
        <v>481</v>
      </c>
      <c r="CC142" s="45" t="s">
        <v>373</v>
      </c>
      <c r="CD142" s="14"/>
      <c r="CE142" s="14"/>
      <c r="CF142" s="14"/>
    </row>
    <row r="143" spans="1:84" ht="38.25" x14ac:dyDescent="0.25">
      <c r="A143" s="45">
        <v>34</v>
      </c>
      <c r="B143" s="35" t="s">
        <v>501</v>
      </c>
      <c r="C143" s="35" t="s">
        <v>502</v>
      </c>
      <c r="D143" s="35" t="s">
        <v>175</v>
      </c>
      <c r="E143" s="35" t="s">
        <v>176</v>
      </c>
      <c r="F143" s="46" t="s">
        <v>476</v>
      </c>
      <c r="G143" s="34">
        <v>14059</v>
      </c>
      <c r="H143" s="34">
        <v>14104</v>
      </c>
      <c r="I143" s="35" t="s">
        <v>503</v>
      </c>
      <c r="J143" s="33">
        <v>45912</v>
      </c>
      <c r="K143" s="33">
        <v>46277</v>
      </c>
      <c r="L143" s="34">
        <v>14117</v>
      </c>
      <c r="M143" s="35" t="s">
        <v>114</v>
      </c>
      <c r="N143" s="35" t="s">
        <v>114</v>
      </c>
      <c r="O143" s="35" t="s">
        <v>114</v>
      </c>
      <c r="P143" s="35" t="s">
        <v>114</v>
      </c>
      <c r="Q143" s="35" t="s">
        <v>114</v>
      </c>
      <c r="R143" s="35" t="s">
        <v>114</v>
      </c>
      <c r="S143" s="35" t="s">
        <v>114</v>
      </c>
      <c r="T143" s="35" t="s">
        <v>114</v>
      </c>
      <c r="U143" s="35" t="s">
        <v>114</v>
      </c>
      <c r="V143" s="35" t="s">
        <v>114</v>
      </c>
      <c r="W143" s="35" t="s">
        <v>114</v>
      </c>
      <c r="X143" s="36" t="s">
        <v>114</v>
      </c>
      <c r="Y143" s="35" t="s">
        <v>504</v>
      </c>
      <c r="Z143" s="35" t="s">
        <v>505</v>
      </c>
      <c r="AA143" s="45" t="s">
        <v>506</v>
      </c>
      <c r="AB143" s="33">
        <v>45936</v>
      </c>
      <c r="AC143" s="34">
        <v>14122</v>
      </c>
      <c r="AD143" s="33">
        <v>45663</v>
      </c>
      <c r="AE143" s="33">
        <v>46022</v>
      </c>
      <c r="AF143" s="35" t="s">
        <v>184</v>
      </c>
      <c r="AG143" s="35" t="s">
        <v>467</v>
      </c>
      <c r="AH143" s="35" t="s">
        <v>114</v>
      </c>
      <c r="AI143" s="36" t="s">
        <v>114</v>
      </c>
      <c r="AJ143" s="36" t="s">
        <v>114</v>
      </c>
      <c r="AK143" s="36">
        <v>37946.6</v>
      </c>
      <c r="AL143" s="35" t="s">
        <v>114</v>
      </c>
      <c r="AM143" s="35" t="s">
        <v>114</v>
      </c>
      <c r="AN143" s="35" t="s">
        <v>114</v>
      </c>
      <c r="AO143" s="35" t="s">
        <v>114</v>
      </c>
      <c r="AP143" s="35" t="s">
        <v>114</v>
      </c>
      <c r="AQ143" s="35" t="s">
        <v>114</v>
      </c>
      <c r="AR143" s="35" t="s">
        <v>114</v>
      </c>
      <c r="AS143" s="35" t="s">
        <v>114</v>
      </c>
      <c r="AT143" s="35" t="s">
        <v>114</v>
      </c>
      <c r="AU143" s="35" t="s">
        <v>114</v>
      </c>
      <c r="AV143" s="35" t="s">
        <v>114</v>
      </c>
      <c r="AW143" s="36" t="s">
        <v>114</v>
      </c>
      <c r="AX143" s="36" t="s">
        <v>114</v>
      </c>
      <c r="AY143" s="35" t="s">
        <v>114</v>
      </c>
      <c r="AZ143" s="35" t="s">
        <v>114</v>
      </c>
      <c r="BA143" s="36" t="s">
        <v>114</v>
      </c>
      <c r="BB143" s="36" t="s">
        <v>114</v>
      </c>
      <c r="BC143" s="35" t="s">
        <v>114</v>
      </c>
      <c r="BD143" s="35" t="s">
        <v>114</v>
      </c>
      <c r="BE143" s="36" t="s">
        <v>114</v>
      </c>
      <c r="BF143" s="36" t="s">
        <v>114</v>
      </c>
      <c r="BG143" s="35" t="s">
        <v>114</v>
      </c>
      <c r="BH143" s="36" t="s">
        <v>114</v>
      </c>
      <c r="BI143" s="47">
        <f t="shared" si="2"/>
        <v>37946.6</v>
      </c>
      <c r="BJ143" s="36">
        <v>0</v>
      </c>
      <c r="BK143" s="36">
        <v>34648</v>
      </c>
      <c r="BL143" s="48">
        <f t="shared" si="3"/>
        <v>34648</v>
      </c>
      <c r="BM143" s="35" t="s">
        <v>114</v>
      </c>
      <c r="BN143" s="45" t="s">
        <v>114</v>
      </c>
      <c r="BO143" s="45" t="s">
        <v>114</v>
      </c>
      <c r="BP143" s="45" t="s">
        <v>114</v>
      </c>
      <c r="BQ143" s="45" t="s">
        <v>114</v>
      </c>
      <c r="BR143" s="45" t="s">
        <v>114</v>
      </c>
      <c r="BS143" s="45" t="s">
        <v>114</v>
      </c>
      <c r="BT143" s="45" t="s">
        <v>114</v>
      </c>
      <c r="BU143" s="84" t="s">
        <v>114</v>
      </c>
      <c r="BV143" s="84" t="s">
        <v>114</v>
      </c>
      <c r="BW143" s="45" t="s">
        <v>114</v>
      </c>
      <c r="BX143" s="45" t="s">
        <v>114</v>
      </c>
      <c r="BY143" s="45" t="s">
        <v>114</v>
      </c>
      <c r="BZ143" s="85" t="s">
        <v>507</v>
      </c>
      <c r="CA143" s="49">
        <v>14123</v>
      </c>
      <c r="CB143" s="45" t="s">
        <v>481</v>
      </c>
      <c r="CC143" s="45" t="s">
        <v>373</v>
      </c>
      <c r="CD143" s="14"/>
      <c r="CE143" s="14"/>
      <c r="CF143" s="14"/>
    </row>
    <row r="144" spans="1:84" ht="38.25" x14ac:dyDescent="0.25">
      <c r="A144" s="35">
        <v>35</v>
      </c>
      <c r="B144" s="35" t="s">
        <v>508</v>
      </c>
      <c r="C144" s="35" t="s">
        <v>509</v>
      </c>
      <c r="D144" s="35" t="s">
        <v>175</v>
      </c>
      <c r="E144" s="35" t="s">
        <v>176</v>
      </c>
      <c r="F144" s="46" t="s">
        <v>476</v>
      </c>
      <c r="G144" s="34">
        <v>14059</v>
      </c>
      <c r="H144" s="34">
        <v>14104</v>
      </c>
      <c r="I144" s="35" t="s">
        <v>510</v>
      </c>
      <c r="J144" s="33">
        <v>45912</v>
      </c>
      <c r="K144" s="33">
        <v>46277</v>
      </c>
      <c r="L144" s="34">
        <v>14118</v>
      </c>
      <c r="M144" s="35" t="s">
        <v>114</v>
      </c>
      <c r="N144" s="35" t="s">
        <v>114</v>
      </c>
      <c r="O144" s="35" t="s">
        <v>114</v>
      </c>
      <c r="P144" s="35" t="s">
        <v>114</v>
      </c>
      <c r="Q144" s="35" t="s">
        <v>114</v>
      </c>
      <c r="R144" s="35" t="s">
        <v>114</v>
      </c>
      <c r="S144" s="35" t="s">
        <v>114</v>
      </c>
      <c r="T144" s="35" t="s">
        <v>114</v>
      </c>
      <c r="U144" s="35" t="s">
        <v>114</v>
      </c>
      <c r="V144" s="35" t="s">
        <v>114</v>
      </c>
      <c r="W144" s="35" t="s">
        <v>114</v>
      </c>
      <c r="X144" s="36" t="s">
        <v>114</v>
      </c>
      <c r="Y144" s="35" t="s">
        <v>511</v>
      </c>
      <c r="Z144" s="35" t="s">
        <v>512</v>
      </c>
      <c r="AA144" s="45" t="s">
        <v>513</v>
      </c>
      <c r="AB144" s="33">
        <v>45936</v>
      </c>
      <c r="AC144" s="34">
        <v>14133</v>
      </c>
      <c r="AD144" s="33">
        <v>45936</v>
      </c>
      <c r="AE144" s="33">
        <v>46022</v>
      </c>
      <c r="AF144" s="35" t="s">
        <v>184</v>
      </c>
      <c r="AG144" s="35" t="s">
        <v>467</v>
      </c>
      <c r="AH144" s="35" t="s">
        <v>114</v>
      </c>
      <c r="AI144" s="36" t="s">
        <v>114</v>
      </c>
      <c r="AJ144" s="36" t="s">
        <v>114</v>
      </c>
      <c r="AK144" s="36">
        <v>95100</v>
      </c>
      <c r="AL144" s="35" t="s">
        <v>114</v>
      </c>
      <c r="AM144" s="35" t="s">
        <v>114</v>
      </c>
      <c r="AN144" s="35" t="s">
        <v>114</v>
      </c>
      <c r="AO144" s="35" t="s">
        <v>114</v>
      </c>
      <c r="AP144" s="35" t="s">
        <v>114</v>
      </c>
      <c r="AQ144" s="35" t="s">
        <v>114</v>
      </c>
      <c r="AR144" s="35" t="s">
        <v>114</v>
      </c>
      <c r="AS144" s="35" t="s">
        <v>114</v>
      </c>
      <c r="AT144" s="35" t="s">
        <v>114</v>
      </c>
      <c r="AU144" s="35" t="s">
        <v>114</v>
      </c>
      <c r="AV144" s="35" t="s">
        <v>114</v>
      </c>
      <c r="AW144" s="36" t="s">
        <v>114</v>
      </c>
      <c r="AX144" s="36" t="s">
        <v>114</v>
      </c>
      <c r="AY144" s="35" t="s">
        <v>114</v>
      </c>
      <c r="AZ144" s="35" t="s">
        <v>114</v>
      </c>
      <c r="BA144" s="36" t="s">
        <v>114</v>
      </c>
      <c r="BB144" s="36" t="s">
        <v>114</v>
      </c>
      <c r="BC144" s="35" t="s">
        <v>114</v>
      </c>
      <c r="BD144" s="35" t="s">
        <v>114</v>
      </c>
      <c r="BE144" s="36" t="s">
        <v>114</v>
      </c>
      <c r="BF144" s="36" t="s">
        <v>114</v>
      </c>
      <c r="BG144" s="35" t="s">
        <v>114</v>
      </c>
      <c r="BH144" s="36" t="s">
        <v>114</v>
      </c>
      <c r="BI144" s="47">
        <f t="shared" si="2"/>
        <v>95100</v>
      </c>
      <c r="BJ144" s="36">
        <v>0</v>
      </c>
      <c r="BK144" s="36">
        <v>95100</v>
      </c>
      <c r="BL144" s="48">
        <f t="shared" si="3"/>
        <v>95100</v>
      </c>
      <c r="BM144" s="35" t="s">
        <v>114</v>
      </c>
      <c r="BN144" s="45" t="s">
        <v>114</v>
      </c>
      <c r="BO144" s="45" t="s">
        <v>114</v>
      </c>
      <c r="BP144" s="45" t="s">
        <v>114</v>
      </c>
      <c r="BQ144" s="45" t="s">
        <v>114</v>
      </c>
      <c r="BR144" s="45" t="s">
        <v>114</v>
      </c>
      <c r="BS144" s="45" t="s">
        <v>114</v>
      </c>
      <c r="BT144" s="45" t="s">
        <v>114</v>
      </c>
      <c r="BU144" s="84" t="s">
        <v>114</v>
      </c>
      <c r="BV144" s="84" t="s">
        <v>114</v>
      </c>
      <c r="BW144" s="45" t="s">
        <v>114</v>
      </c>
      <c r="BX144" s="45" t="s">
        <v>114</v>
      </c>
      <c r="BY144" s="45" t="s">
        <v>114</v>
      </c>
      <c r="BZ144" s="45" t="s">
        <v>514</v>
      </c>
      <c r="CA144" s="49">
        <v>14124</v>
      </c>
      <c r="CB144" s="45" t="s">
        <v>481</v>
      </c>
      <c r="CC144" s="45" t="s">
        <v>373</v>
      </c>
      <c r="CD144" s="14"/>
      <c r="CE144" s="14"/>
      <c r="CF144" s="14"/>
    </row>
    <row r="145" spans="1:84" ht="38.25" x14ac:dyDescent="0.25">
      <c r="A145" s="35">
        <v>36</v>
      </c>
      <c r="B145" s="35" t="s">
        <v>515</v>
      </c>
      <c r="C145" s="35" t="s">
        <v>516</v>
      </c>
      <c r="D145" s="35" t="s">
        <v>175</v>
      </c>
      <c r="E145" s="35" t="s">
        <v>176</v>
      </c>
      <c r="F145" s="46" t="s">
        <v>476</v>
      </c>
      <c r="G145" s="34">
        <v>14059</v>
      </c>
      <c r="H145" s="34">
        <v>14104</v>
      </c>
      <c r="I145" s="35" t="s">
        <v>517</v>
      </c>
      <c r="J145" s="33">
        <v>45912</v>
      </c>
      <c r="K145" s="33">
        <v>46277</v>
      </c>
      <c r="L145" s="34">
        <v>14119</v>
      </c>
      <c r="M145" s="35" t="s">
        <v>114</v>
      </c>
      <c r="N145" s="35" t="s">
        <v>114</v>
      </c>
      <c r="O145" s="35" t="s">
        <v>114</v>
      </c>
      <c r="P145" s="35" t="s">
        <v>114</v>
      </c>
      <c r="Q145" s="35" t="s">
        <v>114</v>
      </c>
      <c r="R145" s="35" t="s">
        <v>114</v>
      </c>
      <c r="S145" s="35" t="s">
        <v>114</v>
      </c>
      <c r="T145" s="35" t="s">
        <v>114</v>
      </c>
      <c r="U145" s="35" t="s">
        <v>114</v>
      </c>
      <c r="V145" s="35" t="s">
        <v>114</v>
      </c>
      <c r="W145" s="35" t="s">
        <v>114</v>
      </c>
      <c r="X145" s="36" t="s">
        <v>114</v>
      </c>
      <c r="Y145" s="35" t="s">
        <v>518</v>
      </c>
      <c r="Z145" s="35" t="s">
        <v>519</v>
      </c>
      <c r="AA145" s="45" t="s">
        <v>520</v>
      </c>
      <c r="AB145" s="33">
        <v>45936</v>
      </c>
      <c r="AC145" s="34">
        <v>14123</v>
      </c>
      <c r="AD145" s="33">
        <v>45936</v>
      </c>
      <c r="AE145" s="33">
        <v>46022</v>
      </c>
      <c r="AF145" s="35" t="s">
        <v>184</v>
      </c>
      <c r="AG145" s="35" t="s">
        <v>467</v>
      </c>
      <c r="AH145" s="35" t="s">
        <v>114</v>
      </c>
      <c r="AI145" s="36" t="s">
        <v>114</v>
      </c>
      <c r="AJ145" s="36" t="s">
        <v>114</v>
      </c>
      <c r="AK145" s="36">
        <v>18000</v>
      </c>
      <c r="AL145" s="35" t="s">
        <v>114</v>
      </c>
      <c r="AM145" s="35" t="s">
        <v>114</v>
      </c>
      <c r="AN145" s="35" t="s">
        <v>114</v>
      </c>
      <c r="AO145" s="35" t="s">
        <v>114</v>
      </c>
      <c r="AP145" s="35" t="s">
        <v>114</v>
      </c>
      <c r="AQ145" s="35" t="s">
        <v>114</v>
      </c>
      <c r="AR145" s="35" t="s">
        <v>114</v>
      </c>
      <c r="AS145" s="35" t="s">
        <v>114</v>
      </c>
      <c r="AT145" s="35" t="s">
        <v>114</v>
      </c>
      <c r="AU145" s="35" t="s">
        <v>114</v>
      </c>
      <c r="AV145" s="35" t="s">
        <v>114</v>
      </c>
      <c r="AW145" s="36" t="s">
        <v>114</v>
      </c>
      <c r="AX145" s="36" t="s">
        <v>114</v>
      </c>
      <c r="AY145" s="35" t="s">
        <v>114</v>
      </c>
      <c r="AZ145" s="35" t="s">
        <v>114</v>
      </c>
      <c r="BA145" s="36" t="s">
        <v>114</v>
      </c>
      <c r="BB145" s="36" t="s">
        <v>114</v>
      </c>
      <c r="BC145" s="35" t="s">
        <v>114</v>
      </c>
      <c r="BD145" s="35" t="s">
        <v>114</v>
      </c>
      <c r="BE145" s="36" t="s">
        <v>114</v>
      </c>
      <c r="BF145" s="36" t="s">
        <v>114</v>
      </c>
      <c r="BG145" s="35" t="s">
        <v>114</v>
      </c>
      <c r="BH145" s="36" t="s">
        <v>114</v>
      </c>
      <c r="BI145" s="47">
        <f t="shared" si="2"/>
        <v>18000</v>
      </c>
      <c r="BJ145" s="36">
        <v>0</v>
      </c>
      <c r="BK145" s="36">
        <v>18000</v>
      </c>
      <c r="BL145" s="48">
        <f t="shared" si="3"/>
        <v>18000</v>
      </c>
      <c r="BM145" s="35" t="s">
        <v>114</v>
      </c>
      <c r="BN145" s="45" t="s">
        <v>114</v>
      </c>
      <c r="BO145" s="45" t="s">
        <v>114</v>
      </c>
      <c r="BP145" s="45" t="s">
        <v>114</v>
      </c>
      <c r="BQ145" s="45" t="s">
        <v>114</v>
      </c>
      <c r="BR145" s="45" t="s">
        <v>114</v>
      </c>
      <c r="BS145" s="45" t="s">
        <v>114</v>
      </c>
      <c r="BT145" s="45" t="s">
        <v>114</v>
      </c>
      <c r="BU145" s="84" t="s">
        <v>114</v>
      </c>
      <c r="BV145" s="84" t="s">
        <v>114</v>
      </c>
      <c r="BW145" s="45" t="s">
        <v>114</v>
      </c>
      <c r="BX145" s="45" t="s">
        <v>114</v>
      </c>
      <c r="BY145" s="45" t="s">
        <v>114</v>
      </c>
      <c r="BZ145" s="45" t="s">
        <v>521</v>
      </c>
      <c r="CA145" s="49">
        <v>14125</v>
      </c>
      <c r="CB145" s="45" t="s">
        <v>481</v>
      </c>
      <c r="CC145" s="45" t="s">
        <v>373</v>
      </c>
      <c r="CD145" s="14"/>
      <c r="CE145" s="14"/>
      <c r="CF145" s="14"/>
    </row>
    <row r="146" spans="1:84" ht="38.25" x14ac:dyDescent="0.25">
      <c r="A146" s="35">
        <v>37</v>
      </c>
      <c r="B146" s="35" t="s">
        <v>522</v>
      </c>
      <c r="C146" s="35" t="s">
        <v>523</v>
      </c>
      <c r="D146" s="35" t="s">
        <v>175</v>
      </c>
      <c r="E146" s="35" t="s">
        <v>176</v>
      </c>
      <c r="F146" s="46" t="s">
        <v>476</v>
      </c>
      <c r="G146" s="34">
        <v>14059</v>
      </c>
      <c r="H146" s="34">
        <v>14104</v>
      </c>
      <c r="I146" s="35" t="s">
        <v>524</v>
      </c>
      <c r="J146" s="33">
        <v>45912</v>
      </c>
      <c r="K146" s="33">
        <v>46277</v>
      </c>
      <c r="L146" s="34">
        <v>14120</v>
      </c>
      <c r="M146" s="35" t="s">
        <v>114</v>
      </c>
      <c r="N146" s="35" t="s">
        <v>114</v>
      </c>
      <c r="O146" s="35" t="s">
        <v>114</v>
      </c>
      <c r="P146" s="35" t="s">
        <v>114</v>
      </c>
      <c r="Q146" s="35" t="s">
        <v>114</v>
      </c>
      <c r="R146" s="35" t="s">
        <v>114</v>
      </c>
      <c r="S146" s="35" t="s">
        <v>114</v>
      </c>
      <c r="T146" s="35" t="s">
        <v>114</v>
      </c>
      <c r="U146" s="35" t="s">
        <v>114</v>
      </c>
      <c r="V146" s="35" t="s">
        <v>114</v>
      </c>
      <c r="W146" s="35" t="s">
        <v>114</v>
      </c>
      <c r="X146" s="36" t="s">
        <v>114</v>
      </c>
      <c r="Y146" s="35" t="s">
        <v>525</v>
      </c>
      <c r="Z146" s="35" t="s">
        <v>526</v>
      </c>
      <c r="AA146" s="45" t="s">
        <v>527</v>
      </c>
      <c r="AB146" s="33">
        <v>45936</v>
      </c>
      <c r="AC146" s="34">
        <v>14123</v>
      </c>
      <c r="AD146" s="33">
        <v>45936</v>
      </c>
      <c r="AE146" s="33">
        <v>46022</v>
      </c>
      <c r="AF146" s="35" t="s">
        <v>184</v>
      </c>
      <c r="AG146" s="35" t="s">
        <v>467</v>
      </c>
      <c r="AH146" s="35" t="s">
        <v>114</v>
      </c>
      <c r="AI146" s="36" t="s">
        <v>114</v>
      </c>
      <c r="AJ146" s="36" t="s">
        <v>114</v>
      </c>
      <c r="AK146" s="36">
        <v>8320</v>
      </c>
      <c r="AL146" s="35" t="s">
        <v>114</v>
      </c>
      <c r="AM146" s="35" t="s">
        <v>114</v>
      </c>
      <c r="AN146" s="35" t="s">
        <v>114</v>
      </c>
      <c r="AO146" s="35" t="s">
        <v>114</v>
      </c>
      <c r="AP146" s="35" t="s">
        <v>114</v>
      </c>
      <c r="AQ146" s="35" t="s">
        <v>114</v>
      </c>
      <c r="AR146" s="35" t="s">
        <v>114</v>
      </c>
      <c r="AS146" s="35" t="s">
        <v>114</v>
      </c>
      <c r="AT146" s="35" t="s">
        <v>114</v>
      </c>
      <c r="AU146" s="35" t="s">
        <v>114</v>
      </c>
      <c r="AV146" s="35" t="s">
        <v>114</v>
      </c>
      <c r="AW146" s="36" t="s">
        <v>114</v>
      </c>
      <c r="AX146" s="36" t="s">
        <v>114</v>
      </c>
      <c r="AY146" s="35" t="s">
        <v>114</v>
      </c>
      <c r="AZ146" s="35" t="s">
        <v>114</v>
      </c>
      <c r="BA146" s="36" t="s">
        <v>114</v>
      </c>
      <c r="BB146" s="36" t="s">
        <v>114</v>
      </c>
      <c r="BC146" s="35" t="s">
        <v>114</v>
      </c>
      <c r="BD146" s="35" t="s">
        <v>114</v>
      </c>
      <c r="BE146" s="36" t="s">
        <v>114</v>
      </c>
      <c r="BF146" s="36" t="s">
        <v>114</v>
      </c>
      <c r="BG146" s="35" t="s">
        <v>114</v>
      </c>
      <c r="BH146" s="36" t="s">
        <v>114</v>
      </c>
      <c r="BI146" s="47">
        <f t="shared" si="2"/>
        <v>8320</v>
      </c>
      <c r="BJ146" s="36">
        <v>0</v>
      </c>
      <c r="BK146" s="36">
        <v>8320</v>
      </c>
      <c r="BL146" s="48">
        <f t="shared" si="3"/>
        <v>8320</v>
      </c>
      <c r="BM146" s="35" t="s">
        <v>114</v>
      </c>
      <c r="BN146" s="45" t="s">
        <v>114</v>
      </c>
      <c r="BO146" s="45" t="s">
        <v>114</v>
      </c>
      <c r="BP146" s="45" t="s">
        <v>114</v>
      </c>
      <c r="BQ146" s="45" t="s">
        <v>114</v>
      </c>
      <c r="BR146" s="45" t="s">
        <v>114</v>
      </c>
      <c r="BS146" s="45" t="s">
        <v>114</v>
      </c>
      <c r="BT146" s="45" t="s">
        <v>114</v>
      </c>
      <c r="BU146" s="84" t="s">
        <v>114</v>
      </c>
      <c r="BV146" s="84" t="s">
        <v>114</v>
      </c>
      <c r="BW146" s="45" t="s">
        <v>114</v>
      </c>
      <c r="BX146" s="45" t="s">
        <v>114</v>
      </c>
      <c r="BY146" s="45" t="s">
        <v>114</v>
      </c>
      <c r="BZ146" s="45" t="s">
        <v>528</v>
      </c>
      <c r="CA146" s="49">
        <v>14126</v>
      </c>
      <c r="CB146" s="45" t="s">
        <v>481</v>
      </c>
      <c r="CC146" s="45" t="s">
        <v>373</v>
      </c>
      <c r="CD146" s="14"/>
      <c r="CE146" s="14"/>
      <c r="CF146" s="14"/>
    </row>
    <row r="147" spans="1:84" ht="38.25" x14ac:dyDescent="0.25">
      <c r="A147" s="35">
        <v>38</v>
      </c>
      <c r="B147" s="35" t="s">
        <v>529</v>
      </c>
      <c r="C147" s="35" t="s">
        <v>530</v>
      </c>
      <c r="D147" s="35" t="s">
        <v>175</v>
      </c>
      <c r="E147" s="35" t="s">
        <v>176</v>
      </c>
      <c r="F147" s="46" t="s">
        <v>476</v>
      </c>
      <c r="G147" s="34">
        <v>14059</v>
      </c>
      <c r="H147" s="34">
        <v>14104</v>
      </c>
      <c r="I147" s="35" t="s">
        <v>531</v>
      </c>
      <c r="J147" s="33">
        <v>45912</v>
      </c>
      <c r="K147" s="33">
        <v>46277</v>
      </c>
      <c r="L147" s="34">
        <v>14121</v>
      </c>
      <c r="M147" s="35" t="s">
        <v>114</v>
      </c>
      <c r="N147" s="35" t="s">
        <v>114</v>
      </c>
      <c r="O147" s="35" t="s">
        <v>114</v>
      </c>
      <c r="P147" s="35" t="s">
        <v>114</v>
      </c>
      <c r="Q147" s="35" t="s">
        <v>114</v>
      </c>
      <c r="R147" s="35" t="s">
        <v>114</v>
      </c>
      <c r="S147" s="35" t="s">
        <v>114</v>
      </c>
      <c r="T147" s="35" t="s">
        <v>114</v>
      </c>
      <c r="U147" s="35" t="s">
        <v>114</v>
      </c>
      <c r="V147" s="35" t="s">
        <v>114</v>
      </c>
      <c r="W147" s="35" t="s">
        <v>114</v>
      </c>
      <c r="X147" s="36" t="s">
        <v>114</v>
      </c>
      <c r="Y147" s="35" t="s">
        <v>532</v>
      </c>
      <c r="Z147" s="35" t="s">
        <v>533</v>
      </c>
      <c r="AA147" s="45" t="s">
        <v>534</v>
      </c>
      <c r="AB147" s="33">
        <v>45936</v>
      </c>
      <c r="AC147" s="34">
        <v>14128</v>
      </c>
      <c r="AD147" s="33">
        <v>45936</v>
      </c>
      <c r="AE147" s="33">
        <v>46022</v>
      </c>
      <c r="AF147" s="35" t="s">
        <v>184</v>
      </c>
      <c r="AG147" s="35" t="s">
        <v>467</v>
      </c>
      <c r="AH147" s="35" t="s">
        <v>114</v>
      </c>
      <c r="AI147" s="36" t="s">
        <v>114</v>
      </c>
      <c r="AJ147" s="36" t="s">
        <v>114</v>
      </c>
      <c r="AK147" s="36">
        <v>10791</v>
      </c>
      <c r="AL147" s="35" t="s">
        <v>114</v>
      </c>
      <c r="AM147" s="35" t="s">
        <v>114</v>
      </c>
      <c r="AN147" s="35" t="s">
        <v>114</v>
      </c>
      <c r="AO147" s="35" t="s">
        <v>114</v>
      </c>
      <c r="AP147" s="35" t="s">
        <v>114</v>
      </c>
      <c r="AQ147" s="35" t="s">
        <v>114</v>
      </c>
      <c r="AR147" s="35" t="s">
        <v>114</v>
      </c>
      <c r="AS147" s="35" t="s">
        <v>114</v>
      </c>
      <c r="AT147" s="35" t="s">
        <v>114</v>
      </c>
      <c r="AU147" s="35" t="s">
        <v>114</v>
      </c>
      <c r="AV147" s="35" t="s">
        <v>114</v>
      </c>
      <c r="AW147" s="36" t="s">
        <v>114</v>
      </c>
      <c r="AX147" s="36" t="s">
        <v>114</v>
      </c>
      <c r="AY147" s="35" t="s">
        <v>114</v>
      </c>
      <c r="AZ147" s="35" t="s">
        <v>114</v>
      </c>
      <c r="BA147" s="36" t="s">
        <v>114</v>
      </c>
      <c r="BB147" s="36" t="s">
        <v>114</v>
      </c>
      <c r="BC147" s="35" t="s">
        <v>114</v>
      </c>
      <c r="BD147" s="35" t="s">
        <v>114</v>
      </c>
      <c r="BE147" s="36" t="s">
        <v>114</v>
      </c>
      <c r="BF147" s="36" t="s">
        <v>114</v>
      </c>
      <c r="BG147" s="35" t="s">
        <v>114</v>
      </c>
      <c r="BH147" s="36" t="s">
        <v>114</v>
      </c>
      <c r="BI147" s="47">
        <f t="shared" si="2"/>
        <v>10791</v>
      </c>
      <c r="BJ147" s="36">
        <v>0</v>
      </c>
      <c r="BK147" s="36">
        <v>10791</v>
      </c>
      <c r="BL147" s="48">
        <f t="shared" si="3"/>
        <v>10791</v>
      </c>
      <c r="BM147" s="35" t="s">
        <v>114</v>
      </c>
      <c r="BN147" s="45" t="s">
        <v>114</v>
      </c>
      <c r="BO147" s="45" t="s">
        <v>114</v>
      </c>
      <c r="BP147" s="45" t="s">
        <v>114</v>
      </c>
      <c r="BQ147" s="45" t="s">
        <v>114</v>
      </c>
      <c r="BR147" s="45" t="s">
        <v>114</v>
      </c>
      <c r="BS147" s="45" t="s">
        <v>114</v>
      </c>
      <c r="BT147" s="45" t="s">
        <v>114</v>
      </c>
      <c r="BU147" s="84" t="s">
        <v>114</v>
      </c>
      <c r="BV147" s="84" t="s">
        <v>114</v>
      </c>
      <c r="BW147" s="45" t="s">
        <v>114</v>
      </c>
      <c r="BX147" s="45" t="s">
        <v>114</v>
      </c>
      <c r="BY147" s="45" t="s">
        <v>114</v>
      </c>
      <c r="BZ147" s="45" t="s">
        <v>535</v>
      </c>
      <c r="CA147" s="49">
        <v>14127</v>
      </c>
      <c r="CB147" s="45" t="s">
        <v>481</v>
      </c>
      <c r="CC147" s="45" t="s">
        <v>373</v>
      </c>
      <c r="CD147" s="14"/>
      <c r="CE147" s="14"/>
      <c r="CF147" s="14"/>
    </row>
    <row r="148" spans="1:84" ht="38.25" x14ac:dyDescent="0.25">
      <c r="A148" s="35">
        <v>39</v>
      </c>
      <c r="B148" s="35" t="s">
        <v>536</v>
      </c>
      <c r="C148" s="35" t="s">
        <v>537</v>
      </c>
      <c r="D148" s="35" t="s">
        <v>175</v>
      </c>
      <c r="E148" s="35" t="s">
        <v>176</v>
      </c>
      <c r="F148" s="46" t="s">
        <v>476</v>
      </c>
      <c r="G148" s="34">
        <v>14059</v>
      </c>
      <c r="H148" s="34">
        <v>14104</v>
      </c>
      <c r="I148" s="35" t="s">
        <v>538</v>
      </c>
      <c r="J148" s="33">
        <v>45912</v>
      </c>
      <c r="K148" s="33">
        <v>46277</v>
      </c>
      <c r="L148" s="34">
        <v>14122</v>
      </c>
      <c r="M148" s="35" t="s">
        <v>114</v>
      </c>
      <c r="N148" s="35" t="s">
        <v>114</v>
      </c>
      <c r="O148" s="35" t="s">
        <v>114</v>
      </c>
      <c r="P148" s="35" t="s">
        <v>114</v>
      </c>
      <c r="Q148" s="35" t="s">
        <v>114</v>
      </c>
      <c r="R148" s="35" t="s">
        <v>114</v>
      </c>
      <c r="S148" s="35" t="s">
        <v>114</v>
      </c>
      <c r="T148" s="35" t="s">
        <v>114</v>
      </c>
      <c r="U148" s="35" t="s">
        <v>114</v>
      </c>
      <c r="V148" s="35" t="s">
        <v>114</v>
      </c>
      <c r="W148" s="35" t="s">
        <v>114</v>
      </c>
      <c r="X148" s="36" t="s">
        <v>114</v>
      </c>
      <c r="Y148" s="35" t="s">
        <v>539</v>
      </c>
      <c r="Z148" s="35" t="s">
        <v>540</v>
      </c>
      <c r="AA148" s="45" t="s">
        <v>541</v>
      </c>
      <c r="AB148" s="33">
        <v>45944</v>
      </c>
      <c r="AC148" s="34">
        <v>14129</v>
      </c>
      <c r="AD148" s="33">
        <v>45944</v>
      </c>
      <c r="AE148" s="33">
        <v>46022</v>
      </c>
      <c r="AF148" s="35" t="s">
        <v>184</v>
      </c>
      <c r="AG148" s="35" t="s">
        <v>467</v>
      </c>
      <c r="AH148" s="35" t="s">
        <v>114</v>
      </c>
      <c r="AI148" s="36" t="s">
        <v>114</v>
      </c>
      <c r="AJ148" s="36" t="s">
        <v>114</v>
      </c>
      <c r="AK148" s="36">
        <v>588.5</v>
      </c>
      <c r="AL148" s="35" t="s">
        <v>114</v>
      </c>
      <c r="AM148" s="35" t="s">
        <v>114</v>
      </c>
      <c r="AN148" s="35" t="s">
        <v>114</v>
      </c>
      <c r="AO148" s="35" t="s">
        <v>114</v>
      </c>
      <c r="AP148" s="35" t="s">
        <v>114</v>
      </c>
      <c r="AQ148" s="35" t="s">
        <v>114</v>
      </c>
      <c r="AR148" s="35" t="s">
        <v>114</v>
      </c>
      <c r="AS148" s="35" t="s">
        <v>114</v>
      </c>
      <c r="AT148" s="35" t="s">
        <v>114</v>
      </c>
      <c r="AU148" s="35" t="s">
        <v>114</v>
      </c>
      <c r="AV148" s="35" t="s">
        <v>114</v>
      </c>
      <c r="AW148" s="36" t="s">
        <v>114</v>
      </c>
      <c r="AX148" s="36" t="s">
        <v>114</v>
      </c>
      <c r="AY148" s="35" t="s">
        <v>114</v>
      </c>
      <c r="AZ148" s="35" t="s">
        <v>114</v>
      </c>
      <c r="BA148" s="36" t="s">
        <v>114</v>
      </c>
      <c r="BB148" s="36" t="s">
        <v>114</v>
      </c>
      <c r="BC148" s="35" t="s">
        <v>114</v>
      </c>
      <c r="BD148" s="35" t="s">
        <v>114</v>
      </c>
      <c r="BE148" s="36" t="s">
        <v>114</v>
      </c>
      <c r="BF148" s="36" t="s">
        <v>114</v>
      </c>
      <c r="BG148" s="35" t="s">
        <v>114</v>
      </c>
      <c r="BH148" s="36" t="s">
        <v>114</v>
      </c>
      <c r="BI148" s="47">
        <f t="shared" si="2"/>
        <v>588.5</v>
      </c>
      <c r="BJ148" s="36">
        <v>0</v>
      </c>
      <c r="BK148" s="36">
        <v>0</v>
      </c>
      <c r="BL148" s="48">
        <f t="shared" si="3"/>
        <v>0</v>
      </c>
      <c r="BM148" s="35" t="s">
        <v>114</v>
      </c>
      <c r="BN148" s="45" t="s">
        <v>114</v>
      </c>
      <c r="BO148" s="45" t="s">
        <v>114</v>
      </c>
      <c r="BP148" s="45" t="s">
        <v>114</v>
      </c>
      <c r="BQ148" s="45" t="s">
        <v>114</v>
      </c>
      <c r="BR148" s="45" t="s">
        <v>114</v>
      </c>
      <c r="BS148" s="45" t="s">
        <v>114</v>
      </c>
      <c r="BT148" s="45" t="s">
        <v>114</v>
      </c>
      <c r="BU148" s="84" t="s">
        <v>114</v>
      </c>
      <c r="BV148" s="84" t="s">
        <v>114</v>
      </c>
      <c r="BW148" s="45" t="s">
        <v>114</v>
      </c>
      <c r="BX148" s="45" t="s">
        <v>114</v>
      </c>
      <c r="BY148" s="45" t="s">
        <v>114</v>
      </c>
      <c r="BZ148" s="45" t="s">
        <v>542</v>
      </c>
      <c r="CA148" s="49">
        <v>14128</v>
      </c>
      <c r="CB148" s="45" t="s">
        <v>481</v>
      </c>
      <c r="CC148" s="45" t="s">
        <v>373</v>
      </c>
      <c r="CD148" s="14"/>
      <c r="CE148" s="14"/>
      <c r="CF148" s="14"/>
    </row>
    <row r="149" spans="1:84" ht="38.25" x14ac:dyDescent="0.25">
      <c r="A149" s="35">
        <v>40</v>
      </c>
      <c r="B149" s="35" t="s">
        <v>543</v>
      </c>
      <c r="C149" s="35" t="s">
        <v>544</v>
      </c>
      <c r="D149" s="35" t="s">
        <v>175</v>
      </c>
      <c r="E149" s="35" t="s">
        <v>176</v>
      </c>
      <c r="F149" s="46" t="s">
        <v>476</v>
      </c>
      <c r="G149" s="34">
        <v>14059</v>
      </c>
      <c r="H149" s="34">
        <v>14104</v>
      </c>
      <c r="I149" s="35" t="s">
        <v>545</v>
      </c>
      <c r="J149" s="33">
        <v>45912</v>
      </c>
      <c r="K149" s="33">
        <v>46277</v>
      </c>
      <c r="L149" s="34">
        <v>14123</v>
      </c>
      <c r="M149" s="35" t="s">
        <v>114</v>
      </c>
      <c r="N149" s="35" t="s">
        <v>114</v>
      </c>
      <c r="O149" s="35" t="s">
        <v>114</v>
      </c>
      <c r="P149" s="35" t="s">
        <v>114</v>
      </c>
      <c r="Q149" s="35" t="s">
        <v>114</v>
      </c>
      <c r="R149" s="35" t="s">
        <v>114</v>
      </c>
      <c r="S149" s="35" t="s">
        <v>114</v>
      </c>
      <c r="T149" s="35" t="s">
        <v>114</v>
      </c>
      <c r="U149" s="35" t="s">
        <v>114</v>
      </c>
      <c r="V149" s="35" t="s">
        <v>114</v>
      </c>
      <c r="W149" s="35" t="s">
        <v>114</v>
      </c>
      <c r="X149" s="36" t="s">
        <v>114</v>
      </c>
      <c r="Y149" s="35" t="s">
        <v>546</v>
      </c>
      <c r="Z149" s="35" t="s">
        <v>547</v>
      </c>
      <c r="AA149" s="45" t="s">
        <v>548</v>
      </c>
      <c r="AB149" s="33">
        <v>45937</v>
      </c>
      <c r="AC149" s="34">
        <v>14129</v>
      </c>
      <c r="AD149" s="33">
        <v>45937</v>
      </c>
      <c r="AE149" s="33">
        <v>46022</v>
      </c>
      <c r="AF149" s="35" t="s">
        <v>184</v>
      </c>
      <c r="AG149" s="35" t="s">
        <v>467</v>
      </c>
      <c r="AH149" s="35" t="s">
        <v>114</v>
      </c>
      <c r="AI149" s="36" t="s">
        <v>114</v>
      </c>
      <c r="AJ149" s="36" t="s">
        <v>114</v>
      </c>
      <c r="AK149" s="36">
        <v>2167.48</v>
      </c>
      <c r="AL149" s="35" t="s">
        <v>114</v>
      </c>
      <c r="AM149" s="35" t="s">
        <v>114</v>
      </c>
      <c r="AN149" s="35" t="s">
        <v>114</v>
      </c>
      <c r="AO149" s="35" t="s">
        <v>114</v>
      </c>
      <c r="AP149" s="35" t="s">
        <v>114</v>
      </c>
      <c r="AQ149" s="35" t="s">
        <v>114</v>
      </c>
      <c r="AR149" s="35" t="s">
        <v>114</v>
      </c>
      <c r="AS149" s="35" t="s">
        <v>114</v>
      </c>
      <c r="AT149" s="35" t="s">
        <v>114</v>
      </c>
      <c r="AU149" s="35" t="s">
        <v>114</v>
      </c>
      <c r="AV149" s="35" t="s">
        <v>114</v>
      </c>
      <c r="AW149" s="36" t="s">
        <v>114</v>
      </c>
      <c r="AX149" s="36" t="s">
        <v>114</v>
      </c>
      <c r="AY149" s="35" t="s">
        <v>114</v>
      </c>
      <c r="AZ149" s="35" t="s">
        <v>114</v>
      </c>
      <c r="BA149" s="36" t="s">
        <v>114</v>
      </c>
      <c r="BB149" s="36" t="s">
        <v>114</v>
      </c>
      <c r="BC149" s="35" t="s">
        <v>114</v>
      </c>
      <c r="BD149" s="35" t="s">
        <v>114</v>
      </c>
      <c r="BE149" s="36" t="s">
        <v>114</v>
      </c>
      <c r="BF149" s="36" t="s">
        <v>114</v>
      </c>
      <c r="BG149" s="35" t="s">
        <v>114</v>
      </c>
      <c r="BH149" s="36" t="s">
        <v>114</v>
      </c>
      <c r="BI149" s="47">
        <f t="shared" si="2"/>
        <v>2167.48</v>
      </c>
      <c r="BJ149" s="36">
        <v>0</v>
      </c>
      <c r="BK149" s="36">
        <v>2167.48</v>
      </c>
      <c r="BL149" s="48">
        <f t="shared" si="3"/>
        <v>2167.48</v>
      </c>
      <c r="BM149" s="35" t="s">
        <v>114</v>
      </c>
      <c r="BN149" s="45" t="s">
        <v>114</v>
      </c>
      <c r="BO149" s="45" t="s">
        <v>114</v>
      </c>
      <c r="BP149" s="45" t="s">
        <v>114</v>
      </c>
      <c r="BQ149" s="45" t="s">
        <v>114</v>
      </c>
      <c r="BR149" s="45" t="s">
        <v>114</v>
      </c>
      <c r="BS149" s="45" t="s">
        <v>114</v>
      </c>
      <c r="BT149" s="45" t="s">
        <v>114</v>
      </c>
      <c r="BU149" s="84" t="s">
        <v>114</v>
      </c>
      <c r="BV149" s="84" t="s">
        <v>114</v>
      </c>
      <c r="BW149" s="45" t="s">
        <v>114</v>
      </c>
      <c r="BX149" s="45" t="s">
        <v>114</v>
      </c>
      <c r="BY149" s="45" t="s">
        <v>114</v>
      </c>
      <c r="BZ149" s="45" t="s">
        <v>549</v>
      </c>
      <c r="CA149" s="49">
        <v>14129</v>
      </c>
      <c r="CB149" s="45" t="s">
        <v>481</v>
      </c>
      <c r="CC149" s="45" t="s">
        <v>373</v>
      </c>
      <c r="CD149" s="14"/>
      <c r="CE149" s="14"/>
      <c r="CF149" s="14"/>
    </row>
    <row r="150" spans="1:84" ht="38.25" x14ac:dyDescent="0.25">
      <c r="A150" s="35">
        <v>41</v>
      </c>
      <c r="B150" s="35" t="s">
        <v>550</v>
      </c>
      <c r="C150" s="35" t="s">
        <v>551</v>
      </c>
      <c r="D150" s="35" t="s">
        <v>175</v>
      </c>
      <c r="E150" s="35" t="s">
        <v>176</v>
      </c>
      <c r="F150" s="46" t="s">
        <v>476</v>
      </c>
      <c r="G150" s="34">
        <v>14059</v>
      </c>
      <c r="H150" s="34">
        <v>14104</v>
      </c>
      <c r="I150" s="35" t="s">
        <v>552</v>
      </c>
      <c r="J150" s="33">
        <v>45912</v>
      </c>
      <c r="K150" s="33">
        <v>46277</v>
      </c>
      <c r="L150" s="34">
        <v>14124</v>
      </c>
      <c r="M150" s="35" t="s">
        <v>114</v>
      </c>
      <c r="N150" s="35" t="s">
        <v>114</v>
      </c>
      <c r="O150" s="35" t="s">
        <v>114</v>
      </c>
      <c r="P150" s="35" t="s">
        <v>114</v>
      </c>
      <c r="Q150" s="35" t="s">
        <v>114</v>
      </c>
      <c r="R150" s="35" t="s">
        <v>114</v>
      </c>
      <c r="S150" s="35" t="s">
        <v>114</v>
      </c>
      <c r="T150" s="35" t="s">
        <v>114</v>
      </c>
      <c r="U150" s="35" t="s">
        <v>114</v>
      </c>
      <c r="V150" s="35" t="s">
        <v>114</v>
      </c>
      <c r="W150" s="35" t="s">
        <v>114</v>
      </c>
      <c r="X150" s="36" t="s">
        <v>114</v>
      </c>
      <c r="Y150" s="35" t="s">
        <v>553</v>
      </c>
      <c r="Z150" s="35" t="s">
        <v>554</v>
      </c>
      <c r="AA150" s="45" t="s">
        <v>555</v>
      </c>
      <c r="AB150" s="33">
        <v>45940</v>
      </c>
      <c r="AC150" s="34">
        <v>14129</v>
      </c>
      <c r="AD150" s="33">
        <v>45940</v>
      </c>
      <c r="AE150" s="33">
        <v>46022</v>
      </c>
      <c r="AF150" s="35" t="s">
        <v>184</v>
      </c>
      <c r="AG150" s="35" t="s">
        <v>467</v>
      </c>
      <c r="AH150" s="35" t="s">
        <v>114</v>
      </c>
      <c r="AI150" s="36" t="s">
        <v>114</v>
      </c>
      <c r="AJ150" s="36" t="s">
        <v>114</v>
      </c>
      <c r="AK150" s="36">
        <v>335.2</v>
      </c>
      <c r="AL150" s="35" t="s">
        <v>114</v>
      </c>
      <c r="AM150" s="35" t="s">
        <v>114</v>
      </c>
      <c r="AN150" s="35" t="s">
        <v>114</v>
      </c>
      <c r="AO150" s="35" t="s">
        <v>114</v>
      </c>
      <c r="AP150" s="35" t="s">
        <v>114</v>
      </c>
      <c r="AQ150" s="35" t="s">
        <v>114</v>
      </c>
      <c r="AR150" s="35" t="s">
        <v>114</v>
      </c>
      <c r="AS150" s="35" t="s">
        <v>114</v>
      </c>
      <c r="AT150" s="35" t="s">
        <v>114</v>
      </c>
      <c r="AU150" s="35" t="s">
        <v>114</v>
      </c>
      <c r="AV150" s="35" t="s">
        <v>114</v>
      </c>
      <c r="AW150" s="36" t="s">
        <v>114</v>
      </c>
      <c r="AX150" s="36" t="s">
        <v>114</v>
      </c>
      <c r="AY150" s="35" t="s">
        <v>114</v>
      </c>
      <c r="AZ150" s="35" t="s">
        <v>114</v>
      </c>
      <c r="BA150" s="36" t="s">
        <v>114</v>
      </c>
      <c r="BB150" s="36" t="s">
        <v>114</v>
      </c>
      <c r="BC150" s="35" t="s">
        <v>114</v>
      </c>
      <c r="BD150" s="35" t="s">
        <v>114</v>
      </c>
      <c r="BE150" s="36" t="s">
        <v>114</v>
      </c>
      <c r="BF150" s="36" t="s">
        <v>114</v>
      </c>
      <c r="BG150" s="35" t="s">
        <v>114</v>
      </c>
      <c r="BH150" s="36" t="s">
        <v>114</v>
      </c>
      <c r="BI150" s="47">
        <f t="shared" si="2"/>
        <v>335.2</v>
      </c>
      <c r="BJ150" s="36">
        <v>0</v>
      </c>
      <c r="BK150" s="36">
        <v>0</v>
      </c>
      <c r="BL150" s="48">
        <f t="shared" si="3"/>
        <v>0</v>
      </c>
      <c r="BM150" s="35" t="s">
        <v>114</v>
      </c>
      <c r="BN150" s="45" t="s">
        <v>114</v>
      </c>
      <c r="BO150" s="45" t="s">
        <v>114</v>
      </c>
      <c r="BP150" s="45" t="s">
        <v>114</v>
      </c>
      <c r="BQ150" s="45" t="s">
        <v>114</v>
      </c>
      <c r="BR150" s="45" t="s">
        <v>114</v>
      </c>
      <c r="BS150" s="45" t="s">
        <v>114</v>
      </c>
      <c r="BT150" s="45" t="s">
        <v>114</v>
      </c>
      <c r="BU150" s="84" t="s">
        <v>114</v>
      </c>
      <c r="BV150" s="84" t="s">
        <v>114</v>
      </c>
      <c r="BW150" s="45" t="s">
        <v>114</v>
      </c>
      <c r="BX150" s="45" t="s">
        <v>114</v>
      </c>
      <c r="BY150" s="45" t="s">
        <v>114</v>
      </c>
      <c r="BZ150" s="45" t="s">
        <v>556</v>
      </c>
      <c r="CA150" s="49">
        <v>14130</v>
      </c>
      <c r="CB150" s="45" t="s">
        <v>481</v>
      </c>
      <c r="CC150" s="45" t="s">
        <v>373</v>
      </c>
      <c r="CD150" s="14"/>
      <c r="CE150" s="14"/>
      <c r="CF150" s="14"/>
    </row>
    <row r="151" spans="1:84" ht="38.25" x14ac:dyDescent="0.25">
      <c r="A151" s="35">
        <v>42</v>
      </c>
      <c r="B151" s="35" t="s">
        <v>557</v>
      </c>
      <c r="C151" s="35" t="s">
        <v>558</v>
      </c>
      <c r="D151" s="35" t="s">
        <v>175</v>
      </c>
      <c r="E151" s="35" t="s">
        <v>176</v>
      </c>
      <c r="F151" s="46" t="s">
        <v>476</v>
      </c>
      <c r="G151" s="34">
        <v>14059</v>
      </c>
      <c r="H151" s="34">
        <v>14104</v>
      </c>
      <c r="I151" s="35" t="s">
        <v>559</v>
      </c>
      <c r="J151" s="33">
        <v>45912</v>
      </c>
      <c r="K151" s="33">
        <v>46277</v>
      </c>
      <c r="L151" s="34">
        <v>14125</v>
      </c>
      <c r="M151" s="35" t="s">
        <v>114</v>
      </c>
      <c r="N151" s="35" t="s">
        <v>114</v>
      </c>
      <c r="O151" s="35" t="s">
        <v>114</v>
      </c>
      <c r="P151" s="35" t="s">
        <v>114</v>
      </c>
      <c r="Q151" s="35" t="s">
        <v>114</v>
      </c>
      <c r="R151" s="35" t="s">
        <v>114</v>
      </c>
      <c r="S151" s="35" t="s">
        <v>114</v>
      </c>
      <c r="T151" s="35" t="s">
        <v>114</v>
      </c>
      <c r="U151" s="35" t="s">
        <v>114</v>
      </c>
      <c r="V151" s="35" t="s">
        <v>114</v>
      </c>
      <c r="W151" s="35" t="s">
        <v>114</v>
      </c>
      <c r="X151" s="36" t="s">
        <v>114</v>
      </c>
      <c r="Y151" s="35" t="s">
        <v>560</v>
      </c>
      <c r="Z151" s="35" t="s">
        <v>561</v>
      </c>
      <c r="AA151" s="45" t="s">
        <v>562</v>
      </c>
      <c r="AB151" s="33">
        <v>45936</v>
      </c>
      <c r="AC151" s="34">
        <v>14123</v>
      </c>
      <c r="AD151" s="33" t="s">
        <v>563</v>
      </c>
      <c r="AE151" s="33">
        <v>46022</v>
      </c>
      <c r="AF151" s="35" t="s">
        <v>184</v>
      </c>
      <c r="AG151" s="35" t="s">
        <v>467</v>
      </c>
      <c r="AH151" s="35" t="s">
        <v>114</v>
      </c>
      <c r="AI151" s="36" t="s">
        <v>114</v>
      </c>
      <c r="AJ151" s="36" t="s">
        <v>114</v>
      </c>
      <c r="AK151" s="36">
        <v>38160</v>
      </c>
      <c r="AL151" s="35" t="s">
        <v>114</v>
      </c>
      <c r="AM151" s="35" t="s">
        <v>114</v>
      </c>
      <c r="AN151" s="35" t="s">
        <v>114</v>
      </c>
      <c r="AO151" s="35" t="s">
        <v>114</v>
      </c>
      <c r="AP151" s="35" t="s">
        <v>114</v>
      </c>
      <c r="AQ151" s="35" t="s">
        <v>114</v>
      </c>
      <c r="AR151" s="35" t="s">
        <v>114</v>
      </c>
      <c r="AS151" s="35" t="s">
        <v>114</v>
      </c>
      <c r="AT151" s="35" t="s">
        <v>114</v>
      </c>
      <c r="AU151" s="35" t="s">
        <v>114</v>
      </c>
      <c r="AV151" s="35" t="s">
        <v>114</v>
      </c>
      <c r="AW151" s="36" t="s">
        <v>114</v>
      </c>
      <c r="AX151" s="36" t="s">
        <v>114</v>
      </c>
      <c r="AY151" s="35" t="s">
        <v>114</v>
      </c>
      <c r="AZ151" s="35" t="s">
        <v>114</v>
      </c>
      <c r="BA151" s="36" t="s">
        <v>114</v>
      </c>
      <c r="BB151" s="36" t="s">
        <v>114</v>
      </c>
      <c r="BC151" s="35" t="s">
        <v>114</v>
      </c>
      <c r="BD151" s="35" t="s">
        <v>114</v>
      </c>
      <c r="BE151" s="36" t="s">
        <v>114</v>
      </c>
      <c r="BF151" s="36" t="s">
        <v>114</v>
      </c>
      <c r="BG151" s="35" t="s">
        <v>114</v>
      </c>
      <c r="BH151" s="36" t="s">
        <v>114</v>
      </c>
      <c r="BI151" s="47">
        <f t="shared" si="2"/>
        <v>38160</v>
      </c>
      <c r="BJ151" s="36">
        <v>0</v>
      </c>
      <c r="BK151" s="36">
        <v>38160</v>
      </c>
      <c r="BL151" s="48">
        <f t="shared" si="3"/>
        <v>38160</v>
      </c>
      <c r="BM151" s="35" t="s">
        <v>114</v>
      </c>
      <c r="BN151" s="45" t="s">
        <v>114</v>
      </c>
      <c r="BO151" s="45" t="s">
        <v>114</v>
      </c>
      <c r="BP151" s="45" t="s">
        <v>114</v>
      </c>
      <c r="BQ151" s="45" t="s">
        <v>114</v>
      </c>
      <c r="BR151" s="45" t="s">
        <v>114</v>
      </c>
      <c r="BS151" s="45" t="s">
        <v>114</v>
      </c>
      <c r="BT151" s="45" t="s">
        <v>114</v>
      </c>
      <c r="BU151" s="84" t="s">
        <v>114</v>
      </c>
      <c r="BV151" s="84" t="s">
        <v>114</v>
      </c>
      <c r="BW151" s="45" t="s">
        <v>114</v>
      </c>
      <c r="BX151" s="45" t="s">
        <v>114</v>
      </c>
      <c r="BY151" s="45" t="s">
        <v>114</v>
      </c>
      <c r="BZ151" s="45" t="s">
        <v>564</v>
      </c>
      <c r="CA151" s="49">
        <v>14131</v>
      </c>
      <c r="CB151" s="45" t="s">
        <v>481</v>
      </c>
      <c r="CC151" s="45" t="s">
        <v>373</v>
      </c>
      <c r="CD151" s="14"/>
      <c r="CE151" s="14"/>
      <c r="CF151" s="14"/>
    </row>
    <row r="152" spans="1:84" ht="51" x14ac:dyDescent="0.25">
      <c r="A152" s="35">
        <v>43</v>
      </c>
      <c r="B152" s="35" t="s">
        <v>565</v>
      </c>
      <c r="C152" s="35" t="s">
        <v>743</v>
      </c>
      <c r="D152" s="35" t="s">
        <v>175</v>
      </c>
      <c r="E152" s="35" t="s">
        <v>176</v>
      </c>
      <c r="F152" s="46" t="s">
        <v>566</v>
      </c>
      <c r="G152" s="34">
        <v>13964</v>
      </c>
      <c r="H152" s="34">
        <v>14022</v>
      </c>
      <c r="I152" s="35" t="s">
        <v>567</v>
      </c>
      <c r="J152" s="33">
        <v>45790</v>
      </c>
      <c r="K152" s="33">
        <v>46155</v>
      </c>
      <c r="L152" s="34">
        <v>14022</v>
      </c>
      <c r="M152" s="35" t="s">
        <v>114</v>
      </c>
      <c r="N152" s="35" t="s">
        <v>114</v>
      </c>
      <c r="O152" s="35" t="s">
        <v>114</v>
      </c>
      <c r="P152" s="35" t="s">
        <v>114</v>
      </c>
      <c r="Q152" s="35" t="s">
        <v>114</v>
      </c>
      <c r="R152" s="35" t="s">
        <v>114</v>
      </c>
      <c r="S152" s="35" t="s">
        <v>114</v>
      </c>
      <c r="T152" s="35" t="s">
        <v>114</v>
      </c>
      <c r="U152" s="35" t="s">
        <v>114</v>
      </c>
      <c r="V152" s="35" t="s">
        <v>114</v>
      </c>
      <c r="W152" s="35" t="s">
        <v>114</v>
      </c>
      <c r="X152" s="36" t="s">
        <v>114</v>
      </c>
      <c r="Y152" s="35" t="s">
        <v>568</v>
      </c>
      <c r="Z152" s="35" t="s">
        <v>569</v>
      </c>
      <c r="AA152" s="45" t="s">
        <v>570</v>
      </c>
      <c r="AB152" s="33">
        <v>45797</v>
      </c>
      <c r="AC152" s="34">
        <v>14029</v>
      </c>
      <c r="AD152" s="33">
        <v>45797</v>
      </c>
      <c r="AE152" s="33">
        <v>46022</v>
      </c>
      <c r="AF152" s="35" t="s">
        <v>184</v>
      </c>
      <c r="AG152" s="35" t="s">
        <v>467</v>
      </c>
      <c r="AH152" s="35" t="s">
        <v>114</v>
      </c>
      <c r="AI152" s="36" t="s">
        <v>114</v>
      </c>
      <c r="AJ152" s="36" t="s">
        <v>114</v>
      </c>
      <c r="AK152" s="36">
        <v>33840</v>
      </c>
      <c r="AL152" s="35" t="s">
        <v>114</v>
      </c>
      <c r="AM152" s="35" t="s">
        <v>114</v>
      </c>
      <c r="AN152" s="35" t="s">
        <v>114</v>
      </c>
      <c r="AO152" s="35" t="s">
        <v>114</v>
      </c>
      <c r="AP152" s="35" t="s">
        <v>114</v>
      </c>
      <c r="AQ152" s="35" t="s">
        <v>114</v>
      </c>
      <c r="AR152" s="35" t="s">
        <v>114</v>
      </c>
      <c r="AS152" s="35" t="s">
        <v>114</v>
      </c>
      <c r="AT152" s="35" t="s">
        <v>114</v>
      </c>
      <c r="AU152" s="35" t="s">
        <v>114</v>
      </c>
      <c r="AV152" s="35" t="s">
        <v>114</v>
      </c>
      <c r="AW152" s="36" t="s">
        <v>114</v>
      </c>
      <c r="AX152" s="36" t="s">
        <v>114</v>
      </c>
      <c r="AY152" s="35" t="s">
        <v>114</v>
      </c>
      <c r="AZ152" s="35" t="s">
        <v>114</v>
      </c>
      <c r="BA152" s="36" t="s">
        <v>114</v>
      </c>
      <c r="BB152" s="36" t="s">
        <v>114</v>
      </c>
      <c r="BC152" s="35" t="s">
        <v>114</v>
      </c>
      <c r="BD152" s="35" t="s">
        <v>114</v>
      </c>
      <c r="BE152" s="36" t="s">
        <v>114</v>
      </c>
      <c r="BF152" s="36" t="s">
        <v>114</v>
      </c>
      <c r="BG152" s="35" t="s">
        <v>114</v>
      </c>
      <c r="BH152" s="36" t="s">
        <v>114</v>
      </c>
      <c r="BI152" s="47">
        <f t="shared" si="2"/>
        <v>33840</v>
      </c>
      <c r="BJ152" s="36">
        <v>0</v>
      </c>
      <c r="BK152" s="36">
        <v>30840</v>
      </c>
      <c r="BL152" s="48">
        <f t="shared" si="3"/>
        <v>30840</v>
      </c>
      <c r="BM152" s="35" t="s">
        <v>114</v>
      </c>
      <c r="BN152" s="45" t="s">
        <v>114</v>
      </c>
      <c r="BO152" s="45" t="s">
        <v>114</v>
      </c>
      <c r="BP152" s="45" t="s">
        <v>114</v>
      </c>
      <c r="BQ152" s="45" t="s">
        <v>114</v>
      </c>
      <c r="BR152" s="45" t="s">
        <v>114</v>
      </c>
      <c r="BS152" s="45" t="s">
        <v>114</v>
      </c>
      <c r="BT152" s="45" t="s">
        <v>114</v>
      </c>
      <c r="BU152" s="84" t="s">
        <v>114</v>
      </c>
      <c r="BV152" s="84" t="s">
        <v>114</v>
      </c>
      <c r="BW152" s="45" t="s">
        <v>114</v>
      </c>
      <c r="BX152" s="45" t="s">
        <v>114</v>
      </c>
      <c r="BY152" s="45" t="s">
        <v>114</v>
      </c>
      <c r="BZ152" s="45" t="s">
        <v>571</v>
      </c>
      <c r="CA152" s="49">
        <v>14025</v>
      </c>
      <c r="CB152" s="45" t="s">
        <v>322</v>
      </c>
      <c r="CC152" s="45" t="s">
        <v>572</v>
      </c>
      <c r="CD152" s="14"/>
      <c r="CE152" s="14"/>
      <c r="CF152" s="14"/>
    </row>
    <row r="153" spans="1:84" ht="51" x14ac:dyDescent="0.25">
      <c r="A153" s="35">
        <v>44</v>
      </c>
      <c r="B153" s="35" t="s">
        <v>565</v>
      </c>
      <c r="C153" s="35" t="s">
        <v>743</v>
      </c>
      <c r="D153" s="35" t="s">
        <v>175</v>
      </c>
      <c r="E153" s="35" t="s">
        <v>176</v>
      </c>
      <c r="F153" s="46" t="s">
        <v>566</v>
      </c>
      <c r="G153" s="34">
        <v>13964</v>
      </c>
      <c r="H153" s="34">
        <v>14022</v>
      </c>
      <c r="I153" s="35" t="s">
        <v>567</v>
      </c>
      <c r="J153" s="33">
        <v>45790</v>
      </c>
      <c r="K153" s="33">
        <v>46155</v>
      </c>
      <c r="L153" s="34">
        <v>14022</v>
      </c>
      <c r="M153" s="35" t="s">
        <v>114</v>
      </c>
      <c r="N153" s="35" t="s">
        <v>114</v>
      </c>
      <c r="O153" s="35" t="s">
        <v>114</v>
      </c>
      <c r="P153" s="35" t="s">
        <v>114</v>
      </c>
      <c r="Q153" s="35" t="s">
        <v>114</v>
      </c>
      <c r="R153" s="35" t="s">
        <v>114</v>
      </c>
      <c r="S153" s="35" t="s">
        <v>114</v>
      </c>
      <c r="T153" s="35" t="s">
        <v>114</v>
      </c>
      <c r="U153" s="35" t="s">
        <v>114</v>
      </c>
      <c r="V153" s="35" t="s">
        <v>114</v>
      </c>
      <c r="W153" s="35" t="s">
        <v>114</v>
      </c>
      <c r="X153" s="36" t="s">
        <v>114</v>
      </c>
      <c r="Y153" s="35" t="s">
        <v>573</v>
      </c>
      <c r="Z153" s="35" t="s">
        <v>574</v>
      </c>
      <c r="AA153" s="45" t="s">
        <v>506</v>
      </c>
      <c r="AB153" s="33">
        <v>45797</v>
      </c>
      <c r="AC153" s="34">
        <v>14029</v>
      </c>
      <c r="AD153" s="33">
        <v>45797</v>
      </c>
      <c r="AE153" s="33">
        <v>46022</v>
      </c>
      <c r="AF153" s="35" t="s">
        <v>184</v>
      </c>
      <c r="AG153" s="35" t="s">
        <v>467</v>
      </c>
      <c r="AH153" s="35" t="s">
        <v>114</v>
      </c>
      <c r="AI153" s="36" t="s">
        <v>114</v>
      </c>
      <c r="AJ153" s="36" t="s">
        <v>114</v>
      </c>
      <c r="AK153" s="36">
        <v>30432</v>
      </c>
      <c r="AL153" s="35" t="s">
        <v>114</v>
      </c>
      <c r="AM153" s="35" t="s">
        <v>114</v>
      </c>
      <c r="AN153" s="35" t="s">
        <v>114</v>
      </c>
      <c r="AO153" s="35" t="s">
        <v>114</v>
      </c>
      <c r="AP153" s="35" t="s">
        <v>114</v>
      </c>
      <c r="AQ153" s="35" t="s">
        <v>114</v>
      </c>
      <c r="AR153" s="35" t="s">
        <v>114</v>
      </c>
      <c r="AS153" s="35" t="s">
        <v>114</v>
      </c>
      <c r="AT153" s="35" t="s">
        <v>114</v>
      </c>
      <c r="AU153" s="35" t="s">
        <v>114</v>
      </c>
      <c r="AV153" s="35" t="s">
        <v>114</v>
      </c>
      <c r="AW153" s="36" t="s">
        <v>114</v>
      </c>
      <c r="AX153" s="36" t="s">
        <v>114</v>
      </c>
      <c r="AY153" s="35" t="s">
        <v>114</v>
      </c>
      <c r="AZ153" s="35" t="s">
        <v>114</v>
      </c>
      <c r="BA153" s="36" t="s">
        <v>114</v>
      </c>
      <c r="BB153" s="36" t="s">
        <v>114</v>
      </c>
      <c r="BC153" s="35" t="s">
        <v>114</v>
      </c>
      <c r="BD153" s="35" t="s">
        <v>114</v>
      </c>
      <c r="BE153" s="36" t="s">
        <v>114</v>
      </c>
      <c r="BF153" s="36" t="s">
        <v>114</v>
      </c>
      <c r="BG153" s="35" t="s">
        <v>114</v>
      </c>
      <c r="BH153" s="36" t="s">
        <v>114</v>
      </c>
      <c r="BI153" s="47">
        <f t="shared" si="2"/>
        <v>30432</v>
      </c>
      <c r="BJ153" s="36">
        <v>0</v>
      </c>
      <c r="BK153" s="36">
        <v>30432</v>
      </c>
      <c r="BL153" s="48">
        <f t="shared" si="3"/>
        <v>30432</v>
      </c>
      <c r="BM153" s="35" t="s">
        <v>114</v>
      </c>
      <c r="BN153" s="45" t="s">
        <v>114</v>
      </c>
      <c r="BO153" s="45" t="s">
        <v>114</v>
      </c>
      <c r="BP153" s="45" t="s">
        <v>114</v>
      </c>
      <c r="BQ153" s="45" t="s">
        <v>114</v>
      </c>
      <c r="BR153" s="45" t="s">
        <v>114</v>
      </c>
      <c r="BS153" s="45" t="s">
        <v>114</v>
      </c>
      <c r="BT153" s="45" t="s">
        <v>114</v>
      </c>
      <c r="BU153" s="84" t="s">
        <v>114</v>
      </c>
      <c r="BV153" s="84" t="s">
        <v>114</v>
      </c>
      <c r="BW153" s="45" t="s">
        <v>114</v>
      </c>
      <c r="BX153" s="45" t="s">
        <v>114</v>
      </c>
      <c r="BY153" s="45" t="s">
        <v>114</v>
      </c>
      <c r="BZ153" s="45" t="s">
        <v>575</v>
      </c>
      <c r="CA153" s="49">
        <v>14025</v>
      </c>
      <c r="CB153" s="45" t="s">
        <v>322</v>
      </c>
      <c r="CC153" s="45" t="s">
        <v>572</v>
      </c>
      <c r="CD153" s="14"/>
      <c r="CE153" s="14"/>
      <c r="CF153" s="14"/>
    </row>
    <row r="154" spans="1:84" x14ac:dyDescent="0.25">
      <c r="A154" s="26">
        <v>45</v>
      </c>
      <c r="B154" s="27" t="s">
        <v>576</v>
      </c>
      <c r="C154" s="27" t="s">
        <v>577</v>
      </c>
      <c r="D154" s="27" t="s">
        <v>175</v>
      </c>
      <c r="E154" s="27" t="s">
        <v>176</v>
      </c>
      <c r="F154" s="28" t="s">
        <v>578</v>
      </c>
      <c r="G154" s="30">
        <v>13079</v>
      </c>
      <c r="H154" s="30">
        <v>13106</v>
      </c>
      <c r="I154" s="30" t="s">
        <v>114</v>
      </c>
      <c r="J154" s="30" t="s">
        <v>114</v>
      </c>
      <c r="K154" s="30" t="s">
        <v>114</v>
      </c>
      <c r="L154" s="30" t="s">
        <v>114</v>
      </c>
      <c r="M154" s="30" t="s">
        <v>114</v>
      </c>
      <c r="N154" s="30" t="s">
        <v>114</v>
      </c>
      <c r="O154" s="30" t="s">
        <v>114</v>
      </c>
      <c r="P154" s="30" t="s">
        <v>114</v>
      </c>
      <c r="Q154" s="27" t="s">
        <v>579</v>
      </c>
      <c r="R154" s="29">
        <v>44425</v>
      </c>
      <c r="S154" s="29">
        <v>44790</v>
      </c>
      <c r="T154" s="30">
        <v>13114</v>
      </c>
      <c r="U154" s="27" t="s">
        <v>580</v>
      </c>
      <c r="V154" s="30">
        <v>13219</v>
      </c>
      <c r="W154" s="27" t="s">
        <v>578</v>
      </c>
      <c r="X154" s="31">
        <v>147200</v>
      </c>
      <c r="Y154" s="27" t="s">
        <v>581</v>
      </c>
      <c r="Z154" s="27" t="s">
        <v>582</v>
      </c>
      <c r="AA154" s="27" t="s">
        <v>583</v>
      </c>
      <c r="AB154" s="29">
        <v>44592</v>
      </c>
      <c r="AC154" s="30">
        <v>13219</v>
      </c>
      <c r="AD154" s="29">
        <v>44592</v>
      </c>
      <c r="AE154" s="29">
        <v>44957</v>
      </c>
      <c r="AF154" s="27" t="s">
        <v>184</v>
      </c>
      <c r="AG154" s="27" t="s">
        <v>584</v>
      </c>
      <c r="AH154" s="27" t="s">
        <v>114</v>
      </c>
      <c r="AI154" s="27" t="s">
        <v>114</v>
      </c>
      <c r="AJ154" s="27" t="s">
        <v>114</v>
      </c>
      <c r="AK154" s="31">
        <v>147200</v>
      </c>
      <c r="AL154" s="35" t="s">
        <v>186</v>
      </c>
      <c r="AM154" s="35" t="s">
        <v>187</v>
      </c>
      <c r="AN154" s="33">
        <v>44957</v>
      </c>
      <c r="AO154" s="34">
        <v>13465</v>
      </c>
      <c r="AP154" s="35" t="s">
        <v>188</v>
      </c>
      <c r="AQ154" s="33">
        <v>44957</v>
      </c>
      <c r="AR154" s="33">
        <v>45322</v>
      </c>
      <c r="AS154" s="35" t="s">
        <v>114</v>
      </c>
      <c r="AT154" s="35" t="s">
        <v>114</v>
      </c>
      <c r="AU154" s="35" t="s">
        <v>114</v>
      </c>
      <c r="AV154" s="35" t="s">
        <v>114</v>
      </c>
      <c r="AW154" s="35" t="s">
        <v>114</v>
      </c>
      <c r="AX154" s="35" t="s">
        <v>114</v>
      </c>
      <c r="AY154" s="35" t="s">
        <v>114</v>
      </c>
      <c r="AZ154" s="35" t="s">
        <v>114</v>
      </c>
      <c r="BA154" s="35" t="s">
        <v>114</v>
      </c>
      <c r="BB154" s="35" t="s">
        <v>114</v>
      </c>
      <c r="BC154" s="35" t="s">
        <v>114</v>
      </c>
      <c r="BD154" s="35" t="s">
        <v>114</v>
      </c>
      <c r="BE154" s="35" t="s">
        <v>114</v>
      </c>
      <c r="BF154" s="35" t="s">
        <v>114</v>
      </c>
      <c r="BG154" s="35" t="s">
        <v>114</v>
      </c>
      <c r="BH154" s="35" t="s">
        <v>114</v>
      </c>
      <c r="BI154" s="37">
        <f>AK154+AW157</f>
        <v>184000</v>
      </c>
      <c r="BJ154" s="31">
        <f>40259.2+69515.2+127070.4</f>
        <v>236844.79999999999</v>
      </c>
      <c r="BK154" s="31">
        <v>217635.20000000001</v>
      </c>
      <c r="BL154" s="42">
        <f t="shared" si="3"/>
        <v>454480</v>
      </c>
      <c r="BM154" s="27" t="s">
        <v>114</v>
      </c>
      <c r="BN154" s="27" t="s">
        <v>114</v>
      </c>
      <c r="BO154" s="27" t="s">
        <v>114</v>
      </c>
      <c r="BP154" s="27" t="s">
        <v>114</v>
      </c>
      <c r="BQ154" s="27" t="s">
        <v>114</v>
      </c>
      <c r="BR154" s="27" t="s">
        <v>114</v>
      </c>
      <c r="BS154" s="27" t="s">
        <v>114</v>
      </c>
      <c r="BT154" s="27" t="s">
        <v>114</v>
      </c>
      <c r="BU154" s="27" t="s">
        <v>114</v>
      </c>
      <c r="BV154" s="27" t="s">
        <v>114</v>
      </c>
      <c r="BW154" s="27" t="s">
        <v>114</v>
      </c>
      <c r="BX154" s="27" t="s">
        <v>114</v>
      </c>
      <c r="BY154" s="27" t="s">
        <v>114</v>
      </c>
      <c r="BZ154" s="27" t="s">
        <v>585</v>
      </c>
      <c r="CA154" s="30">
        <v>13412</v>
      </c>
      <c r="CB154" s="27" t="s">
        <v>322</v>
      </c>
      <c r="CC154" s="27" t="s">
        <v>373</v>
      </c>
      <c r="CD154" s="14"/>
      <c r="CE154" s="14"/>
      <c r="CF154" s="14"/>
    </row>
    <row r="155" spans="1:84" x14ac:dyDescent="0.25">
      <c r="A155" s="2"/>
      <c r="B155" s="2"/>
      <c r="C155" s="2"/>
      <c r="D155" s="2"/>
      <c r="E155" s="2"/>
      <c r="F155" s="4"/>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35" t="s">
        <v>186</v>
      </c>
      <c r="AM155" s="35" t="s">
        <v>192</v>
      </c>
      <c r="AN155" s="33">
        <v>45323</v>
      </c>
      <c r="AO155" s="34">
        <v>13704</v>
      </c>
      <c r="AP155" s="35" t="s">
        <v>188</v>
      </c>
      <c r="AQ155" s="33">
        <v>45323</v>
      </c>
      <c r="AR155" s="33">
        <v>45688</v>
      </c>
      <c r="AS155" s="35" t="s">
        <v>114</v>
      </c>
      <c r="AT155" s="35" t="s">
        <v>114</v>
      </c>
      <c r="AU155" s="35" t="s">
        <v>114</v>
      </c>
      <c r="AV155" s="35" t="s">
        <v>114</v>
      </c>
      <c r="AW155" s="35" t="s">
        <v>114</v>
      </c>
      <c r="AX155" s="35" t="s">
        <v>114</v>
      </c>
      <c r="AY155" s="35" t="s">
        <v>114</v>
      </c>
      <c r="AZ155" s="35" t="s">
        <v>114</v>
      </c>
      <c r="BA155" s="35" t="s">
        <v>114</v>
      </c>
      <c r="BB155" s="35" t="s">
        <v>114</v>
      </c>
      <c r="BC155" s="35" t="s">
        <v>114</v>
      </c>
      <c r="BD155" s="35" t="s">
        <v>114</v>
      </c>
      <c r="BE155" s="35" t="s">
        <v>114</v>
      </c>
      <c r="BF155" s="35" t="s">
        <v>114</v>
      </c>
      <c r="BG155" s="35" t="s">
        <v>114</v>
      </c>
      <c r="BH155" s="35" t="s">
        <v>114</v>
      </c>
      <c r="BI155" s="2"/>
      <c r="BJ155" s="2"/>
      <c r="BK155" s="2"/>
      <c r="BL155" s="2"/>
      <c r="BM155" s="2"/>
      <c r="BN155" s="2"/>
      <c r="BO155" s="2"/>
      <c r="BP155" s="2"/>
      <c r="BQ155" s="2"/>
      <c r="BR155" s="2"/>
      <c r="BS155" s="2"/>
      <c r="BT155" s="2"/>
      <c r="BU155" s="2"/>
      <c r="BV155" s="2"/>
      <c r="BW155" s="2"/>
      <c r="BX155" s="2"/>
      <c r="BY155" s="2"/>
      <c r="BZ155" s="2"/>
      <c r="CA155" s="2"/>
      <c r="CB155" s="2"/>
      <c r="CC155" s="2"/>
      <c r="CD155" s="14"/>
      <c r="CE155" s="14"/>
      <c r="CF155" s="14"/>
    </row>
    <row r="156" spans="1:84" x14ac:dyDescent="0.25">
      <c r="A156" s="2"/>
      <c r="B156" s="2"/>
      <c r="C156" s="2"/>
      <c r="D156" s="2"/>
      <c r="E156" s="2"/>
      <c r="F156" s="4"/>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35" t="s">
        <v>186</v>
      </c>
      <c r="AM156" s="35" t="s">
        <v>194</v>
      </c>
      <c r="AN156" s="33">
        <v>45688</v>
      </c>
      <c r="AO156" s="34">
        <v>13956</v>
      </c>
      <c r="AP156" s="35" t="s">
        <v>188</v>
      </c>
      <c r="AQ156" s="33">
        <v>45688</v>
      </c>
      <c r="AR156" s="33">
        <v>46052</v>
      </c>
      <c r="AS156" s="35" t="s">
        <v>114</v>
      </c>
      <c r="AT156" s="35" t="s">
        <v>114</v>
      </c>
      <c r="AU156" s="35" t="s">
        <v>114</v>
      </c>
      <c r="AV156" s="35" t="s">
        <v>114</v>
      </c>
      <c r="AW156" s="35" t="s">
        <v>114</v>
      </c>
      <c r="AX156" s="35" t="s">
        <v>114</v>
      </c>
      <c r="AY156" s="35" t="s">
        <v>114</v>
      </c>
      <c r="AZ156" s="35" t="s">
        <v>114</v>
      </c>
      <c r="BA156" s="35" t="s">
        <v>114</v>
      </c>
      <c r="BB156" s="35" t="s">
        <v>114</v>
      </c>
      <c r="BC156" s="35" t="s">
        <v>114</v>
      </c>
      <c r="BD156" s="35" t="s">
        <v>114</v>
      </c>
      <c r="BE156" s="35" t="s">
        <v>114</v>
      </c>
      <c r="BF156" s="35" t="s">
        <v>114</v>
      </c>
      <c r="BG156" s="35" t="s">
        <v>114</v>
      </c>
      <c r="BH156" s="35" t="s">
        <v>114</v>
      </c>
      <c r="BI156" s="2"/>
      <c r="BJ156" s="2"/>
      <c r="BK156" s="2"/>
      <c r="BL156" s="2"/>
      <c r="BM156" s="2"/>
      <c r="BN156" s="2"/>
      <c r="BO156" s="2"/>
      <c r="BP156" s="2"/>
      <c r="BQ156" s="2"/>
      <c r="BR156" s="2"/>
      <c r="BS156" s="2"/>
      <c r="BT156" s="2"/>
      <c r="BU156" s="2"/>
      <c r="BV156" s="2"/>
      <c r="BW156" s="2"/>
      <c r="BX156" s="2"/>
      <c r="BY156" s="2"/>
      <c r="BZ156" s="2"/>
      <c r="CA156" s="2"/>
      <c r="CB156" s="2"/>
      <c r="CC156" s="2"/>
      <c r="CD156" s="14"/>
      <c r="CE156" s="14"/>
      <c r="CF156" s="14"/>
    </row>
    <row r="157" spans="1:84" x14ac:dyDescent="0.25">
      <c r="A157" s="2"/>
      <c r="B157" s="2"/>
      <c r="C157" s="2"/>
      <c r="D157" s="2"/>
      <c r="E157" s="2"/>
      <c r="F157" s="4"/>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35" t="s">
        <v>186</v>
      </c>
      <c r="AM157" s="35" t="s">
        <v>207</v>
      </c>
      <c r="AN157" s="33">
        <v>45895</v>
      </c>
      <c r="AO157" s="34">
        <v>14094</v>
      </c>
      <c r="AP157" s="35" t="s">
        <v>195</v>
      </c>
      <c r="AQ157" s="35" t="s">
        <v>114</v>
      </c>
      <c r="AR157" s="35" t="s">
        <v>114</v>
      </c>
      <c r="AS157" s="35" t="s">
        <v>114</v>
      </c>
      <c r="AT157" s="35" t="s">
        <v>114</v>
      </c>
      <c r="AU157" s="41">
        <v>0.25</v>
      </c>
      <c r="AV157" s="35" t="s">
        <v>114</v>
      </c>
      <c r="AW157" s="36">
        <v>36800</v>
      </c>
      <c r="AX157" s="36" t="s">
        <v>114</v>
      </c>
      <c r="AY157" s="35" t="s">
        <v>114</v>
      </c>
      <c r="AZ157" s="35" t="s">
        <v>114</v>
      </c>
      <c r="BA157" s="35" t="s">
        <v>114</v>
      </c>
      <c r="BB157" s="35" t="s">
        <v>114</v>
      </c>
      <c r="BC157" s="35" t="s">
        <v>114</v>
      </c>
      <c r="BD157" s="35" t="s">
        <v>114</v>
      </c>
      <c r="BE157" s="35" t="s">
        <v>114</v>
      </c>
      <c r="BF157" s="35" t="s">
        <v>114</v>
      </c>
      <c r="BG157" s="35" t="s">
        <v>114</v>
      </c>
      <c r="BH157" s="35" t="s">
        <v>114</v>
      </c>
      <c r="BI157" s="2"/>
      <c r="BJ157" s="2"/>
      <c r="BK157" s="2"/>
      <c r="BL157" s="2"/>
      <c r="BM157" s="2"/>
      <c r="BN157" s="2"/>
      <c r="BO157" s="2"/>
      <c r="BP157" s="2"/>
      <c r="BQ157" s="2"/>
      <c r="BR157" s="2"/>
      <c r="BS157" s="2"/>
      <c r="BT157" s="2"/>
      <c r="BU157" s="2"/>
      <c r="BV157" s="2"/>
      <c r="BW157" s="2"/>
      <c r="BX157" s="2"/>
      <c r="BY157" s="2"/>
      <c r="BZ157" s="2"/>
      <c r="CA157" s="2"/>
      <c r="CB157" s="2"/>
      <c r="CC157" s="2"/>
      <c r="CD157" s="14"/>
      <c r="CE157" s="14"/>
      <c r="CF157" s="14"/>
    </row>
    <row r="158" spans="1:84" x14ac:dyDescent="0.25">
      <c r="A158" s="2"/>
      <c r="B158" s="2"/>
      <c r="C158" s="2"/>
      <c r="D158" s="2"/>
      <c r="E158" s="2"/>
      <c r="F158" s="4"/>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35" t="s">
        <v>186</v>
      </c>
      <c r="AM158" s="35" t="s">
        <v>208</v>
      </c>
      <c r="AN158" s="33">
        <v>46052</v>
      </c>
      <c r="AO158" s="34">
        <v>14197</v>
      </c>
      <c r="AP158" s="35" t="s">
        <v>188</v>
      </c>
      <c r="AQ158" s="33">
        <v>46052</v>
      </c>
      <c r="AR158" s="33">
        <v>46408</v>
      </c>
      <c r="AS158" s="35" t="s">
        <v>114</v>
      </c>
      <c r="AT158" s="35" t="s">
        <v>114</v>
      </c>
      <c r="AU158" s="35" t="s">
        <v>114</v>
      </c>
      <c r="AV158" s="35" t="s">
        <v>114</v>
      </c>
      <c r="AW158" s="35" t="s">
        <v>114</v>
      </c>
      <c r="AX158" s="35" t="s">
        <v>114</v>
      </c>
      <c r="AY158" s="35" t="s">
        <v>114</v>
      </c>
      <c r="AZ158" s="35" t="s">
        <v>114</v>
      </c>
      <c r="BA158" s="35" t="s">
        <v>114</v>
      </c>
      <c r="BB158" s="35" t="s">
        <v>114</v>
      </c>
      <c r="BC158" s="35" t="s">
        <v>114</v>
      </c>
      <c r="BD158" s="35" t="s">
        <v>114</v>
      </c>
      <c r="BE158" s="35" t="s">
        <v>114</v>
      </c>
      <c r="BF158" s="35" t="s">
        <v>114</v>
      </c>
      <c r="BG158" s="35" t="s">
        <v>114</v>
      </c>
      <c r="BH158" s="35" t="s">
        <v>114</v>
      </c>
      <c r="BI158" s="5"/>
      <c r="BJ158" s="5"/>
      <c r="BK158" s="5"/>
      <c r="BL158" s="5"/>
      <c r="BM158" s="5"/>
      <c r="BN158" s="5"/>
      <c r="BO158" s="5"/>
      <c r="BP158" s="5"/>
      <c r="BQ158" s="5"/>
      <c r="BR158" s="5"/>
      <c r="BS158" s="5"/>
      <c r="BT158" s="5"/>
      <c r="BU158" s="5"/>
      <c r="BV158" s="5"/>
      <c r="BW158" s="5"/>
      <c r="BX158" s="5"/>
      <c r="BY158" s="5"/>
      <c r="BZ158" s="5"/>
      <c r="CA158" s="5"/>
      <c r="CB158" s="5"/>
      <c r="CC158" s="5"/>
      <c r="CD158" s="14"/>
      <c r="CE158" s="14"/>
      <c r="CF158" s="14"/>
    </row>
    <row r="159" spans="1:84" x14ac:dyDescent="0.25">
      <c r="A159" s="26">
        <v>46</v>
      </c>
      <c r="B159" s="27" t="s">
        <v>586</v>
      </c>
      <c r="C159" s="27" t="s">
        <v>587</v>
      </c>
      <c r="D159" s="27" t="s">
        <v>175</v>
      </c>
      <c r="E159" s="27" t="s">
        <v>176</v>
      </c>
      <c r="F159" s="28" t="s">
        <v>588</v>
      </c>
      <c r="G159" s="30">
        <v>13156</v>
      </c>
      <c r="H159" s="30">
        <v>13201</v>
      </c>
      <c r="I159" s="27" t="s">
        <v>114</v>
      </c>
      <c r="J159" s="27" t="s">
        <v>114</v>
      </c>
      <c r="K159" s="27" t="s">
        <v>114</v>
      </c>
      <c r="L159" s="27" t="s">
        <v>114</v>
      </c>
      <c r="M159" s="27" t="s">
        <v>114</v>
      </c>
      <c r="N159" s="27" t="s">
        <v>114</v>
      </c>
      <c r="O159" s="27" t="s">
        <v>114</v>
      </c>
      <c r="P159" s="27" t="s">
        <v>114</v>
      </c>
      <c r="Q159" s="27" t="s">
        <v>421</v>
      </c>
      <c r="R159" s="29">
        <v>44573</v>
      </c>
      <c r="S159" s="29">
        <v>44938</v>
      </c>
      <c r="T159" s="30">
        <v>13206</v>
      </c>
      <c r="U159" s="27" t="s">
        <v>589</v>
      </c>
      <c r="V159" s="30">
        <v>13305</v>
      </c>
      <c r="W159" s="27" t="s">
        <v>588</v>
      </c>
      <c r="X159" s="31">
        <v>72000</v>
      </c>
      <c r="Y159" s="27" t="s">
        <v>590</v>
      </c>
      <c r="Z159" s="27" t="s">
        <v>591</v>
      </c>
      <c r="AA159" s="27" t="s">
        <v>592</v>
      </c>
      <c r="AB159" s="29">
        <v>44721</v>
      </c>
      <c r="AC159" s="30">
        <v>13306</v>
      </c>
      <c r="AD159" s="29">
        <v>44731</v>
      </c>
      <c r="AE159" s="29">
        <v>45086</v>
      </c>
      <c r="AF159" s="27" t="s">
        <v>184</v>
      </c>
      <c r="AG159" s="27" t="s">
        <v>584</v>
      </c>
      <c r="AH159" s="27" t="s">
        <v>114</v>
      </c>
      <c r="AI159" s="31" t="s">
        <v>114</v>
      </c>
      <c r="AJ159" s="31" t="s">
        <v>114</v>
      </c>
      <c r="AK159" s="31">
        <v>72000</v>
      </c>
      <c r="AL159" s="35" t="s">
        <v>186</v>
      </c>
      <c r="AM159" s="35" t="s">
        <v>187</v>
      </c>
      <c r="AN159" s="33">
        <v>44925</v>
      </c>
      <c r="AO159" s="34">
        <v>13444</v>
      </c>
      <c r="AP159" s="35" t="s">
        <v>188</v>
      </c>
      <c r="AQ159" s="33">
        <v>44925</v>
      </c>
      <c r="AR159" s="33">
        <v>45107</v>
      </c>
      <c r="AS159" s="35" t="s">
        <v>114</v>
      </c>
      <c r="AT159" s="35" t="s">
        <v>114</v>
      </c>
      <c r="AU159" s="35" t="s">
        <v>114</v>
      </c>
      <c r="AV159" s="35" t="s">
        <v>114</v>
      </c>
      <c r="AW159" s="35" t="s">
        <v>114</v>
      </c>
      <c r="AX159" s="35" t="s">
        <v>114</v>
      </c>
      <c r="AY159" s="35" t="s">
        <v>114</v>
      </c>
      <c r="AZ159" s="35" t="s">
        <v>114</v>
      </c>
      <c r="BA159" s="35" t="s">
        <v>114</v>
      </c>
      <c r="BB159" s="35" t="s">
        <v>114</v>
      </c>
      <c r="BC159" s="35" t="s">
        <v>114</v>
      </c>
      <c r="BD159" s="35" t="s">
        <v>114</v>
      </c>
      <c r="BE159" s="35" t="s">
        <v>114</v>
      </c>
      <c r="BF159" s="35" t="s">
        <v>114</v>
      </c>
      <c r="BG159" s="35" t="s">
        <v>114</v>
      </c>
      <c r="BH159" s="35" t="s">
        <v>114</v>
      </c>
      <c r="BI159" s="37">
        <v>72000</v>
      </c>
      <c r="BJ159" s="31">
        <v>181680</v>
      </c>
      <c r="BK159" s="31">
        <v>63000</v>
      </c>
      <c r="BL159" s="42">
        <f>BJ159+BK159</f>
        <v>244680</v>
      </c>
      <c r="BM159" s="27" t="s">
        <v>114</v>
      </c>
      <c r="BN159" s="27" t="s">
        <v>114</v>
      </c>
      <c r="BO159" s="27" t="s">
        <v>114</v>
      </c>
      <c r="BP159" s="27" t="s">
        <v>114</v>
      </c>
      <c r="BQ159" s="27" t="s">
        <v>114</v>
      </c>
      <c r="BR159" s="27" t="s">
        <v>114</v>
      </c>
      <c r="BS159" s="27" t="s">
        <v>114</v>
      </c>
      <c r="BT159" s="27" t="s">
        <v>114</v>
      </c>
      <c r="BU159" s="27" t="s">
        <v>114</v>
      </c>
      <c r="BV159" s="27" t="s">
        <v>114</v>
      </c>
      <c r="BW159" s="27" t="s">
        <v>114</v>
      </c>
      <c r="BX159" s="27" t="s">
        <v>114</v>
      </c>
      <c r="BY159" s="27" t="s">
        <v>114</v>
      </c>
      <c r="BZ159" s="27" t="s">
        <v>593</v>
      </c>
      <c r="CA159" s="30">
        <v>13306</v>
      </c>
      <c r="CB159" s="27" t="s">
        <v>205</v>
      </c>
      <c r="CC159" s="27" t="s">
        <v>410</v>
      </c>
      <c r="CD159" s="14"/>
      <c r="CE159" s="14"/>
      <c r="CF159" s="14"/>
    </row>
    <row r="160" spans="1:84" x14ac:dyDescent="0.25">
      <c r="A160" s="2"/>
      <c r="B160" s="2"/>
      <c r="C160" s="2"/>
      <c r="D160" s="2"/>
      <c r="E160" s="2"/>
      <c r="F160" s="4"/>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35" t="s">
        <v>186</v>
      </c>
      <c r="AM160" s="35" t="s">
        <v>192</v>
      </c>
      <c r="AN160" s="33">
        <v>45107</v>
      </c>
      <c r="AO160" s="34">
        <v>13656</v>
      </c>
      <c r="AP160" s="35" t="s">
        <v>188</v>
      </c>
      <c r="AQ160" s="33">
        <v>45107</v>
      </c>
      <c r="AR160" s="33">
        <v>45472</v>
      </c>
      <c r="AS160" s="35" t="s">
        <v>114</v>
      </c>
      <c r="AT160" s="35" t="s">
        <v>114</v>
      </c>
      <c r="AU160" s="35" t="s">
        <v>114</v>
      </c>
      <c r="AV160" s="35" t="s">
        <v>114</v>
      </c>
      <c r="AW160" s="35" t="s">
        <v>114</v>
      </c>
      <c r="AX160" s="35" t="s">
        <v>114</v>
      </c>
      <c r="AY160" s="35" t="s">
        <v>114</v>
      </c>
      <c r="AZ160" s="35" t="s">
        <v>114</v>
      </c>
      <c r="BA160" s="35" t="s">
        <v>114</v>
      </c>
      <c r="BB160" s="35" t="s">
        <v>114</v>
      </c>
      <c r="BC160" s="35" t="s">
        <v>114</v>
      </c>
      <c r="BD160" s="35" t="s">
        <v>114</v>
      </c>
      <c r="BE160" s="35" t="s">
        <v>114</v>
      </c>
      <c r="BF160" s="35" t="s">
        <v>114</v>
      </c>
      <c r="BG160" s="35" t="s">
        <v>114</v>
      </c>
      <c r="BH160" s="35" t="s">
        <v>114</v>
      </c>
      <c r="BI160" s="2"/>
      <c r="BJ160" s="2"/>
      <c r="BK160" s="2"/>
      <c r="BL160" s="2"/>
      <c r="BM160" s="2"/>
      <c r="BN160" s="2"/>
      <c r="BO160" s="2"/>
      <c r="BP160" s="2"/>
      <c r="BQ160" s="2"/>
      <c r="BR160" s="2"/>
      <c r="BS160" s="2"/>
      <c r="BT160" s="2"/>
      <c r="BU160" s="2"/>
      <c r="BV160" s="2"/>
      <c r="BW160" s="2"/>
      <c r="BX160" s="2"/>
      <c r="BY160" s="2"/>
      <c r="BZ160" s="2"/>
      <c r="CA160" s="2"/>
      <c r="CB160" s="2"/>
      <c r="CC160" s="2"/>
      <c r="CD160" s="14"/>
      <c r="CE160" s="14"/>
      <c r="CF160" s="14"/>
    </row>
    <row r="161" spans="1:84" x14ac:dyDescent="0.25">
      <c r="A161" s="2"/>
      <c r="B161" s="2"/>
      <c r="C161" s="2"/>
      <c r="D161" s="2"/>
      <c r="E161" s="2"/>
      <c r="F161" s="4"/>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35" t="s">
        <v>186</v>
      </c>
      <c r="AM161" s="35" t="s">
        <v>194</v>
      </c>
      <c r="AN161" s="33">
        <v>45474</v>
      </c>
      <c r="AO161" s="34">
        <v>13810</v>
      </c>
      <c r="AP161" s="35" t="s">
        <v>188</v>
      </c>
      <c r="AQ161" s="33">
        <v>45473</v>
      </c>
      <c r="AR161" s="33">
        <v>45837</v>
      </c>
      <c r="AS161" s="35" t="s">
        <v>114</v>
      </c>
      <c r="AT161" s="35" t="s">
        <v>114</v>
      </c>
      <c r="AU161" s="35" t="s">
        <v>114</v>
      </c>
      <c r="AV161" s="35" t="s">
        <v>114</v>
      </c>
      <c r="AW161" s="35" t="s">
        <v>114</v>
      </c>
      <c r="AX161" s="35" t="s">
        <v>114</v>
      </c>
      <c r="AY161" s="35" t="s">
        <v>114</v>
      </c>
      <c r="AZ161" s="35" t="s">
        <v>114</v>
      </c>
      <c r="BA161" s="35" t="s">
        <v>114</v>
      </c>
      <c r="BB161" s="35" t="s">
        <v>114</v>
      </c>
      <c r="BC161" s="35" t="s">
        <v>114</v>
      </c>
      <c r="BD161" s="35" t="s">
        <v>114</v>
      </c>
      <c r="BE161" s="35" t="s">
        <v>114</v>
      </c>
      <c r="BF161" s="35" t="s">
        <v>114</v>
      </c>
      <c r="BG161" s="35" t="s">
        <v>114</v>
      </c>
      <c r="BH161" s="35" t="s">
        <v>114</v>
      </c>
      <c r="BI161" s="2"/>
      <c r="BJ161" s="2"/>
      <c r="BK161" s="2"/>
      <c r="BL161" s="2"/>
      <c r="BM161" s="2"/>
      <c r="BN161" s="2"/>
      <c r="BO161" s="2"/>
      <c r="BP161" s="2"/>
      <c r="BQ161" s="2"/>
      <c r="BR161" s="2"/>
      <c r="BS161" s="2"/>
      <c r="BT161" s="2"/>
      <c r="BU161" s="2"/>
      <c r="BV161" s="2"/>
      <c r="BW161" s="2"/>
      <c r="BX161" s="2"/>
      <c r="BY161" s="2"/>
      <c r="BZ161" s="2"/>
      <c r="CA161" s="2"/>
      <c r="CB161" s="2"/>
      <c r="CC161" s="2"/>
      <c r="CD161" s="14"/>
      <c r="CE161" s="14"/>
      <c r="CF161" s="14"/>
    </row>
    <row r="162" spans="1:84" x14ac:dyDescent="0.25">
      <c r="A162" s="5"/>
      <c r="B162" s="5"/>
      <c r="C162" s="5"/>
      <c r="D162" s="5"/>
      <c r="E162" s="5"/>
      <c r="F162" s="6"/>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35" t="s">
        <v>186</v>
      </c>
      <c r="AM162" s="35" t="s">
        <v>207</v>
      </c>
      <c r="AN162" s="33">
        <v>45838</v>
      </c>
      <c r="AO162" s="34">
        <v>14055</v>
      </c>
      <c r="AP162" s="35" t="s">
        <v>188</v>
      </c>
      <c r="AQ162" s="33">
        <v>45838</v>
      </c>
      <c r="AR162" s="33">
        <v>46202</v>
      </c>
      <c r="AS162" s="35" t="s">
        <v>114</v>
      </c>
      <c r="AT162" s="35" t="s">
        <v>114</v>
      </c>
      <c r="AU162" s="35" t="s">
        <v>114</v>
      </c>
      <c r="AV162" s="35" t="s">
        <v>114</v>
      </c>
      <c r="AW162" s="35" t="s">
        <v>114</v>
      </c>
      <c r="AX162" s="35" t="s">
        <v>114</v>
      </c>
      <c r="AY162" s="35" t="s">
        <v>114</v>
      </c>
      <c r="AZ162" s="35" t="s">
        <v>114</v>
      </c>
      <c r="BA162" s="35" t="s">
        <v>114</v>
      </c>
      <c r="BB162" s="35" t="s">
        <v>114</v>
      </c>
      <c r="BC162" s="35" t="s">
        <v>114</v>
      </c>
      <c r="BD162" s="35" t="s">
        <v>114</v>
      </c>
      <c r="BE162" s="35" t="s">
        <v>114</v>
      </c>
      <c r="BF162" s="35" t="s">
        <v>114</v>
      </c>
      <c r="BG162" s="35" t="s">
        <v>114</v>
      </c>
      <c r="BH162" s="35" t="s">
        <v>114</v>
      </c>
      <c r="BI162" s="5"/>
      <c r="BJ162" s="5"/>
      <c r="BK162" s="5"/>
      <c r="BL162" s="5"/>
      <c r="BM162" s="5"/>
      <c r="BN162" s="5"/>
      <c r="BO162" s="5"/>
      <c r="BP162" s="5"/>
      <c r="BQ162" s="5"/>
      <c r="BR162" s="5"/>
      <c r="BS162" s="5"/>
      <c r="BT162" s="5"/>
      <c r="BU162" s="5"/>
      <c r="BV162" s="5"/>
      <c r="BW162" s="5"/>
      <c r="BX162" s="5"/>
      <c r="BY162" s="5"/>
      <c r="BZ162" s="5"/>
      <c r="CA162" s="5"/>
      <c r="CB162" s="5"/>
      <c r="CC162" s="5"/>
      <c r="CD162" s="14"/>
      <c r="CE162" s="14"/>
      <c r="CF162" s="14"/>
    </row>
    <row r="163" spans="1:84" x14ac:dyDescent="0.25">
      <c r="A163" s="26">
        <v>47</v>
      </c>
      <c r="B163" s="27" t="s">
        <v>594</v>
      </c>
      <c r="C163" s="27" t="s">
        <v>595</v>
      </c>
      <c r="D163" s="27" t="s">
        <v>175</v>
      </c>
      <c r="E163" s="27" t="s">
        <v>176</v>
      </c>
      <c r="F163" s="28" t="s">
        <v>596</v>
      </c>
      <c r="G163" s="30">
        <v>13102</v>
      </c>
      <c r="H163" s="30">
        <v>13164</v>
      </c>
      <c r="I163" s="27" t="s">
        <v>394</v>
      </c>
      <c r="J163" s="27" t="s">
        <v>394</v>
      </c>
      <c r="K163" s="27" t="s">
        <v>394</v>
      </c>
      <c r="L163" s="27" t="s">
        <v>394</v>
      </c>
      <c r="M163" s="27" t="s">
        <v>114</v>
      </c>
      <c r="N163" s="27" t="s">
        <v>114</v>
      </c>
      <c r="O163" s="27" t="s">
        <v>114</v>
      </c>
      <c r="P163" s="27" t="s">
        <v>114</v>
      </c>
      <c r="Q163" s="27" t="s">
        <v>597</v>
      </c>
      <c r="R163" s="29">
        <v>44510</v>
      </c>
      <c r="S163" s="29">
        <v>44875</v>
      </c>
      <c r="T163" s="30">
        <v>13164</v>
      </c>
      <c r="U163" s="27" t="s">
        <v>598</v>
      </c>
      <c r="V163" s="30">
        <v>13164</v>
      </c>
      <c r="W163" s="27" t="s">
        <v>596</v>
      </c>
      <c r="X163" s="31">
        <v>738720</v>
      </c>
      <c r="Y163" s="27" t="s">
        <v>599</v>
      </c>
      <c r="Z163" s="27" t="s">
        <v>600</v>
      </c>
      <c r="AA163" s="27" t="s">
        <v>601</v>
      </c>
      <c r="AB163" s="29">
        <v>44627</v>
      </c>
      <c r="AC163" s="30">
        <v>13240</v>
      </c>
      <c r="AD163" s="29">
        <v>44627</v>
      </c>
      <c r="AE163" s="29">
        <v>44992</v>
      </c>
      <c r="AF163" s="27" t="s">
        <v>184</v>
      </c>
      <c r="AG163" s="27" t="s">
        <v>584</v>
      </c>
      <c r="AH163" s="27" t="s">
        <v>114</v>
      </c>
      <c r="AI163" s="31" t="s">
        <v>114</v>
      </c>
      <c r="AJ163" s="31" t="s">
        <v>114</v>
      </c>
      <c r="AK163" s="31">
        <v>738720</v>
      </c>
      <c r="AL163" s="35" t="s">
        <v>222</v>
      </c>
      <c r="AM163" s="35" t="s">
        <v>187</v>
      </c>
      <c r="AN163" s="33">
        <v>44790</v>
      </c>
      <c r="AO163" s="34">
        <v>13353</v>
      </c>
      <c r="AP163" s="35" t="s">
        <v>388</v>
      </c>
      <c r="AQ163" s="33" t="s">
        <v>114</v>
      </c>
      <c r="AR163" s="33" t="s">
        <v>114</v>
      </c>
      <c r="AS163" s="35" t="s">
        <v>114</v>
      </c>
      <c r="AT163" s="35" t="s">
        <v>114</v>
      </c>
      <c r="AU163" s="35" t="s">
        <v>114</v>
      </c>
      <c r="AV163" s="35" t="s">
        <v>114</v>
      </c>
      <c r="AW163" s="36" t="s">
        <v>114</v>
      </c>
      <c r="AX163" s="35" t="s">
        <v>114</v>
      </c>
      <c r="AY163" s="35" t="s">
        <v>114</v>
      </c>
      <c r="AZ163" s="35" t="s">
        <v>114</v>
      </c>
      <c r="BA163" s="35" t="s">
        <v>114</v>
      </c>
      <c r="BB163" s="35" t="s">
        <v>114</v>
      </c>
      <c r="BC163" s="33">
        <v>44790</v>
      </c>
      <c r="BD163" s="35" t="s">
        <v>114</v>
      </c>
      <c r="BE163" s="36">
        <v>84417.600000000006</v>
      </c>
      <c r="BF163" s="35" t="s">
        <v>114</v>
      </c>
      <c r="BG163" s="35" t="s">
        <v>114</v>
      </c>
      <c r="BH163" s="35" t="s">
        <v>114</v>
      </c>
      <c r="BI163" s="37">
        <f>AK163+BE163+BE165+BE168</f>
        <v>1067847.5900000001</v>
      </c>
      <c r="BJ163" s="31">
        <v>2364710.77</v>
      </c>
      <c r="BK163" s="31">
        <v>1161974.1000000001</v>
      </c>
      <c r="BL163" s="42">
        <f>BJ163+BK163</f>
        <v>3526684.87</v>
      </c>
      <c r="BM163" s="27" t="s">
        <v>114</v>
      </c>
      <c r="BN163" s="27" t="s">
        <v>114</v>
      </c>
      <c r="BO163" s="27" t="s">
        <v>114</v>
      </c>
      <c r="BP163" s="27" t="s">
        <v>114</v>
      </c>
      <c r="BQ163" s="27" t="s">
        <v>114</v>
      </c>
      <c r="BR163" s="27" t="s">
        <v>114</v>
      </c>
      <c r="BS163" s="27" t="s">
        <v>114</v>
      </c>
      <c r="BT163" s="27" t="s">
        <v>114</v>
      </c>
      <c r="BU163" s="27" t="s">
        <v>114</v>
      </c>
      <c r="BV163" s="27" t="s">
        <v>114</v>
      </c>
      <c r="BW163" s="27" t="s">
        <v>114</v>
      </c>
      <c r="BX163" s="27" t="s">
        <v>114</v>
      </c>
      <c r="BY163" s="27" t="s">
        <v>114</v>
      </c>
      <c r="BZ163" s="27" t="s">
        <v>602</v>
      </c>
      <c r="CA163" s="30">
        <v>14139</v>
      </c>
      <c r="CB163" s="27" t="s">
        <v>603</v>
      </c>
      <c r="CC163" s="27" t="s">
        <v>604</v>
      </c>
      <c r="CD163" s="14"/>
      <c r="CE163" s="14"/>
      <c r="CF163" s="14"/>
    </row>
    <row r="164" spans="1:84" x14ac:dyDescent="0.25">
      <c r="A164" s="2"/>
      <c r="B164" s="2"/>
      <c r="C164" s="2"/>
      <c r="D164" s="2"/>
      <c r="E164" s="2"/>
      <c r="F164" s="4"/>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35" t="s">
        <v>324</v>
      </c>
      <c r="AM164" s="35" t="s">
        <v>187</v>
      </c>
      <c r="AN164" s="33">
        <v>44992</v>
      </c>
      <c r="AO164" s="34">
        <v>13491</v>
      </c>
      <c r="AP164" s="35" t="s">
        <v>188</v>
      </c>
      <c r="AQ164" s="33">
        <v>44992</v>
      </c>
      <c r="AR164" s="33">
        <v>45357</v>
      </c>
      <c r="AS164" s="35" t="s">
        <v>114</v>
      </c>
      <c r="AT164" s="35" t="s">
        <v>114</v>
      </c>
      <c r="AU164" s="35" t="s">
        <v>114</v>
      </c>
      <c r="AV164" s="35" t="s">
        <v>114</v>
      </c>
      <c r="AW164" s="36" t="s">
        <v>114</v>
      </c>
      <c r="AX164" s="35" t="s">
        <v>114</v>
      </c>
      <c r="AY164" s="35" t="s">
        <v>114</v>
      </c>
      <c r="AZ164" s="35" t="s">
        <v>114</v>
      </c>
      <c r="BA164" s="35" t="s">
        <v>114</v>
      </c>
      <c r="BB164" s="35" t="s">
        <v>114</v>
      </c>
      <c r="BC164" s="35" t="s">
        <v>114</v>
      </c>
      <c r="BD164" s="35" t="s">
        <v>114</v>
      </c>
      <c r="BE164" s="36" t="s">
        <v>114</v>
      </c>
      <c r="BF164" s="35" t="s">
        <v>114</v>
      </c>
      <c r="BG164" s="35" t="s">
        <v>114</v>
      </c>
      <c r="BH164" s="35" t="s">
        <v>114</v>
      </c>
      <c r="BI164" s="2"/>
      <c r="BJ164" s="2"/>
      <c r="BK164" s="2"/>
      <c r="BL164" s="2"/>
      <c r="BM164" s="2"/>
      <c r="BN164" s="2"/>
      <c r="BO164" s="2"/>
      <c r="BP164" s="2"/>
      <c r="BQ164" s="2"/>
      <c r="BR164" s="2"/>
      <c r="BS164" s="2"/>
      <c r="BT164" s="2"/>
      <c r="BU164" s="2"/>
      <c r="BV164" s="2"/>
      <c r="BW164" s="2"/>
      <c r="BX164" s="2"/>
      <c r="BY164" s="2"/>
      <c r="BZ164" s="2"/>
      <c r="CA164" s="2"/>
      <c r="CB164" s="2"/>
      <c r="CC164" s="2"/>
      <c r="CD164" s="14"/>
      <c r="CE164" s="14"/>
      <c r="CF164" s="14"/>
    </row>
    <row r="165" spans="1:84" x14ac:dyDescent="0.25">
      <c r="A165" s="2"/>
      <c r="B165" s="2"/>
      <c r="C165" s="2"/>
      <c r="D165" s="2"/>
      <c r="E165" s="2"/>
      <c r="F165" s="4"/>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35" t="s">
        <v>222</v>
      </c>
      <c r="AM165" s="35" t="s">
        <v>192</v>
      </c>
      <c r="AN165" s="33">
        <v>45097</v>
      </c>
      <c r="AO165" s="34">
        <v>13558</v>
      </c>
      <c r="AP165" s="35" t="s">
        <v>388</v>
      </c>
      <c r="AQ165" s="33" t="s">
        <v>114</v>
      </c>
      <c r="AR165" s="33" t="s">
        <v>114</v>
      </c>
      <c r="AS165" s="35" t="s">
        <v>114</v>
      </c>
      <c r="AT165" s="35" t="s">
        <v>114</v>
      </c>
      <c r="AU165" s="41" t="s">
        <v>114</v>
      </c>
      <c r="AV165" s="35" t="s">
        <v>114</v>
      </c>
      <c r="AW165" s="36" t="s">
        <v>114</v>
      </c>
      <c r="AX165" s="35" t="s">
        <v>114</v>
      </c>
      <c r="AY165" s="35" t="s">
        <v>114</v>
      </c>
      <c r="AZ165" s="35" t="s">
        <v>114</v>
      </c>
      <c r="BA165" s="35" t="s">
        <v>114</v>
      </c>
      <c r="BB165" s="35" t="s">
        <v>114</v>
      </c>
      <c r="BC165" s="33">
        <v>45097</v>
      </c>
      <c r="BD165" s="35" t="s">
        <v>114</v>
      </c>
      <c r="BE165" s="36">
        <f>937286.4-738720-84417.6</f>
        <v>114148.80000000002</v>
      </c>
      <c r="BF165" s="35" t="s">
        <v>114</v>
      </c>
      <c r="BG165" s="35" t="s">
        <v>114</v>
      </c>
      <c r="BH165" s="35" t="s">
        <v>114</v>
      </c>
      <c r="BI165" s="2"/>
      <c r="BJ165" s="2"/>
      <c r="BK165" s="2"/>
      <c r="BL165" s="2"/>
      <c r="BM165" s="2"/>
      <c r="BN165" s="2"/>
      <c r="BO165" s="2"/>
      <c r="BP165" s="2"/>
      <c r="BQ165" s="2"/>
      <c r="BR165" s="2"/>
      <c r="BS165" s="2"/>
      <c r="BT165" s="2"/>
      <c r="BU165" s="2"/>
      <c r="BV165" s="2"/>
      <c r="BW165" s="2"/>
      <c r="BX165" s="2"/>
      <c r="BY165" s="2"/>
      <c r="BZ165" s="2"/>
      <c r="CA165" s="2"/>
      <c r="CB165" s="2"/>
      <c r="CC165" s="2"/>
      <c r="CD165" s="14"/>
      <c r="CE165" s="14"/>
      <c r="CF165" s="14"/>
    </row>
    <row r="166" spans="1:84" x14ac:dyDescent="0.25">
      <c r="A166" s="2"/>
      <c r="B166" s="2"/>
      <c r="C166" s="2"/>
      <c r="D166" s="2"/>
      <c r="E166" s="2"/>
      <c r="F166" s="4"/>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35" t="s">
        <v>324</v>
      </c>
      <c r="AM166" s="35" t="s">
        <v>192</v>
      </c>
      <c r="AN166" s="33">
        <v>44991</v>
      </c>
      <c r="AO166" s="34">
        <v>13730</v>
      </c>
      <c r="AP166" s="35" t="s">
        <v>188</v>
      </c>
      <c r="AQ166" s="33">
        <v>45357</v>
      </c>
      <c r="AR166" s="33">
        <v>45722</v>
      </c>
      <c r="AS166" s="35" t="s">
        <v>114</v>
      </c>
      <c r="AT166" s="35" t="s">
        <v>114</v>
      </c>
      <c r="AU166" s="35" t="s">
        <v>114</v>
      </c>
      <c r="AV166" s="35" t="s">
        <v>114</v>
      </c>
      <c r="AW166" s="36" t="s">
        <v>114</v>
      </c>
      <c r="AX166" s="36" t="s">
        <v>114</v>
      </c>
      <c r="AY166" s="35" t="s">
        <v>114</v>
      </c>
      <c r="AZ166" s="35" t="s">
        <v>114</v>
      </c>
      <c r="BA166" s="36" t="s">
        <v>114</v>
      </c>
      <c r="BB166" s="36" t="s">
        <v>114</v>
      </c>
      <c r="BC166" s="35" t="s">
        <v>114</v>
      </c>
      <c r="BD166" s="35" t="s">
        <v>114</v>
      </c>
      <c r="BE166" s="36" t="s">
        <v>114</v>
      </c>
      <c r="BF166" s="36" t="s">
        <v>114</v>
      </c>
      <c r="BG166" s="35" t="s">
        <v>114</v>
      </c>
      <c r="BH166" s="36" t="s">
        <v>114</v>
      </c>
      <c r="BI166" s="2"/>
      <c r="BJ166" s="2"/>
      <c r="BK166" s="2"/>
      <c r="BL166" s="2"/>
      <c r="BM166" s="2"/>
      <c r="BN166" s="2"/>
      <c r="BO166" s="2"/>
      <c r="BP166" s="2"/>
      <c r="BQ166" s="2"/>
      <c r="BR166" s="2"/>
      <c r="BS166" s="2"/>
      <c r="BT166" s="2"/>
      <c r="BU166" s="2"/>
      <c r="BV166" s="2"/>
      <c r="BW166" s="2"/>
      <c r="BX166" s="2"/>
      <c r="BY166" s="2"/>
      <c r="BZ166" s="2"/>
      <c r="CA166" s="2"/>
      <c r="CB166" s="2"/>
      <c r="CC166" s="2"/>
      <c r="CD166" s="14"/>
      <c r="CE166" s="14"/>
      <c r="CF166" s="14"/>
    </row>
    <row r="167" spans="1:84" x14ac:dyDescent="0.25">
      <c r="A167" s="2"/>
      <c r="B167" s="2"/>
      <c r="C167" s="2"/>
      <c r="D167" s="2"/>
      <c r="E167" s="2"/>
      <c r="F167" s="4"/>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35" t="s">
        <v>324</v>
      </c>
      <c r="AM167" s="35" t="s">
        <v>194</v>
      </c>
      <c r="AN167" s="33">
        <v>45723</v>
      </c>
      <c r="AO167" s="34">
        <v>13977</v>
      </c>
      <c r="AP167" s="35" t="s">
        <v>188</v>
      </c>
      <c r="AQ167" s="33">
        <v>45723</v>
      </c>
      <c r="AR167" s="33">
        <v>46087</v>
      </c>
      <c r="AS167" s="35" t="s">
        <v>114</v>
      </c>
      <c r="AT167" s="35" t="s">
        <v>114</v>
      </c>
      <c r="AU167" s="35" t="s">
        <v>114</v>
      </c>
      <c r="AV167" s="35" t="s">
        <v>114</v>
      </c>
      <c r="AW167" s="36" t="s">
        <v>114</v>
      </c>
      <c r="AX167" s="36" t="s">
        <v>114</v>
      </c>
      <c r="AY167" s="35" t="s">
        <v>114</v>
      </c>
      <c r="AZ167" s="35" t="s">
        <v>114</v>
      </c>
      <c r="BA167" s="36" t="s">
        <v>114</v>
      </c>
      <c r="BB167" s="36" t="s">
        <v>114</v>
      </c>
      <c r="BC167" s="35" t="s">
        <v>114</v>
      </c>
      <c r="BD167" s="35" t="s">
        <v>114</v>
      </c>
      <c r="BE167" s="36" t="s">
        <v>114</v>
      </c>
      <c r="BF167" s="36" t="s">
        <v>114</v>
      </c>
      <c r="BG167" s="35" t="s">
        <v>114</v>
      </c>
      <c r="BH167" s="36" t="s">
        <v>114</v>
      </c>
      <c r="BI167" s="2"/>
      <c r="BJ167" s="2"/>
      <c r="BK167" s="2"/>
      <c r="BL167" s="2"/>
      <c r="BM167" s="2"/>
      <c r="BN167" s="2"/>
      <c r="BO167" s="2"/>
      <c r="BP167" s="2"/>
      <c r="BQ167" s="2"/>
      <c r="BR167" s="2"/>
      <c r="BS167" s="2"/>
      <c r="BT167" s="2"/>
      <c r="BU167" s="2"/>
      <c r="BV167" s="2"/>
      <c r="BW167" s="2"/>
      <c r="BX167" s="2"/>
      <c r="BY167" s="2"/>
      <c r="BZ167" s="2"/>
      <c r="CA167" s="2"/>
      <c r="CB167" s="2"/>
      <c r="CC167" s="2"/>
      <c r="CD167" s="14"/>
      <c r="CE167" s="14"/>
      <c r="CF167" s="14"/>
    </row>
    <row r="168" spans="1:84" x14ac:dyDescent="0.25">
      <c r="A168" s="5"/>
      <c r="B168" s="5"/>
      <c r="C168" s="5"/>
      <c r="D168" s="5"/>
      <c r="E168" s="5"/>
      <c r="F168" s="6"/>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35" t="s">
        <v>222</v>
      </c>
      <c r="AM168" s="35" t="s">
        <v>194</v>
      </c>
      <c r="AN168" s="33">
        <v>45691</v>
      </c>
      <c r="AO168" s="34">
        <v>13957</v>
      </c>
      <c r="AP168" s="35" t="s">
        <v>388</v>
      </c>
      <c r="AQ168" s="33" t="s">
        <v>114</v>
      </c>
      <c r="AR168" s="33" t="s">
        <v>114</v>
      </c>
      <c r="AS168" s="35" t="s">
        <v>114</v>
      </c>
      <c r="AT168" s="35" t="s">
        <v>114</v>
      </c>
      <c r="AU168" s="35" t="s">
        <v>114</v>
      </c>
      <c r="AV168" s="35" t="s">
        <v>114</v>
      </c>
      <c r="AW168" s="36" t="s">
        <v>114</v>
      </c>
      <c r="AX168" s="36" t="s">
        <v>114</v>
      </c>
      <c r="AY168" s="35" t="s">
        <v>114</v>
      </c>
      <c r="AZ168" s="35" t="s">
        <v>114</v>
      </c>
      <c r="BA168" s="36" t="s">
        <v>114</v>
      </c>
      <c r="BB168" s="36" t="s">
        <v>114</v>
      </c>
      <c r="BC168" s="33">
        <v>45691</v>
      </c>
      <c r="BD168" s="35" t="s">
        <v>114</v>
      </c>
      <c r="BE168" s="36">
        <v>130561.19</v>
      </c>
      <c r="BF168" s="36" t="s">
        <v>114</v>
      </c>
      <c r="BG168" s="35" t="s">
        <v>114</v>
      </c>
      <c r="BH168" s="36" t="s">
        <v>114</v>
      </c>
      <c r="BI168" s="5"/>
      <c r="BJ168" s="5"/>
      <c r="BK168" s="5"/>
      <c r="BL168" s="5"/>
      <c r="BM168" s="5"/>
      <c r="BN168" s="5"/>
      <c r="BO168" s="5"/>
      <c r="BP168" s="5"/>
      <c r="BQ168" s="5"/>
      <c r="BR168" s="5"/>
      <c r="BS168" s="5"/>
      <c r="BT168" s="5"/>
      <c r="BU168" s="5"/>
      <c r="BV168" s="5"/>
      <c r="BW168" s="5"/>
      <c r="BX168" s="5"/>
      <c r="BY168" s="5"/>
      <c r="BZ168" s="5"/>
      <c r="CA168" s="5"/>
      <c r="CB168" s="5"/>
      <c r="CC168" s="5"/>
      <c r="CD168" s="14"/>
      <c r="CE168" s="14"/>
      <c r="CF168" s="14"/>
    </row>
    <row r="169" spans="1:84" x14ac:dyDescent="0.25">
      <c r="A169" s="27">
        <v>48</v>
      </c>
      <c r="B169" s="27" t="s">
        <v>605</v>
      </c>
      <c r="C169" s="27" t="s">
        <v>606</v>
      </c>
      <c r="D169" s="27" t="s">
        <v>175</v>
      </c>
      <c r="E169" s="27" t="s">
        <v>176</v>
      </c>
      <c r="F169" s="28" t="s">
        <v>607</v>
      </c>
      <c r="G169" s="30">
        <v>12659</v>
      </c>
      <c r="H169" s="30">
        <v>12752</v>
      </c>
      <c r="I169" s="27" t="s">
        <v>114</v>
      </c>
      <c r="J169" s="27" t="s">
        <v>114</v>
      </c>
      <c r="K169" s="27" t="s">
        <v>114</v>
      </c>
      <c r="L169" s="27" t="s">
        <v>114</v>
      </c>
      <c r="M169" s="27" t="s">
        <v>114</v>
      </c>
      <c r="N169" s="27" t="s">
        <v>114</v>
      </c>
      <c r="O169" s="27" t="s">
        <v>114</v>
      </c>
      <c r="P169" s="27" t="s">
        <v>114</v>
      </c>
      <c r="Q169" s="27" t="s">
        <v>608</v>
      </c>
      <c r="R169" s="29">
        <v>43880</v>
      </c>
      <c r="S169" s="29">
        <v>44246</v>
      </c>
      <c r="T169" s="30">
        <v>12750</v>
      </c>
      <c r="U169" s="27" t="s">
        <v>609</v>
      </c>
      <c r="V169" s="30">
        <v>12944</v>
      </c>
      <c r="W169" s="27" t="s">
        <v>607</v>
      </c>
      <c r="X169" s="31">
        <v>1820575.61</v>
      </c>
      <c r="Y169" s="27" t="s">
        <v>610</v>
      </c>
      <c r="Z169" s="27" t="s">
        <v>611</v>
      </c>
      <c r="AA169" s="27" t="s">
        <v>612</v>
      </c>
      <c r="AB169" s="29">
        <v>44180</v>
      </c>
      <c r="AC169" s="30">
        <v>12944</v>
      </c>
      <c r="AD169" s="29">
        <v>44180</v>
      </c>
      <c r="AE169" s="29">
        <v>44545</v>
      </c>
      <c r="AF169" s="27" t="s">
        <v>184</v>
      </c>
      <c r="AG169" s="27" t="s">
        <v>584</v>
      </c>
      <c r="AH169" s="27" t="s">
        <v>114</v>
      </c>
      <c r="AI169" s="27" t="s">
        <v>114</v>
      </c>
      <c r="AJ169" s="27" t="s">
        <v>114</v>
      </c>
      <c r="AK169" s="31">
        <v>1820575.61</v>
      </c>
      <c r="AL169" s="35" t="s">
        <v>324</v>
      </c>
      <c r="AM169" s="35" t="s">
        <v>187</v>
      </c>
      <c r="AN169" s="33">
        <v>44544</v>
      </c>
      <c r="AO169" s="34">
        <v>13186</v>
      </c>
      <c r="AP169" s="35" t="s">
        <v>188</v>
      </c>
      <c r="AQ169" s="33">
        <v>44545</v>
      </c>
      <c r="AR169" s="33">
        <v>44909</v>
      </c>
      <c r="AS169" s="35" t="s">
        <v>114</v>
      </c>
      <c r="AT169" s="35" t="s">
        <v>114</v>
      </c>
      <c r="AU169" s="35" t="s">
        <v>114</v>
      </c>
      <c r="AV169" s="35" t="s">
        <v>114</v>
      </c>
      <c r="AW169" s="35" t="s">
        <v>114</v>
      </c>
      <c r="AX169" s="35" t="s">
        <v>114</v>
      </c>
      <c r="AY169" s="35" t="s">
        <v>114</v>
      </c>
      <c r="AZ169" s="35" t="s">
        <v>114</v>
      </c>
      <c r="BA169" s="35" t="s">
        <v>114</v>
      </c>
      <c r="BB169" s="35" t="s">
        <v>114</v>
      </c>
      <c r="BC169" s="35" t="s">
        <v>114</v>
      </c>
      <c r="BD169" s="35" t="s">
        <v>114</v>
      </c>
      <c r="BE169" s="35" t="s">
        <v>114</v>
      </c>
      <c r="BF169" s="35" t="s">
        <v>114</v>
      </c>
      <c r="BG169" s="35" t="s">
        <v>114</v>
      </c>
      <c r="BH169" s="35" t="s">
        <v>114</v>
      </c>
      <c r="BI169" s="37">
        <f>AK169+BE173+BE175+BE176</f>
        <v>2206664.4</v>
      </c>
      <c r="BJ169" s="31">
        <f>1394666.6+1667403.65+2231078.62+2048351.35</f>
        <v>7341500.2200000007</v>
      </c>
      <c r="BK169" s="31">
        <v>1996385.78</v>
      </c>
      <c r="BL169" s="42">
        <f>BJ169+BK169</f>
        <v>9337886</v>
      </c>
      <c r="BM169" s="27" t="s">
        <v>114</v>
      </c>
      <c r="BN169" s="27" t="s">
        <v>114</v>
      </c>
      <c r="BO169" s="27" t="s">
        <v>114</v>
      </c>
      <c r="BP169" s="27" t="s">
        <v>114</v>
      </c>
      <c r="BQ169" s="27" t="s">
        <v>114</v>
      </c>
      <c r="BR169" s="27" t="s">
        <v>114</v>
      </c>
      <c r="BS169" s="27" t="s">
        <v>114</v>
      </c>
      <c r="BT169" s="27" t="s">
        <v>114</v>
      </c>
      <c r="BU169" s="27" t="s">
        <v>114</v>
      </c>
      <c r="BV169" s="27" t="s">
        <v>114</v>
      </c>
      <c r="BW169" s="27" t="s">
        <v>114</v>
      </c>
      <c r="BX169" s="27" t="s">
        <v>114</v>
      </c>
      <c r="BY169" s="27" t="s">
        <v>114</v>
      </c>
      <c r="BZ169" s="27" t="s">
        <v>613</v>
      </c>
      <c r="CA169" s="30">
        <v>13627</v>
      </c>
      <c r="CB169" s="27" t="s">
        <v>190</v>
      </c>
      <c r="CC169" s="27" t="s">
        <v>373</v>
      </c>
      <c r="CD169" s="86"/>
      <c r="CE169" s="86"/>
      <c r="CF169" s="86"/>
    </row>
    <row r="170" spans="1:84" x14ac:dyDescent="0.25">
      <c r="A170" s="2"/>
      <c r="B170" s="2"/>
      <c r="C170" s="2"/>
      <c r="D170" s="2"/>
      <c r="E170" s="2"/>
      <c r="F170" s="4"/>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35" t="s">
        <v>324</v>
      </c>
      <c r="AM170" s="35" t="s">
        <v>192</v>
      </c>
      <c r="AN170" s="33">
        <v>44908</v>
      </c>
      <c r="AO170" s="34">
        <v>13431</v>
      </c>
      <c r="AP170" s="35" t="s">
        <v>188</v>
      </c>
      <c r="AQ170" s="33">
        <v>44910</v>
      </c>
      <c r="AR170" s="33">
        <v>45273</v>
      </c>
      <c r="AS170" s="35" t="s">
        <v>114</v>
      </c>
      <c r="AT170" s="35" t="s">
        <v>114</v>
      </c>
      <c r="AU170" s="35" t="s">
        <v>114</v>
      </c>
      <c r="AV170" s="35" t="s">
        <v>114</v>
      </c>
      <c r="AW170" s="35" t="s">
        <v>114</v>
      </c>
      <c r="AX170" s="35" t="s">
        <v>114</v>
      </c>
      <c r="AY170" s="35" t="s">
        <v>114</v>
      </c>
      <c r="AZ170" s="35" t="s">
        <v>114</v>
      </c>
      <c r="BA170" s="35" t="s">
        <v>114</v>
      </c>
      <c r="BB170" s="35" t="s">
        <v>114</v>
      </c>
      <c r="BC170" s="35" t="s">
        <v>114</v>
      </c>
      <c r="BD170" s="35" t="s">
        <v>114</v>
      </c>
      <c r="BE170" s="35" t="s">
        <v>114</v>
      </c>
      <c r="BF170" s="35" t="s">
        <v>114</v>
      </c>
      <c r="BG170" s="35" t="s">
        <v>114</v>
      </c>
      <c r="BH170" s="35" t="s">
        <v>114</v>
      </c>
      <c r="BI170" s="2"/>
      <c r="BJ170" s="2"/>
      <c r="BK170" s="2"/>
      <c r="BL170" s="2"/>
      <c r="BM170" s="2"/>
      <c r="BN170" s="2"/>
      <c r="BO170" s="2"/>
      <c r="BP170" s="2"/>
      <c r="BQ170" s="2"/>
      <c r="BR170" s="2"/>
      <c r="BS170" s="2"/>
      <c r="BT170" s="2"/>
      <c r="BU170" s="2"/>
      <c r="BV170" s="2"/>
      <c r="BW170" s="2"/>
      <c r="BX170" s="2"/>
      <c r="BY170" s="2"/>
      <c r="BZ170" s="2"/>
      <c r="CA170" s="2"/>
      <c r="CB170" s="2"/>
      <c r="CC170" s="2"/>
      <c r="CD170" s="14"/>
      <c r="CE170" s="14"/>
      <c r="CF170" s="14"/>
    </row>
    <row r="171" spans="1:84" x14ac:dyDescent="0.25">
      <c r="A171" s="2"/>
      <c r="B171" s="2"/>
      <c r="C171" s="2"/>
      <c r="D171" s="2"/>
      <c r="E171" s="2"/>
      <c r="F171" s="4"/>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35" t="s">
        <v>324</v>
      </c>
      <c r="AM171" s="35" t="s">
        <v>194</v>
      </c>
      <c r="AN171" s="33">
        <v>45272</v>
      </c>
      <c r="AO171" s="34">
        <v>13671</v>
      </c>
      <c r="AP171" s="35" t="s">
        <v>188</v>
      </c>
      <c r="AQ171" s="33">
        <v>45274</v>
      </c>
      <c r="AR171" s="33">
        <v>45638</v>
      </c>
      <c r="AS171" s="35" t="s">
        <v>114</v>
      </c>
      <c r="AT171" s="35" t="s">
        <v>114</v>
      </c>
      <c r="AU171" s="35" t="s">
        <v>114</v>
      </c>
      <c r="AV171" s="35" t="s">
        <v>114</v>
      </c>
      <c r="AW171" s="35" t="s">
        <v>114</v>
      </c>
      <c r="AX171" s="35" t="s">
        <v>114</v>
      </c>
      <c r="AY171" s="35" t="s">
        <v>114</v>
      </c>
      <c r="AZ171" s="35" t="s">
        <v>114</v>
      </c>
      <c r="BA171" s="35" t="s">
        <v>114</v>
      </c>
      <c r="BB171" s="35" t="s">
        <v>114</v>
      </c>
      <c r="BC171" s="35" t="s">
        <v>114</v>
      </c>
      <c r="BD171" s="35" t="s">
        <v>114</v>
      </c>
      <c r="BE171" s="35" t="s">
        <v>114</v>
      </c>
      <c r="BF171" s="35" t="s">
        <v>114</v>
      </c>
      <c r="BG171" s="35" t="s">
        <v>114</v>
      </c>
      <c r="BH171" s="35" t="s">
        <v>114</v>
      </c>
      <c r="BI171" s="2"/>
      <c r="BJ171" s="2"/>
      <c r="BK171" s="2"/>
      <c r="BL171" s="2"/>
      <c r="BM171" s="2"/>
      <c r="BN171" s="2"/>
      <c r="BO171" s="2"/>
      <c r="BP171" s="2"/>
      <c r="BQ171" s="2"/>
      <c r="BR171" s="2"/>
      <c r="BS171" s="2"/>
      <c r="BT171" s="2"/>
      <c r="BU171" s="2"/>
      <c r="BV171" s="2"/>
      <c r="BW171" s="2"/>
      <c r="BX171" s="2"/>
      <c r="BY171" s="2"/>
      <c r="BZ171" s="2"/>
      <c r="CA171" s="2"/>
      <c r="CB171" s="2"/>
      <c r="CC171" s="2"/>
      <c r="CD171" s="14"/>
      <c r="CE171" s="14"/>
      <c r="CF171" s="14"/>
    </row>
    <row r="172" spans="1:84" x14ac:dyDescent="0.25">
      <c r="A172" s="2"/>
      <c r="B172" s="2"/>
      <c r="C172" s="2"/>
      <c r="D172" s="2"/>
      <c r="E172" s="2"/>
      <c r="F172" s="4"/>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35" t="s">
        <v>324</v>
      </c>
      <c r="AM172" s="35" t="s">
        <v>207</v>
      </c>
      <c r="AN172" s="33">
        <v>45638</v>
      </c>
      <c r="AO172" s="34">
        <v>13924</v>
      </c>
      <c r="AP172" s="35" t="s">
        <v>188</v>
      </c>
      <c r="AQ172" s="33">
        <v>45639</v>
      </c>
      <c r="AR172" s="33">
        <v>46002</v>
      </c>
      <c r="AS172" s="35" t="s">
        <v>114</v>
      </c>
      <c r="AT172" s="35" t="s">
        <v>114</v>
      </c>
      <c r="AU172" s="35" t="s">
        <v>114</v>
      </c>
      <c r="AV172" s="35" t="s">
        <v>114</v>
      </c>
      <c r="AW172" s="35" t="s">
        <v>114</v>
      </c>
      <c r="AX172" s="35" t="s">
        <v>114</v>
      </c>
      <c r="AY172" s="35" t="s">
        <v>114</v>
      </c>
      <c r="AZ172" s="35" t="s">
        <v>114</v>
      </c>
      <c r="BA172" s="35" t="s">
        <v>114</v>
      </c>
      <c r="BB172" s="35" t="s">
        <v>114</v>
      </c>
      <c r="BC172" s="35" t="s">
        <v>114</v>
      </c>
      <c r="BD172" s="35" t="s">
        <v>114</v>
      </c>
      <c r="BE172" s="35" t="s">
        <v>114</v>
      </c>
      <c r="BF172" s="35" t="s">
        <v>114</v>
      </c>
      <c r="BG172" s="35" t="s">
        <v>114</v>
      </c>
      <c r="BH172" s="35" t="s">
        <v>114</v>
      </c>
      <c r="BI172" s="2"/>
      <c r="BJ172" s="2"/>
      <c r="BK172" s="2"/>
      <c r="BL172" s="2"/>
      <c r="BM172" s="2"/>
      <c r="BN172" s="2"/>
      <c r="BO172" s="2"/>
      <c r="BP172" s="2"/>
      <c r="BQ172" s="2"/>
      <c r="BR172" s="2"/>
      <c r="BS172" s="2"/>
      <c r="BT172" s="2"/>
      <c r="BU172" s="2"/>
      <c r="BV172" s="2"/>
      <c r="BW172" s="2"/>
      <c r="BX172" s="2"/>
      <c r="BY172" s="2"/>
      <c r="BZ172" s="2"/>
      <c r="CA172" s="2"/>
      <c r="CB172" s="2"/>
      <c r="CC172" s="2"/>
      <c r="CD172" s="14"/>
      <c r="CE172" s="14"/>
      <c r="CF172" s="14"/>
    </row>
    <row r="173" spans="1:84" x14ac:dyDescent="0.25">
      <c r="A173" s="2"/>
      <c r="B173" s="2"/>
      <c r="C173" s="2"/>
      <c r="D173" s="2"/>
      <c r="E173" s="2"/>
      <c r="F173" s="4"/>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35" t="s">
        <v>222</v>
      </c>
      <c r="AM173" s="35" t="s">
        <v>187</v>
      </c>
      <c r="AN173" s="33">
        <v>44544</v>
      </c>
      <c r="AO173" s="34">
        <v>13187</v>
      </c>
      <c r="AP173" s="35" t="s">
        <v>388</v>
      </c>
      <c r="AQ173" s="33" t="s">
        <v>114</v>
      </c>
      <c r="AR173" s="33" t="s">
        <v>114</v>
      </c>
      <c r="AS173" s="33" t="s">
        <v>114</v>
      </c>
      <c r="AT173" s="33" t="s">
        <v>114</v>
      </c>
      <c r="AU173" s="33" t="s">
        <v>114</v>
      </c>
      <c r="AV173" s="33" t="s">
        <v>114</v>
      </c>
      <c r="AW173" s="33" t="s">
        <v>114</v>
      </c>
      <c r="AX173" s="33" t="s">
        <v>114</v>
      </c>
      <c r="AY173" s="33" t="s">
        <v>114</v>
      </c>
      <c r="AZ173" s="33" t="s">
        <v>114</v>
      </c>
      <c r="BA173" s="33" t="s">
        <v>114</v>
      </c>
      <c r="BB173" s="33" t="s">
        <v>114</v>
      </c>
      <c r="BC173" s="33">
        <v>44544</v>
      </c>
      <c r="BD173" s="35" t="s">
        <v>114</v>
      </c>
      <c r="BE173" s="36">
        <f>1920414.72-1820575.61</f>
        <v>99839.10999999987</v>
      </c>
      <c r="BF173" s="35" t="s">
        <v>114</v>
      </c>
      <c r="BG173" s="35" t="s">
        <v>114</v>
      </c>
      <c r="BH173" s="35" t="s">
        <v>114</v>
      </c>
      <c r="BI173" s="2"/>
      <c r="BJ173" s="2"/>
      <c r="BK173" s="2"/>
      <c r="BL173" s="2"/>
      <c r="BM173" s="2"/>
      <c r="BN173" s="2"/>
      <c r="BO173" s="2"/>
      <c r="BP173" s="2"/>
      <c r="BQ173" s="2"/>
      <c r="BR173" s="2"/>
      <c r="BS173" s="2"/>
      <c r="BT173" s="2"/>
      <c r="BU173" s="2"/>
      <c r="BV173" s="2"/>
      <c r="BW173" s="2"/>
      <c r="BX173" s="2"/>
      <c r="BY173" s="2"/>
      <c r="BZ173" s="2"/>
      <c r="CA173" s="2"/>
      <c r="CB173" s="2"/>
      <c r="CC173" s="2"/>
      <c r="CD173" s="14"/>
      <c r="CE173" s="14"/>
      <c r="CF173" s="14"/>
    </row>
    <row r="174" spans="1:84" ht="38.25" x14ac:dyDescent="0.25">
      <c r="A174" s="2"/>
      <c r="B174" s="2"/>
      <c r="C174" s="2"/>
      <c r="D174" s="2"/>
      <c r="E174" s="2"/>
      <c r="F174" s="4"/>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35" t="s">
        <v>222</v>
      </c>
      <c r="AM174" s="35" t="s">
        <v>192</v>
      </c>
      <c r="AN174" s="33">
        <v>44585</v>
      </c>
      <c r="AO174" s="34" t="s">
        <v>114</v>
      </c>
      <c r="AP174" s="35" t="s">
        <v>614</v>
      </c>
      <c r="AQ174" s="33" t="s">
        <v>114</v>
      </c>
      <c r="AR174" s="33" t="s">
        <v>114</v>
      </c>
      <c r="AS174" s="33" t="s">
        <v>114</v>
      </c>
      <c r="AT174" s="33" t="s">
        <v>114</v>
      </c>
      <c r="AU174" s="33" t="s">
        <v>114</v>
      </c>
      <c r="AV174" s="33" t="s">
        <v>114</v>
      </c>
      <c r="AW174" s="33" t="s">
        <v>114</v>
      </c>
      <c r="AX174" s="33" t="s">
        <v>114</v>
      </c>
      <c r="AY174" s="33" t="s">
        <v>114</v>
      </c>
      <c r="AZ174" s="33" t="s">
        <v>114</v>
      </c>
      <c r="BA174" s="33" t="s">
        <v>114</v>
      </c>
      <c r="BB174" s="33" t="s">
        <v>114</v>
      </c>
      <c r="BC174" s="33" t="s">
        <v>114</v>
      </c>
      <c r="BD174" s="33" t="s">
        <v>114</v>
      </c>
      <c r="BE174" s="33" t="s">
        <v>114</v>
      </c>
      <c r="BF174" s="33" t="s">
        <v>114</v>
      </c>
      <c r="BG174" s="33" t="s">
        <v>114</v>
      </c>
      <c r="BH174" s="33" t="s">
        <v>114</v>
      </c>
      <c r="BI174" s="2"/>
      <c r="BJ174" s="2"/>
      <c r="BK174" s="2"/>
      <c r="BL174" s="2"/>
      <c r="BM174" s="2"/>
      <c r="BN174" s="2"/>
      <c r="BO174" s="2"/>
      <c r="BP174" s="2"/>
      <c r="BQ174" s="2"/>
      <c r="BR174" s="2"/>
      <c r="BS174" s="2"/>
      <c r="BT174" s="2"/>
      <c r="BU174" s="2"/>
      <c r="BV174" s="2"/>
      <c r="BW174" s="2"/>
      <c r="BX174" s="2"/>
      <c r="BY174" s="2"/>
      <c r="BZ174" s="2"/>
      <c r="CA174" s="2"/>
      <c r="CB174" s="2"/>
      <c r="CC174" s="2"/>
      <c r="CD174" s="14"/>
      <c r="CE174" s="14"/>
      <c r="CF174" s="14"/>
    </row>
    <row r="175" spans="1:84" x14ac:dyDescent="0.25">
      <c r="A175" s="2"/>
      <c r="B175" s="2"/>
      <c r="C175" s="2"/>
      <c r="D175" s="2"/>
      <c r="E175" s="2"/>
      <c r="F175" s="4"/>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35" t="s">
        <v>222</v>
      </c>
      <c r="AM175" s="35" t="s">
        <v>194</v>
      </c>
      <c r="AN175" s="33">
        <v>45002</v>
      </c>
      <c r="AO175" s="34">
        <v>13496</v>
      </c>
      <c r="AP175" s="35" t="s">
        <v>388</v>
      </c>
      <c r="AQ175" s="33" t="s">
        <v>114</v>
      </c>
      <c r="AR175" s="33" t="s">
        <v>114</v>
      </c>
      <c r="AS175" s="33" t="s">
        <v>114</v>
      </c>
      <c r="AT175" s="33" t="s">
        <v>114</v>
      </c>
      <c r="AU175" s="33" t="s">
        <v>114</v>
      </c>
      <c r="AV175" s="33" t="s">
        <v>114</v>
      </c>
      <c r="AW175" s="33" t="s">
        <v>114</v>
      </c>
      <c r="AX175" s="33" t="s">
        <v>114</v>
      </c>
      <c r="AY175" s="33" t="s">
        <v>114</v>
      </c>
      <c r="AZ175" s="33" t="s">
        <v>114</v>
      </c>
      <c r="BA175" s="33" t="s">
        <v>114</v>
      </c>
      <c r="BB175" s="33" t="s">
        <v>114</v>
      </c>
      <c r="BC175" s="33">
        <v>45002</v>
      </c>
      <c r="BD175" s="35" t="s">
        <v>114</v>
      </c>
      <c r="BE175" s="36">
        <f>2062387.8-99839.1099999999-1820575.61</f>
        <v>141973.08000000007</v>
      </c>
      <c r="BF175" s="35" t="s">
        <v>114</v>
      </c>
      <c r="BG175" s="35" t="s">
        <v>114</v>
      </c>
      <c r="BH175" s="35" t="s">
        <v>114</v>
      </c>
      <c r="BI175" s="2"/>
      <c r="BJ175" s="2"/>
      <c r="BK175" s="2"/>
      <c r="BL175" s="2"/>
      <c r="BM175" s="2"/>
      <c r="BN175" s="2"/>
      <c r="BO175" s="2"/>
      <c r="BP175" s="2"/>
      <c r="BQ175" s="2"/>
      <c r="BR175" s="2"/>
      <c r="BS175" s="2"/>
      <c r="BT175" s="2"/>
      <c r="BU175" s="2"/>
      <c r="BV175" s="2"/>
      <c r="BW175" s="2"/>
      <c r="BX175" s="2"/>
      <c r="BY175" s="2"/>
      <c r="BZ175" s="2"/>
      <c r="CA175" s="2"/>
      <c r="CB175" s="2"/>
      <c r="CC175" s="2"/>
      <c r="CD175" s="14"/>
      <c r="CE175" s="14"/>
      <c r="CF175" s="14"/>
    </row>
    <row r="176" spans="1:84" x14ac:dyDescent="0.25">
      <c r="A176" s="5"/>
      <c r="B176" s="5"/>
      <c r="C176" s="5"/>
      <c r="D176" s="5"/>
      <c r="E176" s="5"/>
      <c r="F176" s="6"/>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35" t="s">
        <v>222</v>
      </c>
      <c r="AM176" s="35" t="s">
        <v>207</v>
      </c>
      <c r="AN176" s="33">
        <v>45608</v>
      </c>
      <c r="AO176" s="34">
        <v>13903</v>
      </c>
      <c r="AP176" s="35" t="s">
        <v>388</v>
      </c>
      <c r="AQ176" s="33" t="s">
        <v>114</v>
      </c>
      <c r="AR176" s="33" t="s">
        <v>114</v>
      </c>
      <c r="AS176" s="33" t="s">
        <v>114</v>
      </c>
      <c r="AT176" s="33" t="s">
        <v>114</v>
      </c>
      <c r="AU176" s="33" t="s">
        <v>114</v>
      </c>
      <c r="AV176" s="33" t="s">
        <v>114</v>
      </c>
      <c r="AW176" s="33" t="s">
        <v>114</v>
      </c>
      <c r="AX176" s="33" t="s">
        <v>114</v>
      </c>
      <c r="AY176" s="33" t="s">
        <v>114</v>
      </c>
      <c r="AZ176" s="33" t="s">
        <v>114</v>
      </c>
      <c r="BA176" s="33" t="s">
        <v>114</v>
      </c>
      <c r="BB176" s="33" t="s">
        <v>114</v>
      </c>
      <c r="BC176" s="33">
        <v>45608</v>
      </c>
      <c r="BD176" s="35" t="s">
        <v>114</v>
      </c>
      <c r="BE176" s="36">
        <v>144276.6</v>
      </c>
      <c r="BF176" s="35" t="s">
        <v>114</v>
      </c>
      <c r="BG176" s="35" t="s">
        <v>114</v>
      </c>
      <c r="BH176" s="35" t="s">
        <v>114</v>
      </c>
      <c r="BI176" s="5"/>
      <c r="BJ176" s="5"/>
      <c r="BK176" s="5"/>
      <c r="BL176" s="5"/>
      <c r="BM176" s="5"/>
      <c r="BN176" s="5"/>
      <c r="BO176" s="5"/>
      <c r="BP176" s="5"/>
      <c r="BQ176" s="5"/>
      <c r="BR176" s="5"/>
      <c r="BS176" s="5"/>
      <c r="BT176" s="5"/>
      <c r="BU176" s="5"/>
      <c r="BV176" s="5"/>
      <c r="BW176" s="5"/>
      <c r="BX176" s="5"/>
      <c r="BY176" s="5"/>
      <c r="BZ176" s="5"/>
      <c r="CA176" s="5"/>
      <c r="CB176" s="5"/>
      <c r="CC176" s="5"/>
      <c r="CD176" s="14"/>
      <c r="CE176" s="14"/>
      <c r="CF176" s="14"/>
    </row>
    <row r="177" spans="1:84" ht="25.5" x14ac:dyDescent="0.25">
      <c r="A177" s="35">
        <v>49</v>
      </c>
      <c r="B177" s="35" t="s">
        <v>615</v>
      </c>
      <c r="C177" s="35" t="s">
        <v>616</v>
      </c>
      <c r="D177" s="35" t="s">
        <v>175</v>
      </c>
      <c r="E177" s="35" t="s">
        <v>176</v>
      </c>
      <c r="F177" s="46" t="s">
        <v>617</v>
      </c>
      <c r="G177" s="34">
        <v>13821</v>
      </c>
      <c r="H177" s="34">
        <v>13905</v>
      </c>
      <c r="I177" s="35" t="s">
        <v>618</v>
      </c>
      <c r="J177" s="33">
        <v>45608</v>
      </c>
      <c r="K177" s="33">
        <v>45973</v>
      </c>
      <c r="L177" s="34">
        <v>13910</v>
      </c>
      <c r="M177" s="35" t="s">
        <v>114</v>
      </c>
      <c r="N177" s="35" t="s">
        <v>114</v>
      </c>
      <c r="O177" s="35" t="s">
        <v>114</v>
      </c>
      <c r="P177" s="35" t="s">
        <v>114</v>
      </c>
      <c r="Q177" s="35" t="s">
        <v>114</v>
      </c>
      <c r="R177" s="35" t="s">
        <v>114</v>
      </c>
      <c r="S177" s="35" t="s">
        <v>114</v>
      </c>
      <c r="T177" s="35" t="s">
        <v>114</v>
      </c>
      <c r="U177" s="35" t="s">
        <v>114</v>
      </c>
      <c r="V177" s="35" t="s">
        <v>114</v>
      </c>
      <c r="W177" s="35" t="s">
        <v>114</v>
      </c>
      <c r="X177" s="35" t="s">
        <v>114</v>
      </c>
      <c r="Y177" s="35" t="s">
        <v>619</v>
      </c>
      <c r="Z177" s="35" t="s">
        <v>620</v>
      </c>
      <c r="AA177" s="35" t="s">
        <v>621</v>
      </c>
      <c r="AB177" s="33">
        <v>45694</v>
      </c>
      <c r="AC177" s="34">
        <v>13962</v>
      </c>
      <c r="AD177" s="33">
        <v>45694</v>
      </c>
      <c r="AE177" s="33">
        <v>46022</v>
      </c>
      <c r="AF177" s="35" t="s">
        <v>184</v>
      </c>
      <c r="AG177" s="35" t="s">
        <v>622</v>
      </c>
      <c r="AH177" s="35" t="s">
        <v>114</v>
      </c>
      <c r="AI177" s="35" t="s">
        <v>114</v>
      </c>
      <c r="AJ177" s="35" t="s">
        <v>114</v>
      </c>
      <c r="AK177" s="36">
        <v>117520</v>
      </c>
      <c r="AL177" s="35" t="s">
        <v>114</v>
      </c>
      <c r="AM177" s="35" t="s">
        <v>114</v>
      </c>
      <c r="AN177" s="35" t="s">
        <v>114</v>
      </c>
      <c r="AO177" s="35" t="s">
        <v>114</v>
      </c>
      <c r="AP177" s="35" t="s">
        <v>114</v>
      </c>
      <c r="AQ177" s="35" t="s">
        <v>114</v>
      </c>
      <c r="AR177" s="35" t="s">
        <v>114</v>
      </c>
      <c r="AS177" s="35" t="s">
        <v>114</v>
      </c>
      <c r="AT177" s="35" t="s">
        <v>114</v>
      </c>
      <c r="AU177" s="35" t="s">
        <v>114</v>
      </c>
      <c r="AV177" s="35" t="s">
        <v>114</v>
      </c>
      <c r="AW177" s="35" t="s">
        <v>114</v>
      </c>
      <c r="AX177" s="35" t="s">
        <v>114</v>
      </c>
      <c r="AY177" s="35" t="s">
        <v>114</v>
      </c>
      <c r="AZ177" s="35" t="s">
        <v>114</v>
      </c>
      <c r="BA177" s="35" t="s">
        <v>114</v>
      </c>
      <c r="BB177" s="35" t="s">
        <v>114</v>
      </c>
      <c r="BC177" s="35" t="s">
        <v>114</v>
      </c>
      <c r="BD177" s="35" t="s">
        <v>114</v>
      </c>
      <c r="BE177" s="35" t="s">
        <v>114</v>
      </c>
      <c r="BF177" s="35" t="s">
        <v>114</v>
      </c>
      <c r="BG177" s="35" t="s">
        <v>114</v>
      </c>
      <c r="BH177" s="35" t="s">
        <v>114</v>
      </c>
      <c r="BI177" s="47">
        <f>AK177</f>
        <v>117520</v>
      </c>
      <c r="BJ177" s="36">
        <v>0</v>
      </c>
      <c r="BK177" s="36">
        <v>0</v>
      </c>
      <c r="BL177" s="48">
        <f t="shared" ref="BL177:BL184" si="4">BJ177+BK177</f>
        <v>0</v>
      </c>
      <c r="BM177" s="35" t="s">
        <v>114</v>
      </c>
      <c r="BN177" s="35" t="s">
        <v>114</v>
      </c>
      <c r="BO177" s="35" t="s">
        <v>114</v>
      </c>
      <c r="BP177" s="35" t="s">
        <v>114</v>
      </c>
      <c r="BQ177" s="35" t="s">
        <v>114</v>
      </c>
      <c r="BR177" s="35" t="s">
        <v>114</v>
      </c>
      <c r="BS177" s="35" t="s">
        <v>114</v>
      </c>
      <c r="BT177" s="35" t="s">
        <v>114</v>
      </c>
      <c r="BU177" s="35" t="s">
        <v>114</v>
      </c>
      <c r="BV177" s="35" t="s">
        <v>114</v>
      </c>
      <c r="BW177" s="35" t="s">
        <v>114</v>
      </c>
      <c r="BX177" s="35" t="s">
        <v>114</v>
      </c>
      <c r="BY177" s="35" t="s">
        <v>114</v>
      </c>
      <c r="BZ177" s="35" t="s">
        <v>623</v>
      </c>
      <c r="CA177" s="34">
        <v>13956</v>
      </c>
      <c r="CB177" s="35" t="s">
        <v>460</v>
      </c>
      <c r="CC177" s="35" t="s">
        <v>359</v>
      </c>
      <c r="CD177" s="86"/>
      <c r="CE177" s="86"/>
      <c r="CF177" s="86"/>
    </row>
    <row r="178" spans="1:84" ht="63.75" x14ac:dyDescent="0.25">
      <c r="A178" s="35">
        <v>50</v>
      </c>
      <c r="B178" s="35" t="s">
        <v>624</v>
      </c>
      <c r="C178" s="35" t="s">
        <v>625</v>
      </c>
      <c r="D178" s="35" t="s">
        <v>175</v>
      </c>
      <c r="E178" s="35" t="s">
        <v>176</v>
      </c>
      <c r="F178" s="46" t="s">
        <v>626</v>
      </c>
      <c r="G178" s="34">
        <v>13523</v>
      </c>
      <c r="H178" s="34">
        <v>13542</v>
      </c>
      <c r="I178" s="34" t="s">
        <v>394</v>
      </c>
      <c r="J178" s="34" t="s">
        <v>394</v>
      </c>
      <c r="K178" s="34" t="s">
        <v>394</v>
      </c>
      <c r="L178" s="34" t="s">
        <v>394</v>
      </c>
      <c r="M178" s="34" t="s">
        <v>394</v>
      </c>
      <c r="N178" s="34" t="s">
        <v>394</v>
      </c>
      <c r="O178" s="34" t="s">
        <v>394</v>
      </c>
      <c r="P178" s="34" t="s">
        <v>394</v>
      </c>
      <c r="Q178" s="34" t="s">
        <v>625</v>
      </c>
      <c r="R178" s="33">
        <v>45075</v>
      </c>
      <c r="S178" s="33">
        <v>45441</v>
      </c>
      <c r="T178" s="34">
        <v>13545</v>
      </c>
      <c r="U178" s="35" t="s">
        <v>627</v>
      </c>
      <c r="V178" s="34">
        <v>13613</v>
      </c>
      <c r="W178" s="35" t="s">
        <v>628</v>
      </c>
      <c r="X178" s="36">
        <v>474000</v>
      </c>
      <c r="Y178" s="35" t="s">
        <v>629</v>
      </c>
      <c r="Z178" s="35" t="s">
        <v>630</v>
      </c>
      <c r="AA178" s="35" t="s">
        <v>631</v>
      </c>
      <c r="AB178" s="33">
        <v>45181</v>
      </c>
      <c r="AC178" s="34">
        <v>13615</v>
      </c>
      <c r="AD178" s="33">
        <v>45181</v>
      </c>
      <c r="AE178" s="33">
        <v>45547</v>
      </c>
      <c r="AF178" s="35" t="s">
        <v>184</v>
      </c>
      <c r="AG178" s="35" t="s">
        <v>185</v>
      </c>
      <c r="AH178" s="35" t="s">
        <v>394</v>
      </c>
      <c r="AI178" s="36" t="s">
        <v>394</v>
      </c>
      <c r="AJ178" s="36" t="s">
        <v>394</v>
      </c>
      <c r="AK178" s="36">
        <v>642000</v>
      </c>
      <c r="AL178" s="35" t="s">
        <v>186</v>
      </c>
      <c r="AM178" s="35" t="s">
        <v>187</v>
      </c>
      <c r="AN178" s="35">
        <v>2024</v>
      </c>
      <c r="AO178" s="34">
        <v>13862</v>
      </c>
      <c r="AP178" s="35" t="s">
        <v>188</v>
      </c>
      <c r="AQ178" s="33">
        <v>45608</v>
      </c>
      <c r="AR178" s="33">
        <v>45973</v>
      </c>
      <c r="AS178" s="35" t="s">
        <v>114</v>
      </c>
      <c r="AT178" s="35" t="s">
        <v>114</v>
      </c>
      <c r="AU178" s="35" t="s">
        <v>114</v>
      </c>
      <c r="AV178" s="35" t="s">
        <v>114</v>
      </c>
      <c r="AW178" s="35" t="s">
        <v>114</v>
      </c>
      <c r="AX178" s="35" t="s">
        <v>114</v>
      </c>
      <c r="AY178" s="35" t="s">
        <v>114</v>
      </c>
      <c r="AZ178" s="35" t="s">
        <v>114</v>
      </c>
      <c r="BA178" s="35" t="s">
        <v>114</v>
      </c>
      <c r="BB178" s="35" t="s">
        <v>114</v>
      </c>
      <c r="BC178" s="35" t="s">
        <v>114</v>
      </c>
      <c r="BD178" s="35" t="s">
        <v>114</v>
      </c>
      <c r="BE178" s="35" t="s">
        <v>114</v>
      </c>
      <c r="BF178" s="35" t="s">
        <v>114</v>
      </c>
      <c r="BG178" s="35" t="s">
        <v>114</v>
      </c>
      <c r="BH178" s="35" t="s">
        <v>114</v>
      </c>
      <c r="BI178" s="47">
        <v>642000</v>
      </c>
      <c r="BJ178" s="36">
        <f>116700+367349.99</f>
        <v>484049.99</v>
      </c>
      <c r="BK178" s="36">
        <v>189600</v>
      </c>
      <c r="BL178" s="48">
        <f t="shared" si="4"/>
        <v>673649.99</v>
      </c>
      <c r="BM178" s="45" t="s">
        <v>114</v>
      </c>
      <c r="BN178" s="45" t="s">
        <v>114</v>
      </c>
      <c r="BO178" s="45" t="s">
        <v>114</v>
      </c>
      <c r="BP178" s="45" t="s">
        <v>114</v>
      </c>
      <c r="BQ178" s="45" t="s">
        <v>114</v>
      </c>
      <c r="BR178" s="45" t="s">
        <v>114</v>
      </c>
      <c r="BS178" s="45" t="s">
        <v>114</v>
      </c>
      <c r="BT178" s="45" t="s">
        <v>114</v>
      </c>
      <c r="BU178" s="45" t="s">
        <v>114</v>
      </c>
      <c r="BV178" s="45" t="s">
        <v>114</v>
      </c>
      <c r="BW178" s="45" t="s">
        <v>114</v>
      </c>
      <c r="BX178" s="45" t="s">
        <v>114</v>
      </c>
      <c r="BY178" s="45" t="s">
        <v>114</v>
      </c>
      <c r="BZ178" s="45" t="s">
        <v>632</v>
      </c>
      <c r="CA178" s="49">
        <v>13969</v>
      </c>
      <c r="CB178" s="45" t="s">
        <v>633</v>
      </c>
      <c r="CC178" s="45" t="s">
        <v>634</v>
      </c>
      <c r="CD178" s="14"/>
      <c r="CE178" s="14"/>
      <c r="CF178" s="14"/>
    </row>
    <row r="179" spans="1:84" ht="63.75" x14ac:dyDescent="0.25">
      <c r="A179" s="32">
        <v>51</v>
      </c>
      <c r="B179" s="32" t="s">
        <v>250</v>
      </c>
      <c r="C179" s="32" t="s">
        <v>114</v>
      </c>
      <c r="D179" s="32" t="s">
        <v>635</v>
      </c>
      <c r="E179" s="32" t="s">
        <v>636</v>
      </c>
      <c r="F179" s="61" t="s">
        <v>637</v>
      </c>
      <c r="G179" s="62" t="s">
        <v>114</v>
      </c>
      <c r="H179" s="62" t="s">
        <v>114</v>
      </c>
      <c r="I179" s="34" t="s">
        <v>114</v>
      </c>
      <c r="J179" s="34" t="s">
        <v>114</v>
      </c>
      <c r="K179" s="34" t="s">
        <v>114</v>
      </c>
      <c r="L179" s="62" t="s">
        <v>114</v>
      </c>
      <c r="M179" s="35" t="s">
        <v>638</v>
      </c>
      <c r="N179" s="61" t="s">
        <v>639</v>
      </c>
      <c r="O179" s="62">
        <v>13987</v>
      </c>
      <c r="P179" s="62">
        <v>13987</v>
      </c>
      <c r="Q179" s="32" t="s">
        <v>114</v>
      </c>
      <c r="R179" s="32" t="s">
        <v>114</v>
      </c>
      <c r="S179" s="32" t="s">
        <v>114</v>
      </c>
      <c r="T179" s="32" t="s">
        <v>114</v>
      </c>
      <c r="U179" s="32" t="s">
        <v>114</v>
      </c>
      <c r="V179" s="32" t="s">
        <v>114</v>
      </c>
      <c r="W179" s="35" t="s">
        <v>640</v>
      </c>
      <c r="X179" s="32" t="s">
        <v>114</v>
      </c>
      <c r="Y179" s="35" t="s">
        <v>641</v>
      </c>
      <c r="Z179" s="35" t="s">
        <v>642</v>
      </c>
      <c r="AA179" s="35" t="s">
        <v>643</v>
      </c>
      <c r="AB179" s="33">
        <v>45737</v>
      </c>
      <c r="AC179" s="34">
        <v>13988</v>
      </c>
      <c r="AD179" s="33">
        <v>45737</v>
      </c>
      <c r="AE179" s="33">
        <v>46022</v>
      </c>
      <c r="AF179" s="35" t="s">
        <v>184</v>
      </c>
      <c r="AG179" s="35" t="s">
        <v>644</v>
      </c>
      <c r="AH179" s="35" t="s">
        <v>114</v>
      </c>
      <c r="AI179" s="36" t="s">
        <v>114</v>
      </c>
      <c r="AJ179" s="36" t="s">
        <v>114</v>
      </c>
      <c r="AK179" s="36">
        <v>10897</v>
      </c>
      <c r="AL179" s="35" t="s">
        <v>114</v>
      </c>
      <c r="AM179" s="35" t="s">
        <v>114</v>
      </c>
      <c r="AN179" s="35" t="s">
        <v>114</v>
      </c>
      <c r="AO179" s="35" t="s">
        <v>114</v>
      </c>
      <c r="AP179" s="35" t="s">
        <v>114</v>
      </c>
      <c r="AQ179" s="35" t="s">
        <v>114</v>
      </c>
      <c r="AR179" s="35" t="s">
        <v>114</v>
      </c>
      <c r="AS179" s="35" t="s">
        <v>114</v>
      </c>
      <c r="AT179" s="35" t="s">
        <v>114</v>
      </c>
      <c r="AU179" s="35" t="s">
        <v>114</v>
      </c>
      <c r="AV179" s="35" t="s">
        <v>114</v>
      </c>
      <c r="AW179" s="36" t="s">
        <v>114</v>
      </c>
      <c r="AX179" s="36" t="s">
        <v>114</v>
      </c>
      <c r="AY179" s="35" t="s">
        <v>114</v>
      </c>
      <c r="AZ179" s="35" t="s">
        <v>114</v>
      </c>
      <c r="BA179" s="36" t="s">
        <v>114</v>
      </c>
      <c r="BB179" s="36" t="s">
        <v>114</v>
      </c>
      <c r="BC179" s="35" t="s">
        <v>114</v>
      </c>
      <c r="BD179" s="35" t="s">
        <v>114</v>
      </c>
      <c r="BE179" s="36" t="s">
        <v>114</v>
      </c>
      <c r="BF179" s="36" t="s">
        <v>114</v>
      </c>
      <c r="BG179" s="35" t="s">
        <v>114</v>
      </c>
      <c r="BH179" s="36" t="s">
        <v>114</v>
      </c>
      <c r="BI179" s="47">
        <v>10894</v>
      </c>
      <c r="BJ179" s="36">
        <v>0</v>
      </c>
      <c r="BK179" s="36">
        <v>10864</v>
      </c>
      <c r="BL179" s="48">
        <f t="shared" si="4"/>
        <v>10864</v>
      </c>
      <c r="BM179" s="35" t="s">
        <v>114</v>
      </c>
      <c r="BN179" s="45" t="s">
        <v>114</v>
      </c>
      <c r="BO179" s="35" t="s">
        <v>114</v>
      </c>
      <c r="BP179" s="35" t="s">
        <v>114</v>
      </c>
      <c r="BQ179" s="35" t="s">
        <v>114</v>
      </c>
      <c r="BR179" s="35" t="s">
        <v>114</v>
      </c>
      <c r="BS179" s="35" t="s">
        <v>114</v>
      </c>
      <c r="BT179" s="35" t="s">
        <v>114</v>
      </c>
      <c r="BU179" s="35" t="s">
        <v>114</v>
      </c>
      <c r="BV179" s="35" t="s">
        <v>114</v>
      </c>
      <c r="BW179" s="35" t="s">
        <v>114</v>
      </c>
      <c r="BX179" s="35" t="s">
        <v>114</v>
      </c>
      <c r="BY179" s="35" t="s">
        <v>114</v>
      </c>
      <c r="BZ179" s="45" t="s">
        <v>645</v>
      </c>
      <c r="CA179" s="49">
        <v>13985</v>
      </c>
      <c r="CB179" s="45" t="s">
        <v>322</v>
      </c>
      <c r="CC179" s="45" t="s">
        <v>646</v>
      </c>
      <c r="CD179" s="14"/>
      <c r="CE179" s="14"/>
      <c r="CF179" s="14"/>
    </row>
    <row r="180" spans="1:84" ht="25.5" x14ac:dyDescent="0.25">
      <c r="A180" s="45">
        <v>52</v>
      </c>
      <c r="B180" s="35" t="s">
        <v>647</v>
      </c>
      <c r="C180" s="35" t="s">
        <v>648</v>
      </c>
      <c r="D180" s="87" t="s">
        <v>175</v>
      </c>
      <c r="E180" s="35" t="s">
        <v>176</v>
      </c>
      <c r="F180" s="46" t="s">
        <v>649</v>
      </c>
      <c r="G180" s="34">
        <v>13811</v>
      </c>
      <c r="H180" s="34">
        <v>13891</v>
      </c>
      <c r="I180" s="34" t="s">
        <v>114</v>
      </c>
      <c r="J180" s="33" t="s">
        <v>114</v>
      </c>
      <c r="K180" s="33" t="s">
        <v>114</v>
      </c>
      <c r="L180" s="35" t="s">
        <v>114</v>
      </c>
      <c r="M180" s="35" t="s">
        <v>114</v>
      </c>
      <c r="N180" s="35" t="s">
        <v>114</v>
      </c>
      <c r="O180" s="35" t="s">
        <v>114</v>
      </c>
      <c r="P180" s="35" t="s">
        <v>114</v>
      </c>
      <c r="Q180" s="35" t="s">
        <v>650</v>
      </c>
      <c r="R180" s="33">
        <v>45602</v>
      </c>
      <c r="S180" s="33">
        <v>45967</v>
      </c>
      <c r="T180" s="34">
        <v>13889</v>
      </c>
      <c r="U180" s="35" t="s">
        <v>261</v>
      </c>
      <c r="V180" s="34">
        <v>14096</v>
      </c>
      <c r="W180" s="35" t="s">
        <v>651</v>
      </c>
      <c r="X180" s="36">
        <v>480000</v>
      </c>
      <c r="Y180" s="35" t="s">
        <v>652</v>
      </c>
      <c r="Z180" s="35" t="s">
        <v>653</v>
      </c>
      <c r="AA180" s="35" t="s">
        <v>654</v>
      </c>
      <c r="AB180" s="33">
        <v>45898</v>
      </c>
      <c r="AC180" s="34">
        <v>14099</v>
      </c>
      <c r="AD180" s="33">
        <v>45898</v>
      </c>
      <c r="AE180" s="33">
        <v>46263</v>
      </c>
      <c r="AF180" s="35" t="s">
        <v>184</v>
      </c>
      <c r="AG180" s="35" t="s">
        <v>655</v>
      </c>
      <c r="AH180" s="35" t="s">
        <v>114</v>
      </c>
      <c r="AI180" s="36" t="s">
        <v>114</v>
      </c>
      <c r="AJ180" s="36" t="s">
        <v>114</v>
      </c>
      <c r="AK180" s="36">
        <v>480000</v>
      </c>
      <c r="AL180" s="32" t="s">
        <v>186</v>
      </c>
      <c r="AM180" s="35" t="s">
        <v>187</v>
      </c>
      <c r="AN180" s="33">
        <v>45960</v>
      </c>
      <c r="AO180" s="34">
        <v>14142</v>
      </c>
      <c r="AP180" s="35" t="s">
        <v>195</v>
      </c>
      <c r="AQ180" s="33" t="s">
        <v>114</v>
      </c>
      <c r="AR180" s="33" t="s">
        <v>114</v>
      </c>
      <c r="AS180" s="33">
        <v>45898</v>
      </c>
      <c r="AT180" s="33">
        <v>46263</v>
      </c>
      <c r="AU180" s="35" t="s">
        <v>114</v>
      </c>
      <c r="AV180" s="35" t="s">
        <v>114</v>
      </c>
      <c r="AW180" s="36" t="s">
        <v>114</v>
      </c>
      <c r="AX180" s="36" t="s">
        <v>114</v>
      </c>
      <c r="AY180" s="41">
        <v>0.25</v>
      </c>
      <c r="AZ180" s="35" t="s">
        <v>114</v>
      </c>
      <c r="BA180" s="36">
        <v>96000</v>
      </c>
      <c r="BB180" s="36" t="s">
        <v>114</v>
      </c>
      <c r="BC180" s="35" t="s">
        <v>114</v>
      </c>
      <c r="BD180" s="35" t="s">
        <v>114</v>
      </c>
      <c r="BE180" s="36" t="s">
        <v>114</v>
      </c>
      <c r="BF180" s="36" t="s">
        <v>114</v>
      </c>
      <c r="BG180" s="35" t="s">
        <v>114</v>
      </c>
      <c r="BH180" s="36" t="s">
        <v>114</v>
      </c>
      <c r="BI180" s="47">
        <v>576000</v>
      </c>
      <c r="BJ180" s="36">
        <v>0</v>
      </c>
      <c r="BK180" s="36">
        <v>120000</v>
      </c>
      <c r="BL180" s="48">
        <f t="shared" si="4"/>
        <v>120000</v>
      </c>
      <c r="BM180" s="35" t="s">
        <v>114</v>
      </c>
      <c r="BN180" s="45" t="s">
        <v>114</v>
      </c>
      <c r="BO180" s="45" t="s">
        <v>114</v>
      </c>
      <c r="BP180" s="45" t="s">
        <v>114</v>
      </c>
      <c r="BQ180" s="45" t="s">
        <v>114</v>
      </c>
      <c r="BR180" s="45" t="s">
        <v>114</v>
      </c>
      <c r="BS180" s="45" t="s">
        <v>114</v>
      </c>
      <c r="BT180" s="45" t="s">
        <v>114</v>
      </c>
      <c r="BU180" s="84" t="s">
        <v>114</v>
      </c>
      <c r="BV180" s="84" t="s">
        <v>114</v>
      </c>
      <c r="BW180" s="45" t="s">
        <v>114</v>
      </c>
      <c r="BX180" s="45" t="s">
        <v>114</v>
      </c>
      <c r="BY180" s="45" t="s">
        <v>114</v>
      </c>
      <c r="BZ180" s="45" t="s">
        <v>656</v>
      </c>
      <c r="CA180" s="49">
        <v>14162</v>
      </c>
      <c r="CB180" s="45" t="s">
        <v>190</v>
      </c>
      <c r="CC180" s="45" t="s">
        <v>657</v>
      </c>
      <c r="CD180" s="14"/>
      <c r="CE180" s="14"/>
      <c r="CF180" s="14"/>
    </row>
    <row r="181" spans="1:84" ht="76.5" x14ac:dyDescent="0.25">
      <c r="A181" s="45">
        <v>53</v>
      </c>
      <c r="B181" s="35" t="s">
        <v>658</v>
      </c>
      <c r="C181" s="35" t="s">
        <v>659</v>
      </c>
      <c r="D181" s="87" t="s">
        <v>175</v>
      </c>
      <c r="E181" s="35" t="s">
        <v>176</v>
      </c>
      <c r="F181" s="46" t="s">
        <v>660</v>
      </c>
      <c r="G181" s="34">
        <v>13876</v>
      </c>
      <c r="H181" s="34">
        <v>13904</v>
      </c>
      <c r="I181" s="35" t="s">
        <v>114</v>
      </c>
      <c r="J181" s="35" t="s">
        <v>114</v>
      </c>
      <c r="K181" s="35" t="s">
        <v>114</v>
      </c>
      <c r="L181" s="35" t="s">
        <v>114</v>
      </c>
      <c r="M181" s="35" t="s">
        <v>114</v>
      </c>
      <c r="N181" s="35" t="s">
        <v>114</v>
      </c>
      <c r="O181" s="35" t="s">
        <v>114</v>
      </c>
      <c r="P181" s="35" t="s">
        <v>114</v>
      </c>
      <c r="Q181" s="35" t="s">
        <v>659</v>
      </c>
      <c r="R181" s="33">
        <v>45614</v>
      </c>
      <c r="S181" s="33">
        <v>45979</v>
      </c>
      <c r="T181" s="34">
        <v>13904</v>
      </c>
      <c r="U181" s="35" t="s">
        <v>661</v>
      </c>
      <c r="V181" s="34">
        <v>14152</v>
      </c>
      <c r="W181" s="46" t="s">
        <v>660</v>
      </c>
      <c r="X181" s="36">
        <v>1999920</v>
      </c>
      <c r="Y181" s="35" t="s">
        <v>662</v>
      </c>
      <c r="Z181" s="35" t="s">
        <v>663</v>
      </c>
      <c r="AA181" s="35" t="s">
        <v>664</v>
      </c>
      <c r="AB181" s="33">
        <v>45982</v>
      </c>
      <c r="AC181" s="34">
        <v>14153</v>
      </c>
      <c r="AD181" s="33">
        <v>45982</v>
      </c>
      <c r="AE181" s="33">
        <v>46022</v>
      </c>
      <c r="AF181" s="35" t="s">
        <v>184</v>
      </c>
      <c r="AG181" s="35" t="s">
        <v>665</v>
      </c>
      <c r="AH181" s="35" t="s">
        <v>114</v>
      </c>
      <c r="AI181" s="36" t="s">
        <v>114</v>
      </c>
      <c r="AJ181" s="36" t="s">
        <v>114</v>
      </c>
      <c r="AK181" s="36">
        <v>1999920</v>
      </c>
      <c r="AL181" s="35" t="s">
        <v>114</v>
      </c>
      <c r="AM181" s="35" t="s">
        <v>114</v>
      </c>
      <c r="AN181" s="35" t="s">
        <v>114</v>
      </c>
      <c r="AO181" s="35" t="s">
        <v>114</v>
      </c>
      <c r="AP181" s="35" t="s">
        <v>114</v>
      </c>
      <c r="AQ181" s="35" t="s">
        <v>114</v>
      </c>
      <c r="AR181" s="35" t="s">
        <v>114</v>
      </c>
      <c r="AS181" s="35" t="s">
        <v>114</v>
      </c>
      <c r="AT181" s="35" t="s">
        <v>114</v>
      </c>
      <c r="AU181" s="35" t="s">
        <v>114</v>
      </c>
      <c r="AV181" s="35" t="s">
        <v>114</v>
      </c>
      <c r="AW181" s="36" t="s">
        <v>114</v>
      </c>
      <c r="AX181" s="36" t="s">
        <v>114</v>
      </c>
      <c r="AY181" s="35" t="s">
        <v>114</v>
      </c>
      <c r="AZ181" s="35" t="s">
        <v>114</v>
      </c>
      <c r="BA181" s="36" t="s">
        <v>114</v>
      </c>
      <c r="BB181" s="36" t="s">
        <v>114</v>
      </c>
      <c r="BC181" s="35" t="s">
        <v>114</v>
      </c>
      <c r="BD181" s="35" t="s">
        <v>114</v>
      </c>
      <c r="BE181" s="36" t="s">
        <v>114</v>
      </c>
      <c r="BF181" s="36" t="s">
        <v>114</v>
      </c>
      <c r="BG181" s="35" t="s">
        <v>114</v>
      </c>
      <c r="BH181" s="36" t="s">
        <v>114</v>
      </c>
      <c r="BI181" s="47">
        <v>1999920</v>
      </c>
      <c r="BJ181" s="36">
        <v>0</v>
      </c>
      <c r="BK181" s="36">
        <v>1035240</v>
      </c>
      <c r="BL181" s="48">
        <f t="shared" si="4"/>
        <v>1035240</v>
      </c>
      <c r="BM181" s="35" t="s">
        <v>114</v>
      </c>
      <c r="BN181" s="45" t="s">
        <v>114</v>
      </c>
      <c r="BO181" s="45" t="s">
        <v>114</v>
      </c>
      <c r="BP181" s="45" t="s">
        <v>114</v>
      </c>
      <c r="BQ181" s="45" t="s">
        <v>114</v>
      </c>
      <c r="BR181" s="45" t="s">
        <v>114</v>
      </c>
      <c r="BS181" s="45" t="s">
        <v>114</v>
      </c>
      <c r="BT181" s="45" t="s">
        <v>114</v>
      </c>
      <c r="BU181" s="84" t="s">
        <v>114</v>
      </c>
      <c r="BV181" s="84" t="s">
        <v>114</v>
      </c>
      <c r="BW181" s="45" t="s">
        <v>114</v>
      </c>
      <c r="BX181" s="88" t="s">
        <v>114</v>
      </c>
      <c r="BY181" s="45" t="s">
        <v>114</v>
      </c>
      <c r="BZ181" s="45" t="s">
        <v>666</v>
      </c>
      <c r="CA181" s="49">
        <v>14152</v>
      </c>
      <c r="CB181" s="45" t="s">
        <v>667</v>
      </c>
      <c r="CC181" s="45" t="s">
        <v>668</v>
      </c>
      <c r="CD181" s="14"/>
      <c r="CE181" s="14"/>
      <c r="CF181" s="14"/>
    </row>
    <row r="182" spans="1:84" ht="76.5" x14ac:dyDescent="0.25">
      <c r="A182" s="45">
        <v>54</v>
      </c>
      <c r="B182" s="35" t="s">
        <v>669</v>
      </c>
      <c r="C182" s="35" t="s">
        <v>670</v>
      </c>
      <c r="D182" s="87" t="s">
        <v>175</v>
      </c>
      <c r="E182" s="35" t="s">
        <v>176</v>
      </c>
      <c r="F182" s="46" t="s">
        <v>660</v>
      </c>
      <c r="G182" s="34">
        <v>13847</v>
      </c>
      <c r="H182" s="34">
        <v>13877</v>
      </c>
      <c r="I182" s="35" t="s">
        <v>114</v>
      </c>
      <c r="J182" s="35" t="s">
        <v>114</v>
      </c>
      <c r="K182" s="35" t="s">
        <v>114</v>
      </c>
      <c r="L182" s="35" t="s">
        <v>114</v>
      </c>
      <c r="M182" s="35" t="s">
        <v>114</v>
      </c>
      <c r="N182" s="35" t="s">
        <v>114</v>
      </c>
      <c r="O182" s="35" t="s">
        <v>114</v>
      </c>
      <c r="P182" s="35" t="s">
        <v>114</v>
      </c>
      <c r="Q182" s="35" t="s">
        <v>670</v>
      </c>
      <c r="R182" s="33">
        <v>45576</v>
      </c>
      <c r="S182" s="33">
        <v>45941</v>
      </c>
      <c r="T182" s="34">
        <v>13894</v>
      </c>
      <c r="U182" s="35" t="s">
        <v>661</v>
      </c>
      <c r="V182" s="34">
        <v>14109</v>
      </c>
      <c r="W182" s="46" t="s">
        <v>660</v>
      </c>
      <c r="X182" s="36">
        <v>1043850</v>
      </c>
      <c r="Y182" s="35" t="s">
        <v>671</v>
      </c>
      <c r="Z182" s="35" t="s">
        <v>672</v>
      </c>
      <c r="AA182" s="35" t="s">
        <v>673</v>
      </c>
      <c r="AB182" s="33">
        <v>45918</v>
      </c>
      <c r="AC182" s="34">
        <v>14110</v>
      </c>
      <c r="AD182" s="33">
        <v>45918</v>
      </c>
      <c r="AE182" s="33">
        <v>46022</v>
      </c>
      <c r="AF182" s="35" t="s">
        <v>184</v>
      </c>
      <c r="AG182" s="35" t="s">
        <v>665</v>
      </c>
      <c r="AH182" s="35" t="s">
        <v>114</v>
      </c>
      <c r="AI182" s="36" t="s">
        <v>114</v>
      </c>
      <c r="AJ182" s="36" t="s">
        <v>114</v>
      </c>
      <c r="AK182" s="36">
        <v>1043850</v>
      </c>
      <c r="AL182" s="35" t="s">
        <v>114</v>
      </c>
      <c r="AM182" s="35" t="s">
        <v>114</v>
      </c>
      <c r="AN182" s="35" t="s">
        <v>114</v>
      </c>
      <c r="AO182" s="35" t="s">
        <v>114</v>
      </c>
      <c r="AP182" s="35" t="s">
        <v>114</v>
      </c>
      <c r="AQ182" s="35" t="s">
        <v>114</v>
      </c>
      <c r="AR182" s="35" t="s">
        <v>114</v>
      </c>
      <c r="AS182" s="35" t="s">
        <v>114</v>
      </c>
      <c r="AT182" s="35" t="s">
        <v>114</v>
      </c>
      <c r="AU182" s="35" t="s">
        <v>114</v>
      </c>
      <c r="AV182" s="35" t="s">
        <v>114</v>
      </c>
      <c r="AW182" s="36" t="s">
        <v>114</v>
      </c>
      <c r="AX182" s="36" t="s">
        <v>114</v>
      </c>
      <c r="AY182" s="35" t="s">
        <v>114</v>
      </c>
      <c r="AZ182" s="35" t="s">
        <v>114</v>
      </c>
      <c r="BA182" s="36" t="s">
        <v>114</v>
      </c>
      <c r="BB182" s="36" t="s">
        <v>114</v>
      </c>
      <c r="BC182" s="35" t="s">
        <v>114</v>
      </c>
      <c r="BD182" s="35" t="s">
        <v>114</v>
      </c>
      <c r="BE182" s="36" t="s">
        <v>114</v>
      </c>
      <c r="BF182" s="36" t="s">
        <v>114</v>
      </c>
      <c r="BG182" s="35" t="s">
        <v>114</v>
      </c>
      <c r="BH182" s="36" t="s">
        <v>114</v>
      </c>
      <c r="BI182" s="47">
        <v>1043850</v>
      </c>
      <c r="BJ182" s="36">
        <v>0</v>
      </c>
      <c r="BK182" s="36">
        <v>1043850</v>
      </c>
      <c r="BL182" s="48">
        <f t="shared" si="4"/>
        <v>1043850</v>
      </c>
      <c r="BM182" s="35" t="s">
        <v>114</v>
      </c>
      <c r="BN182" s="45" t="s">
        <v>114</v>
      </c>
      <c r="BO182" s="45" t="s">
        <v>114</v>
      </c>
      <c r="BP182" s="45" t="s">
        <v>114</v>
      </c>
      <c r="BQ182" s="45" t="s">
        <v>114</v>
      </c>
      <c r="BR182" s="45" t="s">
        <v>114</v>
      </c>
      <c r="BS182" s="45" t="s">
        <v>114</v>
      </c>
      <c r="BT182" s="45" t="s">
        <v>114</v>
      </c>
      <c r="BU182" s="84" t="s">
        <v>114</v>
      </c>
      <c r="BV182" s="84" t="s">
        <v>114</v>
      </c>
      <c r="BW182" s="45" t="s">
        <v>114</v>
      </c>
      <c r="BX182" s="88" t="s">
        <v>114</v>
      </c>
      <c r="BY182" s="45" t="s">
        <v>114</v>
      </c>
      <c r="BZ182" s="45" t="s">
        <v>674</v>
      </c>
      <c r="CA182" s="49">
        <v>14109</v>
      </c>
      <c r="CB182" s="45" t="s">
        <v>667</v>
      </c>
      <c r="CC182" s="45" t="s">
        <v>668</v>
      </c>
      <c r="CD182" s="14"/>
      <c r="CE182" s="14"/>
      <c r="CF182" s="14"/>
    </row>
    <row r="183" spans="1:84" ht="51" x14ac:dyDescent="0.25">
      <c r="A183" s="58">
        <v>55</v>
      </c>
      <c r="B183" s="35" t="s">
        <v>623</v>
      </c>
      <c r="C183" s="51" t="s">
        <v>675</v>
      </c>
      <c r="D183" s="89" t="s">
        <v>175</v>
      </c>
      <c r="E183" s="52" t="s">
        <v>176</v>
      </c>
      <c r="F183" s="53" t="s">
        <v>676</v>
      </c>
      <c r="G183" s="54">
        <v>13822</v>
      </c>
      <c r="H183" s="54">
        <v>13885</v>
      </c>
      <c r="I183" s="52" t="s">
        <v>114</v>
      </c>
      <c r="J183" s="52" t="s">
        <v>114</v>
      </c>
      <c r="K183" s="52" t="s">
        <v>114</v>
      </c>
      <c r="L183" s="52" t="s">
        <v>114</v>
      </c>
      <c r="M183" s="52" t="s">
        <v>114</v>
      </c>
      <c r="N183" s="52" t="s">
        <v>114</v>
      </c>
      <c r="O183" s="52" t="s">
        <v>114</v>
      </c>
      <c r="P183" s="52" t="s">
        <v>114</v>
      </c>
      <c r="Q183" s="52" t="s">
        <v>677</v>
      </c>
      <c r="R183" s="55">
        <v>45586</v>
      </c>
      <c r="S183" s="55">
        <v>45951</v>
      </c>
      <c r="T183" s="54">
        <v>13909</v>
      </c>
      <c r="U183" s="35" t="s">
        <v>661</v>
      </c>
      <c r="V183" s="54">
        <v>14095</v>
      </c>
      <c r="W183" s="46" t="s">
        <v>676</v>
      </c>
      <c r="X183" s="56">
        <v>13500</v>
      </c>
      <c r="Y183" s="52" t="s">
        <v>678</v>
      </c>
      <c r="Z183" s="35" t="s">
        <v>679</v>
      </c>
      <c r="AA183" s="35" t="s">
        <v>680</v>
      </c>
      <c r="AB183" s="55">
        <v>45898</v>
      </c>
      <c r="AC183" s="54">
        <v>14099</v>
      </c>
      <c r="AD183" s="55">
        <v>45866</v>
      </c>
      <c r="AE183" s="55">
        <v>46022</v>
      </c>
      <c r="AF183" s="52" t="s">
        <v>184</v>
      </c>
      <c r="AG183" s="52" t="s">
        <v>681</v>
      </c>
      <c r="AH183" s="52" t="s">
        <v>114</v>
      </c>
      <c r="AI183" s="56" t="s">
        <v>114</v>
      </c>
      <c r="AJ183" s="56" t="s">
        <v>114</v>
      </c>
      <c r="AK183" s="56">
        <v>13500</v>
      </c>
      <c r="AL183" s="52" t="s">
        <v>114</v>
      </c>
      <c r="AM183" s="52" t="s">
        <v>114</v>
      </c>
      <c r="AN183" s="52" t="s">
        <v>114</v>
      </c>
      <c r="AO183" s="52" t="s">
        <v>114</v>
      </c>
      <c r="AP183" s="52" t="s">
        <v>114</v>
      </c>
      <c r="AQ183" s="52" t="s">
        <v>114</v>
      </c>
      <c r="AR183" s="52" t="s">
        <v>114</v>
      </c>
      <c r="AS183" s="52" t="s">
        <v>114</v>
      </c>
      <c r="AT183" s="52" t="s">
        <v>114</v>
      </c>
      <c r="AU183" s="52" t="s">
        <v>114</v>
      </c>
      <c r="AV183" s="52" t="s">
        <v>114</v>
      </c>
      <c r="AW183" s="56" t="s">
        <v>114</v>
      </c>
      <c r="AX183" s="56" t="s">
        <v>114</v>
      </c>
      <c r="AY183" s="52" t="s">
        <v>114</v>
      </c>
      <c r="AZ183" s="52" t="s">
        <v>114</v>
      </c>
      <c r="BA183" s="56" t="s">
        <v>114</v>
      </c>
      <c r="BB183" s="56" t="s">
        <v>114</v>
      </c>
      <c r="BC183" s="52" t="s">
        <v>114</v>
      </c>
      <c r="BD183" s="52" t="s">
        <v>114</v>
      </c>
      <c r="BE183" s="56" t="s">
        <v>114</v>
      </c>
      <c r="BF183" s="56" t="s">
        <v>114</v>
      </c>
      <c r="BG183" s="52" t="s">
        <v>114</v>
      </c>
      <c r="BH183" s="56" t="s">
        <v>114</v>
      </c>
      <c r="BI183" s="57">
        <v>13500</v>
      </c>
      <c r="BJ183" s="56">
        <v>0</v>
      </c>
      <c r="BK183" s="56">
        <v>13500</v>
      </c>
      <c r="BL183" s="48">
        <f t="shared" si="4"/>
        <v>13500</v>
      </c>
      <c r="BM183" s="52" t="s">
        <v>114</v>
      </c>
      <c r="BN183" s="58" t="s">
        <v>114</v>
      </c>
      <c r="BO183" s="58" t="s">
        <v>114</v>
      </c>
      <c r="BP183" s="58" t="s">
        <v>114</v>
      </c>
      <c r="BQ183" s="58" t="s">
        <v>114</v>
      </c>
      <c r="BR183" s="58" t="s">
        <v>114</v>
      </c>
      <c r="BS183" s="58" t="s">
        <v>114</v>
      </c>
      <c r="BT183" s="58" t="s">
        <v>114</v>
      </c>
      <c r="BU183" s="90" t="s">
        <v>114</v>
      </c>
      <c r="BV183" s="90" t="s">
        <v>114</v>
      </c>
      <c r="BW183" s="58" t="s">
        <v>114</v>
      </c>
      <c r="BX183" s="88" t="s">
        <v>114</v>
      </c>
      <c r="BY183" s="58" t="s">
        <v>114</v>
      </c>
      <c r="BZ183" s="58" t="s">
        <v>682</v>
      </c>
      <c r="CA183" s="59">
        <v>14095</v>
      </c>
      <c r="CB183" s="45" t="s">
        <v>683</v>
      </c>
      <c r="CC183" s="58" t="s">
        <v>373</v>
      </c>
      <c r="CD183" s="14"/>
      <c r="CE183" s="14"/>
      <c r="CF183" s="14"/>
    </row>
    <row r="184" spans="1:84" x14ac:dyDescent="0.25">
      <c r="A184" s="26">
        <v>56</v>
      </c>
      <c r="B184" s="26" t="s">
        <v>684</v>
      </c>
      <c r="C184" s="27" t="s">
        <v>685</v>
      </c>
      <c r="D184" s="26" t="s">
        <v>175</v>
      </c>
      <c r="E184" s="26" t="s">
        <v>176</v>
      </c>
      <c r="F184" s="28" t="s">
        <v>686</v>
      </c>
      <c r="G184" s="30">
        <v>13284</v>
      </c>
      <c r="H184" s="30">
        <v>13306</v>
      </c>
      <c r="I184" s="27" t="s">
        <v>687</v>
      </c>
      <c r="J184" s="29">
        <v>44726</v>
      </c>
      <c r="K184" s="29">
        <v>45091</v>
      </c>
      <c r="L184" s="30">
        <v>13312</v>
      </c>
      <c r="M184" s="27" t="s">
        <v>114</v>
      </c>
      <c r="N184" s="27" t="s">
        <v>114</v>
      </c>
      <c r="O184" s="27" t="s">
        <v>114</v>
      </c>
      <c r="P184" s="27" t="s">
        <v>114</v>
      </c>
      <c r="Q184" s="27" t="s">
        <v>114</v>
      </c>
      <c r="R184" s="27" t="s">
        <v>114</v>
      </c>
      <c r="S184" s="27" t="s">
        <v>114</v>
      </c>
      <c r="T184" s="27" t="s">
        <v>114</v>
      </c>
      <c r="U184" s="27" t="s">
        <v>114</v>
      </c>
      <c r="V184" s="27" t="s">
        <v>114</v>
      </c>
      <c r="W184" s="27" t="s">
        <v>114</v>
      </c>
      <c r="X184" s="27" t="s">
        <v>114</v>
      </c>
      <c r="Y184" s="27" t="s">
        <v>688</v>
      </c>
      <c r="Z184" s="27" t="s">
        <v>689</v>
      </c>
      <c r="AA184" s="27" t="s">
        <v>690</v>
      </c>
      <c r="AB184" s="29">
        <v>44732</v>
      </c>
      <c r="AC184" s="30">
        <v>13316</v>
      </c>
      <c r="AD184" s="29">
        <v>44732</v>
      </c>
      <c r="AE184" s="29">
        <v>45097</v>
      </c>
      <c r="AF184" s="27" t="s">
        <v>184</v>
      </c>
      <c r="AG184" s="27" t="s">
        <v>584</v>
      </c>
      <c r="AH184" s="27" t="s">
        <v>114</v>
      </c>
      <c r="AI184" s="27" t="s">
        <v>114</v>
      </c>
      <c r="AJ184" s="27" t="s">
        <v>114</v>
      </c>
      <c r="AK184" s="31">
        <v>145000</v>
      </c>
      <c r="AL184" s="35" t="s">
        <v>186</v>
      </c>
      <c r="AM184" s="35" t="s">
        <v>187</v>
      </c>
      <c r="AN184" s="33">
        <v>45097</v>
      </c>
      <c r="AO184" s="34">
        <v>13557</v>
      </c>
      <c r="AP184" s="35" t="s">
        <v>188</v>
      </c>
      <c r="AQ184" s="33">
        <v>45097</v>
      </c>
      <c r="AR184" s="33">
        <v>45462</v>
      </c>
      <c r="AS184" s="35" t="s">
        <v>114</v>
      </c>
      <c r="AT184" s="35" t="s">
        <v>114</v>
      </c>
      <c r="AU184" s="35" t="s">
        <v>114</v>
      </c>
      <c r="AV184" s="35" t="s">
        <v>114</v>
      </c>
      <c r="AW184" s="36" t="s">
        <v>114</v>
      </c>
      <c r="AX184" s="36" t="s">
        <v>114</v>
      </c>
      <c r="AY184" s="35" t="s">
        <v>114</v>
      </c>
      <c r="AZ184" s="35" t="s">
        <v>114</v>
      </c>
      <c r="BA184" s="36" t="s">
        <v>114</v>
      </c>
      <c r="BB184" s="36" t="s">
        <v>114</v>
      </c>
      <c r="BC184" s="35" t="s">
        <v>114</v>
      </c>
      <c r="BD184" s="35" t="s">
        <v>114</v>
      </c>
      <c r="BE184" s="36" t="s">
        <v>114</v>
      </c>
      <c r="BF184" s="36" t="s">
        <v>114</v>
      </c>
      <c r="BG184" s="35" t="s">
        <v>114</v>
      </c>
      <c r="BH184" s="36" t="s">
        <v>114</v>
      </c>
      <c r="BI184" s="37">
        <v>145000</v>
      </c>
      <c r="BJ184" s="31">
        <f>26755.64+54889.68+37757.28</f>
        <v>119402.6</v>
      </c>
      <c r="BK184" s="31">
        <v>33022.76</v>
      </c>
      <c r="BL184" s="42">
        <f t="shared" si="4"/>
        <v>152425.36000000002</v>
      </c>
      <c r="BM184" s="27" t="s">
        <v>114</v>
      </c>
      <c r="BN184" s="27" t="s">
        <v>114</v>
      </c>
      <c r="BO184" s="27" t="s">
        <v>114</v>
      </c>
      <c r="BP184" s="27" t="s">
        <v>114</v>
      </c>
      <c r="BQ184" s="27" t="s">
        <v>114</v>
      </c>
      <c r="BR184" s="27" t="s">
        <v>114</v>
      </c>
      <c r="BS184" s="27" t="s">
        <v>114</v>
      </c>
      <c r="BT184" s="27" t="s">
        <v>114</v>
      </c>
      <c r="BU184" s="27" t="s">
        <v>114</v>
      </c>
      <c r="BV184" s="27" t="s">
        <v>114</v>
      </c>
      <c r="BW184" s="27" t="s">
        <v>114</v>
      </c>
      <c r="BX184" s="27" t="s">
        <v>114</v>
      </c>
      <c r="BY184" s="27" t="s">
        <v>114</v>
      </c>
      <c r="BZ184" s="27" t="s">
        <v>691</v>
      </c>
      <c r="CA184" s="30">
        <v>13317</v>
      </c>
      <c r="CB184" s="27" t="s">
        <v>692</v>
      </c>
      <c r="CC184" s="27" t="s">
        <v>438</v>
      </c>
      <c r="CD184" s="14"/>
      <c r="CE184" s="14"/>
      <c r="CF184" s="14"/>
    </row>
    <row r="185" spans="1:84" x14ac:dyDescent="0.25">
      <c r="A185" s="2"/>
      <c r="B185" s="2"/>
      <c r="C185" s="2"/>
      <c r="D185" s="2"/>
      <c r="E185" s="2"/>
      <c r="F185" s="4"/>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35" t="s">
        <v>186</v>
      </c>
      <c r="AM185" s="35" t="s">
        <v>192</v>
      </c>
      <c r="AN185" s="33">
        <v>45461</v>
      </c>
      <c r="AO185" s="34">
        <v>13800</v>
      </c>
      <c r="AP185" s="35" t="s">
        <v>188</v>
      </c>
      <c r="AQ185" s="33">
        <v>45462</v>
      </c>
      <c r="AR185" s="33">
        <v>45826</v>
      </c>
      <c r="AS185" s="35" t="s">
        <v>114</v>
      </c>
      <c r="AT185" s="35" t="s">
        <v>114</v>
      </c>
      <c r="AU185" s="35" t="s">
        <v>114</v>
      </c>
      <c r="AV185" s="35" t="s">
        <v>114</v>
      </c>
      <c r="AW185" s="36" t="s">
        <v>114</v>
      </c>
      <c r="AX185" s="36" t="s">
        <v>114</v>
      </c>
      <c r="AY185" s="35" t="s">
        <v>114</v>
      </c>
      <c r="AZ185" s="35" t="s">
        <v>114</v>
      </c>
      <c r="BA185" s="36" t="s">
        <v>114</v>
      </c>
      <c r="BB185" s="36" t="s">
        <v>114</v>
      </c>
      <c r="BC185" s="35" t="s">
        <v>114</v>
      </c>
      <c r="BD185" s="35" t="s">
        <v>114</v>
      </c>
      <c r="BE185" s="36" t="s">
        <v>114</v>
      </c>
      <c r="BF185" s="36" t="s">
        <v>114</v>
      </c>
      <c r="BG185" s="35" t="s">
        <v>114</v>
      </c>
      <c r="BH185" s="36" t="s">
        <v>114</v>
      </c>
      <c r="BI185" s="2"/>
      <c r="BJ185" s="2"/>
      <c r="BK185" s="2"/>
      <c r="BL185" s="2"/>
      <c r="BM185" s="2"/>
      <c r="BN185" s="2"/>
      <c r="BO185" s="2"/>
      <c r="BP185" s="2"/>
      <c r="BQ185" s="2"/>
      <c r="BR185" s="2"/>
      <c r="BS185" s="2"/>
      <c r="BT185" s="2"/>
      <c r="BU185" s="2"/>
      <c r="BV185" s="2"/>
      <c r="BW185" s="2"/>
      <c r="BX185" s="2"/>
      <c r="BY185" s="2"/>
      <c r="BZ185" s="2"/>
      <c r="CA185" s="2"/>
      <c r="CB185" s="2"/>
      <c r="CC185" s="2"/>
      <c r="CD185" s="14"/>
      <c r="CE185" s="14"/>
      <c r="CF185" s="14"/>
    </row>
    <row r="186" spans="1:84" x14ac:dyDescent="0.25">
      <c r="A186" s="5"/>
      <c r="B186" s="5"/>
      <c r="C186" s="5"/>
      <c r="D186" s="5"/>
      <c r="E186" s="5"/>
      <c r="F186" s="6"/>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35" t="s">
        <v>186</v>
      </c>
      <c r="AM186" s="35" t="s">
        <v>194</v>
      </c>
      <c r="AN186" s="33">
        <v>45827</v>
      </c>
      <c r="AO186" s="34">
        <v>14054</v>
      </c>
      <c r="AP186" s="35" t="s">
        <v>188</v>
      </c>
      <c r="AQ186" s="33">
        <v>45827</v>
      </c>
      <c r="AR186" s="33">
        <v>46191</v>
      </c>
      <c r="AS186" s="35" t="s">
        <v>114</v>
      </c>
      <c r="AT186" s="35" t="s">
        <v>114</v>
      </c>
      <c r="AU186" s="41" t="s">
        <v>114</v>
      </c>
      <c r="AV186" s="35" t="s">
        <v>114</v>
      </c>
      <c r="AW186" s="36" t="s">
        <v>114</v>
      </c>
      <c r="AX186" s="36" t="s">
        <v>114</v>
      </c>
      <c r="AY186" s="35" t="s">
        <v>114</v>
      </c>
      <c r="AZ186" s="35" t="s">
        <v>114</v>
      </c>
      <c r="BA186" s="36" t="s">
        <v>114</v>
      </c>
      <c r="BB186" s="36" t="s">
        <v>114</v>
      </c>
      <c r="BC186" s="35" t="s">
        <v>114</v>
      </c>
      <c r="BD186" s="35" t="s">
        <v>114</v>
      </c>
      <c r="BE186" s="36" t="s">
        <v>114</v>
      </c>
      <c r="BF186" s="36" t="s">
        <v>114</v>
      </c>
      <c r="BG186" s="35" t="s">
        <v>114</v>
      </c>
      <c r="BH186" s="36" t="s">
        <v>114</v>
      </c>
      <c r="BI186" s="5"/>
      <c r="BJ186" s="5"/>
      <c r="BK186" s="5"/>
      <c r="BL186" s="5"/>
      <c r="BM186" s="5"/>
      <c r="BN186" s="5"/>
      <c r="BO186" s="5"/>
      <c r="BP186" s="5"/>
      <c r="BQ186" s="5"/>
      <c r="BR186" s="5"/>
      <c r="BS186" s="5"/>
      <c r="BT186" s="5"/>
      <c r="BU186" s="5"/>
      <c r="BV186" s="5"/>
      <c r="BW186" s="5"/>
      <c r="BX186" s="5"/>
      <c r="BY186" s="5"/>
      <c r="BZ186" s="5"/>
      <c r="CA186" s="5"/>
      <c r="CB186" s="5"/>
      <c r="CC186" s="5"/>
      <c r="CD186" s="14"/>
      <c r="CE186" s="14"/>
      <c r="CF186" s="14"/>
    </row>
    <row r="187" spans="1:84" x14ac:dyDescent="0.25">
      <c r="A187" s="27">
        <v>57</v>
      </c>
      <c r="B187" s="27" t="s">
        <v>693</v>
      </c>
      <c r="C187" s="27" t="s">
        <v>694</v>
      </c>
      <c r="D187" s="27" t="s">
        <v>175</v>
      </c>
      <c r="E187" s="27" t="s">
        <v>176</v>
      </c>
      <c r="F187" s="28" t="s">
        <v>695</v>
      </c>
      <c r="G187" s="30">
        <v>13213</v>
      </c>
      <c r="H187" s="30">
        <v>13320</v>
      </c>
      <c r="I187" s="27" t="s">
        <v>114</v>
      </c>
      <c r="J187" s="27" t="s">
        <v>114</v>
      </c>
      <c r="K187" s="27" t="s">
        <v>114</v>
      </c>
      <c r="L187" s="27" t="s">
        <v>114</v>
      </c>
      <c r="M187" s="27" t="s">
        <v>114</v>
      </c>
      <c r="N187" s="27" t="s">
        <v>114</v>
      </c>
      <c r="O187" s="27" t="s">
        <v>114</v>
      </c>
      <c r="P187" s="27" t="s">
        <v>114</v>
      </c>
      <c r="Q187" s="27" t="s">
        <v>696</v>
      </c>
      <c r="R187" s="29">
        <v>44783</v>
      </c>
      <c r="S187" s="29">
        <v>45148</v>
      </c>
      <c r="T187" s="30">
        <v>13368</v>
      </c>
      <c r="U187" s="27" t="s">
        <v>697</v>
      </c>
      <c r="V187" s="30">
        <v>13438</v>
      </c>
      <c r="W187" s="27" t="s">
        <v>695</v>
      </c>
      <c r="X187" s="27">
        <v>203340</v>
      </c>
      <c r="Y187" s="27" t="s">
        <v>698</v>
      </c>
      <c r="Z187" s="27" t="s">
        <v>699</v>
      </c>
      <c r="AA187" s="27" t="s">
        <v>700</v>
      </c>
      <c r="AB187" s="29">
        <v>44915</v>
      </c>
      <c r="AC187" s="30">
        <v>13438</v>
      </c>
      <c r="AD187" s="29">
        <v>44925</v>
      </c>
      <c r="AE187" s="29">
        <v>45290</v>
      </c>
      <c r="AF187" s="27" t="s">
        <v>184</v>
      </c>
      <c r="AG187" s="27" t="s">
        <v>584</v>
      </c>
      <c r="AH187" s="27" t="s">
        <v>114</v>
      </c>
      <c r="AI187" s="27" t="s">
        <v>114</v>
      </c>
      <c r="AJ187" s="27" t="s">
        <v>114</v>
      </c>
      <c r="AK187" s="31">
        <v>203340</v>
      </c>
      <c r="AL187" s="35" t="s">
        <v>186</v>
      </c>
      <c r="AM187" s="35" t="s">
        <v>187</v>
      </c>
      <c r="AN187" s="33">
        <v>45290</v>
      </c>
      <c r="AO187" s="34">
        <v>13684</v>
      </c>
      <c r="AP187" s="35" t="s">
        <v>188</v>
      </c>
      <c r="AQ187" s="33">
        <v>45290</v>
      </c>
      <c r="AR187" s="33">
        <v>45656</v>
      </c>
      <c r="AS187" s="35" t="s">
        <v>114</v>
      </c>
      <c r="AT187" s="35" t="s">
        <v>114</v>
      </c>
      <c r="AU187" s="41" t="s">
        <v>114</v>
      </c>
      <c r="AV187" s="35" t="s">
        <v>114</v>
      </c>
      <c r="AW187" s="36" t="s">
        <v>114</v>
      </c>
      <c r="AX187" s="36" t="s">
        <v>114</v>
      </c>
      <c r="AY187" s="35" t="s">
        <v>114</v>
      </c>
      <c r="AZ187" s="35" t="s">
        <v>114</v>
      </c>
      <c r="BA187" s="36" t="s">
        <v>114</v>
      </c>
      <c r="BB187" s="36" t="s">
        <v>114</v>
      </c>
      <c r="BC187" s="35" t="s">
        <v>114</v>
      </c>
      <c r="BD187" s="35" t="s">
        <v>114</v>
      </c>
      <c r="BE187" s="36" t="s">
        <v>114</v>
      </c>
      <c r="BF187" s="36" t="s">
        <v>114</v>
      </c>
      <c r="BG187" s="35" t="s">
        <v>114</v>
      </c>
      <c r="BH187" s="36" t="s">
        <v>114</v>
      </c>
      <c r="BI187" s="37">
        <f>AK187+AW190</f>
        <v>251328</v>
      </c>
      <c r="BJ187" s="31">
        <f>189106+203340</f>
        <v>392446</v>
      </c>
      <c r="BK187" s="31">
        <v>202526.64</v>
      </c>
      <c r="BL187" s="42">
        <f>BJ187+BK187</f>
        <v>594972.64</v>
      </c>
      <c r="BM187" s="27" t="s">
        <v>114</v>
      </c>
      <c r="BN187" s="27" t="s">
        <v>114</v>
      </c>
      <c r="BO187" s="27" t="s">
        <v>114</v>
      </c>
      <c r="BP187" s="27" t="s">
        <v>114</v>
      </c>
      <c r="BQ187" s="27" t="s">
        <v>114</v>
      </c>
      <c r="BR187" s="27" t="s">
        <v>114</v>
      </c>
      <c r="BS187" s="27" t="s">
        <v>114</v>
      </c>
      <c r="BT187" s="27" t="s">
        <v>114</v>
      </c>
      <c r="BU187" s="27" t="s">
        <v>114</v>
      </c>
      <c r="BV187" s="27" t="s">
        <v>114</v>
      </c>
      <c r="BW187" s="27" t="s">
        <v>114</v>
      </c>
      <c r="BX187" s="27" t="s">
        <v>114</v>
      </c>
      <c r="BY187" s="27" t="s">
        <v>114</v>
      </c>
      <c r="BZ187" s="27" t="s">
        <v>701</v>
      </c>
      <c r="CA187" s="27">
        <v>13658</v>
      </c>
      <c r="CB187" s="27" t="s">
        <v>266</v>
      </c>
      <c r="CC187" s="27" t="s">
        <v>410</v>
      </c>
      <c r="CD187" s="14"/>
      <c r="CE187" s="14"/>
      <c r="CF187" s="14"/>
    </row>
    <row r="188" spans="1:84" x14ac:dyDescent="0.25">
      <c r="A188" s="2"/>
      <c r="B188" s="2"/>
      <c r="C188" s="2"/>
      <c r="D188" s="2"/>
      <c r="E188" s="2"/>
      <c r="F188" s="4"/>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35" t="s">
        <v>186</v>
      </c>
      <c r="AM188" s="35" t="s">
        <v>192</v>
      </c>
      <c r="AN188" s="33">
        <v>45656</v>
      </c>
      <c r="AO188" s="34">
        <v>13395</v>
      </c>
      <c r="AP188" s="35" t="s">
        <v>188</v>
      </c>
      <c r="AQ188" s="33">
        <v>45656</v>
      </c>
      <c r="AR188" s="33">
        <v>46021</v>
      </c>
      <c r="AS188" s="35" t="s">
        <v>114</v>
      </c>
      <c r="AT188" s="35" t="s">
        <v>114</v>
      </c>
      <c r="AU188" s="41" t="s">
        <v>114</v>
      </c>
      <c r="AV188" s="35" t="s">
        <v>114</v>
      </c>
      <c r="AW188" s="36" t="s">
        <v>114</v>
      </c>
      <c r="AX188" s="36" t="s">
        <v>114</v>
      </c>
      <c r="AY188" s="35" t="s">
        <v>114</v>
      </c>
      <c r="AZ188" s="35" t="s">
        <v>114</v>
      </c>
      <c r="BA188" s="36" t="s">
        <v>114</v>
      </c>
      <c r="BB188" s="36" t="s">
        <v>114</v>
      </c>
      <c r="BC188" s="35" t="s">
        <v>114</v>
      </c>
      <c r="BD188" s="35" t="s">
        <v>114</v>
      </c>
      <c r="BE188" s="36" t="s">
        <v>114</v>
      </c>
      <c r="BF188" s="36" t="s">
        <v>114</v>
      </c>
      <c r="BG188" s="35" t="s">
        <v>114</v>
      </c>
      <c r="BH188" s="36" t="s">
        <v>114</v>
      </c>
      <c r="BI188" s="2"/>
      <c r="BJ188" s="2"/>
      <c r="BK188" s="2"/>
      <c r="BL188" s="2"/>
      <c r="BM188" s="2"/>
      <c r="BN188" s="2"/>
      <c r="BO188" s="2"/>
      <c r="BP188" s="2"/>
      <c r="BQ188" s="2"/>
      <c r="BR188" s="2"/>
      <c r="BS188" s="2"/>
      <c r="BT188" s="2"/>
      <c r="BU188" s="2"/>
      <c r="BV188" s="2"/>
      <c r="BW188" s="2"/>
      <c r="BX188" s="2"/>
      <c r="BY188" s="2"/>
      <c r="BZ188" s="2"/>
      <c r="CA188" s="2"/>
      <c r="CB188" s="2"/>
      <c r="CC188" s="2"/>
      <c r="CD188" s="14"/>
      <c r="CE188" s="14"/>
      <c r="CF188" s="14"/>
    </row>
    <row r="189" spans="1:84" x14ac:dyDescent="0.25">
      <c r="A189" s="2"/>
      <c r="B189" s="2"/>
      <c r="C189" s="2"/>
      <c r="D189" s="2"/>
      <c r="E189" s="2"/>
      <c r="F189" s="4"/>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35" t="s">
        <v>186</v>
      </c>
      <c r="AM189" s="35" t="s">
        <v>194</v>
      </c>
      <c r="AN189" s="33">
        <v>46020</v>
      </c>
      <c r="AO189" s="34">
        <v>14179</v>
      </c>
      <c r="AP189" s="35" t="s">
        <v>188</v>
      </c>
      <c r="AQ189" s="33">
        <v>46021</v>
      </c>
      <c r="AR189" s="33">
        <v>46386</v>
      </c>
      <c r="AS189" s="35" t="s">
        <v>114</v>
      </c>
      <c r="AT189" s="35" t="s">
        <v>114</v>
      </c>
      <c r="AU189" s="41" t="s">
        <v>114</v>
      </c>
      <c r="AV189" s="35" t="s">
        <v>114</v>
      </c>
      <c r="AW189" s="36" t="s">
        <v>114</v>
      </c>
      <c r="AX189" s="36" t="s">
        <v>114</v>
      </c>
      <c r="AY189" s="35" t="s">
        <v>114</v>
      </c>
      <c r="AZ189" s="35" t="s">
        <v>114</v>
      </c>
      <c r="BA189" s="36" t="s">
        <v>114</v>
      </c>
      <c r="BB189" s="36" t="s">
        <v>114</v>
      </c>
      <c r="BC189" s="35" t="s">
        <v>114</v>
      </c>
      <c r="BD189" s="35" t="s">
        <v>114</v>
      </c>
      <c r="BE189" s="36" t="s">
        <v>114</v>
      </c>
      <c r="BF189" s="36" t="s">
        <v>114</v>
      </c>
      <c r="BG189" s="35" t="s">
        <v>114</v>
      </c>
      <c r="BH189" s="36" t="s">
        <v>114</v>
      </c>
      <c r="BI189" s="2"/>
      <c r="BJ189" s="2"/>
      <c r="BK189" s="2"/>
      <c r="BL189" s="2"/>
      <c r="BM189" s="2"/>
      <c r="BN189" s="2"/>
      <c r="BO189" s="2"/>
      <c r="BP189" s="2"/>
      <c r="BQ189" s="2"/>
      <c r="BR189" s="2"/>
      <c r="BS189" s="2"/>
      <c r="BT189" s="2"/>
      <c r="BU189" s="2"/>
      <c r="BV189" s="2"/>
      <c r="BW189" s="2"/>
      <c r="BX189" s="2"/>
      <c r="BY189" s="2"/>
      <c r="BZ189" s="2"/>
      <c r="CA189" s="2"/>
      <c r="CB189" s="2"/>
      <c r="CC189" s="2"/>
      <c r="CD189" s="14"/>
      <c r="CE189" s="14"/>
      <c r="CF189" s="14"/>
    </row>
    <row r="190" spans="1:84" x14ac:dyDescent="0.25">
      <c r="A190" s="5"/>
      <c r="B190" s="5"/>
      <c r="C190" s="5"/>
      <c r="D190" s="5"/>
      <c r="E190" s="5"/>
      <c r="F190" s="6"/>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35" t="s">
        <v>186</v>
      </c>
      <c r="AM190" s="35" t="s">
        <v>207</v>
      </c>
      <c r="AN190" s="33">
        <v>46027</v>
      </c>
      <c r="AO190" s="34">
        <v>14180</v>
      </c>
      <c r="AP190" s="35" t="s">
        <v>195</v>
      </c>
      <c r="AQ190" s="35" t="s">
        <v>114</v>
      </c>
      <c r="AR190" s="35" t="s">
        <v>114</v>
      </c>
      <c r="AS190" s="35" t="s">
        <v>114</v>
      </c>
      <c r="AT190" s="35" t="s">
        <v>114</v>
      </c>
      <c r="AU190" s="41">
        <v>0.25</v>
      </c>
      <c r="AV190" s="35" t="s">
        <v>114</v>
      </c>
      <c r="AW190" s="36">
        <v>47988</v>
      </c>
      <c r="AX190" s="36" t="s">
        <v>114</v>
      </c>
      <c r="AY190" s="35" t="s">
        <v>114</v>
      </c>
      <c r="AZ190" s="35" t="s">
        <v>114</v>
      </c>
      <c r="BA190" s="36" t="s">
        <v>114</v>
      </c>
      <c r="BB190" s="36" t="s">
        <v>114</v>
      </c>
      <c r="BC190" s="35" t="s">
        <v>114</v>
      </c>
      <c r="BD190" s="35" t="s">
        <v>114</v>
      </c>
      <c r="BE190" s="36" t="s">
        <v>114</v>
      </c>
      <c r="BF190" s="36" t="s">
        <v>114</v>
      </c>
      <c r="BG190" s="35" t="s">
        <v>114</v>
      </c>
      <c r="BH190" s="36" t="s">
        <v>114</v>
      </c>
      <c r="BI190" s="5"/>
      <c r="BJ190" s="5"/>
      <c r="BK190" s="5"/>
      <c r="BL190" s="5"/>
      <c r="BM190" s="5"/>
      <c r="BN190" s="5"/>
      <c r="BO190" s="5"/>
      <c r="BP190" s="5"/>
      <c r="BQ190" s="5"/>
      <c r="BR190" s="5"/>
      <c r="BS190" s="5"/>
      <c r="BT190" s="5"/>
      <c r="BU190" s="5"/>
      <c r="BV190" s="5"/>
      <c r="BW190" s="5"/>
      <c r="BX190" s="5"/>
      <c r="BY190" s="5"/>
      <c r="BZ190" s="5"/>
      <c r="CA190" s="5"/>
      <c r="CB190" s="5"/>
      <c r="CC190" s="5"/>
      <c r="CD190" s="14"/>
      <c r="CE190" s="14"/>
      <c r="CF190" s="14"/>
    </row>
    <row r="191" spans="1:84" x14ac:dyDescent="0.25">
      <c r="A191" s="26">
        <v>58</v>
      </c>
      <c r="B191" s="26" t="s">
        <v>702</v>
      </c>
      <c r="C191" s="27" t="s">
        <v>703</v>
      </c>
      <c r="D191" s="27" t="s">
        <v>175</v>
      </c>
      <c r="E191" s="27" t="s">
        <v>176</v>
      </c>
      <c r="F191" s="28" t="s">
        <v>704</v>
      </c>
      <c r="G191" s="30">
        <v>13592</v>
      </c>
      <c r="H191" s="30">
        <v>13606</v>
      </c>
      <c r="I191" s="27" t="s">
        <v>436</v>
      </c>
      <c r="J191" s="29">
        <v>45168</v>
      </c>
      <c r="K191" s="29">
        <v>45534</v>
      </c>
      <c r="L191" s="30">
        <v>13608</v>
      </c>
      <c r="M191" s="27" t="s">
        <v>114</v>
      </c>
      <c r="N191" s="27" t="s">
        <v>114</v>
      </c>
      <c r="O191" s="27" t="s">
        <v>114</v>
      </c>
      <c r="P191" s="27" t="s">
        <v>114</v>
      </c>
      <c r="Q191" s="27" t="s">
        <v>114</v>
      </c>
      <c r="R191" s="27" t="s">
        <v>114</v>
      </c>
      <c r="S191" s="27" t="s">
        <v>114</v>
      </c>
      <c r="T191" s="27" t="s">
        <v>114</v>
      </c>
      <c r="U191" s="27" t="s">
        <v>114</v>
      </c>
      <c r="V191" s="27" t="s">
        <v>114</v>
      </c>
      <c r="W191" s="27" t="s">
        <v>114</v>
      </c>
      <c r="X191" s="27" t="s">
        <v>114</v>
      </c>
      <c r="Y191" s="27" t="s">
        <v>705</v>
      </c>
      <c r="Z191" s="27" t="s">
        <v>706</v>
      </c>
      <c r="AA191" s="27" t="s">
        <v>707</v>
      </c>
      <c r="AB191" s="29">
        <v>45170</v>
      </c>
      <c r="AC191" s="30">
        <v>13610</v>
      </c>
      <c r="AD191" s="29">
        <v>45170</v>
      </c>
      <c r="AE191" s="29">
        <v>45536</v>
      </c>
      <c r="AF191" s="27" t="s">
        <v>184</v>
      </c>
      <c r="AG191" s="27" t="s">
        <v>584</v>
      </c>
      <c r="AH191" s="27" t="s">
        <v>114</v>
      </c>
      <c r="AI191" s="27" t="s">
        <v>114</v>
      </c>
      <c r="AJ191" s="27" t="s">
        <v>114</v>
      </c>
      <c r="AK191" s="31">
        <v>95748</v>
      </c>
      <c r="AL191" s="35" t="s">
        <v>186</v>
      </c>
      <c r="AM191" s="35" t="s">
        <v>187</v>
      </c>
      <c r="AN191" s="33">
        <v>45533</v>
      </c>
      <c r="AO191" s="34">
        <v>13853</v>
      </c>
      <c r="AP191" s="35" t="s">
        <v>188</v>
      </c>
      <c r="AQ191" s="33">
        <v>45536</v>
      </c>
      <c r="AR191" s="33">
        <v>45901</v>
      </c>
      <c r="AS191" s="35" t="s">
        <v>114</v>
      </c>
      <c r="AT191" s="35" t="s">
        <v>114</v>
      </c>
      <c r="AU191" s="35" t="s">
        <v>114</v>
      </c>
      <c r="AV191" s="35" t="s">
        <v>114</v>
      </c>
      <c r="AW191" s="36" t="s">
        <v>114</v>
      </c>
      <c r="AX191" s="36" t="s">
        <v>114</v>
      </c>
      <c r="AY191" s="35" t="s">
        <v>114</v>
      </c>
      <c r="AZ191" s="35" t="s">
        <v>114</v>
      </c>
      <c r="BA191" s="36" t="s">
        <v>114</v>
      </c>
      <c r="BB191" s="36" t="s">
        <v>114</v>
      </c>
      <c r="BC191" s="35" t="s">
        <v>114</v>
      </c>
      <c r="BD191" s="35" t="s">
        <v>114</v>
      </c>
      <c r="BE191" s="36" t="s">
        <v>114</v>
      </c>
      <c r="BF191" s="36" t="s">
        <v>114</v>
      </c>
      <c r="BG191" s="35" t="s">
        <v>114</v>
      </c>
      <c r="BH191" s="36" t="s">
        <v>114</v>
      </c>
      <c r="BI191" s="37">
        <v>95000</v>
      </c>
      <c r="BJ191" s="31">
        <f>23538.05+80587.9</f>
        <v>104125.95</v>
      </c>
      <c r="BK191" s="31">
        <v>81375.759999999995</v>
      </c>
      <c r="BL191" s="42">
        <f>BJ191+BK191</f>
        <v>185501.71</v>
      </c>
      <c r="BM191" s="27" t="s">
        <v>114</v>
      </c>
      <c r="BN191" s="27" t="s">
        <v>114</v>
      </c>
      <c r="BO191" s="27" t="s">
        <v>114</v>
      </c>
      <c r="BP191" s="27" t="s">
        <v>114</v>
      </c>
      <c r="BQ191" s="27" t="s">
        <v>114</v>
      </c>
      <c r="BR191" s="27" t="s">
        <v>114</v>
      </c>
      <c r="BS191" s="27" t="s">
        <v>114</v>
      </c>
      <c r="BT191" s="27" t="s">
        <v>114</v>
      </c>
      <c r="BU191" s="27" t="s">
        <v>114</v>
      </c>
      <c r="BV191" s="27" t="s">
        <v>114</v>
      </c>
      <c r="BW191" s="27" t="s">
        <v>114</v>
      </c>
      <c r="BX191" s="27" t="s">
        <v>114</v>
      </c>
      <c r="BY191" s="27" t="s">
        <v>114</v>
      </c>
      <c r="BZ191" s="27" t="s">
        <v>708</v>
      </c>
      <c r="CA191" s="30">
        <v>13610</v>
      </c>
      <c r="CB191" s="27" t="s">
        <v>646</v>
      </c>
      <c r="CC191" s="27" t="s">
        <v>410</v>
      </c>
      <c r="CD191" s="14"/>
      <c r="CE191" s="14"/>
      <c r="CF191" s="14"/>
    </row>
    <row r="192" spans="1:84" x14ac:dyDescent="0.25">
      <c r="A192" s="5"/>
      <c r="B192" s="5"/>
      <c r="C192" s="5"/>
      <c r="D192" s="5"/>
      <c r="E192" s="5"/>
      <c r="F192" s="6"/>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35" t="s">
        <v>186</v>
      </c>
      <c r="AM192" s="35" t="s">
        <v>192</v>
      </c>
      <c r="AN192" s="33">
        <v>45901</v>
      </c>
      <c r="AO192" s="34">
        <v>14100</v>
      </c>
      <c r="AP192" s="35" t="s">
        <v>188</v>
      </c>
      <c r="AQ192" s="33">
        <v>45901</v>
      </c>
      <c r="AR192" s="33">
        <v>46266</v>
      </c>
      <c r="AS192" s="35" t="s">
        <v>114</v>
      </c>
      <c r="AT192" s="35" t="s">
        <v>114</v>
      </c>
      <c r="AU192" s="35" t="s">
        <v>114</v>
      </c>
      <c r="AV192" s="35" t="s">
        <v>114</v>
      </c>
      <c r="AW192" s="36" t="s">
        <v>114</v>
      </c>
      <c r="AX192" s="36" t="s">
        <v>114</v>
      </c>
      <c r="AY192" s="35" t="s">
        <v>114</v>
      </c>
      <c r="AZ192" s="35" t="s">
        <v>114</v>
      </c>
      <c r="BA192" s="36" t="s">
        <v>114</v>
      </c>
      <c r="BB192" s="36" t="s">
        <v>114</v>
      </c>
      <c r="BC192" s="35" t="s">
        <v>114</v>
      </c>
      <c r="BD192" s="35" t="s">
        <v>114</v>
      </c>
      <c r="BE192" s="36" t="s">
        <v>114</v>
      </c>
      <c r="BF192" s="36" t="s">
        <v>114</v>
      </c>
      <c r="BG192" s="35" t="s">
        <v>114</v>
      </c>
      <c r="BH192" s="36" t="s">
        <v>114</v>
      </c>
      <c r="BI192" s="5"/>
      <c r="BJ192" s="5"/>
      <c r="BK192" s="5"/>
      <c r="BL192" s="5"/>
      <c r="BM192" s="5"/>
      <c r="BN192" s="5"/>
      <c r="BO192" s="5"/>
      <c r="BP192" s="5"/>
      <c r="BQ192" s="5"/>
      <c r="BR192" s="5"/>
      <c r="BS192" s="5"/>
      <c r="BT192" s="5"/>
      <c r="BU192" s="5"/>
      <c r="BV192" s="5"/>
      <c r="BW192" s="5"/>
      <c r="BX192" s="5"/>
      <c r="BY192" s="5"/>
      <c r="BZ192" s="5"/>
      <c r="CA192" s="5"/>
      <c r="CB192" s="5"/>
      <c r="CC192" s="5"/>
      <c r="CD192" s="14"/>
      <c r="CE192" s="14"/>
      <c r="CF192" s="14"/>
    </row>
    <row r="193" spans="1:84" x14ac:dyDescent="0.25">
      <c r="A193" s="26">
        <v>59</v>
      </c>
      <c r="B193" s="27" t="s">
        <v>709</v>
      </c>
      <c r="C193" s="27" t="s">
        <v>376</v>
      </c>
      <c r="D193" s="27" t="s">
        <v>175</v>
      </c>
      <c r="E193" s="27" t="s">
        <v>176</v>
      </c>
      <c r="F193" s="28" t="s">
        <v>710</v>
      </c>
      <c r="G193" s="30">
        <v>12722</v>
      </c>
      <c r="H193" s="30">
        <v>12855</v>
      </c>
      <c r="I193" s="27" t="s">
        <v>114</v>
      </c>
      <c r="J193" s="27" t="s">
        <v>114</v>
      </c>
      <c r="K193" s="27" t="s">
        <v>114</v>
      </c>
      <c r="L193" s="27" t="s">
        <v>114</v>
      </c>
      <c r="M193" s="27" t="s">
        <v>114</v>
      </c>
      <c r="N193" s="27" t="s">
        <v>114</v>
      </c>
      <c r="O193" s="27" t="s">
        <v>114</v>
      </c>
      <c r="P193" s="27" t="s">
        <v>114</v>
      </c>
      <c r="Q193" s="27" t="s">
        <v>378</v>
      </c>
      <c r="R193" s="29">
        <v>44048</v>
      </c>
      <c r="S193" s="29">
        <v>44413</v>
      </c>
      <c r="T193" s="30">
        <v>12855</v>
      </c>
      <c r="U193" s="27" t="s">
        <v>379</v>
      </c>
      <c r="V193" s="30">
        <v>13021</v>
      </c>
      <c r="W193" s="27" t="s">
        <v>710</v>
      </c>
      <c r="X193" s="31">
        <v>450185.76</v>
      </c>
      <c r="Y193" s="27" t="s">
        <v>711</v>
      </c>
      <c r="Z193" s="27" t="s">
        <v>712</v>
      </c>
      <c r="AA193" s="27" t="s">
        <v>713</v>
      </c>
      <c r="AB193" s="29">
        <v>44293</v>
      </c>
      <c r="AC193" s="30">
        <v>13021</v>
      </c>
      <c r="AD193" s="29">
        <v>44293</v>
      </c>
      <c r="AE193" s="29">
        <v>44658</v>
      </c>
      <c r="AF193" s="27" t="s">
        <v>184</v>
      </c>
      <c r="AG193" s="27" t="s">
        <v>584</v>
      </c>
      <c r="AH193" s="27" t="s">
        <v>114</v>
      </c>
      <c r="AI193" s="27" t="s">
        <v>114</v>
      </c>
      <c r="AJ193" s="27" t="s">
        <v>114</v>
      </c>
      <c r="AK193" s="31">
        <v>450185.76</v>
      </c>
      <c r="AL193" s="35" t="s">
        <v>186</v>
      </c>
      <c r="AM193" s="35" t="s">
        <v>187</v>
      </c>
      <c r="AN193" s="33">
        <v>44503</v>
      </c>
      <c r="AO193" s="34">
        <v>13158</v>
      </c>
      <c r="AP193" s="35" t="s">
        <v>195</v>
      </c>
      <c r="AQ193" s="35" t="s">
        <v>114</v>
      </c>
      <c r="AR193" s="35" t="s">
        <v>114</v>
      </c>
      <c r="AS193" s="35" t="s">
        <v>114</v>
      </c>
      <c r="AT193" s="35" t="s">
        <v>114</v>
      </c>
      <c r="AU193" s="41">
        <v>0.25</v>
      </c>
      <c r="AV193" s="35" t="s">
        <v>114</v>
      </c>
      <c r="AW193" s="36">
        <f>562732.2-AK193</f>
        <v>112546.43999999994</v>
      </c>
      <c r="AX193" s="36" t="s">
        <v>114</v>
      </c>
      <c r="AY193" s="35" t="s">
        <v>114</v>
      </c>
      <c r="AZ193" s="35" t="s">
        <v>114</v>
      </c>
      <c r="BA193" s="36" t="s">
        <v>114</v>
      </c>
      <c r="BB193" s="36" t="s">
        <v>114</v>
      </c>
      <c r="BC193" s="35" t="s">
        <v>114</v>
      </c>
      <c r="BD193" s="35" t="s">
        <v>114</v>
      </c>
      <c r="BE193" s="36" t="s">
        <v>114</v>
      </c>
      <c r="BF193" s="36" t="s">
        <v>114</v>
      </c>
      <c r="BG193" s="35" t="s">
        <v>114</v>
      </c>
      <c r="BH193" s="36" t="s">
        <v>114</v>
      </c>
      <c r="BI193" s="37">
        <f>AK193+AW193+BE200+BE202+BE203</f>
        <v>752112.20000000007</v>
      </c>
      <c r="BJ193" s="31">
        <f>791266.82+657207.4+696074.4+752112</f>
        <v>2896660.62</v>
      </c>
      <c r="BK193" s="31">
        <v>752112</v>
      </c>
      <c r="BL193" s="42">
        <f>BJ193+BK193</f>
        <v>3648772.62</v>
      </c>
      <c r="BM193" s="27" t="s">
        <v>114</v>
      </c>
      <c r="BN193" s="27" t="s">
        <v>114</v>
      </c>
      <c r="BO193" s="27" t="s">
        <v>114</v>
      </c>
      <c r="BP193" s="27" t="s">
        <v>114</v>
      </c>
      <c r="BQ193" s="27" t="s">
        <v>114</v>
      </c>
      <c r="BR193" s="27" t="s">
        <v>114</v>
      </c>
      <c r="BS193" s="27" t="s">
        <v>114</v>
      </c>
      <c r="BT193" s="27" t="s">
        <v>114</v>
      </c>
      <c r="BU193" s="27" t="s">
        <v>114</v>
      </c>
      <c r="BV193" s="27" t="s">
        <v>114</v>
      </c>
      <c r="BW193" s="27" t="s">
        <v>114</v>
      </c>
      <c r="BX193" s="27" t="s">
        <v>114</v>
      </c>
      <c r="BY193" s="27" t="s">
        <v>114</v>
      </c>
      <c r="BZ193" s="27" t="s">
        <v>714</v>
      </c>
      <c r="CA193" s="30">
        <v>14139</v>
      </c>
      <c r="CB193" s="27" t="s">
        <v>603</v>
      </c>
      <c r="CC193" s="27" t="s">
        <v>604</v>
      </c>
      <c r="CD193" s="14"/>
      <c r="CE193" s="14"/>
      <c r="CF193" s="14"/>
    </row>
    <row r="194" spans="1:84" x14ac:dyDescent="0.25">
      <c r="A194" s="2"/>
      <c r="B194" s="2"/>
      <c r="C194" s="2"/>
      <c r="D194" s="2"/>
      <c r="E194" s="2"/>
      <c r="F194" s="4"/>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35" t="s">
        <v>324</v>
      </c>
      <c r="AM194" s="35" t="s">
        <v>192</v>
      </c>
      <c r="AN194" s="33">
        <v>44560</v>
      </c>
      <c r="AO194" s="34">
        <v>13194</v>
      </c>
      <c r="AP194" s="35" t="s">
        <v>188</v>
      </c>
      <c r="AQ194" s="33">
        <v>44560</v>
      </c>
      <c r="AR194" s="33">
        <v>44803</v>
      </c>
      <c r="AS194" s="35" t="s">
        <v>114</v>
      </c>
      <c r="AT194" s="35" t="s">
        <v>114</v>
      </c>
      <c r="AU194" s="35" t="s">
        <v>114</v>
      </c>
      <c r="AV194" s="35" t="s">
        <v>114</v>
      </c>
      <c r="AW194" s="36" t="s">
        <v>114</v>
      </c>
      <c r="AX194" s="36" t="s">
        <v>114</v>
      </c>
      <c r="AY194" s="35" t="s">
        <v>114</v>
      </c>
      <c r="AZ194" s="35" t="s">
        <v>114</v>
      </c>
      <c r="BA194" s="36" t="s">
        <v>114</v>
      </c>
      <c r="BB194" s="36" t="s">
        <v>114</v>
      </c>
      <c r="BC194" s="35" t="s">
        <v>114</v>
      </c>
      <c r="BD194" s="35" t="s">
        <v>114</v>
      </c>
      <c r="BE194" s="36" t="s">
        <v>114</v>
      </c>
      <c r="BF194" s="36" t="s">
        <v>114</v>
      </c>
      <c r="BG194" s="35" t="s">
        <v>114</v>
      </c>
      <c r="BH194" s="36" t="s">
        <v>114</v>
      </c>
      <c r="BI194" s="2"/>
      <c r="BJ194" s="2"/>
      <c r="BK194" s="2"/>
      <c r="BL194" s="2"/>
      <c r="BM194" s="2"/>
      <c r="BN194" s="2"/>
      <c r="BO194" s="2"/>
      <c r="BP194" s="2"/>
      <c r="BQ194" s="2"/>
      <c r="BR194" s="2"/>
      <c r="BS194" s="2"/>
      <c r="BT194" s="2"/>
      <c r="BU194" s="2"/>
      <c r="BV194" s="2"/>
      <c r="BW194" s="2"/>
      <c r="BX194" s="2"/>
      <c r="BY194" s="2"/>
      <c r="BZ194" s="2"/>
      <c r="CA194" s="2"/>
      <c r="CB194" s="2"/>
      <c r="CC194" s="2"/>
      <c r="CD194" s="14"/>
      <c r="CE194" s="14"/>
      <c r="CF194" s="14"/>
    </row>
    <row r="195" spans="1:84" x14ac:dyDescent="0.25">
      <c r="A195" s="2"/>
      <c r="B195" s="2"/>
      <c r="C195" s="2"/>
      <c r="D195" s="2"/>
      <c r="E195" s="2"/>
      <c r="F195" s="4"/>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35" t="s">
        <v>324</v>
      </c>
      <c r="AM195" s="35" t="s">
        <v>194</v>
      </c>
      <c r="AN195" s="33">
        <v>44802</v>
      </c>
      <c r="AO195" s="34">
        <v>13360</v>
      </c>
      <c r="AP195" s="35" t="s">
        <v>188</v>
      </c>
      <c r="AQ195" s="33">
        <v>44803</v>
      </c>
      <c r="AR195" s="33">
        <v>45167</v>
      </c>
      <c r="AS195" s="35" t="s">
        <v>114</v>
      </c>
      <c r="AT195" s="35" t="s">
        <v>114</v>
      </c>
      <c r="AU195" s="35" t="s">
        <v>114</v>
      </c>
      <c r="AV195" s="35" t="s">
        <v>114</v>
      </c>
      <c r="AW195" s="36" t="s">
        <v>114</v>
      </c>
      <c r="AX195" s="36" t="s">
        <v>114</v>
      </c>
      <c r="AY195" s="35" t="s">
        <v>114</v>
      </c>
      <c r="AZ195" s="35" t="s">
        <v>114</v>
      </c>
      <c r="BA195" s="36" t="s">
        <v>114</v>
      </c>
      <c r="BB195" s="36" t="s">
        <v>114</v>
      </c>
      <c r="BC195" s="35" t="s">
        <v>114</v>
      </c>
      <c r="BD195" s="35" t="s">
        <v>114</v>
      </c>
      <c r="BE195" s="36" t="s">
        <v>114</v>
      </c>
      <c r="BF195" s="36" t="s">
        <v>114</v>
      </c>
      <c r="BG195" s="35" t="s">
        <v>114</v>
      </c>
      <c r="BH195" s="36" t="s">
        <v>114</v>
      </c>
      <c r="BI195" s="2"/>
      <c r="BJ195" s="2"/>
      <c r="BK195" s="2"/>
      <c r="BL195" s="2"/>
      <c r="BM195" s="2"/>
      <c r="BN195" s="2"/>
      <c r="BO195" s="2"/>
      <c r="BP195" s="2"/>
      <c r="BQ195" s="2"/>
      <c r="BR195" s="2"/>
      <c r="BS195" s="2"/>
      <c r="BT195" s="2"/>
      <c r="BU195" s="2"/>
      <c r="BV195" s="2"/>
      <c r="BW195" s="2"/>
      <c r="BX195" s="2"/>
      <c r="BY195" s="2"/>
      <c r="BZ195" s="2"/>
      <c r="CA195" s="2"/>
      <c r="CB195" s="2"/>
      <c r="CC195" s="2"/>
      <c r="CD195" s="14"/>
      <c r="CE195" s="14"/>
      <c r="CF195" s="14"/>
    </row>
    <row r="196" spans="1:84" x14ac:dyDescent="0.25">
      <c r="A196" s="2"/>
      <c r="B196" s="2"/>
      <c r="C196" s="2"/>
      <c r="D196" s="2"/>
      <c r="E196" s="2"/>
      <c r="F196" s="4"/>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35" t="s">
        <v>324</v>
      </c>
      <c r="AM196" s="35" t="s">
        <v>207</v>
      </c>
      <c r="AN196" s="33">
        <v>45167</v>
      </c>
      <c r="AO196" s="34">
        <v>13606</v>
      </c>
      <c r="AP196" s="35" t="s">
        <v>188</v>
      </c>
      <c r="AQ196" s="33">
        <v>45168</v>
      </c>
      <c r="AR196" s="33">
        <v>45533</v>
      </c>
      <c r="AS196" s="35" t="s">
        <v>114</v>
      </c>
      <c r="AT196" s="35" t="s">
        <v>114</v>
      </c>
      <c r="AU196" s="35" t="s">
        <v>114</v>
      </c>
      <c r="AV196" s="35" t="s">
        <v>114</v>
      </c>
      <c r="AW196" s="36" t="s">
        <v>114</v>
      </c>
      <c r="AX196" s="36" t="s">
        <v>114</v>
      </c>
      <c r="AY196" s="35" t="s">
        <v>114</v>
      </c>
      <c r="AZ196" s="35" t="s">
        <v>114</v>
      </c>
      <c r="BA196" s="36" t="s">
        <v>114</v>
      </c>
      <c r="BB196" s="36" t="s">
        <v>114</v>
      </c>
      <c r="BC196" s="35" t="s">
        <v>114</v>
      </c>
      <c r="BD196" s="35" t="s">
        <v>114</v>
      </c>
      <c r="BE196" s="36" t="s">
        <v>114</v>
      </c>
      <c r="BF196" s="36" t="s">
        <v>114</v>
      </c>
      <c r="BG196" s="35" t="s">
        <v>114</v>
      </c>
      <c r="BH196" s="36" t="s">
        <v>114</v>
      </c>
      <c r="BI196" s="2"/>
      <c r="BJ196" s="2"/>
      <c r="BK196" s="2"/>
      <c r="BL196" s="2"/>
      <c r="BM196" s="2"/>
      <c r="BN196" s="2"/>
      <c r="BO196" s="2"/>
      <c r="BP196" s="2"/>
      <c r="BQ196" s="2"/>
      <c r="BR196" s="2"/>
      <c r="BS196" s="2"/>
      <c r="BT196" s="2"/>
      <c r="BU196" s="2"/>
      <c r="BV196" s="2"/>
      <c r="BW196" s="2"/>
      <c r="BX196" s="2"/>
      <c r="BY196" s="2"/>
      <c r="BZ196" s="2"/>
      <c r="CA196" s="2"/>
      <c r="CB196" s="2"/>
      <c r="CC196" s="2"/>
      <c r="CD196" s="14"/>
      <c r="CE196" s="14"/>
      <c r="CF196" s="14"/>
    </row>
    <row r="197" spans="1:84" x14ac:dyDescent="0.25">
      <c r="A197" s="2"/>
      <c r="B197" s="2"/>
      <c r="C197" s="2"/>
      <c r="D197" s="2"/>
      <c r="E197" s="2"/>
      <c r="F197" s="4"/>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35" t="s">
        <v>324</v>
      </c>
      <c r="AM197" s="35" t="s">
        <v>208</v>
      </c>
      <c r="AN197" s="33">
        <v>45533</v>
      </c>
      <c r="AO197" s="34">
        <v>13853</v>
      </c>
      <c r="AP197" s="35" t="s">
        <v>188</v>
      </c>
      <c r="AQ197" s="33">
        <v>45533</v>
      </c>
      <c r="AR197" s="33">
        <v>45898</v>
      </c>
      <c r="AS197" s="35" t="s">
        <v>114</v>
      </c>
      <c r="AT197" s="35" t="s">
        <v>114</v>
      </c>
      <c r="AU197" s="35" t="s">
        <v>114</v>
      </c>
      <c r="AV197" s="35" t="s">
        <v>114</v>
      </c>
      <c r="AW197" s="36" t="s">
        <v>114</v>
      </c>
      <c r="AX197" s="36" t="s">
        <v>114</v>
      </c>
      <c r="AY197" s="35" t="s">
        <v>114</v>
      </c>
      <c r="AZ197" s="35" t="s">
        <v>114</v>
      </c>
      <c r="BA197" s="36" t="s">
        <v>114</v>
      </c>
      <c r="BB197" s="36" t="s">
        <v>114</v>
      </c>
      <c r="BC197" s="35" t="s">
        <v>114</v>
      </c>
      <c r="BD197" s="35" t="s">
        <v>114</v>
      </c>
      <c r="BE197" s="36" t="s">
        <v>114</v>
      </c>
      <c r="BF197" s="36" t="s">
        <v>114</v>
      </c>
      <c r="BG197" s="35" t="s">
        <v>114</v>
      </c>
      <c r="BH197" s="36" t="s">
        <v>114</v>
      </c>
      <c r="BI197" s="2"/>
      <c r="BJ197" s="2"/>
      <c r="BK197" s="2"/>
      <c r="BL197" s="2"/>
      <c r="BM197" s="2"/>
      <c r="BN197" s="2"/>
      <c r="BO197" s="2"/>
      <c r="BP197" s="2"/>
      <c r="BQ197" s="2"/>
      <c r="BR197" s="2"/>
      <c r="BS197" s="2"/>
      <c r="BT197" s="2"/>
      <c r="BU197" s="2"/>
      <c r="BV197" s="2"/>
      <c r="BW197" s="2"/>
      <c r="BX197" s="2"/>
      <c r="BY197" s="2"/>
      <c r="BZ197" s="2"/>
      <c r="CA197" s="2"/>
      <c r="CB197" s="2"/>
      <c r="CC197" s="2"/>
      <c r="CD197" s="14"/>
      <c r="CE197" s="14"/>
      <c r="CF197" s="14"/>
    </row>
    <row r="198" spans="1:84" x14ac:dyDescent="0.25">
      <c r="A198" s="2"/>
      <c r="B198" s="2"/>
      <c r="C198" s="2"/>
      <c r="D198" s="2"/>
      <c r="E198" s="2"/>
      <c r="F198" s="4"/>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35" t="s">
        <v>324</v>
      </c>
      <c r="AM198" s="35" t="s">
        <v>213</v>
      </c>
      <c r="AN198" s="33">
        <v>45898</v>
      </c>
      <c r="AO198" s="34">
        <v>14100</v>
      </c>
      <c r="AP198" s="35" t="s">
        <v>188</v>
      </c>
      <c r="AQ198" s="33">
        <v>45899</v>
      </c>
      <c r="AR198" s="33">
        <v>46119</v>
      </c>
      <c r="AS198" s="35" t="s">
        <v>114</v>
      </c>
      <c r="AT198" s="35" t="s">
        <v>114</v>
      </c>
      <c r="AU198" s="35" t="s">
        <v>114</v>
      </c>
      <c r="AV198" s="35" t="s">
        <v>114</v>
      </c>
      <c r="AW198" s="36" t="s">
        <v>114</v>
      </c>
      <c r="AX198" s="36" t="s">
        <v>114</v>
      </c>
      <c r="AY198" s="35" t="s">
        <v>114</v>
      </c>
      <c r="AZ198" s="35" t="s">
        <v>114</v>
      </c>
      <c r="BA198" s="36" t="s">
        <v>114</v>
      </c>
      <c r="BB198" s="36" t="s">
        <v>114</v>
      </c>
      <c r="BC198" s="35" t="s">
        <v>114</v>
      </c>
      <c r="BD198" s="35" t="s">
        <v>114</v>
      </c>
      <c r="BE198" s="36" t="s">
        <v>114</v>
      </c>
      <c r="BF198" s="36" t="s">
        <v>114</v>
      </c>
      <c r="BG198" s="35" t="s">
        <v>114</v>
      </c>
      <c r="BH198" s="36" t="s">
        <v>114</v>
      </c>
      <c r="BI198" s="2"/>
      <c r="BJ198" s="2"/>
      <c r="BK198" s="2"/>
      <c r="BL198" s="2"/>
      <c r="BM198" s="2"/>
      <c r="BN198" s="2"/>
      <c r="BO198" s="2"/>
      <c r="BP198" s="2"/>
      <c r="BQ198" s="2"/>
      <c r="BR198" s="2"/>
      <c r="BS198" s="2"/>
      <c r="BT198" s="2"/>
      <c r="BU198" s="2"/>
      <c r="BV198" s="2"/>
      <c r="BW198" s="2"/>
      <c r="BX198" s="2"/>
      <c r="BY198" s="2"/>
      <c r="BZ198" s="2"/>
      <c r="CA198" s="2"/>
      <c r="CB198" s="2"/>
      <c r="CC198" s="2"/>
      <c r="CD198" s="14"/>
      <c r="CE198" s="14"/>
      <c r="CF198" s="14"/>
    </row>
    <row r="199" spans="1:84" ht="38.25" x14ac:dyDescent="0.25">
      <c r="A199" s="2"/>
      <c r="B199" s="2"/>
      <c r="C199" s="2"/>
      <c r="D199" s="2"/>
      <c r="E199" s="2"/>
      <c r="F199" s="4"/>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35" t="s">
        <v>222</v>
      </c>
      <c r="AM199" s="35" t="s">
        <v>187</v>
      </c>
      <c r="AN199" s="33">
        <v>44585</v>
      </c>
      <c r="AO199" s="34" t="s">
        <v>114</v>
      </c>
      <c r="AP199" s="35" t="s">
        <v>614</v>
      </c>
      <c r="AQ199" s="33" t="s">
        <v>114</v>
      </c>
      <c r="AR199" s="33" t="s">
        <v>114</v>
      </c>
      <c r="AS199" s="35" t="s">
        <v>114</v>
      </c>
      <c r="AT199" s="35" t="s">
        <v>114</v>
      </c>
      <c r="AU199" s="35" t="s">
        <v>114</v>
      </c>
      <c r="AV199" s="35" t="s">
        <v>114</v>
      </c>
      <c r="AW199" s="36" t="s">
        <v>114</v>
      </c>
      <c r="AX199" s="36" t="s">
        <v>114</v>
      </c>
      <c r="AY199" s="35" t="s">
        <v>114</v>
      </c>
      <c r="AZ199" s="35" t="s">
        <v>114</v>
      </c>
      <c r="BA199" s="36" t="s">
        <v>114</v>
      </c>
      <c r="BB199" s="36" t="s">
        <v>114</v>
      </c>
      <c r="BC199" s="35" t="s">
        <v>114</v>
      </c>
      <c r="BD199" s="35" t="s">
        <v>114</v>
      </c>
      <c r="BE199" s="36" t="s">
        <v>114</v>
      </c>
      <c r="BF199" s="36" t="s">
        <v>114</v>
      </c>
      <c r="BG199" s="35" t="s">
        <v>114</v>
      </c>
      <c r="BH199" s="36" t="s">
        <v>114</v>
      </c>
      <c r="BI199" s="2"/>
      <c r="BJ199" s="2"/>
      <c r="BK199" s="2"/>
      <c r="BL199" s="2"/>
      <c r="BM199" s="2"/>
      <c r="BN199" s="2"/>
      <c r="BO199" s="2"/>
      <c r="BP199" s="2"/>
      <c r="BQ199" s="2"/>
      <c r="BR199" s="2"/>
      <c r="BS199" s="2"/>
      <c r="BT199" s="2"/>
      <c r="BU199" s="2"/>
      <c r="BV199" s="2"/>
      <c r="BW199" s="2"/>
      <c r="BX199" s="2"/>
      <c r="BY199" s="2"/>
      <c r="BZ199" s="2"/>
      <c r="CA199" s="2"/>
      <c r="CB199" s="2"/>
      <c r="CC199" s="2"/>
      <c r="CD199" s="14"/>
      <c r="CE199" s="14"/>
      <c r="CF199" s="14"/>
    </row>
    <row r="200" spans="1:84" x14ac:dyDescent="0.25">
      <c r="A200" s="2"/>
      <c r="B200" s="2"/>
      <c r="C200" s="2"/>
      <c r="D200" s="2"/>
      <c r="E200" s="2"/>
      <c r="F200" s="4"/>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35" t="s">
        <v>222</v>
      </c>
      <c r="AM200" s="35" t="s">
        <v>192</v>
      </c>
      <c r="AN200" s="33">
        <v>44629</v>
      </c>
      <c r="AO200" s="34">
        <v>13244</v>
      </c>
      <c r="AP200" s="35" t="s">
        <v>388</v>
      </c>
      <c r="AQ200" s="33" t="s">
        <v>114</v>
      </c>
      <c r="AR200" s="33" t="s">
        <v>114</v>
      </c>
      <c r="AS200" s="35" t="s">
        <v>114</v>
      </c>
      <c r="AT200" s="35" t="s">
        <v>114</v>
      </c>
      <c r="AU200" s="35" t="s">
        <v>114</v>
      </c>
      <c r="AV200" s="35" t="s">
        <v>114</v>
      </c>
      <c r="AW200" s="36" t="s">
        <v>114</v>
      </c>
      <c r="AX200" s="36" t="s">
        <v>114</v>
      </c>
      <c r="AY200" s="35" t="s">
        <v>114</v>
      </c>
      <c r="AZ200" s="35" t="s">
        <v>114</v>
      </c>
      <c r="BA200" s="36" t="s">
        <v>114</v>
      </c>
      <c r="BB200" s="36" t="s">
        <v>114</v>
      </c>
      <c r="BC200" s="33">
        <v>44629</v>
      </c>
      <c r="BD200" s="35" t="s">
        <v>114</v>
      </c>
      <c r="BE200" s="36">
        <f>50007.6*12-562732.2</f>
        <v>37359</v>
      </c>
      <c r="BF200" s="36" t="s">
        <v>114</v>
      </c>
      <c r="BG200" s="35" t="s">
        <v>114</v>
      </c>
      <c r="BH200" s="36" t="s">
        <v>114</v>
      </c>
      <c r="BI200" s="2"/>
      <c r="BJ200" s="2"/>
      <c r="BK200" s="2"/>
      <c r="BL200" s="2"/>
      <c r="BM200" s="2"/>
      <c r="BN200" s="2"/>
      <c r="BO200" s="2"/>
      <c r="BP200" s="2"/>
      <c r="BQ200" s="2"/>
      <c r="BR200" s="2"/>
      <c r="BS200" s="2"/>
      <c r="BT200" s="2"/>
      <c r="BU200" s="2"/>
      <c r="BV200" s="2"/>
      <c r="BW200" s="2"/>
      <c r="BX200" s="2"/>
      <c r="BY200" s="2"/>
      <c r="BZ200" s="2"/>
      <c r="CA200" s="2"/>
      <c r="CB200" s="2"/>
      <c r="CC200" s="2"/>
      <c r="CD200" s="14"/>
      <c r="CE200" s="14"/>
      <c r="CF200" s="14"/>
    </row>
    <row r="201" spans="1:84" ht="38.25" x14ac:dyDescent="0.25">
      <c r="A201" s="2"/>
      <c r="B201" s="2"/>
      <c r="C201" s="2"/>
      <c r="D201" s="2"/>
      <c r="E201" s="2"/>
      <c r="F201" s="4"/>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35" t="s">
        <v>222</v>
      </c>
      <c r="AM201" s="35" t="s">
        <v>194</v>
      </c>
      <c r="AN201" s="33">
        <v>44722</v>
      </c>
      <c r="AO201" s="34" t="s">
        <v>114</v>
      </c>
      <c r="AP201" s="35" t="s">
        <v>614</v>
      </c>
      <c r="AQ201" s="33" t="s">
        <v>114</v>
      </c>
      <c r="AR201" s="33" t="s">
        <v>114</v>
      </c>
      <c r="AS201" s="35" t="s">
        <v>114</v>
      </c>
      <c r="AT201" s="35" t="s">
        <v>114</v>
      </c>
      <c r="AU201" s="35" t="s">
        <v>114</v>
      </c>
      <c r="AV201" s="35" t="s">
        <v>114</v>
      </c>
      <c r="AW201" s="36" t="s">
        <v>114</v>
      </c>
      <c r="AX201" s="36" t="s">
        <v>114</v>
      </c>
      <c r="AY201" s="35" t="s">
        <v>114</v>
      </c>
      <c r="AZ201" s="35" t="s">
        <v>114</v>
      </c>
      <c r="BA201" s="36" t="s">
        <v>114</v>
      </c>
      <c r="BB201" s="36" t="s">
        <v>114</v>
      </c>
      <c r="BC201" s="35" t="s">
        <v>114</v>
      </c>
      <c r="BD201" s="35" t="s">
        <v>114</v>
      </c>
      <c r="BE201" s="36" t="s">
        <v>114</v>
      </c>
      <c r="BF201" s="36" t="s">
        <v>114</v>
      </c>
      <c r="BG201" s="35" t="s">
        <v>114</v>
      </c>
      <c r="BH201" s="36" t="s">
        <v>114</v>
      </c>
      <c r="BI201" s="2"/>
      <c r="BJ201" s="2"/>
      <c r="BK201" s="2"/>
      <c r="BL201" s="2"/>
      <c r="BM201" s="2"/>
      <c r="BN201" s="2"/>
      <c r="BO201" s="2"/>
      <c r="BP201" s="2"/>
      <c r="BQ201" s="2"/>
      <c r="BR201" s="2"/>
      <c r="BS201" s="2"/>
      <c r="BT201" s="2"/>
      <c r="BU201" s="2"/>
      <c r="BV201" s="2"/>
      <c r="BW201" s="2"/>
      <c r="BX201" s="2"/>
      <c r="BY201" s="2"/>
      <c r="BZ201" s="2"/>
      <c r="CA201" s="2"/>
      <c r="CB201" s="2"/>
      <c r="CC201" s="2"/>
      <c r="CD201" s="14"/>
      <c r="CE201" s="14"/>
      <c r="CF201" s="14"/>
    </row>
    <row r="202" spans="1:84" x14ac:dyDescent="0.25">
      <c r="A202" s="2"/>
      <c r="B202" s="2"/>
      <c r="C202" s="2"/>
      <c r="D202" s="2"/>
      <c r="E202" s="2"/>
      <c r="F202" s="4"/>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35" t="s">
        <v>222</v>
      </c>
      <c r="AM202" s="35" t="s">
        <v>207</v>
      </c>
      <c r="AN202" s="33">
        <v>44781</v>
      </c>
      <c r="AO202" s="34">
        <v>131347</v>
      </c>
      <c r="AP202" s="35" t="s">
        <v>388</v>
      </c>
      <c r="AQ202" s="33" t="s">
        <v>114</v>
      </c>
      <c r="AR202" s="33" t="s">
        <v>114</v>
      </c>
      <c r="AS202" s="35" t="s">
        <v>114</v>
      </c>
      <c r="AT202" s="35" t="s">
        <v>114</v>
      </c>
      <c r="AU202" s="35" t="s">
        <v>114</v>
      </c>
      <c r="AV202" s="35" t="s">
        <v>114</v>
      </c>
      <c r="AW202" s="36" t="s">
        <v>114</v>
      </c>
      <c r="AX202" s="36" t="s">
        <v>114</v>
      </c>
      <c r="AY202" s="35" t="s">
        <v>114</v>
      </c>
      <c r="AZ202" s="35" t="s">
        <v>114</v>
      </c>
      <c r="BA202" s="36" t="s">
        <v>114</v>
      </c>
      <c r="BB202" s="36" t="s">
        <v>114</v>
      </c>
      <c r="BC202" s="33">
        <v>44776</v>
      </c>
      <c r="BD202" s="35" t="s">
        <v>114</v>
      </c>
      <c r="BE202" s="36">
        <f>53996.55*12-600091</f>
        <v>47867.600000000093</v>
      </c>
      <c r="BF202" s="36" t="s">
        <v>114</v>
      </c>
      <c r="BG202" s="35" t="s">
        <v>114</v>
      </c>
      <c r="BH202" s="36" t="s">
        <v>114</v>
      </c>
      <c r="BI202" s="2"/>
      <c r="BJ202" s="2"/>
      <c r="BK202" s="2"/>
      <c r="BL202" s="2"/>
      <c r="BM202" s="2"/>
      <c r="BN202" s="2"/>
      <c r="BO202" s="2"/>
      <c r="BP202" s="2"/>
      <c r="BQ202" s="2"/>
      <c r="BR202" s="2"/>
      <c r="BS202" s="2"/>
      <c r="BT202" s="2"/>
      <c r="BU202" s="2"/>
      <c r="BV202" s="2"/>
      <c r="BW202" s="2"/>
      <c r="BX202" s="2"/>
      <c r="BY202" s="2"/>
      <c r="BZ202" s="2"/>
      <c r="CA202" s="2"/>
      <c r="CB202" s="2"/>
      <c r="CC202" s="2"/>
      <c r="CD202" s="14"/>
      <c r="CE202" s="14"/>
      <c r="CF202" s="14"/>
    </row>
    <row r="203" spans="1:84" x14ac:dyDescent="0.25">
      <c r="A203" s="5"/>
      <c r="B203" s="5"/>
      <c r="C203" s="5"/>
      <c r="D203" s="5"/>
      <c r="E203" s="5"/>
      <c r="F203" s="6"/>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35" t="s">
        <v>222</v>
      </c>
      <c r="AM203" s="35" t="s">
        <v>208</v>
      </c>
      <c r="AN203" s="33">
        <v>45600</v>
      </c>
      <c r="AO203" s="34">
        <v>13899</v>
      </c>
      <c r="AP203" s="35" t="s">
        <v>388</v>
      </c>
      <c r="AQ203" s="33" t="s">
        <v>114</v>
      </c>
      <c r="AR203" s="33" t="s">
        <v>114</v>
      </c>
      <c r="AS203" s="35" t="s">
        <v>114</v>
      </c>
      <c r="AT203" s="35" t="s">
        <v>114</v>
      </c>
      <c r="AU203" s="35" t="s">
        <v>114</v>
      </c>
      <c r="AV203" s="35" t="s">
        <v>114</v>
      </c>
      <c r="AW203" s="36" t="s">
        <v>114</v>
      </c>
      <c r="AX203" s="36" t="s">
        <v>114</v>
      </c>
      <c r="AY203" s="35" t="s">
        <v>114</v>
      </c>
      <c r="AZ203" s="35" t="s">
        <v>114</v>
      </c>
      <c r="BA203" s="36" t="s">
        <v>114</v>
      </c>
      <c r="BB203" s="36" t="s">
        <v>114</v>
      </c>
      <c r="BC203" s="33">
        <v>45600</v>
      </c>
      <c r="BD203" s="35" t="s">
        <v>114</v>
      </c>
      <c r="BE203" s="36">
        <f>62676*12-647958.6</f>
        <v>104153.40000000002</v>
      </c>
      <c r="BF203" s="36" t="s">
        <v>114</v>
      </c>
      <c r="BG203" s="35" t="s">
        <v>114</v>
      </c>
      <c r="BH203" s="36" t="s">
        <v>114</v>
      </c>
      <c r="BI203" s="5"/>
      <c r="BJ203" s="5"/>
      <c r="BK203" s="5"/>
      <c r="BL203" s="5"/>
      <c r="BM203" s="5"/>
      <c r="BN203" s="5"/>
      <c r="BO203" s="5"/>
      <c r="BP203" s="5"/>
      <c r="BQ203" s="5"/>
      <c r="BR203" s="5"/>
      <c r="BS203" s="5"/>
      <c r="BT203" s="5"/>
      <c r="BU203" s="5"/>
      <c r="BV203" s="5"/>
      <c r="BW203" s="5"/>
      <c r="BX203" s="5"/>
      <c r="BY203" s="5"/>
      <c r="BZ203" s="5"/>
      <c r="CA203" s="5"/>
      <c r="CB203" s="5"/>
      <c r="CC203" s="5"/>
      <c r="CD203" s="14"/>
      <c r="CE203" s="14"/>
      <c r="CF203" s="14"/>
    </row>
    <row r="204" spans="1:84" x14ac:dyDescent="0.25">
      <c r="A204" s="27">
        <v>60</v>
      </c>
      <c r="B204" s="27" t="s">
        <v>715</v>
      </c>
      <c r="C204" s="27" t="s">
        <v>716</v>
      </c>
      <c r="D204" s="27" t="s">
        <v>175</v>
      </c>
      <c r="E204" s="27" t="s">
        <v>176</v>
      </c>
      <c r="F204" s="28" t="s">
        <v>717</v>
      </c>
      <c r="G204" s="30">
        <v>13277</v>
      </c>
      <c r="H204" s="30">
        <v>13411</v>
      </c>
      <c r="I204" s="27" t="s">
        <v>114</v>
      </c>
      <c r="J204" s="27" t="s">
        <v>114</v>
      </c>
      <c r="K204" s="27" t="s">
        <v>114</v>
      </c>
      <c r="L204" s="27" t="s">
        <v>114</v>
      </c>
      <c r="M204" s="27" t="s">
        <v>114</v>
      </c>
      <c r="N204" s="27" t="s">
        <v>114</v>
      </c>
      <c r="O204" s="27" t="s">
        <v>114</v>
      </c>
      <c r="P204" s="27" t="s">
        <v>114</v>
      </c>
      <c r="Q204" s="27" t="s">
        <v>718</v>
      </c>
      <c r="R204" s="29">
        <v>44881</v>
      </c>
      <c r="S204" s="29">
        <v>45246</v>
      </c>
      <c r="T204" s="30">
        <v>13411</v>
      </c>
      <c r="U204" s="27" t="s">
        <v>661</v>
      </c>
      <c r="V204" s="30">
        <v>13655</v>
      </c>
      <c r="W204" s="27" t="s">
        <v>717</v>
      </c>
      <c r="X204" s="31">
        <v>5901536.1600000001</v>
      </c>
      <c r="Y204" s="27" t="s">
        <v>719</v>
      </c>
      <c r="Z204" s="27" t="s">
        <v>720</v>
      </c>
      <c r="AA204" s="27" t="s">
        <v>721</v>
      </c>
      <c r="AB204" s="29">
        <v>45239</v>
      </c>
      <c r="AC204" s="30">
        <v>13655</v>
      </c>
      <c r="AD204" s="29">
        <v>45239</v>
      </c>
      <c r="AE204" s="29">
        <v>45605</v>
      </c>
      <c r="AF204" s="27" t="s">
        <v>184</v>
      </c>
      <c r="AG204" s="27" t="s">
        <v>584</v>
      </c>
      <c r="AH204" s="27" t="s">
        <v>114</v>
      </c>
      <c r="AI204" s="27" t="s">
        <v>114</v>
      </c>
      <c r="AJ204" s="27" t="s">
        <v>114</v>
      </c>
      <c r="AK204" s="31">
        <v>5901536.1600000001</v>
      </c>
      <c r="AL204" s="35" t="s">
        <v>186</v>
      </c>
      <c r="AM204" s="35" t="s">
        <v>187</v>
      </c>
      <c r="AN204" s="33">
        <v>45390</v>
      </c>
      <c r="AO204" s="34">
        <v>13902</v>
      </c>
      <c r="AP204" s="35" t="s">
        <v>188</v>
      </c>
      <c r="AQ204" s="33">
        <v>45606</v>
      </c>
      <c r="AR204" s="33">
        <v>45971</v>
      </c>
      <c r="AS204" s="35" t="s">
        <v>114</v>
      </c>
      <c r="AT204" s="35" t="s">
        <v>114</v>
      </c>
      <c r="AU204" s="35" t="s">
        <v>114</v>
      </c>
      <c r="AV204" s="35" t="s">
        <v>114</v>
      </c>
      <c r="AW204" s="35" t="s">
        <v>114</v>
      </c>
      <c r="AX204" s="35" t="s">
        <v>114</v>
      </c>
      <c r="AY204" s="35" t="s">
        <v>114</v>
      </c>
      <c r="AZ204" s="35" t="s">
        <v>114</v>
      </c>
      <c r="BA204" s="35" t="s">
        <v>114</v>
      </c>
      <c r="BB204" s="35" t="s">
        <v>114</v>
      </c>
      <c r="BC204" s="35" t="s">
        <v>114</v>
      </c>
      <c r="BD204" s="35" t="s">
        <v>114</v>
      </c>
      <c r="BE204" s="35" t="s">
        <v>114</v>
      </c>
      <c r="BF204" s="36" t="s">
        <v>114</v>
      </c>
      <c r="BG204" s="35" t="s">
        <v>114</v>
      </c>
      <c r="BH204" s="36" t="s">
        <v>114</v>
      </c>
      <c r="BI204" s="37">
        <v>8501212.1999999993</v>
      </c>
      <c r="BJ204" s="31">
        <v>3898850.8</v>
      </c>
      <c r="BK204" s="31">
        <v>7235738.4500000002</v>
      </c>
      <c r="BL204" s="42">
        <f>BJ204+BK204</f>
        <v>11134589.25</v>
      </c>
      <c r="BM204" s="27" t="s">
        <v>114</v>
      </c>
      <c r="BN204" s="27" t="s">
        <v>114</v>
      </c>
      <c r="BO204" s="27" t="s">
        <v>114</v>
      </c>
      <c r="BP204" s="27" t="s">
        <v>114</v>
      </c>
      <c r="BQ204" s="27" t="s">
        <v>114</v>
      </c>
      <c r="BR204" s="27" t="s">
        <v>114</v>
      </c>
      <c r="BS204" s="27" t="s">
        <v>114</v>
      </c>
      <c r="BT204" s="27" t="s">
        <v>114</v>
      </c>
      <c r="BU204" s="27" t="s">
        <v>114</v>
      </c>
      <c r="BV204" s="27" t="s">
        <v>114</v>
      </c>
      <c r="BW204" s="27" t="s">
        <v>114</v>
      </c>
      <c r="BX204" s="27" t="s">
        <v>114</v>
      </c>
      <c r="BY204" s="27" t="s">
        <v>114</v>
      </c>
      <c r="BZ204" s="27" t="s">
        <v>722</v>
      </c>
      <c r="CA204" s="30">
        <v>14113</v>
      </c>
      <c r="CB204" s="27" t="s">
        <v>373</v>
      </c>
      <c r="CC204" s="27" t="s">
        <v>604</v>
      </c>
      <c r="CD204" s="14"/>
      <c r="CE204" s="14"/>
      <c r="CF204" s="14"/>
    </row>
    <row r="205" spans="1:84" x14ac:dyDescent="0.25">
      <c r="A205" s="2"/>
      <c r="B205" s="2"/>
      <c r="C205" s="2"/>
      <c r="D205" s="2"/>
      <c r="E205" s="2"/>
      <c r="F205" s="4"/>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35" t="s">
        <v>186</v>
      </c>
      <c r="AM205" s="35" t="s">
        <v>192</v>
      </c>
      <c r="AN205" s="33">
        <v>45660</v>
      </c>
      <c r="AO205" s="34">
        <v>13938</v>
      </c>
      <c r="AP205" s="35" t="s">
        <v>195</v>
      </c>
      <c r="AQ205" s="35" t="s">
        <v>114</v>
      </c>
      <c r="AR205" s="35" t="s">
        <v>114</v>
      </c>
      <c r="AS205" s="35" t="s">
        <v>114</v>
      </c>
      <c r="AT205" s="35" t="s">
        <v>114</v>
      </c>
      <c r="AU205" s="41">
        <v>0.25</v>
      </c>
      <c r="AV205" s="35" t="s">
        <v>114</v>
      </c>
      <c r="AW205" s="36">
        <v>1383908.88</v>
      </c>
      <c r="AX205" s="36" t="s">
        <v>114</v>
      </c>
      <c r="AY205" s="35" t="s">
        <v>114</v>
      </c>
      <c r="AZ205" s="41" t="s">
        <v>114</v>
      </c>
      <c r="BA205" s="36" t="s">
        <v>114</v>
      </c>
      <c r="BB205" s="36" t="s">
        <v>114</v>
      </c>
      <c r="BC205" s="35" t="s">
        <v>114</v>
      </c>
      <c r="BD205" s="35" t="s">
        <v>114</v>
      </c>
      <c r="BE205" s="36" t="s">
        <v>114</v>
      </c>
      <c r="BF205" s="36" t="s">
        <v>114</v>
      </c>
      <c r="BG205" s="35" t="s">
        <v>114</v>
      </c>
      <c r="BH205" s="36" t="s">
        <v>114</v>
      </c>
      <c r="BI205" s="2"/>
      <c r="BJ205" s="2"/>
      <c r="BK205" s="2"/>
      <c r="BL205" s="2"/>
      <c r="BM205" s="2"/>
      <c r="BN205" s="2"/>
      <c r="BO205" s="2"/>
      <c r="BP205" s="2"/>
      <c r="BQ205" s="2"/>
      <c r="BR205" s="2"/>
      <c r="BS205" s="2"/>
      <c r="BT205" s="2"/>
      <c r="BU205" s="2"/>
      <c r="BV205" s="2"/>
      <c r="BW205" s="2"/>
      <c r="BX205" s="2"/>
      <c r="BY205" s="2"/>
      <c r="BZ205" s="2"/>
      <c r="CA205" s="2"/>
      <c r="CB205" s="2"/>
      <c r="CC205" s="2"/>
      <c r="CD205" s="14"/>
      <c r="CE205" s="14"/>
      <c r="CF205" s="14"/>
    </row>
    <row r="206" spans="1:84" x14ac:dyDescent="0.25">
      <c r="A206" s="2"/>
      <c r="B206" s="2"/>
      <c r="C206" s="2"/>
      <c r="D206" s="2"/>
      <c r="E206" s="2"/>
      <c r="F206" s="4"/>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35" t="s">
        <v>186</v>
      </c>
      <c r="AM206" s="35" t="s">
        <v>194</v>
      </c>
      <c r="AN206" s="33">
        <v>45971</v>
      </c>
      <c r="AO206" s="34">
        <v>14147</v>
      </c>
      <c r="AP206" s="35" t="s">
        <v>188</v>
      </c>
      <c r="AQ206" s="33">
        <v>45606</v>
      </c>
      <c r="AR206" s="33">
        <v>46336</v>
      </c>
      <c r="AS206" s="35" t="s">
        <v>114</v>
      </c>
      <c r="AT206" s="35" t="s">
        <v>114</v>
      </c>
      <c r="AU206" s="35" t="s">
        <v>114</v>
      </c>
      <c r="AV206" s="35" t="s">
        <v>114</v>
      </c>
      <c r="AW206" s="36" t="s">
        <v>114</v>
      </c>
      <c r="AX206" s="36" t="s">
        <v>114</v>
      </c>
      <c r="AY206" s="35" t="s">
        <v>114</v>
      </c>
      <c r="AZ206" s="35" t="s">
        <v>114</v>
      </c>
      <c r="BA206" s="35" t="s">
        <v>114</v>
      </c>
      <c r="BB206" s="35" t="s">
        <v>114</v>
      </c>
      <c r="BC206" s="35" t="s">
        <v>114</v>
      </c>
      <c r="BD206" s="35" t="s">
        <v>114</v>
      </c>
      <c r="BE206" s="36" t="s">
        <v>114</v>
      </c>
      <c r="BF206" s="36" t="s">
        <v>114</v>
      </c>
      <c r="BG206" s="35" t="s">
        <v>114</v>
      </c>
      <c r="BH206" s="36" t="s">
        <v>114</v>
      </c>
      <c r="BI206" s="2"/>
      <c r="BJ206" s="2"/>
      <c r="BK206" s="2"/>
      <c r="BL206" s="2"/>
      <c r="BM206" s="2"/>
      <c r="BN206" s="2"/>
      <c r="BO206" s="2"/>
      <c r="BP206" s="2"/>
      <c r="BQ206" s="2"/>
      <c r="BR206" s="2"/>
      <c r="BS206" s="2"/>
      <c r="BT206" s="2"/>
      <c r="BU206" s="2"/>
      <c r="BV206" s="2"/>
      <c r="BW206" s="2"/>
      <c r="BX206" s="2"/>
      <c r="BY206" s="2"/>
      <c r="BZ206" s="2"/>
      <c r="CA206" s="2"/>
      <c r="CB206" s="2"/>
      <c r="CC206" s="2"/>
      <c r="CD206" s="14"/>
      <c r="CE206" s="14"/>
      <c r="CF206" s="14"/>
    </row>
    <row r="207" spans="1:84" x14ac:dyDescent="0.25">
      <c r="A207" s="5"/>
      <c r="B207" s="5"/>
      <c r="C207" s="5"/>
      <c r="D207" s="5"/>
      <c r="E207" s="5"/>
      <c r="F207" s="6"/>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35" t="s">
        <v>222</v>
      </c>
      <c r="AM207" s="35" t="s">
        <v>187</v>
      </c>
      <c r="AN207" s="33">
        <v>45964</v>
      </c>
      <c r="AO207" s="34">
        <v>14143</v>
      </c>
      <c r="AP207" s="35" t="s">
        <v>388</v>
      </c>
      <c r="AQ207" s="33" t="s">
        <v>114</v>
      </c>
      <c r="AR207" s="33" t="s">
        <v>114</v>
      </c>
      <c r="AS207" s="35" t="s">
        <v>114</v>
      </c>
      <c r="AT207" s="35" t="s">
        <v>114</v>
      </c>
      <c r="AU207" s="35" t="s">
        <v>114</v>
      </c>
      <c r="AV207" s="35" t="s">
        <v>114</v>
      </c>
      <c r="AW207" s="36" t="s">
        <v>114</v>
      </c>
      <c r="AX207" s="36" t="s">
        <v>114</v>
      </c>
      <c r="AY207" s="35" t="s">
        <v>114</v>
      </c>
      <c r="AZ207" s="35" t="s">
        <v>114</v>
      </c>
      <c r="BA207" s="36" t="s">
        <v>114</v>
      </c>
      <c r="BB207" s="36" t="s">
        <v>114</v>
      </c>
      <c r="BC207" s="33">
        <v>45964</v>
      </c>
      <c r="BD207" s="35" t="s">
        <v>114</v>
      </c>
      <c r="BE207" s="91">
        <v>1215767.1599999992</v>
      </c>
      <c r="BF207" s="36" t="s">
        <v>114</v>
      </c>
      <c r="BG207" s="35" t="s">
        <v>114</v>
      </c>
      <c r="BH207" s="36" t="s">
        <v>114</v>
      </c>
      <c r="BI207" s="5"/>
      <c r="BJ207" s="5"/>
      <c r="BK207" s="5"/>
      <c r="BL207" s="5"/>
      <c r="BM207" s="5"/>
      <c r="BN207" s="5"/>
      <c r="BO207" s="5"/>
      <c r="BP207" s="5"/>
      <c r="BQ207" s="5"/>
      <c r="BR207" s="5"/>
      <c r="BS207" s="5"/>
      <c r="BT207" s="5"/>
      <c r="BU207" s="5"/>
      <c r="BV207" s="5"/>
      <c r="BW207" s="5"/>
      <c r="BX207" s="5"/>
      <c r="BY207" s="5"/>
      <c r="BZ207" s="5"/>
      <c r="CA207" s="5"/>
      <c r="CB207" s="5"/>
      <c r="CC207" s="5"/>
      <c r="CD207" s="14"/>
      <c r="CE207" s="14"/>
      <c r="CF207" s="14"/>
    </row>
    <row r="208" spans="1:84" x14ac:dyDescent="0.25">
      <c r="A208" s="26">
        <v>61</v>
      </c>
      <c r="B208" s="26" t="s">
        <v>723</v>
      </c>
      <c r="C208" s="27" t="s">
        <v>724</v>
      </c>
      <c r="D208" s="27" t="s">
        <v>175</v>
      </c>
      <c r="E208" s="27" t="s">
        <v>176</v>
      </c>
      <c r="F208" s="28" t="s">
        <v>725</v>
      </c>
      <c r="G208" s="30">
        <v>13399</v>
      </c>
      <c r="H208" s="30">
        <v>13481</v>
      </c>
      <c r="I208" s="27" t="s">
        <v>114</v>
      </c>
      <c r="J208" s="27" t="s">
        <v>114</v>
      </c>
      <c r="K208" s="27" t="s">
        <v>114</v>
      </c>
      <c r="L208" s="27" t="s">
        <v>114</v>
      </c>
      <c r="M208" s="27" t="s">
        <v>114</v>
      </c>
      <c r="N208" s="27" t="s">
        <v>114</v>
      </c>
      <c r="O208" s="27" t="s">
        <v>114</v>
      </c>
      <c r="P208" s="27" t="s">
        <v>114</v>
      </c>
      <c r="Q208" s="27" t="s">
        <v>726</v>
      </c>
      <c r="R208" s="29">
        <v>44984</v>
      </c>
      <c r="S208" s="29">
        <v>45348</v>
      </c>
      <c r="T208" s="30">
        <v>13484</v>
      </c>
      <c r="U208" s="27" t="s">
        <v>727</v>
      </c>
      <c r="V208" s="30">
        <v>13595</v>
      </c>
      <c r="W208" s="27" t="s">
        <v>725</v>
      </c>
      <c r="X208" s="31">
        <v>99500</v>
      </c>
      <c r="Y208" s="27" t="s">
        <v>728</v>
      </c>
      <c r="Z208" s="27" t="s">
        <v>729</v>
      </c>
      <c r="AA208" s="27" t="s">
        <v>730</v>
      </c>
      <c r="AB208" s="29">
        <v>45148</v>
      </c>
      <c r="AC208" s="30">
        <v>13595</v>
      </c>
      <c r="AD208" s="29">
        <v>45148</v>
      </c>
      <c r="AE208" s="29">
        <v>45515</v>
      </c>
      <c r="AF208" s="27" t="s">
        <v>184</v>
      </c>
      <c r="AG208" s="27" t="s">
        <v>584</v>
      </c>
      <c r="AH208" s="31" t="s">
        <v>114</v>
      </c>
      <c r="AI208" s="31" t="s">
        <v>114</v>
      </c>
      <c r="AJ208" s="31" t="s">
        <v>114</v>
      </c>
      <c r="AK208" s="31">
        <v>99500</v>
      </c>
      <c r="AL208" s="35" t="s">
        <v>186</v>
      </c>
      <c r="AM208" s="35" t="s">
        <v>187</v>
      </c>
      <c r="AN208" s="33">
        <v>45435</v>
      </c>
      <c r="AO208" s="34">
        <v>13783</v>
      </c>
      <c r="AP208" s="35" t="s">
        <v>195</v>
      </c>
      <c r="AQ208" s="35" t="s">
        <v>114</v>
      </c>
      <c r="AR208" s="35" t="s">
        <v>114</v>
      </c>
      <c r="AS208" s="35" t="s">
        <v>114</v>
      </c>
      <c r="AT208" s="35" t="s">
        <v>114</v>
      </c>
      <c r="AU208" s="41">
        <v>0.25</v>
      </c>
      <c r="AV208" s="41" t="s">
        <v>114</v>
      </c>
      <c r="AW208" s="36">
        <v>24875</v>
      </c>
      <c r="AX208" s="36" t="s">
        <v>114</v>
      </c>
      <c r="AY208" s="35" t="s">
        <v>114</v>
      </c>
      <c r="AZ208" s="41" t="s">
        <v>114</v>
      </c>
      <c r="BA208" s="36" t="s">
        <v>114</v>
      </c>
      <c r="BB208" s="36" t="s">
        <v>114</v>
      </c>
      <c r="BC208" s="35" t="s">
        <v>114</v>
      </c>
      <c r="BD208" s="35" t="s">
        <v>114</v>
      </c>
      <c r="BE208" s="36" t="s">
        <v>114</v>
      </c>
      <c r="BF208" s="36" t="s">
        <v>114</v>
      </c>
      <c r="BG208" s="35" t="s">
        <v>114</v>
      </c>
      <c r="BH208" s="36" t="s">
        <v>114</v>
      </c>
      <c r="BI208" s="37">
        <f>AK208+AW208</f>
        <v>124375</v>
      </c>
      <c r="BJ208" s="31">
        <v>149349.5</v>
      </c>
      <c r="BK208" s="31">
        <v>124375</v>
      </c>
      <c r="BL208" s="42">
        <f>BJ208+BK208</f>
        <v>273724.5</v>
      </c>
      <c r="BM208" s="27" t="s">
        <v>114</v>
      </c>
      <c r="BN208" s="27" t="s">
        <v>114</v>
      </c>
      <c r="BO208" s="27" t="s">
        <v>114</v>
      </c>
      <c r="BP208" s="27" t="s">
        <v>114</v>
      </c>
      <c r="BQ208" s="27" t="s">
        <v>114</v>
      </c>
      <c r="BR208" s="27" t="s">
        <v>114</v>
      </c>
      <c r="BS208" s="27" t="s">
        <v>114</v>
      </c>
      <c r="BT208" s="27" t="s">
        <v>114</v>
      </c>
      <c r="BU208" s="27" t="s">
        <v>114</v>
      </c>
      <c r="BV208" s="27" t="s">
        <v>114</v>
      </c>
      <c r="BW208" s="27" t="s">
        <v>114</v>
      </c>
      <c r="BX208" s="27" t="s">
        <v>114</v>
      </c>
      <c r="BY208" s="27" t="s">
        <v>114</v>
      </c>
      <c r="BZ208" s="27" t="s">
        <v>731</v>
      </c>
      <c r="CA208" s="30">
        <v>13595</v>
      </c>
      <c r="CB208" s="27" t="s">
        <v>373</v>
      </c>
      <c r="CC208" s="27" t="s">
        <v>732</v>
      </c>
      <c r="CD208" s="14"/>
      <c r="CE208" s="14"/>
      <c r="CF208" s="14"/>
    </row>
    <row r="209" spans="1:84" x14ac:dyDescent="0.25">
      <c r="A209" s="2"/>
      <c r="B209" s="2"/>
      <c r="C209" s="2"/>
      <c r="D209" s="2"/>
      <c r="E209" s="2"/>
      <c r="F209" s="4"/>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32" t="s">
        <v>186</v>
      </c>
      <c r="AM209" s="35" t="s">
        <v>192</v>
      </c>
      <c r="AN209" s="33">
        <v>45513</v>
      </c>
      <c r="AO209" s="35">
        <v>13840</v>
      </c>
      <c r="AP209" s="35" t="s">
        <v>188</v>
      </c>
      <c r="AQ209" s="33">
        <v>45515</v>
      </c>
      <c r="AR209" s="33">
        <v>45880</v>
      </c>
      <c r="AS209" s="32" t="s">
        <v>114</v>
      </c>
      <c r="AT209" s="32" t="s">
        <v>114</v>
      </c>
      <c r="AU209" s="32" t="s">
        <v>114</v>
      </c>
      <c r="AV209" s="32" t="s">
        <v>114</v>
      </c>
      <c r="AW209" s="32" t="s">
        <v>114</v>
      </c>
      <c r="AX209" s="32" t="s">
        <v>114</v>
      </c>
      <c r="AY209" s="32" t="s">
        <v>114</v>
      </c>
      <c r="AZ209" s="32" t="s">
        <v>114</v>
      </c>
      <c r="BA209" s="32" t="s">
        <v>114</v>
      </c>
      <c r="BB209" s="32" t="s">
        <v>114</v>
      </c>
      <c r="BC209" s="32" t="s">
        <v>114</v>
      </c>
      <c r="BD209" s="32" t="s">
        <v>114</v>
      </c>
      <c r="BE209" s="32" t="s">
        <v>114</v>
      </c>
      <c r="BF209" s="36" t="s">
        <v>114</v>
      </c>
      <c r="BG209" s="32" t="s">
        <v>114</v>
      </c>
      <c r="BH209" s="36" t="s">
        <v>114</v>
      </c>
      <c r="BI209" s="2"/>
      <c r="BJ209" s="2"/>
      <c r="BK209" s="2"/>
      <c r="BL209" s="2"/>
      <c r="BM209" s="2"/>
      <c r="BN209" s="2"/>
      <c r="BO209" s="2"/>
      <c r="BP209" s="2"/>
      <c r="BQ209" s="2"/>
      <c r="BR209" s="2"/>
      <c r="BS209" s="2"/>
      <c r="BT209" s="2"/>
      <c r="BU209" s="2"/>
      <c r="BV209" s="2"/>
      <c r="BW209" s="2"/>
      <c r="BX209" s="2"/>
      <c r="BY209" s="2"/>
      <c r="BZ209" s="2"/>
      <c r="CA209" s="2"/>
      <c r="CB209" s="2"/>
      <c r="CC209" s="2"/>
      <c r="CD209" s="14"/>
      <c r="CE209" s="14"/>
      <c r="CF209" s="14"/>
    </row>
    <row r="210" spans="1:84" ht="13.5" thickBot="1" x14ac:dyDescent="0.3">
      <c r="A210" s="5"/>
      <c r="B210" s="5"/>
      <c r="C210" s="5"/>
      <c r="D210" s="5"/>
      <c r="E210" s="5"/>
      <c r="F210" s="6"/>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32" t="s">
        <v>186</v>
      </c>
      <c r="AM210" s="35" t="s">
        <v>194</v>
      </c>
      <c r="AN210" s="33">
        <v>45880</v>
      </c>
      <c r="AO210" s="35">
        <v>14084</v>
      </c>
      <c r="AP210" s="35" t="s">
        <v>188</v>
      </c>
      <c r="AQ210" s="33" t="s">
        <v>733</v>
      </c>
      <c r="AR210" s="33">
        <v>46245</v>
      </c>
      <c r="AS210" s="32" t="s">
        <v>114</v>
      </c>
      <c r="AT210" s="32" t="s">
        <v>114</v>
      </c>
      <c r="AU210" s="32" t="s">
        <v>114</v>
      </c>
      <c r="AV210" s="32" t="s">
        <v>114</v>
      </c>
      <c r="AW210" s="32" t="s">
        <v>114</v>
      </c>
      <c r="AX210" s="32" t="s">
        <v>114</v>
      </c>
      <c r="AY210" s="32" t="s">
        <v>114</v>
      </c>
      <c r="AZ210" s="32" t="s">
        <v>114</v>
      </c>
      <c r="BA210" s="32" t="s">
        <v>114</v>
      </c>
      <c r="BB210" s="32" t="s">
        <v>114</v>
      </c>
      <c r="BC210" s="32" t="s">
        <v>114</v>
      </c>
      <c r="BD210" s="32" t="s">
        <v>114</v>
      </c>
      <c r="BE210" s="32" t="s">
        <v>114</v>
      </c>
      <c r="BF210" s="36" t="s">
        <v>114</v>
      </c>
      <c r="BG210" s="32" t="s">
        <v>114</v>
      </c>
      <c r="BH210" s="36" t="s">
        <v>114</v>
      </c>
      <c r="BI210" s="5"/>
      <c r="BJ210" s="5"/>
      <c r="BK210" s="5"/>
      <c r="BL210" s="5"/>
      <c r="BM210" s="5"/>
      <c r="BN210" s="5"/>
      <c r="BO210" s="5"/>
      <c r="BP210" s="5"/>
      <c r="BQ210" s="5"/>
      <c r="BR210" s="5"/>
      <c r="BS210" s="5"/>
      <c r="BT210" s="5"/>
      <c r="BU210" s="5"/>
      <c r="BV210" s="5"/>
      <c r="BW210" s="5"/>
      <c r="BX210" s="5"/>
      <c r="BY210" s="5"/>
      <c r="BZ210" s="5"/>
      <c r="CA210" s="5"/>
      <c r="CB210" s="5"/>
      <c r="CC210" s="5"/>
      <c r="CD210" s="14"/>
      <c r="CE210" s="14"/>
      <c r="CF210" s="14"/>
    </row>
    <row r="211" spans="1:84" ht="13.5" thickBot="1" x14ac:dyDescent="0.3">
      <c r="A211" s="92" t="s">
        <v>734</v>
      </c>
      <c r="B211" s="1"/>
      <c r="C211" s="1"/>
      <c r="D211" s="1"/>
      <c r="E211" s="1"/>
      <c r="F211" s="1"/>
      <c r="G211" s="1"/>
      <c r="H211" s="1"/>
      <c r="I211" s="1"/>
      <c r="J211" s="1"/>
      <c r="K211" s="1"/>
      <c r="L211" s="1"/>
      <c r="M211" s="1"/>
      <c r="N211" s="1"/>
      <c r="O211" s="1"/>
      <c r="P211" s="1"/>
      <c r="Q211" s="1"/>
      <c r="R211" s="1"/>
      <c r="S211" s="1"/>
      <c r="T211" s="1"/>
      <c r="U211" s="1"/>
      <c r="V211" s="1"/>
      <c r="W211" s="10"/>
      <c r="X211" s="93">
        <f>SUM(X21:X210)</f>
        <v>34014605.870000005</v>
      </c>
      <c r="Y211" s="94"/>
      <c r="Z211" s="94"/>
      <c r="AA211" s="94"/>
      <c r="AB211" s="94"/>
      <c r="AC211" s="94"/>
      <c r="AD211" s="94"/>
      <c r="AE211" s="94"/>
      <c r="AF211" s="94"/>
      <c r="AG211" s="94"/>
      <c r="AH211" s="94"/>
      <c r="AI211" s="93">
        <f>SUM(AI21:AI210)</f>
        <v>1638993.94</v>
      </c>
      <c r="AJ211" s="93">
        <f>SUM(AJ21:AJ210)</f>
        <v>4137.05</v>
      </c>
      <c r="AK211" s="93">
        <f>SUM(AK21:AK210)</f>
        <v>48081348.75</v>
      </c>
      <c r="AL211" s="94"/>
      <c r="AM211" s="94"/>
      <c r="AN211" s="94"/>
      <c r="AO211" s="94"/>
      <c r="AP211" s="94"/>
      <c r="AQ211" s="94"/>
      <c r="AR211" s="94"/>
      <c r="AS211" s="94"/>
      <c r="AT211" s="94"/>
      <c r="AU211" s="94"/>
      <c r="AV211" s="94"/>
      <c r="AW211" s="93">
        <f>SUM(AW21:AW210)</f>
        <v>2803280.9499999997</v>
      </c>
      <c r="AX211" s="93">
        <f>SUM(AX21:AX210)</f>
        <v>3045447.6599999997</v>
      </c>
      <c r="AY211" s="94"/>
      <c r="AZ211" s="94"/>
      <c r="BA211" s="93">
        <f>SUM(BA21:BA210)</f>
        <v>96000</v>
      </c>
      <c r="BB211" s="93">
        <f>SUM(BB21:BB210)</f>
        <v>0</v>
      </c>
      <c r="BC211" s="94"/>
      <c r="BD211" s="94"/>
      <c r="BE211" s="93">
        <f>SUM(BE21:BE210)</f>
        <v>3336541.8344040443</v>
      </c>
      <c r="BF211" s="93">
        <f>SUM(BF21:BF210)</f>
        <v>0</v>
      </c>
      <c r="BG211" s="93">
        <f>SUM(BG21:BG210)</f>
        <v>0</v>
      </c>
      <c r="BH211" s="93">
        <f>SUM(BH21:BH210)</f>
        <v>0</v>
      </c>
      <c r="BI211" s="93">
        <f>SUM(BI21:BI210)</f>
        <v>51223880.394404054</v>
      </c>
      <c r="BJ211" s="93">
        <f>SUM(BJ21:BJ210)</f>
        <v>73372655.849999994</v>
      </c>
      <c r="BK211" s="93">
        <f>SUM(BK21:BK210)</f>
        <v>30672556.480000004</v>
      </c>
      <c r="BL211" s="93">
        <f>SUM(BL21:BL210)</f>
        <v>104045212.33</v>
      </c>
      <c r="BM211" s="95"/>
      <c r="BN211" s="25"/>
      <c r="BO211" s="25"/>
      <c r="BP211" s="25"/>
      <c r="BQ211" s="25"/>
      <c r="BR211" s="25"/>
      <c r="BS211" s="25"/>
      <c r="BT211" s="25"/>
      <c r="BU211" s="93">
        <f t="shared" ref="BU211:BV211" si="5">SUM(BU21:BU210)</f>
        <v>0</v>
      </c>
      <c r="BV211" s="93">
        <f t="shared" si="5"/>
        <v>0</v>
      </c>
      <c r="BW211" s="25"/>
      <c r="BX211" s="25"/>
      <c r="BY211" s="25"/>
      <c r="BZ211" s="25"/>
      <c r="CA211" s="25"/>
      <c r="CB211" s="96"/>
      <c r="CC211" s="96"/>
      <c r="CD211" s="18"/>
      <c r="CE211" s="18"/>
      <c r="CF211" s="18"/>
    </row>
    <row r="212" spans="1:84" x14ac:dyDescent="0.25">
      <c r="A212" s="97"/>
      <c r="B212" s="97"/>
      <c r="C212" s="97"/>
      <c r="D212" s="97"/>
      <c r="E212" s="97"/>
      <c r="F212" s="22"/>
      <c r="G212" s="97"/>
      <c r="H212" s="97"/>
      <c r="I212" s="97"/>
      <c r="J212" s="97"/>
      <c r="K212" s="97"/>
      <c r="L212" s="97"/>
      <c r="M212" s="97"/>
      <c r="N212" s="97"/>
      <c r="O212" s="97"/>
      <c r="P212" s="97"/>
      <c r="Q212" s="97"/>
      <c r="R212" s="97"/>
      <c r="S212" s="97"/>
      <c r="T212" s="97"/>
      <c r="U212" s="97"/>
      <c r="V212" s="97"/>
      <c r="W212" s="97"/>
      <c r="X212" s="98"/>
      <c r="Y212" s="97"/>
      <c r="Z212" s="97"/>
      <c r="AA212" s="97"/>
      <c r="AB212" s="97"/>
      <c r="AC212" s="97"/>
      <c r="AD212" s="97"/>
      <c r="AE212" s="97"/>
      <c r="AF212" s="97"/>
      <c r="AG212" s="97"/>
      <c r="AH212" s="97"/>
      <c r="AI212" s="98"/>
      <c r="AJ212" s="98"/>
      <c r="AK212" s="97"/>
      <c r="AL212" s="97"/>
      <c r="AM212" s="97"/>
      <c r="AN212" s="97"/>
      <c r="AO212" s="97"/>
      <c r="AP212" s="97"/>
      <c r="AQ212" s="97"/>
      <c r="AR212" s="97"/>
      <c r="AS212" s="97"/>
      <c r="AT212" s="97"/>
      <c r="AU212" s="97"/>
      <c r="AV212" s="97"/>
      <c r="AW212" s="98"/>
      <c r="AX212" s="98"/>
      <c r="AY212" s="97"/>
      <c r="AZ212" s="97"/>
      <c r="BA212" s="98"/>
      <c r="BB212" s="98"/>
      <c r="BC212" s="97"/>
      <c r="BD212" s="97"/>
      <c r="BE212" s="98"/>
      <c r="BF212" s="98"/>
      <c r="BG212" s="97"/>
      <c r="BH212" s="98"/>
      <c r="BI212" s="98"/>
      <c r="BJ212" s="23"/>
      <c r="BK212" s="23"/>
      <c r="BL212" s="23"/>
      <c r="BM212" s="86"/>
      <c r="BN212" s="14"/>
      <c r="BO212" s="14"/>
      <c r="BP212" s="14"/>
      <c r="BQ212" s="14"/>
      <c r="BR212" s="14"/>
      <c r="BS212" s="14"/>
      <c r="BT212" s="14"/>
      <c r="BU212" s="19"/>
      <c r="BV212" s="19"/>
      <c r="BW212" s="14"/>
      <c r="BX212" s="14"/>
      <c r="BY212" s="14"/>
      <c r="BZ212" s="14"/>
      <c r="CA212" s="14"/>
      <c r="CE212" s="14"/>
      <c r="CF212" s="14"/>
    </row>
    <row r="213" spans="1:84" x14ac:dyDescent="0.25">
      <c r="A213" s="97" t="s">
        <v>735</v>
      </c>
      <c r="B213" s="99" t="s">
        <v>736</v>
      </c>
      <c r="C213" s="24"/>
      <c r="D213" s="24"/>
      <c r="E213" s="24"/>
      <c r="F213" s="24"/>
      <c r="G213" s="24"/>
      <c r="H213" s="24"/>
      <c r="I213" s="24"/>
      <c r="J213" s="24"/>
      <c r="K213" s="24"/>
      <c r="L213" s="24"/>
      <c r="M213" s="97"/>
      <c r="N213" s="97"/>
      <c r="O213" s="97"/>
      <c r="P213" s="97"/>
      <c r="Q213" s="97"/>
      <c r="R213" s="97"/>
      <c r="S213" s="97"/>
      <c r="T213" s="97"/>
      <c r="U213" s="97"/>
      <c r="V213" s="97"/>
      <c r="W213" s="97"/>
      <c r="X213" s="98"/>
      <c r="Y213" s="97"/>
      <c r="Z213" s="97"/>
      <c r="AA213" s="97"/>
      <c r="AB213" s="97"/>
      <c r="AC213" s="97"/>
      <c r="AD213" s="97"/>
      <c r="AE213" s="97"/>
      <c r="AF213" s="97"/>
      <c r="AG213" s="97"/>
      <c r="AH213" s="97"/>
      <c r="AI213" s="98"/>
      <c r="AJ213" s="98"/>
      <c r="AK213" s="97"/>
      <c r="AL213" s="97"/>
      <c r="AM213" s="97"/>
      <c r="AN213" s="97"/>
      <c r="AO213" s="97"/>
      <c r="AP213" s="97"/>
      <c r="AQ213" s="97"/>
      <c r="AR213" s="97"/>
      <c r="AS213" s="97"/>
      <c r="AT213" s="97"/>
      <c r="AU213" s="97"/>
      <c r="AV213" s="97"/>
      <c r="AW213" s="98"/>
      <c r="AX213" s="98"/>
      <c r="AY213" s="97"/>
      <c r="AZ213" s="97"/>
      <c r="BA213" s="98"/>
      <c r="BB213" s="98"/>
      <c r="BC213" s="97"/>
      <c r="BD213" s="97"/>
      <c r="BE213" s="98"/>
      <c r="BF213" s="98"/>
      <c r="BG213" s="97"/>
      <c r="BH213" s="98"/>
      <c r="BI213" s="98"/>
      <c r="BJ213" s="23"/>
      <c r="BK213" s="23"/>
      <c r="BL213" s="23"/>
      <c r="BM213" s="86"/>
      <c r="BN213" s="14"/>
      <c r="BO213" s="14"/>
      <c r="BP213" s="14"/>
      <c r="BQ213" s="14"/>
      <c r="BR213" s="14"/>
      <c r="BS213" s="14"/>
      <c r="BT213" s="14"/>
      <c r="BU213" s="19"/>
      <c r="BV213" s="19"/>
      <c r="BW213" s="14"/>
      <c r="BX213" s="14"/>
      <c r="BY213" s="14"/>
      <c r="BZ213" s="14"/>
      <c r="CA213" s="14"/>
      <c r="CE213" s="14"/>
      <c r="CF213" s="14"/>
    </row>
    <row r="214" spans="1:84" x14ac:dyDescent="0.25">
      <c r="A214" s="97"/>
      <c r="B214" s="97"/>
      <c r="C214" s="97"/>
      <c r="D214" s="97"/>
      <c r="E214" s="97"/>
      <c r="F214" s="22"/>
      <c r="G214" s="97"/>
      <c r="H214" s="97"/>
      <c r="I214" s="97"/>
      <c r="J214" s="97"/>
      <c r="K214" s="97"/>
      <c r="L214" s="97"/>
      <c r="M214" s="97"/>
      <c r="N214" s="97"/>
      <c r="O214" s="97"/>
      <c r="P214" s="97"/>
      <c r="Q214" s="97"/>
      <c r="R214" s="97"/>
      <c r="S214" s="97"/>
      <c r="T214" s="97"/>
      <c r="U214" s="97"/>
      <c r="V214" s="97"/>
      <c r="W214" s="97"/>
      <c r="X214" s="98"/>
      <c r="Y214" s="97"/>
      <c r="Z214" s="97"/>
      <c r="AA214" s="97"/>
      <c r="AB214" s="97"/>
      <c r="AC214" s="97"/>
      <c r="AD214" s="97"/>
      <c r="AE214" s="97"/>
      <c r="AF214" s="97"/>
      <c r="AG214" s="97"/>
      <c r="AH214" s="97"/>
      <c r="AI214" s="98"/>
      <c r="AJ214" s="98"/>
      <c r="AK214" s="97"/>
      <c r="AL214" s="97"/>
      <c r="AM214" s="97"/>
      <c r="AN214" s="97"/>
      <c r="AO214" s="97"/>
      <c r="AP214" s="97"/>
      <c r="AQ214" s="97"/>
      <c r="AR214" s="97"/>
      <c r="AS214" s="97"/>
      <c r="AT214" s="97"/>
      <c r="AU214" s="97"/>
      <c r="AV214" s="97"/>
      <c r="AW214" s="98"/>
      <c r="AX214" s="98"/>
      <c r="AY214" s="97"/>
      <c r="AZ214" s="97"/>
      <c r="BA214" s="98"/>
      <c r="BB214" s="98"/>
      <c r="BC214" s="97"/>
      <c r="BD214" s="97"/>
      <c r="BE214" s="98"/>
      <c r="BF214" s="98"/>
      <c r="BG214" s="97"/>
      <c r="BH214" s="98"/>
      <c r="BI214" s="98"/>
      <c r="BJ214" s="23"/>
      <c r="BK214" s="23"/>
      <c r="BL214" s="23"/>
      <c r="BM214" s="86"/>
      <c r="BN214" s="14"/>
      <c r="BO214" s="14"/>
      <c r="BP214" s="14"/>
      <c r="BQ214" s="14"/>
      <c r="BR214" s="14"/>
      <c r="BS214" s="14"/>
      <c r="BT214" s="14"/>
      <c r="BU214" s="19"/>
      <c r="BV214" s="19"/>
      <c r="BW214" s="14"/>
      <c r="BX214" s="14"/>
      <c r="BY214" s="14"/>
      <c r="BZ214" s="14"/>
      <c r="CA214" s="14"/>
      <c r="CE214" s="14"/>
      <c r="CF214" s="14"/>
    </row>
    <row r="215" spans="1:84" x14ac:dyDescent="0.25">
      <c r="A215" s="15" t="s">
        <v>737</v>
      </c>
      <c r="B215" s="15"/>
      <c r="C215" s="15"/>
      <c r="D215" s="15"/>
      <c r="E215" s="15"/>
      <c r="F215" s="16"/>
      <c r="G215" s="15"/>
      <c r="H215" s="15"/>
      <c r="I215" s="15"/>
      <c r="J215" s="15"/>
      <c r="K215" s="15"/>
      <c r="L215" s="15"/>
      <c r="M215" s="15"/>
      <c r="N215" s="15"/>
      <c r="O215" s="15"/>
      <c r="P215" s="15"/>
      <c r="Q215" s="15"/>
      <c r="R215" s="15"/>
      <c r="S215" s="15"/>
      <c r="T215" s="15"/>
      <c r="U215" s="15"/>
      <c r="V215" s="15"/>
      <c r="W215" s="15"/>
      <c r="X215" s="17"/>
      <c r="Y215" s="15"/>
      <c r="Z215" s="15"/>
      <c r="AA215" s="15"/>
      <c r="AB215" s="15"/>
      <c r="AC215" s="15"/>
      <c r="AD215" s="15"/>
      <c r="AE215" s="15"/>
      <c r="AF215" s="15"/>
      <c r="AG215" s="15"/>
      <c r="AH215" s="15"/>
      <c r="AI215" s="17"/>
      <c r="AJ215" s="17"/>
      <c r="AK215" s="15"/>
      <c r="AL215" s="15"/>
      <c r="AM215" s="15"/>
      <c r="AN215" s="15"/>
      <c r="AO215" s="15"/>
      <c r="AP215" s="15"/>
      <c r="AQ215" s="15"/>
      <c r="AR215" s="15"/>
      <c r="AS215" s="15"/>
      <c r="AT215" s="15"/>
      <c r="AU215" s="15"/>
      <c r="AV215" s="15"/>
      <c r="AW215" s="17"/>
      <c r="AX215" s="17"/>
      <c r="AY215" s="15"/>
      <c r="AZ215" s="15"/>
      <c r="BA215" s="17"/>
      <c r="BB215" s="17"/>
      <c r="BC215" s="15"/>
      <c r="BD215" s="15"/>
      <c r="BE215" s="17"/>
      <c r="BF215" s="17"/>
      <c r="BG215" s="15"/>
      <c r="BH215" s="17"/>
      <c r="BI215" s="17"/>
      <c r="BJ215" s="17"/>
      <c r="BK215" s="17"/>
      <c r="BL215" s="17"/>
      <c r="BM215" s="21"/>
      <c r="BU215" s="13"/>
      <c r="BV215" s="13"/>
      <c r="BZ215" s="14"/>
      <c r="CA215" s="14"/>
      <c r="CE215" s="14"/>
      <c r="CF215" s="14"/>
    </row>
    <row r="216" spans="1:84" x14ac:dyDescent="0.25">
      <c r="A216" s="16" t="s">
        <v>738</v>
      </c>
      <c r="B216" s="16"/>
      <c r="C216" s="16"/>
      <c r="D216" s="16"/>
      <c r="E216" s="15"/>
      <c r="F216" s="16"/>
      <c r="G216" s="15"/>
      <c r="H216" s="15"/>
      <c r="I216" s="15"/>
      <c r="J216" s="15"/>
      <c r="K216" s="15"/>
      <c r="L216" s="15"/>
      <c r="M216" s="15"/>
      <c r="N216" s="15"/>
      <c r="O216" s="15"/>
      <c r="P216" s="15"/>
      <c r="Q216" s="15"/>
      <c r="R216" s="15"/>
      <c r="S216" s="15"/>
      <c r="T216" s="15"/>
      <c r="U216" s="15"/>
      <c r="V216" s="15"/>
      <c r="W216" s="15"/>
      <c r="X216" s="17"/>
      <c r="Y216" s="15"/>
      <c r="Z216" s="15"/>
      <c r="AA216" s="15"/>
      <c r="AB216" s="15"/>
      <c r="AC216" s="15"/>
      <c r="AD216" s="15"/>
      <c r="AE216" s="15"/>
      <c r="AF216" s="15"/>
      <c r="AG216" s="15"/>
      <c r="AH216" s="15"/>
      <c r="AI216" s="17"/>
      <c r="AJ216" s="17"/>
      <c r="AK216" s="15"/>
      <c r="AL216" s="15"/>
      <c r="AM216" s="15"/>
      <c r="AN216" s="15"/>
      <c r="AO216" s="15"/>
      <c r="AP216" s="15"/>
      <c r="AQ216" s="15"/>
      <c r="AR216" s="15"/>
      <c r="AS216" s="15"/>
      <c r="AT216" s="15"/>
      <c r="AU216" s="15"/>
      <c r="AV216" s="15"/>
      <c r="AW216" s="17"/>
      <c r="AX216" s="17"/>
      <c r="AY216" s="15"/>
      <c r="AZ216" s="15"/>
      <c r="BA216" s="17"/>
      <c r="BB216" s="17"/>
      <c r="BC216" s="15"/>
      <c r="BD216" s="15"/>
      <c r="BE216" s="17"/>
      <c r="BF216" s="17"/>
      <c r="BG216" s="15"/>
      <c r="BH216" s="17"/>
      <c r="BI216" s="17"/>
      <c r="BJ216" s="17"/>
      <c r="BK216" s="17"/>
      <c r="BL216" s="17"/>
      <c r="BM216" s="21"/>
      <c r="BU216" s="13"/>
      <c r="BV216" s="13"/>
      <c r="BZ216" s="14"/>
      <c r="CA216" s="14"/>
      <c r="CE216" s="14"/>
      <c r="CF216" s="14"/>
    </row>
    <row r="217" spans="1:84" x14ac:dyDescent="0.25">
      <c r="A217" s="15" t="s">
        <v>739</v>
      </c>
      <c r="B217" s="15"/>
      <c r="C217" s="15"/>
      <c r="D217" s="15"/>
      <c r="E217" s="15"/>
      <c r="F217" s="16"/>
      <c r="G217" s="15"/>
      <c r="H217" s="16"/>
      <c r="I217" s="16"/>
      <c r="J217" s="16"/>
      <c r="K217" s="16"/>
      <c r="L217" s="16"/>
      <c r="M217" s="16"/>
      <c r="N217" s="16"/>
      <c r="O217" s="16"/>
      <c r="P217" s="16"/>
      <c r="Q217" s="16"/>
      <c r="R217" s="16"/>
      <c r="S217" s="16"/>
      <c r="T217" s="16"/>
      <c r="U217" s="16"/>
      <c r="V217" s="16"/>
      <c r="W217" s="16"/>
      <c r="X217" s="100"/>
      <c r="Y217" s="16"/>
      <c r="Z217" s="16"/>
      <c r="AA217" s="16"/>
      <c r="AB217" s="16"/>
      <c r="AC217" s="16"/>
      <c r="AD217" s="16"/>
      <c r="AE217" s="16"/>
      <c r="AF217" s="16"/>
      <c r="AG217" s="16"/>
      <c r="AH217" s="16"/>
      <c r="AI217" s="100"/>
      <c r="AJ217" s="100"/>
      <c r="AK217" s="16"/>
      <c r="AL217" s="16"/>
      <c r="AM217" s="16"/>
      <c r="AN217" s="16"/>
      <c r="AO217" s="16"/>
      <c r="AP217" s="16"/>
      <c r="AQ217" s="16"/>
      <c r="AR217" s="16"/>
      <c r="AS217" s="16"/>
      <c r="AT217" s="16"/>
      <c r="AU217" s="16"/>
      <c r="AV217" s="16"/>
      <c r="AW217" s="100"/>
      <c r="AX217" s="100"/>
      <c r="AY217" s="16"/>
      <c r="AZ217" s="16"/>
      <c r="BA217" s="100"/>
      <c r="BB217" s="100"/>
      <c r="BC217" s="16"/>
      <c r="BD217" s="16"/>
      <c r="BE217" s="100"/>
      <c r="BF217" s="100"/>
      <c r="BG217" s="16"/>
      <c r="BH217" s="100"/>
      <c r="BI217" s="100"/>
      <c r="BJ217" s="17"/>
      <c r="BK217" s="17"/>
      <c r="BL217" s="17"/>
      <c r="BM217" s="21"/>
      <c r="BU217" s="13"/>
      <c r="BV217" s="13"/>
      <c r="BZ217" s="14"/>
      <c r="CA217" s="14"/>
      <c r="CE217" s="14"/>
      <c r="CF217" s="14"/>
    </row>
    <row r="218" spans="1:84" x14ac:dyDescent="0.25">
      <c r="A218" s="12"/>
      <c r="B218" s="12"/>
      <c r="C218" s="12"/>
      <c r="D218" s="12"/>
      <c r="E218" s="12"/>
      <c r="G218" s="12"/>
      <c r="H218" s="12"/>
      <c r="I218" s="12"/>
      <c r="J218" s="12"/>
      <c r="K218" s="12"/>
      <c r="L218" s="12"/>
      <c r="M218" s="12"/>
      <c r="N218" s="12"/>
      <c r="Q218" s="12"/>
      <c r="R218" s="12"/>
      <c r="S218" s="12"/>
      <c r="T218" s="12"/>
      <c r="U218" s="12"/>
      <c r="V218" s="12"/>
      <c r="W218" s="12"/>
      <c r="X218" s="20"/>
      <c r="Y218" s="12"/>
      <c r="Z218" s="12"/>
      <c r="AA218" s="12"/>
      <c r="AB218" s="12"/>
      <c r="AC218" s="12"/>
      <c r="AD218" s="12"/>
      <c r="AE218" s="12"/>
      <c r="AF218" s="12"/>
      <c r="AG218" s="12"/>
      <c r="AH218" s="12"/>
      <c r="AI218" s="20"/>
      <c r="AJ218" s="20"/>
      <c r="AK218" s="12"/>
      <c r="AL218" s="12"/>
      <c r="AM218" s="12"/>
      <c r="AN218" s="12"/>
      <c r="AO218" s="12"/>
      <c r="AP218" s="12"/>
      <c r="AQ218" s="12"/>
      <c r="AR218" s="12"/>
      <c r="AS218" s="12"/>
      <c r="AT218" s="12"/>
      <c r="AU218" s="12"/>
      <c r="AV218" s="12"/>
      <c r="AW218" s="20"/>
      <c r="AX218" s="20"/>
      <c r="AY218" s="12"/>
      <c r="AZ218" s="12"/>
      <c r="BA218" s="20"/>
      <c r="BB218" s="20"/>
      <c r="BC218" s="12"/>
      <c r="BD218" s="12"/>
      <c r="BE218" s="20"/>
      <c r="BF218" s="20"/>
      <c r="BG218" s="12"/>
      <c r="BH218" s="20"/>
      <c r="BI218" s="20"/>
      <c r="BJ218" s="13"/>
      <c r="BK218" s="13"/>
      <c r="BL218" s="13"/>
      <c r="BM218" s="101"/>
      <c r="BU218" s="13"/>
      <c r="BV218" s="13"/>
      <c r="BZ218" s="14"/>
      <c r="CA218" s="14"/>
      <c r="CE218" s="14"/>
      <c r="CF218" s="14"/>
    </row>
    <row r="219" spans="1:84" x14ac:dyDescent="0.25">
      <c r="X219" s="13"/>
      <c r="AI219" s="13"/>
      <c r="AJ219" s="13"/>
      <c r="AW219" s="13"/>
      <c r="AX219" s="13"/>
      <c r="BA219" s="13"/>
      <c r="BB219" s="13"/>
      <c r="BE219" s="13"/>
      <c r="BF219" s="13"/>
      <c r="BH219" s="13"/>
      <c r="BI219" s="13"/>
      <c r="BJ219" s="13"/>
      <c r="BK219" s="13"/>
      <c r="BL219" s="13"/>
      <c r="BM219" s="101"/>
      <c r="BU219" s="13"/>
      <c r="BV219" s="13"/>
      <c r="BZ219" s="14"/>
      <c r="CA219" s="14"/>
      <c r="CE219" s="14"/>
      <c r="CF219" s="14"/>
    </row>
    <row r="220" spans="1:84" x14ac:dyDescent="0.25">
      <c r="X220" s="13"/>
      <c r="AI220" s="13"/>
      <c r="AJ220" s="13"/>
      <c r="AW220" s="13"/>
      <c r="AX220" s="13"/>
      <c r="BA220" s="13"/>
      <c r="BB220" s="13"/>
      <c r="BE220" s="13"/>
      <c r="BF220" s="13"/>
      <c r="BH220" s="13"/>
      <c r="BI220" s="13"/>
      <c r="BJ220" s="13"/>
      <c r="BK220" s="13"/>
      <c r="BL220" s="13"/>
      <c r="BM220" s="101"/>
      <c r="BU220" s="13"/>
      <c r="BV220" s="13"/>
      <c r="BZ220" s="14"/>
      <c r="CA220" s="14"/>
      <c r="CE220" s="14"/>
      <c r="CF220" s="14"/>
    </row>
    <row r="221" spans="1:84" x14ac:dyDescent="0.25">
      <c r="X221" s="13"/>
      <c r="AI221" s="13"/>
      <c r="AJ221" s="13"/>
      <c r="AW221" s="13"/>
      <c r="AX221" s="13"/>
      <c r="BA221" s="13"/>
      <c r="BB221" s="13"/>
      <c r="BE221" s="13"/>
      <c r="BF221" s="13"/>
      <c r="BH221" s="13"/>
      <c r="BI221" s="13"/>
      <c r="BJ221" s="13"/>
      <c r="BK221" s="13"/>
      <c r="BL221" s="13"/>
      <c r="BM221" s="101"/>
      <c r="BU221" s="13"/>
      <c r="BV221" s="13"/>
      <c r="BZ221" s="14"/>
      <c r="CA221" s="14"/>
      <c r="CE221" s="14"/>
      <c r="CF221" s="14"/>
    </row>
    <row r="222" spans="1:84" x14ac:dyDescent="0.25">
      <c r="X222" s="13"/>
      <c r="AI222" s="13"/>
      <c r="AJ222" s="13"/>
      <c r="AW222" s="13"/>
      <c r="AX222" s="13"/>
      <c r="BA222" s="13"/>
      <c r="BB222" s="13"/>
      <c r="BE222" s="13"/>
      <c r="BF222" s="13"/>
      <c r="BH222" s="13"/>
      <c r="BI222" s="13"/>
      <c r="BJ222" s="13"/>
      <c r="BK222" s="13"/>
      <c r="BL222" s="13"/>
      <c r="BM222" s="101"/>
      <c r="BU222" s="13"/>
      <c r="BV222" s="13"/>
      <c r="BZ222" s="14"/>
      <c r="CA222" s="14"/>
      <c r="CE222" s="14"/>
      <c r="CF222" s="14"/>
    </row>
    <row r="223" spans="1:84" x14ac:dyDescent="0.25">
      <c r="X223" s="13"/>
      <c r="AI223" s="13"/>
      <c r="AJ223" s="13"/>
      <c r="AW223" s="13"/>
      <c r="AX223" s="13"/>
      <c r="BA223" s="13"/>
      <c r="BB223" s="13"/>
      <c r="BE223" s="13"/>
      <c r="BF223" s="13"/>
      <c r="BH223" s="13"/>
      <c r="BI223" s="13"/>
      <c r="BJ223" s="13"/>
      <c r="BK223" s="13"/>
      <c r="BL223" s="13"/>
      <c r="BM223" s="101"/>
      <c r="BU223" s="13"/>
      <c r="BV223" s="13"/>
      <c r="BZ223" s="14"/>
      <c r="CA223" s="14"/>
      <c r="CE223" s="14"/>
      <c r="CF223" s="14"/>
    </row>
    <row r="224" spans="1:84" x14ac:dyDescent="0.25">
      <c r="X224" s="13"/>
      <c r="AI224" s="13"/>
      <c r="AJ224" s="13"/>
      <c r="AW224" s="13"/>
      <c r="AX224" s="13"/>
      <c r="BA224" s="13"/>
      <c r="BB224" s="13"/>
      <c r="BE224" s="13"/>
      <c r="BF224" s="13"/>
      <c r="BH224" s="13"/>
      <c r="BI224" s="13"/>
      <c r="BJ224" s="13"/>
      <c r="BK224" s="13"/>
      <c r="BL224" s="13"/>
      <c r="BM224" s="101"/>
      <c r="BU224" s="13"/>
      <c r="BV224" s="13"/>
      <c r="BZ224" s="14"/>
      <c r="CA224" s="14"/>
      <c r="CE224" s="14"/>
      <c r="CF224" s="14"/>
    </row>
    <row r="225" spans="24:84" x14ac:dyDescent="0.25">
      <c r="X225" s="13"/>
      <c r="AI225" s="13"/>
      <c r="AJ225" s="13"/>
      <c r="AW225" s="13"/>
      <c r="AX225" s="13"/>
      <c r="BA225" s="13"/>
      <c r="BB225" s="13"/>
      <c r="BE225" s="13"/>
      <c r="BF225" s="13"/>
      <c r="BH225" s="13"/>
      <c r="BI225" s="13"/>
      <c r="BJ225" s="13"/>
      <c r="BK225" s="13"/>
      <c r="BL225" s="13"/>
      <c r="BM225" s="101"/>
      <c r="BU225" s="13"/>
      <c r="BV225" s="13"/>
      <c r="BZ225" s="14"/>
      <c r="CA225" s="14"/>
      <c r="CE225" s="14"/>
      <c r="CF225" s="14"/>
    </row>
    <row r="226" spans="24:84" x14ac:dyDescent="0.25">
      <c r="X226" s="13"/>
      <c r="AI226" s="13"/>
      <c r="AJ226" s="13"/>
      <c r="AW226" s="13"/>
      <c r="AX226" s="13"/>
      <c r="BA226" s="13"/>
      <c r="BB226" s="13"/>
      <c r="BE226" s="13"/>
      <c r="BF226" s="13"/>
      <c r="BH226" s="13"/>
      <c r="BI226" s="13"/>
      <c r="BJ226" s="13"/>
      <c r="BK226" s="13"/>
      <c r="BL226" s="13"/>
      <c r="BM226" s="101"/>
      <c r="BU226" s="13"/>
      <c r="BV226" s="13"/>
      <c r="BZ226" s="14"/>
      <c r="CA226" s="14"/>
      <c r="CE226" s="14"/>
      <c r="CF226" s="14"/>
    </row>
    <row r="227" spans="24:84" x14ac:dyDescent="0.25">
      <c r="X227" s="13"/>
      <c r="AI227" s="13"/>
      <c r="AJ227" s="13"/>
      <c r="AW227" s="13"/>
      <c r="AX227" s="13"/>
      <c r="BA227" s="13"/>
      <c r="BB227" s="13"/>
      <c r="BE227" s="13"/>
      <c r="BF227" s="13"/>
      <c r="BH227" s="13"/>
      <c r="BI227" s="13"/>
      <c r="BJ227" s="13"/>
      <c r="BK227" s="13"/>
      <c r="BL227" s="13"/>
      <c r="BM227" s="101"/>
      <c r="BU227" s="13"/>
      <c r="BV227" s="13"/>
      <c r="BZ227" s="14"/>
      <c r="CA227" s="14"/>
      <c r="CE227" s="14"/>
      <c r="CF227" s="14"/>
    </row>
    <row r="228" spans="24:84" x14ac:dyDescent="0.25">
      <c r="X228" s="13"/>
      <c r="AI228" s="13"/>
      <c r="AJ228" s="13"/>
      <c r="AW228" s="13"/>
      <c r="AX228" s="13"/>
      <c r="BA228" s="13"/>
      <c r="BB228" s="13"/>
      <c r="BE228" s="13"/>
      <c r="BF228" s="13"/>
      <c r="BH228" s="13"/>
      <c r="BI228" s="13"/>
      <c r="BJ228" s="13"/>
      <c r="BK228" s="13"/>
      <c r="BL228" s="13"/>
      <c r="BM228" s="101"/>
      <c r="BU228" s="13"/>
      <c r="BV228" s="13"/>
      <c r="BZ228" s="14"/>
      <c r="CA228" s="14"/>
      <c r="CE228" s="14"/>
      <c r="CF228" s="14"/>
    </row>
    <row r="229" spans="24:84" x14ac:dyDescent="0.25">
      <c r="X229" s="13"/>
      <c r="AI229" s="13"/>
      <c r="AJ229" s="13"/>
      <c r="AW229" s="13"/>
      <c r="AX229" s="13"/>
      <c r="BA229" s="13"/>
      <c r="BB229" s="13"/>
      <c r="BE229" s="13"/>
      <c r="BF229" s="13"/>
      <c r="BH229" s="13"/>
      <c r="BI229" s="13"/>
      <c r="BJ229" s="13"/>
      <c r="BK229" s="13"/>
      <c r="BL229" s="13"/>
      <c r="BM229" s="101"/>
      <c r="BU229" s="13"/>
      <c r="BV229" s="13"/>
      <c r="BZ229" s="14"/>
      <c r="CA229" s="14"/>
      <c r="CE229" s="14"/>
      <c r="CF229" s="14"/>
    </row>
    <row r="230" spans="24:84" x14ac:dyDescent="0.25">
      <c r="X230" s="13"/>
      <c r="AI230" s="13"/>
      <c r="AJ230" s="13"/>
      <c r="AW230" s="13"/>
      <c r="AX230" s="13"/>
      <c r="BA230" s="13"/>
      <c r="BB230" s="13"/>
      <c r="BE230" s="13"/>
      <c r="BF230" s="13"/>
      <c r="BH230" s="13"/>
      <c r="BI230" s="13"/>
      <c r="BJ230" s="13"/>
      <c r="BK230" s="13"/>
      <c r="BL230" s="13"/>
      <c r="BM230" s="101"/>
      <c r="BU230" s="13"/>
      <c r="BV230" s="13"/>
      <c r="BZ230" s="14"/>
      <c r="CA230" s="14"/>
      <c r="CE230" s="14"/>
      <c r="CF230" s="14"/>
    </row>
    <row r="231" spans="24:84" x14ac:dyDescent="0.25">
      <c r="X231" s="13"/>
      <c r="AI231" s="13"/>
      <c r="AJ231" s="13"/>
      <c r="AW231" s="13"/>
      <c r="AX231" s="13"/>
      <c r="BA231" s="13"/>
      <c r="BB231" s="13"/>
      <c r="BE231" s="13"/>
      <c r="BF231" s="13"/>
      <c r="BH231" s="13"/>
      <c r="BI231" s="13"/>
      <c r="BJ231" s="13"/>
      <c r="BK231" s="13"/>
      <c r="BL231" s="13"/>
      <c r="BM231" s="101"/>
      <c r="BU231" s="13"/>
      <c r="BV231" s="13"/>
      <c r="BZ231" s="14"/>
      <c r="CA231" s="14"/>
      <c r="CE231" s="14"/>
      <c r="CF231" s="14"/>
    </row>
    <row r="232" spans="24:84" x14ac:dyDescent="0.25">
      <c r="X232" s="13"/>
      <c r="AI232" s="13"/>
      <c r="AJ232" s="13"/>
      <c r="AW232" s="13"/>
      <c r="AX232" s="13"/>
      <c r="BA232" s="13"/>
      <c r="BB232" s="13"/>
      <c r="BE232" s="13"/>
      <c r="BF232" s="13"/>
      <c r="BH232" s="13"/>
      <c r="BI232" s="13"/>
      <c r="BJ232" s="13"/>
      <c r="BK232" s="13"/>
      <c r="BL232" s="13"/>
      <c r="BM232" s="101"/>
      <c r="BU232" s="13"/>
      <c r="BV232" s="13"/>
      <c r="BZ232" s="14"/>
      <c r="CA232" s="14"/>
      <c r="CE232" s="14"/>
      <c r="CF232" s="14"/>
    </row>
    <row r="233" spans="24:84" x14ac:dyDescent="0.25">
      <c r="X233" s="13"/>
      <c r="AI233" s="13"/>
      <c r="AJ233" s="13"/>
      <c r="AW233" s="13"/>
      <c r="AX233" s="13"/>
      <c r="BA233" s="13"/>
      <c r="BB233" s="13"/>
      <c r="BE233" s="13"/>
      <c r="BF233" s="13"/>
      <c r="BH233" s="13"/>
      <c r="BI233" s="13"/>
      <c r="BJ233" s="13"/>
      <c r="BK233" s="13"/>
      <c r="BL233" s="13"/>
      <c r="BM233" s="101"/>
      <c r="BU233" s="13"/>
      <c r="BV233" s="13"/>
      <c r="BZ233" s="14"/>
      <c r="CA233" s="14"/>
      <c r="CE233" s="14"/>
      <c r="CF233" s="14"/>
    </row>
    <row r="234" spans="24:84" x14ac:dyDescent="0.25">
      <c r="X234" s="13"/>
      <c r="AI234" s="13"/>
      <c r="AJ234" s="13"/>
      <c r="AW234" s="13"/>
      <c r="AX234" s="13"/>
      <c r="BA234" s="13"/>
      <c r="BB234" s="13"/>
      <c r="BE234" s="13"/>
      <c r="BF234" s="13"/>
      <c r="BH234" s="13"/>
      <c r="BI234" s="13"/>
      <c r="BJ234" s="13"/>
      <c r="BK234" s="13"/>
      <c r="BL234" s="13"/>
      <c r="BM234" s="101"/>
      <c r="BU234" s="13"/>
      <c r="BV234" s="13"/>
      <c r="BZ234" s="14"/>
      <c r="CA234" s="14"/>
      <c r="CE234" s="14"/>
      <c r="CF234" s="14"/>
    </row>
    <row r="235" spans="24:84" x14ac:dyDescent="0.25">
      <c r="X235" s="13"/>
      <c r="AI235" s="13"/>
      <c r="AJ235" s="13"/>
      <c r="AW235" s="13"/>
      <c r="AX235" s="13"/>
      <c r="BA235" s="13"/>
      <c r="BB235" s="13"/>
      <c r="BE235" s="13"/>
      <c r="BF235" s="13"/>
      <c r="BH235" s="13"/>
      <c r="BI235" s="13"/>
      <c r="BJ235" s="13"/>
      <c r="BK235" s="13"/>
      <c r="BL235" s="13"/>
      <c r="BM235" s="101"/>
      <c r="BU235" s="13"/>
      <c r="BV235" s="13"/>
      <c r="BZ235" s="14"/>
      <c r="CA235" s="14"/>
      <c r="CE235" s="14"/>
      <c r="CF235" s="14"/>
    </row>
    <row r="236" spans="24:84" x14ac:dyDescent="0.25">
      <c r="X236" s="13"/>
      <c r="AI236" s="13"/>
      <c r="AJ236" s="13"/>
      <c r="AW236" s="13"/>
      <c r="AX236" s="13"/>
      <c r="BA236" s="13"/>
      <c r="BB236" s="13"/>
      <c r="BE236" s="13"/>
      <c r="BF236" s="13"/>
      <c r="BH236" s="13"/>
      <c r="BI236" s="13"/>
      <c r="BJ236" s="13"/>
      <c r="BK236" s="13"/>
      <c r="BL236" s="13"/>
      <c r="BM236" s="101"/>
      <c r="BU236" s="13"/>
      <c r="BV236" s="13"/>
      <c r="BZ236" s="14"/>
      <c r="CA236" s="14"/>
      <c r="CE236" s="14"/>
      <c r="CF236" s="14"/>
    </row>
    <row r="237" spans="24:84" x14ac:dyDescent="0.25">
      <c r="X237" s="13"/>
      <c r="AI237" s="13"/>
      <c r="AJ237" s="13"/>
      <c r="AW237" s="13"/>
      <c r="AX237" s="13"/>
      <c r="BA237" s="13"/>
      <c r="BB237" s="13"/>
      <c r="BE237" s="13"/>
      <c r="BF237" s="13"/>
      <c r="BH237" s="13"/>
      <c r="BI237" s="13"/>
      <c r="BJ237" s="13"/>
      <c r="BK237" s="13"/>
      <c r="BL237" s="13"/>
      <c r="BM237" s="101"/>
      <c r="BU237" s="13"/>
      <c r="BV237" s="13"/>
      <c r="BZ237" s="14"/>
      <c r="CA237" s="14"/>
      <c r="CE237" s="14"/>
      <c r="CF237" s="14"/>
    </row>
    <row r="238" spans="24:84" x14ac:dyDescent="0.25">
      <c r="X238" s="13"/>
      <c r="AI238" s="13"/>
      <c r="AJ238" s="13"/>
      <c r="AW238" s="13"/>
      <c r="AX238" s="13"/>
      <c r="BA238" s="13"/>
      <c r="BB238" s="13"/>
      <c r="BE238" s="13"/>
      <c r="BF238" s="13"/>
      <c r="BH238" s="13"/>
      <c r="BI238" s="13"/>
      <c r="BJ238" s="13"/>
      <c r="BK238" s="13"/>
      <c r="BL238" s="13"/>
      <c r="BM238" s="101"/>
      <c r="BU238" s="13"/>
      <c r="BV238" s="13"/>
      <c r="BZ238" s="14"/>
      <c r="CA238" s="14"/>
      <c r="CE238" s="14"/>
      <c r="CF238" s="14"/>
    </row>
    <row r="239" spans="24:84" x14ac:dyDescent="0.25">
      <c r="X239" s="13"/>
      <c r="AI239" s="13"/>
      <c r="AJ239" s="13"/>
      <c r="AW239" s="13"/>
      <c r="AX239" s="13"/>
      <c r="BA239" s="13"/>
      <c r="BB239" s="13"/>
      <c r="BE239" s="13"/>
      <c r="BF239" s="13"/>
      <c r="BH239" s="13"/>
      <c r="BI239" s="13"/>
      <c r="BJ239" s="13"/>
      <c r="BK239" s="13"/>
      <c r="BL239" s="13"/>
      <c r="BM239" s="101"/>
      <c r="BU239" s="13"/>
      <c r="BV239" s="13"/>
      <c r="BZ239" s="14"/>
      <c r="CA239" s="14"/>
      <c r="CE239" s="14"/>
      <c r="CF239" s="14"/>
    </row>
    <row r="240" spans="24:84" x14ac:dyDescent="0.25">
      <c r="X240" s="13"/>
      <c r="AI240" s="13"/>
      <c r="AJ240" s="13"/>
      <c r="AW240" s="13"/>
      <c r="AX240" s="13"/>
      <c r="BA240" s="13"/>
      <c r="BB240" s="13"/>
      <c r="BE240" s="13"/>
      <c r="BF240" s="13"/>
      <c r="BH240" s="13"/>
      <c r="BI240" s="13"/>
      <c r="BJ240" s="13"/>
      <c r="BK240" s="13"/>
      <c r="BL240" s="13"/>
      <c r="BM240" s="101"/>
      <c r="BU240" s="13"/>
      <c r="BV240" s="13"/>
      <c r="BZ240" s="14"/>
      <c r="CA240" s="14"/>
      <c r="CE240" s="14"/>
      <c r="CF240" s="14"/>
    </row>
    <row r="241" spans="24:84" x14ac:dyDescent="0.25">
      <c r="X241" s="13"/>
      <c r="AI241" s="13"/>
      <c r="AJ241" s="13"/>
      <c r="AW241" s="13"/>
      <c r="AX241" s="13"/>
      <c r="BA241" s="13"/>
      <c r="BB241" s="13"/>
      <c r="BE241" s="13"/>
      <c r="BF241" s="13"/>
      <c r="BH241" s="13"/>
      <c r="BI241" s="13"/>
      <c r="BJ241" s="13"/>
      <c r="BK241" s="13"/>
      <c r="BL241" s="13"/>
      <c r="BM241" s="101"/>
      <c r="BU241" s="13"/>
      <c r="BV241" s="13"/>
      <c r="BZ241" s="14"/>
      <c r="CA241" s="14"/>
      <c r="CE241" s="14"/>
      <c r="CF241" s="14"/>
    </row>
    <row r="242" spans="24:84" x14ac:dyDescent="0.25">
      <c r="X242" s="13"/>
      <c r="AI242" s="13"/>
      <c r="AJ242" s="13"/>
      <c r="AW242" s="13"/>
      <c r="AX242" s="13"/>
      <c r="BA242" s="13"/>
      <c r="BB242" s="13"/>
      <c r="BE242" s="13"/>
      <c r="BF242" s="13"/>
      <c r="BH242" s="13"/>
      <c r="BI242" s="13"/>
      <c r="BJ242" s="13"/>
      <c r="BK242" s="13"/>
      <c r="BL242" s="13"/>
      <c r="BM242" s="101"/>
      <c r="BU242" s="13"/>
      <c r="BV242" s="13"/>
      <c r="BZ242" s="14"/>
      <c r="CA242" s="14"/>
      <c r="CE242" s="14"/>
      <c r="CF242" s="14"/>
    </row>
    <row r="243" spans="24:84" x14ac:dyDescent="0.25">
      <c r="X243" s="13"/>
      <c r="AI243" s="13"/>
      <c r="AJ243" s="13"/>
      <c r="AW243" s="13"/>
      <c r="AX243" s="13"/>
      <c r="BA243" s="13"/>
      <c r="BB243" s="13"/>
      <c r="BE243" s="13"/>
      <c r="BF243" s="13"/>
      <c r="BH243" s="13"/>
      <c r="BI243" s="13"/>
      <c r="BJ243" s="13"/>
      <c r="BK243" s="13"/>
      <c r="BL243" s="13"/>
      <c r="BM243" s="101"/>
      <c r="BU243" s="13"/>
      <c r="BV243" s="13"/>
      <c r="BZ243" s="14"/>
      <c r="CA243" s="14"/>
      <c r="CE243" s="14"/>
      <c r="CF243" s="14"/>
    </row>
    <row r="244" spans="24:84" x14ac:dyDescent="0.25">
      <c r="X244" s="13"/>
      <c r="AI244" s="13"/>
      <c r="AJ244" s="13"/>
      <c r="AW244" s="13"/>
      <c r="AX244" s="13"/>
      <c r="BA244" s="13"/>
      <c r="BB244" s="13"/>
      <c r="BE244" s="13"/>
      <c r="BF244" s="13"/>
      <c r="BH244" s="13"/>
      <c r="BI244" s="13"/>
      <c r="BJ244" s="13"/>
      <c r="BK244" s="13"/>
      <c r="BL244" s="13"/>
      <c r="BM244" s="101"/>
      <c r="BU244" s="13"/>
      <c r="BV244" s="13"/>
      <c r="BZ244" s="14"/>
      <c r="CA244" s="14"/>
      <c r="CE244" s="14"/>
      <c r="CF244" s="14"/>
    </row>
    <row r="245" spans="24:84" x14ac:dyDescent="0.25">
      <c r="X245" s="13"/>
      <c r="AI245" s="13"/>
      <c r="AJ245" s="13"/>
      <c r="AW245" s="13"/>
      <c r="AX245" s="13"/>
      <c r="BA245" s="13"/>
      <c r="BB245" s="13"/>
      <c r="BE245" s="13"/>
      <c r="BF245" s="13"/>
      <c r="BH245" s="13"/>
      <c r="BI245" s="13"/>
      <c r="BJ245" s="13"/>
      <c r="BK245" s="13"/>
      <c r="BL245" s="13"/>
      <c r="BM245" s="101"/>
      <c r="BU245" s="13"/>
      <c r="BV245" s="13"/>
      <c r="BZ245" s="14"/>
      <c r="CA245" s="14"/>
      <c r="CE245" s="14"/>
      <c r="CF245" s="14"/>
    </row>
    <row r="246" spans="24:84" x14ac:dyDescent="0.25">
      <c r="X246" s="13"/>
      <c r="AI246" s="13"/>
      <c r="AJ246" s="13"/>
      <c r="AW246" s="13"/>
      <c r="AX246" s="13"/>
      <c r="BA246" s="13"/>
      <c r="BB246" s="13"/>
      <c r="BE246" s="13"/>
      <c r="BF246" s="13"/>
      <c r="BH246" s="13"/>
      <c r="BI246" s="13"/>
      <c r="BJ246" s="13"/>
      <c r="BK246" s="13"/>
      <c r="BL246" s="13"/>
      <c r="BM246" s="101"/>
      <c r="BU246" s="13"/>
      <c r="BV246" s="13"/>
      <c r="BZ246" s="14"/>
      <c r="CA246" s="14"/>
      <c r="CE246" s="14"/>
      <c r="CF246" s="14"/>
    </row>
    <row r="247" spans="24:84" x14ac:dyDescent="0.25">
      <c r="X247" s="13"/>
      <c r="AI247" s="13"/>
      <c r="AJ247" s="13"/>
      <c r="AW247" s="13"/>
      <c r="AX247" s="13"/>
      <c r="BA247" s="13"/>
      <c r="BB247" s="13"/>
      <c r="BE247" s="13"/>
      <c r="BF247" s="13"/>
      <c r="BH247" s="13"/>
      <c r="BI247" s="13"/>
      <c r="BJ247" s="13"/>
      <c r="BK247" s="13"/>
      <c r="BL247" s="13"/>
      <c r="BM247" s="101"/>
      <c r="BU247" s="13"/>
      <c r="BV247" s="13"/>
      <c r="BZ247" s="14"/>
      <c r="CA247" s="14"/>
      <c r="CE247" s="14"/>
      <c r="CF247" s="14"/>
    </row>
    <row r="248" spans="24:84" x14ac:dyDescent="0.25">
      <c r="X248" s="13"/>
      <c r="AI248" s="13"/>
      <c r="AJ248" s="13"/>
      <c r="AW248" s="13"/>
      <c r="AX248" s="13"/>
      <c r="BA248" s="13"/>
      <c r="BB248" s="13"/>
      <c r="BE248" s="13"/>
      <c r="BF248" s="13"/>
      <c r="BH248" s="13"/>
      <c r="BI248" s="13"/>
      <c r="BJ248" s="13"/>
      <c r="BK248" s="13"/>
      <c r="BL248" s="13"/>
      <c r="BM248" s="101"/>
      <c r="BU248" s="13"/>
      <c r="BV248" s="13"/>
      <c r="BZ248" s="14"/>
      <c r="CA248" s="14"/>
      <c r="CE248" s="14"/>
      <c r="CF248" s="14"/>
    </row>
    <row r="249" spans="24:84" x14ac:dyDescent="0.25">
      <c r="X249" s="13"/>
      <c r="AI249" s="13"/>
      <c r="AJ249" s="13"/>
      <c r="AW249" s="13"/>
      <c r="AX249" s="13"/>
      <c r="BA249" s="13"/>
      <c r="BB249" s="13"/>
      <c r="BE249" s="13"/>
      <c r="BF249" s="13"/>
      <c r="BH249" s="13"/>
      <c r="BI249" s="13"/>
      <c r="BJ249" s="13"/>
      <c r="BK249" s="13"/>
      <c r="BL249" s="13"/>
      <c r="BM249" s="101"/>
      <c r="BU249" s="13"/>
      <c r="BV249" s="13"/>
      <c r="BZ249" s="14"/>
      <c r="CA249" s="14"/>
      <c r="CE249" s="14"/>
      <c r="CF249" s="14"/>
    </row>
    <row r="250" spans="24:84" x14ac:dyDescent="0.25">
      <c r="X250" s="13"/>
      <c r="AI250" s="13"/>
      <c r="AJ250" s="13"/>
      <c r="AW250" s="13"/>
      <c r="AX250" s="13"/>
      <c r="BA250" s="13"/>
      <c r="BB250" s="13"/>
      <c r="BE250" s="13"/>
      <c r="BF250" s="13"/>
      <c r="BH250" s="13"/>
      <c r="BI250" s="13"/>
      <c r="BJ250" s="13"/>
      <c r="BK250" s="13"/>
      <c r="BL250" s="13"/>
      <c r="BM250" s="101"/>
      <c r="BU250" s="13"/>
      <c r="BV250" s="13"/>
      <c r="BZ250" s="14"/>
      <c r="CA250" s="14"/>
      <c r="CE250" s="14"/>
      <c r="CF250" s="14"/>
    </row>
    <row r="251" spans="24:84" x14ac:dyDescent="0.25">
      <c r="X251" s="13"/>
      <c r="AI251" s="13"/>
      <c r="AJ251" s="13"/>
      <c r="AW251" s="13"/>
      <c r="AX251" s="13"/>
      <c r="BA251" s="13"/>
      <c r="BB251" s="13"/>
      <c r="BE251" s="13"/>
      <c r="BF251" s="13"/>
      <c r="BH251" s="13"/>
      <c r="BI251" s="13"/>
      <c r="BJ251" s="13"/>
      <c r="BK251" s="13"/>
      <c r="BL251" s="13"/>
      <c r="BM251" s="101"/>
      <c r="BU251" s="13"/>
      <c r="BV251" s="13"/>
      <c r="BZ251" s="14"/>
      <c r="CA251" s="14"/>
      <c r="CE251" s="14"/>
      <c r="CF251" s="14"/>
    </row>
    <row r="252" spans="24:84" x14ac:dyDescent="0.25">
      <c r="X252" s="13"/>
      <c r="AI252" s="13"/>
      <c r="AJ252" s="13"/>
      <c r="AW252" s="13"/>
      <c r="AX252" s="13"/>
      <c r="BA252" s="13"/>
      <c r="BB252" s="13"/>
      <c r="BE252" s="13"/>
      <c r="BF252" s="13"/>
      <c r="BH252" s="13"/>
      <c r="BI252" s="13"/>
      <c r="BJ252" s="13"/>
      <c r="BK252" s="13"/>
      <c r="BL252" s="13"/>
      <c r="BM252" s="101"/>
      <c r="BU252" s="13"/>
      <c r="BV252" s="13"/>
      <c r="BZ252" s="14"/>
      <c r="CA252" s="14"/>
      <c r="CE252" s="14"/>
      <c r="CF252" s="14"/>
    </row>
    <row r="253" spans="24:84" x14ac:dyDescent="0.25">
      <c r="X253" s="13"/>
      <c r="AI253" s="13"/>
      <c r="AJ253" s="13"/>
      <c r="AW253" s="13"/>
      <c r="AX253" s="13"/>
      <c r="BA253" s="13"/>
      <c r="BB253" s="13"/>
      <c r="BE253" s="13"/>
      <c r="BF253" s="13"/>
      <c r="BH253" s="13"/>
      <c r="BI253" s="13"/>
      <c r="BJ253" s="13"/>
      <c r="BK253" s="13"/>
      <c r="BL253" s="13"/>
      <c r="BM253" s="101"/>
      <c r="BU253" s="13"/>
      <c r="BV253" s="13"/>
      <c r="BZ253" s="14"/>
      <c r="CA253" s="14"/>
      <c r="CE253" s="14"/>
      <c r="CF253" s="14"/>
    </row>
    <row r="254" spans="24:84" x14ac:dyDescent="0.25">
      <c r="X254" s="13"/>
      <c r="AI254" s="13"/>
      <c r="AJ254" s="13"/>
      <c r="AW254" s="13"/>
      <c r="AX254" s="13"/>
      <c r="BA254" s="13"/>
      <c r="BB254" s="13"/>
      <c r="BE254" s="13"/>
      <c r="BF254" s="13"/>
      <c r="BH254" s="13"/>
      <c r="BI254" s="13"/>
      <c r="BJ254" s="13"/>
      <c r="BK254" s="13"/>
      <c r="BL254" s="13"/>
      <c r="BM254" s="101"/>
      <c r="BU254" s="13"/>
      <c r="BV254" s="13"/>
      <c r="BZ254" s="14"/>
      <c r="CA254" s="14"/>
      <c r="CE254" s="14"/>
      <c r="CF254" s="14"/>
    </row>
    <row r="255" spans="24:84" x14ac:dyDescent="0.25">
      <c r="X255" s="13"/>
      <c r="AI255" s="13"/>
      <c r="AJ255" s="13"/>
      <c r="AW255" s="13"/>
      <c r="AX255" s="13"/>
      <c r="BA255" s="13"/>
      <c r="BB255" s="13"/>
      <c r="BE255" s="13"/>
      <c r="BF255" s="13"/>
      <c r="BH255" s="13"/>
      <c r="BI255" s="13"/>
      <c r="BJ255" s="13"/>
      <c r="BK255" s="13"/>
      <c r="BL255" s="13"/>
      <c r="BM255" s="101"/>
      <c r="BU255" s="13"/>
      <c r="BV255" s="13"/>
      <c r="BZ255" s="14"/>
      <c r="CA255" s="14"/>
      <c r="CE255" s="14"/>
      <c r="CF255" s="14"/>
    </row>
    <row r="256" spans="24:84" x14ac:dyDescent="0.25">
      <c r="X256" s="13"/>
      <c r="AI256" s="13"/>
      <c r="AJ256" s="13"/>
      <c r="AW256" s="13"/>
      <c r="AX256" s="13"/>
      <c r="BA256" s="13"/>
      <c r="BB256" s="13"/>
      <c r="BE256" s="13"/>
      <c r="BF256" s="13"/>
      <c r="BH256" s="13"/>
      <c r="BI256" s="13"/>
      <c r="BJ256" s="13"/>
      <c r="BK256" s="13"/>
      <c r="BL256" s="13"/>
      <c r="BM256" s="101"/>
      <c r="BU256" s="13"/>
      <c r="BV256" s="13"/>
      <c r="BZ256" s="14"/>
      <c r="CA256" s="14"/>
      <c r="CE256" s="14"/>
      <c r="CF256" s="14"/>
    </row>
    <row r="257" spans="24:84" x14ac:dyDescent="0.25">
      <c r="X257" s="13"/>
      <c r="AI257" s="13"/>
      <c r="AJ257" s="13"/>
      <c r="AW257" s="13"/>
      <c r="AX257" s="13"/>
      <c r="BA257" s="13"/>
      <c r="BB257" s="13"/>
      <c r="BE257" s="13"/>
      <c r="BF257" s="13"/>
      <c r="BH257" s="13"/>
      <c r="BI257" s="13"/>
      <c r="BJ257" s="13"/>
      <c r="BK257" s="13"/>
      <c r="BL257" s="13"/>
      <c r="BM257" s="101"/>
      <c r="BU257" s="13"/>
      <c r="BV257" s="13"/>
      <c r="BZ257" s="14"/>
      <c r="CA257" s="14"/>
      <c r="CE257" s="14"/>
      <c r="CF257" s="14"/>
    </row>
    <row r="258" spans="24:84" x14ac:dyDescent="0.25">
      <c r="X258" s="13"/>
      <c r="AI258" s="13"/>
      <c r="AJ258" s="13"/>
      <c r="AW258" s="13"/>
      <c r="AX258" s="13"/>
      <c r="BA258" s="13"/>
      <c r="BB258" s="13"/>
      <c r="BE258" s="13"/>
      <c r="BF258" s="13"/>
      <c r="BH258" s="13"/>
      <c r="BI258" s="13"/>
      <c r="BJ258" s="13"/>
      <c r="BK258" s="13"/>
      <c r="BL258" s="13"/>
      <c r="BM258" s="101"/>
      <c r="BU258" s="13"/>
      <c r="BV258" s="13"/>
      <c r="BZ258" s="14"/>
      <c r="CA258" s="14"/>
      <c r="CE258" s="14"/>
      <c r="CF258" s="14"/>
    </row>
    <row r="259" spans="24:84" x14ac:dyDescent="0.25">
      <c r="X259" s="13"/>
      <c r="AI259" s="13"/>
      <c r="AJ259" s="13"/>
      <c r="AW259" s="13"/>
      <c r="AX259" s="13"/>
      <c r="BA259" s="13"/>
      <c r="BB259" s="13"/>
      <c r="BE259" s="13"/>
      <c r="BF259" s="13"/>
      <c r="BH259" s="13"/>
      <c r="BI259" s="13"/>
      <c r="BJ259" s="13"/>
      <c r="BK259" s="13"/>
      <c r="BL259" s="13"/>
      <c r="BM259" s="101"/>
      <c r="BU259" s="13"/>
      <c r="BV259" s="13"/>
      <c r="BZ259" s="14"/>
      <c r="CA259" s="14"/>
      <c r="CE259" s="14"/>
      <c r="CF259" s="14"/>
    </row>
    <row r="260" spans="24:84" x14ac:dyDescent="0.25">
      <c r="X260" s="13"/>
      <c r="AI260" s="13"/>
      <c r="AJ260" s="13"/>
      <c r="AW260" s="13"/>
      <c r="AX260" s="13"/>
      <c r="BA260" s="13"/>
      <c r="BB260" s="13"/>
      <c r="BE260" s="13"/>
      <c r="BF260" s="13"/>
      <c r="BH260" s="13"/>
      <c r="BI260" s="13"/>
      <c r="BJ260" s="13"/>
      <c r="BK260" s="13"/>
      <c r="BL260" s="13"/>
      <c r="BM260" s="101"/>
      <c r="BU260" s="13"/>
      <c r="BV260" s="13"/>
      <c r="BZ260" s="14"/>
      <c r="CA260" s="14"/>
      <c r="CE260" s="14"/>
      <c r="CF260" s="14"/>
    </row>
    <row r="261" spans="24:84" x14ac:dyDescent="0.25">
      <c r="X261" s="13"/>
      <c r="AI261" s="13"/>
      <c r="AJ261" s="13"/>
      <c r="AW261" s="13"/>
      <c r="AX261" s="13"/>
      <c r="BA261" s="13"/>
      <c r="BB261" s="13"/>
      <c r="BE261" s="13"/>
      <c r="BF261" s="13"/>
      <c r="BH261" s="13"/>
      <c r="BI261" s="13"/>
      <c r="BJ261" s="13"/>
      <c r="BK261" s="13"/>
      <c r="BL261" s="13"/>
      <c r="BM261" s="101"/>
      <c r="BU261" s="13"/>
      <c r="BV261" s="13"/>
      <c r="BZ261" s="14"/>
      <c r="CA261" s="14"/>
      <c r="CE261" s="14"/>
      <c r="CF261" s="14"/>
    </row>
    <row r="262" spans="24:84" x14ac:dyDescent="0.25">
      <c r="X262" s="13"/>
      <c r="AI262" s="13"/>
      <c r="AJ262" s="13"/>
      <c r="AW262" s="13"/>
      <c r="AX262" s="13"/>
      <c r="BA262" s="13"/>
      <c r="BB262" s="13"/>
      <c r="BE262" s="13"/>
      <c r="BF262" s="13"/>
      <c r="BH262" s="13"/>
      <c r="BI262" s="13"/>
      <c r="BJ262" s="13"/>
      <c r="BK262" s="13"/>
      <c r="BL262" s="13"/>
      <c r="BM262" s="101"/>
      <c r="BU262" s="13"/>
      <c r="BV262" s="13"/>
      <c r="BZ262" s="14"/>
      <c r="CA262" s="14"/>
      <c r="CE262" s="14"/>
      <c r="CF262" s="14"/>
    </row>
    <row r="263" spans="24:84" x14ac:dyDescent="0.25">
      <c r="X263" s="13"/>
      <c r="AI263" s="13"/>
      <c r="AJ263" s="13"/>
      <c r="AW263" s="13"/>
      <c r="AX263" s="13"/>
      <c r="BA263" s="13"/>
      <c r="BB263" s="13"/>
      <c r="BE263" s="13"/>
      <c r="BF263" s="13"/>
      <c r="BH263" s="13"/>
      <c r="BI263" s="13"/>
      <c r="BJ263" s="13"/>
      <c r="BK263" s="13"/>
      <c r="BL263" s="13"/>
      <c r="BM263" s="101"/>
      <c r="BU263" s="13"/>
      <c r="BV263" s="13"/>
      <c r="BZ263" s="14"/>
      <c r="CA263" s="14"/>
      <c r="CE263" s="14"/>
      <c r="CF263" s="14"/>
    </row>
    <row r="264" spans="24:84" x14ac:dyDescent="0.25">
      <c r="X264" s="13"/>
      <c r="AI264" s="13"/>
      <c r="AJ264" s="13"/>
      <c r="AW264" s="13"/>
      <c r="AX264" s="13"/>
      <c r="BA264" s="13"/>
      <c r="BB264" s="13"/>
      <c r="BE264" s="13"/>
      <c r="BF264" s="13"/>
      <c r="BH264" s="13"/>
      <c r="BI264" s="13"/>
      <c r="BJ264" s="13"/>
      <c r="BK264" s="13"/>
      <c r="BL264" s="13"/>
      <c r="BM264" s="101"/>
      <c r="BU264" s="13"/>
      <c r="BV264" s="13"/>
      <c r="BZ264" s="14"/>
      <c r="CA264" s="14"/>
      <c r="CE264" s="14"/>
      <c r="CF264" s="14"/>
    </row>
    <row r="265" spans="24:84" x14ac:dyDescent="0.25">
      <c r="X265" s="13"/>
      <c r="AI265" s="13"/>
      <c r="AJ265" s="13"/>
      <c r="AW265" s="13"/>
      <c r="AX265" s="13"/>
      <c r="BA265" s="13"/>
      <c r="BB265" s="13"/>
      <c r="BE265" s="13"/>
      <c r="BF265" s="13"/>
      <c r="BH265" s="13"/>
      <c r="BI265" s="13"/>
      <c r="BJ265" s="13"/>
      <c r="BK265" s="13"/>
      <c r="BL265" s="13"/>
      <c r="BM265" s="101"/>
      <c r="BU265" s="13"/>
      <c r="BV265" s="13"/>
      <c r="BZ265" s="14"/>
      <c r="CA265" s="14"/>
      <c r="CE265" s="14"/>
      <c r="CF265" s="14"/>
    </row>
    <row r="266" spans="24:84" x14ac:dyDescent="0.25">
      <c r="X266" s="13"/>
      <c r="AI266" s="13"/>
      <c r="AJ266" s="13"/>
      <c r="AW266" s="13"/>
      <c r="AX266" s="13"/>
      <c r="BA266" s="13"/>
      <c r="BB266" s="13"/>
      <c r="BE266" s="13"/>
      <c r="BF266" s="13"/>
      <c r="BH266" s="13"/>
      <c r="BI266" s="13"/>
      <c r="BJ266" s="13"/>
      <c r="BK266" s="13"/>
      <c r="BL266" s="13"/>
      <c r="BM266" s="101"/>
      <c r="BU266" s="13"/>
      <c r="BV266" s="13"/>
      <c r="BZ266" s="14"/>
      <c r="CA266" s="14"/>
      <c r="CE266" s="14"/>
      <c r="CF266" s="14"/>
    </row>
    <row r="267" spans="24:84" x14ac:dyDescent="0.25">
      <c r="X267" s="13"/>
      <c r="AI267" s="13"/>
      <c r="AJ267" s="13"/>
      <c r="AW267" s="13"/>
      <c r="AX267" s="13"/>
      <c r="BA267" s="13"/>
      <c r="BB267" s="13"/>
      <c r="BE267" s="13"/>
      <c r="BF267" s="13"/>
      <c r="BH267" s="13"/>
      <c r="BI267" s="13"/>
      <c r="BJ267" s="13"/>
      <c r="BK267" s="13"/>
      <c r="BL267" s="13"/>
      <c r="BM267" s="101"/>
      <c r="BU267" s="13"/>
      <c r="BV267" s="13"/>
      <c r="BZ267" s="14"/>
      <c r="CA267" s="14"/>
      <c r="CE267" s="14"/>
      <c r="CF267" s="14"/>
    </row>
    <row r="268" spans="24:84" x14ac:dyDescent="0.25">
      <c r="X268" s="13"/>
      <c r="AI268" s="13"/>
      <c r="AJ268" s="13"/>
      <c r="AW268" s="13"/>
      <c r="AX268" s="13"/>
      <c r="BA268" s="13"/>
      <c r="BB268" s="13"/>
      <c r="BE268" s="13"/>
      <c r="BF268" s="13"/>
      <c r="BH268" s="13"/>
      <c r="BI268" s="13"/>
      <c r="BJ268" s="13"/>
      <c r="BK268" s="13"/>
      <c r="BL268" s="13"/>
      <c r="BM268" s="101"/>
      <c r="BU268" s="13"/>
      <c r="BV268" s="13"/>
      <c r="BZ268" s="14"/>
      <c r="CA268" s="14"/>
      <c r="CE268" s="14"/>
      <c r="CF268" s="14"/>
    </row>
    <row r="269" spans="24:84" x14ac:dyDescent="0.25">
      <c r="X269" s="13"/>
      <c r="AI269" s="13"/>
      <c r="AJ269" s="13"/>
      <c r="AW269" s="13"/>
      <c r="AX269" s="13"/>
      <c r="BA269" s="13"/>
      <c r="BB269" s="13"/>
      <c r="BE269" s="13"/>
      <c r="BF269" s="13"/>
      <c r="BH269" s="13"/>
      <c r="BI269" s="13"/>
      <c r="BJ269" s="13"/>
      <c r="BK269" s="13"/>
      <c r="BL269" s="13"/>
      <c r="BM269" s="101"/>
      <c r="BU269" s="13"/>
      <c r="BV269" s="13"/>
      <c r="BZ269" s="14"/>
      <c r="CA269" s="14"/>
      <c r="CE269" s="14"/>
      <c r="CF269" s="14"/>
    </row>
    <row r="270" spans="24:84" x14ac:dyDescent="0.25">
      <c r="X270" s="13"/>
      <c r="AI270" s="13"/>
      <c r="AJ270" s="13"/>
      <c r="AW270" s="13"/>
      <c r="AX270" s="13"/>
      <c r="BA270" s="13"/>
      <c r="BB270" s="13"/>
      <c r="BE270" s="13"/>
      <c r="BF270" s="13"/>
      <c r="BH270" s="13"/>
      <c r="BI270" s="13"/>
      <c r="BJ270" s="13"/>
      <c r="BK270" s="13"/>
      <c r="BL270" s="13"/>
      <c r="BM270" s="101"/>
      <c r="BU270" s="13"/>
      <c r="BV270" s="13"/>
      <c r="BZ270" s="14"/>
      <c r="CA270" s="14"/>
      <c r="CE270" s="14"/>
      <c r="CF270" s="14"/>
    </row>
    <row r="271" spans="24:84" x14ac:dyDescent="0.25">
      <c r="X271" s="13"/>
      <c r="AI271" s="13"/>
      <c r="AJ271" s="13"/>
      <c r="AW271" s="13"/>
      <c r="AX271" s="13"/>
      <c r="BA271" s="13"/>
      <c r="BB271" s="13"/>
      <c r="BE271" s="13"/>
      <c r="BF271" s="13"/>
      <c r="BH271" s="13"/>
      <c r="BI271" s="13"/>
      <c r="BJ271" s="13"/>
      <c r="BK271" s="13"/>
      <c r="BL271" s="13"/>
      <c r="BM271" s="101"/>
      <c r="BU271" s="13"/>
      <c r="BV271" s="13"/>
      <c r="BZ271" s="14"/>
      <c r="CA271" s="14"/>
      <c r="CE271" s="14"/>
      <c r="CF271" s="14"/>
    </row>
    <row r="272" spans="24:84" x14ac:dyDescent="0.25">
      <c r="X272" s="13"/>
      <c r="AI272" s="13"/>
      <c r="AJ272" s="13"/>
      <c r="AW272" s="13"/>
      <c r="AX272" s="13"/>
      <c r="BA272" s="13"/>
      <c r="BB272" s="13"/>
      <c r="BE272" s="13"/>
      <c r="BF272" s="13"/>
      <c r="BH272" s="13"/>
      <c r="BI272" s="13"/>
      <c r="BJ272" s="13"/>
      <c r="BK272" s="13"/>
      <c r="BL272" s="13"/>
      <c r="BM272" s="101"/>
      <c r="BU272" s="13"/>
      <c r="BV272" s="13"/>
      <c r="BZ272" s="14"/>
      <c r="CA272" s="14"/>
      <c r="CE272" s="14"/>
      <c r="CF272" s="14"/>
    </row>
    <row r="273" spans="24:84" x14ac:dyDescent="0.25">
      <c r="X273" s="13"/>
      <c r="AI273" s="13"/>
      <c r="AJ273" s="13"/>
      <c r="AW273" s="13"/>
      <c r="AX273" s="13"/>
      <c r="BA273" s="13"/>
      <c r="BB273" s="13"/>
      <c r="BE273" s="13"/>
      <c r="BF273" s="13"/>
      <c r="BH273" s="13"/>
      <c r="BI273" s="13"/>
      <c r="BJ273" s="13"/>
      <c r="BK273" s="13"/>
      <c r="BL273" s="13"/>
      <c r="BM273" s="101"/>
      <c r="BU273" s="13"/>
      <c r="BV273" s="13"/>
      <c r="BZ273" s="14"/>
      <c r="CA273" s="14"/>
      <c r="CE273" s="14"/>
      <c r="CF273" s="14"/>
    </row>
    <row r="274" spans="24:84" x14ac:dyDescent="0.25">
      <c r="X274" s="13"/>
      <c r="AI274" s="13"/>
      <c r="AJ274" s="13"/>
      <c r="AW274" s="13"/>
      <c r="AX274" s="13"/>
      <c r="BA274" s="13"/>
      <c r="BB274" s="13"/>
      <c r="BE274" s="13"/>
      <c r="BF274" s="13"/>
      <c r="BH274" s="13"/>
      <c r="BI274" s="13"/>
      <c r="BJ274" s="13"/>
      <c r="BK274" s="13"/>
      <c r="BL274" s="13"/>
      <c r="BM274" s="101"/>
      <c r="BU274" s="13"/>
      <c r="BV274" s="13"/>
      <c r="BZ274" s="14"/>
      <c r="CA274" s="14"/>
      <c r="CE274" s="14"/>
      <c r="CF274" s="14"/>
    </row>
    <row r="275" spans="24:84" x14ac:dyDescent="0.25">
      <c r="X275" s="13"/>
      <c r="AI275" s="13"/>
      <c r="AJ275" s="13"/>
      <c r="AW275" s="13"/>
      <c r="AX275" s="13"/>
      <c r="BA275" s="13"/>
      <c r="BB275" s="13"/>
      <c r="BE275" s="13"/>
      <c r="BF275" s="13"/>
      <c r="BH275" s="13"/>
      <c r="BI275" s="13"/>
      <c r="BJ275" s="13"/>
      <c r="BK275" s="13"/>
      <c r="BL275" s="13"/>
      <c r="BM275" s="101"/>
      <c r="BU275" s="13"/>
      <c r="BV275" s="13"/>
      <c r="BZ275" s="14"/>
      <c r="CA275" s="14"/>
      <c r="CE275" s="14"/>
      <c r="CF275" s="14"/>
    </row>
    <row r="276" spans="24:84" x14ac:dyDescent="0.25">
      <c r="X276" s="13"/>
      <c r="AI276" s="13"/>
      <c r="AJ276" s="13"/>
      <c r="AW276" s="13"/>
      <c r="AX276" s="13"/>
      <c r="BA276" s="13"/>
      <c r="BB276" s="13"/>
      <c r="BE276" s="13"/>
      <c r="BF276" s="13"/>
      <c r="BH276" s="13"/>
      <c r="BI276" s="13"/>
      <c r="BJ276" s="13"/>
      <c r="BK276" s="13"/>
      <c r="BL276" s="13"/>
      <c r="BM276" s="101"/>
      <c r="BU276" s="13"/>
      <c r="BV276" s="13"/>
      <c r="BZ276" s="14"/>
      <c r="CA276" s="14"/>
      <c r="CE276" s="14"/>
      <c r="CF276" s="14"/>
    </row>
    <row r="277" spans="24:84" x14ac:dyDescent="0.25">
      <c r="X277" s="13"/>
      <c r="AI277" s="13"/>
      <c r="AJ277" s="13"/>
      <c r="AW277" s="13"/>
      <c r="AX277" s="13"/>
      <c r="BA277" s="13"/>
      <c r="BB277" s="13"/>
      <c r="BE277" s="13"/>
      <c r="BF277" s="13"/>
      <c r="BH277" s="13"/>
      <c r="BI277" s="13"/>
      <c r="BJ277" s="13"/>
      <c r="BK277" s="13"/>
      <c r="BL277" s="13"/>
      <c r="BM277" s="101"/>
      <c r="BU277" s="13"/>
      <c r="BV277" s="13"/>
      <c r="BZ277" s="14"/>
      <c r="CA277" s="14"/>
      <c r="CE277" s="14"/>
      <c r="CF277" s="14"/>
    </row>
    <row r="278" spans="24:84" x14ac:dyDescent="0.25">
      <c r="X278" s="13"/>
      <c r="AI278" s="13"/>
      <c r="AJ278" s="13"/>
      <c r="AW278" s="13"/>
      <c r="AX278" s="13"/>
      <c r="BA278" s="13"/>
      <c r="BB278" s="13"/>
      <c r="BE278" s="13"/>
      <c r="BF278" s="13"/>
      <c r="BH278" s="13"/>
      <c r="BI278" s="13"/>
      <c r="BJ278" s="13"/>
      <c r="BK278" s="13"/>
      <c r="BL278" s="13"/>
      <c r="BM278" s="101"/>
      <c r="BU278" s="13"/>
      <c r="BV278" s="13"/>
      <c r="BZ278" s="14"/>
      <c r="CA278" s="14"/>
      <c r="CE278" s="14"/>
      <c r="CF278" s="14"/>
    </row>
    <row r="279" spans="24:84" x14ac:dyDescent="0.25">
      <c r="X279" s="13"/>
      <c r="AI279" s="13"/>
      <c r="AJ279" s="13"/>
      <c r="AW279" s="13"/>
      <c r="AX279" s="13"/>
      <c r="BA279" s="13"/>
      <c r="BB279" s="13"/>
      <c r="BE279" s="13"/>
      <c r="BF279" s="13"/>
      <c r="BH279" s="13"/>
      <c r="BI279" s="13"/>
      <c r="BJ279" s="13"/>
      <c r="BK279" s="13"/>
      <c r="BL279" s="13"/>
      <c r="BM279" s="101"/>
      <c r="BU279" s="13"/>
      <c r="BV279" s="13"/>
      <c r="BZ279" s="14"/>
      <c r="CA279" s="14"/>
      <c r="CE279" s="14"/>
      <c r="CF279" s="14"/>
    </row>
    <row r="280" spans="24:84" x14ac:dyDescent="0.25">
      <c r="X280" s="13"/>
      <c r="AI280" s="13"/>
      <c r="AJ280" s="13"/>
      <c r="AW280" s="13"/>
      <c r="AX280" s="13"/>
      <c r="BA280" s="13"/>
      <c r="BB280" s="13"/>
      <c r="BE280" s="13"/>
      <c r="BF280" s="13"/>
      <c r="BH280" s="13"/>
      <c r="BI280" s="13"/>
      <c r="BJ280" s="13"/>
      <c r="BK280" s="13"/>
      <c r="BL280" s="13"/>
      <c r="BM280" s="101"/>
      <c r="BU280" s="13"/>
      <c r="BV280" s="13"/>
      <c r="BZ280" s="14"/>
      <c r="CA280" s="14"/>
      <c r="CE280" s="14"/>
      <c r="CF280" s="14"/>
    </row>
    <row r="281" spans="24:84" x14ac:dyDescent="0.25">
      <c r="X281" s="13"/>
      <c r="AI281" s="13"/>
      <c r="AJ281" s="13"/>
      <c r="AW281" s="13"/>
      <c r="AX281" s="13"/>
      <c r="BA281" s="13"/>
      <c r="BB281" s="13"/>
      <c r="BE281" s="13"/>
      <c r="BF281" s="13"/>
      <c r="BH281" s="13"/>
      <c r="BI281" s="13"/>
      <c r="BJ281" s="13"/>
      <c r="BK281" s="13"/>
      <c r="BL281" s="13"/>
      <c r="BM281" s="101"/>
      <c r="BU281" s="13"/>
      <c r="BV281" s="13"/>
      <c r="BZ281" s="14"/>
      <c r="CA281" s="14"/>
      <c r="CE281" s="14"/>
      <c r="CF281" s="14"/>
    </row>
    <row r="282" spans="24:84" x14ac:dyDescent="0.25">
      <c r="X282" s="13"/>
      <c r="AI282" s="13"/>
      <c r="AJ282" s="13"/>
      <c r="AW282" s="13"/>
      <c r="AX282" s="13"/>
      <c r="BA282" s="13"/>
      <c r="BB282" s="13"/>
      <c r="BE282" s="13"/>
      <c r="BF282" s="13"/>
      <c r="BH282" s="13"/>
      <c r="BI282" s="13"/>
      <c r="BJ282" s="13"/>
      <c r="BK282" s="13"/>
      <c r="BL282" s="13"/>
      <c r="BM282" s="101"/>
      <c r="BU282" s="13"/>
      <c r="BV282" s="13"/>
      <c r="BZ282" s="14"/>
      <c r="CA282" s="14"/>
      <c r="CE282" s="14"/>
      <c r="CF282" s="14"/>
    </row>
    <row r="283" spans="24:84" x14ac:dyDescent="0.25">
      <c r="X283" s="13"/>
      <c r="AI283" s="13"/>
      <c r="AJ283" s="13"/>
      <c r="AW283" s="13"/>
      <c r="AX283" s="13"/>
      <c r="BA283" s="13"/>
      <c r="BB283" s="13"/>
      <c r="BE283" s="13"/>
      <c r="BF283" s="13"/>
      <c r="BH283" s="13"/>
      <c r="BI283" s="13"/>
      <c r="BJ283" s="13"/>
      <c r="BK283" s="13"/>
      <c r="BL283" s="13"/>
      <c r="BM283" s="101"/>
      <c r="BU283" s="13"/>
      <c r="BV283" s="13"/>
      <c r="BZ283" s="14"/>
      <c r="CA283" s="14"/>
      <c r="CE283" s="14"/>
      <c r="CF283" s="14"/>
    </row>
    <row r="284" spans="24:84" x14ac:dyDescent="0.25">
      <c r="X284" s="13"/>
      <c r="AI284" s="13"/>
      <c r="AJ284" s="13"/>
      <c r="AW284" s="13"/>
      <c r="AX284" s="13"/>
      <c r="BA284" s="13"/>
      <c r="BB284" s="13"/>
      <c r="BE284" s="13"/>
      <c r="BF284" s="13"/>
      <c r="BH284" s="13"/>
      <c r="BI284" s="13"/>
      <c r="BJ284" s="13"/>
      <c r="BK284" s="13"/>
      <c r="BL284" s="13"/>
      <c r="BM284" s="101"/>
      <c r="BU284" s="13"/>
      <c r="BV284" s="13"/>
      <c r="BZ284" s="14"/>
      <c r="CA284" s="14"/>
      <c r="CE284" s="14"/>
      <c r="CF284" s="14"/>
    </row>
    <row r="285" spans="24:84" x14ac:dyDescent="0.25">
      <c r="X285" s="13"/>
      <c r="AI285" s="13"/>
      <c r="AJ285" s="13"/>
      <c r="AW285" s="13"/>
      <c r="AX285" s="13"/>
      <c r="BA285" s="13"/>
      <c r="BB285" s="13"/>
      <c r="BE285" s="13"/>
      <c r="BF285" s="13"/>
      <c r="BH285" s="13"/>
      <c r="BI285" s="13"/>
      <c r="BJ285" s="13"/>
      <c r="BK285" s="13"/>
      <c r="BL285" s="13"/>
      <c r="BM285" s="101"/>
      <c r="BU285" s="13"/>
      <c r="BV285" s="13"/>
      <c r="BZ285" s="14"/>
      <c r="CA285" s="14"/>
      <c r="CE285" s="14"/>
      <c r="CF285" s="14"/>
    </row>
    <row r="286" spans="24:84" x14ac:dyDescent="0.25">
      <c r="X286" s="13"/>
      <c r="AI286" s="13"/>
      <c r="AJ286" s="13"/>
      <c r="AW286" s="13"/>
      <c r="AX286" s="13"/>
      <c r="BA286" s="13"/>
      <c r="BB286" s="13"/>
      <c r="BE286" s="13"/>
      <c r="BF286" s="13"/>
      <c r="BH286" s="13"/>
      <c r="BI286" s="13"/>
      <c r="BJ286" s="13"/>
      <c r="BK286" s="13"/>
      <c r="BL286" s="13"/>
      <c r="BM286" s="101"/>
      <c r="BU286" s="13"/>
      <c r="BV286" s="13"/>
      <c r="BZ286" s="14"/>
      <c r="CA286" s="14"/>
      <c r="CE286" s="14"/>
      <c r="CF286" s="14"/>
    </row>
    <row r="287" spans="24:84" x14ac:dyDescent="0.25">
      <c r="X287" s="13"/>
      <c r="AI287" s="13"/>
      <c r="AJ287" s="13"/>
      <c r="AW287" s="13"/>
      <c r="AX287" s="13"/>
      <c r="BA287" s="13"/>
      <c r="BB287" s="13"/>
      <c r="BE287" s="13"/>
      <c r="BF287" s="13"/>
      <c r="BH287" s="13"/>
      <c r="BI287" s="13"/>
      <c r="BJ287" s="13"/>
      <c r="BK287" s="13"/>
      <c r="BL287" s="13"/>
      <c r="BM287" s="101"/>
      <c r="BU287" s="13"/>
      <c r="BV287" s="13"/>
      <c r="BZ287" s="14"/>
      <c r="CA287" s="14"/>
      <c r="CE287" s="14"/>
      <c r="CF287" s="14"/>
    </row>
    <row r="288" spans="24:84" x14ac:dyDescent="0.25">
      <c r="X288" s="13"/>
      <c r="AI288" s="13"/>
      <c r="AJ288" s="13"/>
      <c r="AW288" s="13"/>
      <c r="AX288" s="13"/>
      <c r="BA288" s="13"/>
      <c r="BB288" s="13"/>
      <c r="BE288" s="13"/>
      <c r="BF288" s="13"/>
      <c r="BH288" s="13"/>
      <c r="BI288" s="13"/>
      <c r="BJ288" s="13"/>
      <c r="BK288" s="13"/>
      <c r="BL288" s="13"/>
      <c r="BM288" s="101"/>
      <c r="BU288" s="13"/>
      <c r="BV288" s="13"/>
      <c r="BZ288" s="14"/>
      <c r="CA288" s="14"/>
      <c r="CE288" s="14"/>
      <c r="CF288" s="14"/>
    </row>
    <row r="289" spans="24:84" x14ac:dyDescent="0.25">
      <c r="X289" s="13"/>
      <c r="AI289" s="13"/>
      <c r="AJ289" s="13"/>
      <c r="AW289" s="13"/>
      <c r="AX289" s="13"/>
      <c r="BA289" s="13"/>
      <c r="BB289" s="13"/>
      <c r="BE289" s="13"/>
      <c r="BF289" s="13"/>
      <c r="BH289" s="13"/>
      <c r="BI289" s="13"/>
      <c r="BJ289" s="13"/>
      <c r="BK289" s="13"/>
      <c r="BL289" s="13"/>
      <c r="BM289" s="101"/>
      <c r="BU289" s="13"/>
      <c r="BV289" s="13"/>
      <c r="BZ289" s="14"/>
      <c r="CA289" s="14"/>
      <c r="CE289" s="14"/>
      <c r="CF289" s="14"/>
    </row>
    <row r="290" spans="24:84" x14ac:dyDescent="0.25">
      <c r="X290" s="13"/>
      <c r="AI290" s="13"/>
      <c r="AJ290" s="13"/>
      <c r="AW290" s="13"/>
      <c r="AX290" s="13"/>
      <c r="BA290" s="13"/>
      <c r="BB290" s="13"/>
      <c r="BE290" s="13"/>
      <c r="BF290" s="13"/>
      <c r="BH290" s="13"/>
      <c r="BI290" s="13"/>
      <c r="BJ290" s="13"/>
      <c r="BK290" s="13"/>
      <c r="BL290" s="13"/>
      <c r="BM290" s="101"/>
      <c r="BU290" s="13"/>
      <c r="BV290" s="13"/>
      <c r="BZ290" s="14"/>
      <c r="CA290" s="14"/>
      <c r="CE290" s="14"/>
      <c r="CF290" s="14"/>
    </row>
    <row r="291" spans="24:84" x14ac:dyDescent="0.25">
      <c r="X291" s="13"/>
      <c r="AI291" s="13"/>
      <c r="AJ291" s="13"/>
      <c r="AW291" s="13"/>
      <c r="AX291" s="13"/>
      <c r="BA291" s="13"/>
      <c r="BB291" s="13"/>
      <c r="BE291" s="13"/>
      <c r="BF291" s="13"/>
      <c r="BH291" s="13"/>
      <c r="BI291" s="13"/>
      <c r="BJ291" s="13"/>
      <c r="BK291" s="13"/>
      <c r="BL291" s="13"/>
      <c r="BM291" s="101"/>
      <c r="BU291" s="13"/>
      <c r="BV291" s="13"/>
      <c r="BZ291" s="14"/>
      <c r="CA291" s="14"/>
      <c r="CE291" s="14"/>
      <c r="CF291" s="14"/>
    </row>
    <row r="292" spans="24:84" x14ac:dyDescent="0.25">
      <c r="X292" s="13"/>
      <c r="AI292" s="13"/>
      <c r="AJ292" s="13"/>
      <c r="AW292" s="13"/>
      <c r="AX292" s="13"/>
      <c r="BA292" s="13"/>
      <c r="BB292" s="13"/>
      <c r="BE292" s="13"/>
      <c r="BF292" s="13"/>
      <c r="BH292" s="13"/>
      <c r="BI292" s="13"/>
      <c r="BJ292" s="13"/>
      <c r="BK292" s="13"/>
      <c r="BL292" s="13"/>
      <c r="BM292" s="101"/>
      <c r="BU292" s="13"/>
      <c r="BV292" s="13"/>
      <c r="BZ292" s="14"/>
      <c r="CA292" s="14"/>
      <c r="CE292" s="14"/>
      <c r="CF292" s="14"/>
    </row>
    <row r="293" spans="24:84" x14ac:dyDescent="0.25">
      <c r="X293" s="13"/>
      <c r="AI293" s="13"/>
      <c r="AJ293" s="13"/>
      <c r="AW293" s="13"/>
      <c r="AX293" s="13"/>
      <c r="BA293" s="13"/>
      <c r="BB293" s="13"/>
      <c r="BE293" s="13"/>
      <c r="BF293" s="13"/>
      <c r="BH293" s="13"/>
      <c r="BI293" s="13"/>
      <c r="BJ293" s="13"/>
      <c r="BK293" s="13"/>
      <c r="BL293" s="13"/>
      <c r="BM293" s="101"/>
      <c r="BU293" s="13"/>
      <c r="BV293" s="13"/>
      <c r="BZ293" s="14"/>
      <c r="CA293" s="14"/>
      <c r="CE293" s="14"/>
      <c r="CF293" s="14"/>
    </row>
    <row r="294" spans="24:84" x14ac:dyDescent="0.25">
      <c r="X294" s="13"/>
      <c r="AI294" s="13"/>
      <c r="AJ294" s="13"/>
      <c r="AW294" s="13"/>
      <c r="AX294" s="13"/>
      <c r="BA294" s="13"/>
      <c r="BB294" s="13"/>
      <c r="BE294" s="13"/>
      <c r="BF294" s="13"/>
      <c r="BH294" s="13"/>
      <c r="BI294" s="13"/>
      <c r="BJ294" s="13"/>
      <c r="BK294" s="13"/>
      <c r="BL294" s="13"/>
      <c r="BM294" s="101"/>
      <c r="BU294" s="13"/>
      <c r="BV294" s="13"/>
      <c r="BZ294" s="14"/>
      <c r="CA294" s="14"/>
      <c r="CE294" s="14"/>
      <c r="CF294" s="14"/>
    </row>
    <row r="295" spans="24:84" x14ac:dyDescent="0.25">
      <c r="X295" s="13"/>
      <c r="AI295" s="13"/>
      <c r="AJ295" s="13"/>
      <c r="AW295" s="13"/>
      <c r="AX295" s="13"/>
      <c r="BA295" s="13"/>
      <c r="BB295" s="13"/>
      <c r="BE295" s="13"/>
      <c r="BF295" s="13"/>
      <c r="BH295" s="13"/>
      <c r="BI295" s="13"/>
      <c r="BJ295" s="13"/>
      <c r="BK295" s="13"/>
      <c r="BL295" s="13"/>
      <c r="BM295" s="101"/>
      <c r="BU295" s="13"/>
      <c r="BV295" s="13"/>
      <c r="BZ295" s="14"/>
      <c r="CA295" s="14"/>
      <c r="CE295" s="14"/>
      <c r="CF295" s="14"/>
    </row>
    <row r="296" spans="24:84" x14ac:dyDescent="0.25">
      <c r="X296" s="13"/>
      <c r="AI296" s="13"/>
      <c r="AJ296" s="13"/>
      <c r="AW296" s="13"/>
      <c r="AX296" s="13"/>
      <c r="BA296" s="13"/>
      <c r="BB296" s="13"/>
      <c r="BE296" s="13"/>
      <c r="BF296" s="13"/>
      <c r="BH296" s="13"/>
      <c r="BI296" s="13"/>
      <c r="BJ296" s="13"/>
      <c r="BK296" s="13"/>
      <c r="BL296" s="13"/>
      <c r="BM296" s="101"/>
      <c r="BU296" s="13"/>
      <c r="BV296" s="13"/>
      <c r="BZ296" s="14"/>
      <c r="CA296" s="14"/>
      <c r="CE296" s="14"/>
      <c r="CF296" s="14"/>
    </row>
    <row r="297" spans="24:84" x14ac:dyDescent="0.25">
      <c r="X297" s="13"/>
      <c r="AI297" s="13"/>
      <c r="AJ297" s="13"/>
      <c r="AW297" s="13"/>
      <c r="AX297" s="13"/>
      <c r="BA297" s="13"/>
      <c r="BB297" s="13"/>
      <c r="BE297" s="13"/>
      <c r="BF297" s="13"/>
      <c r="BH297" s="13"/>
      <c r="BI297" s="13"/>
      <c r="BJ297" s="13"/>
      <c r="BK297" s="13"/>
      <c r="BL297" s="13"/>
      <c r="BM297" s="101"/>
      <c r="BU297" s="13"/>
      <c r="BV297" s="13"/>
      <c r="BZ297" s="14"/>
      <c r="CA297" s="14"/>
      <c r="CE297" s="14"/>
      <c r="CF297" s="14"/>
    </row>
    <row r="298" spans="24:84" x14ac:dyDescent="0.25">
      <c r="X298" s="13"/>
      <c r="AI298" s="13"/>
      <c r="AJ298" s="13"/>
      <c r="AW298" s="13"/>
      <c r="AX298" s="13"/>
      <c r="BA298" s="13"/>
      <c r="BB298" s="13"/>
      <c r="BE298" s="13"/>
      <c r="BF298" s="13"/>
      <c r="BH298" s="13"/>
      <c r="BI298" s="13"/>
      <c r="BJ298" s="13"/>
      <c r="BK298" s="13"/>
      <c r="BL298" s="13"/>
      <c r="BM298" s="101"/>
      <c r="BU298" s="13"/>
      <c r="BV298" s="13"/>
      <c r="BZ298" s="14"/>
      <c r="CA298" s="14"/>
      <c r="CE298" s="14"/>
      <c r="CF298" s="14"/>
    </row>
    <row r="299" spans="24:84" x14ac:dyDescent="0.25">
      <c r="X299" s="13"/>
      <c r="AI299" s="13"/>
      <c r="AJ299" s="13"/>
      <c r="AW299" s="13"/>
      <c r="AX299" s="13"/>
      <c r="BA299" s="13"/>
      <c r="BB299" s="13"/>
      <c r="BE299" s="13"/>
      <c r="BF299" s="13"/>
      <c r="BH299" s="13"/>
      <c r="BI299" s="13"/>
      <c r="BJ299" s="13"/>
      <c r="BK299" s="13"/>
      <c r="BL299" s="13"/>
      <c r="BM299" s="101"/>
      <c r="BU299" s="13"/>
      <c r="BV299" s="13"/>
      <c r="BZ299" s="14"/>
      <c r="CA299" s="14"/>
      <c r="CE299" s="14"/>
      <c r="CF299" s="14"/>
    </row>
    <row r="300" spans="24:84" x14ac:dyDescent="0.25">
      <c r="X300" s="13"/>
      <c r="AI300" s="13"/>
      <c r="AJ300" s="13"/>
      <c r="AW300" s="13"/>
      <c r="AX300" s="13"/>
      <c r="BA300" s="13"/>
      <c r="BB300" s="13"/>
      <c r="BE300" s="13"/>
      <c r="BF300" s="13"/>
      <c r="BH300" s="13"/>
      <c r="BI300" s="13"/>
      <c r="BJ300" s="13"/>
      <c r="BK300" s="13"/>
      <c r="BL300" s="13"/>
      <c r="BM300" s="101"/>
      <c r="BU300" s="13"/>
      <c r="BV300" s="13"/>
      <c r="BZ300" s="14"/>
      <c r="CA300" s="14"/>
      <c r="CE300" s="14"/>
      <c r="CF300" s="14"/>
    </row>
    <row r="301" spans="24:84" x14ac:dyDescent="0.25">
      <c r="X301" s="13"/>
      <c r="AI301" s="13"/>
      <c r="AJ301" s="13"/>
      <c r="AW301" s="13"/>
      <c r="AX301" s="13"/>
      <c r="BA301" s="13"/>
      <c r="BB301" s="13"/>
      <c r="BE301" s="13"/>
      <c r="BF301" s="13"/>
      <c r="BH301" s="13"/>
      <c r="BI301" s="13"/>
      <c r="BJ301" s="13"/>
      <c r="BK301" s="13"/>
      <c r="BL301" s="13"/>
      <c r="BM301" s="101"/>
      <c r="BU301" s="13"/>
      <c r="BV301" s="13"/>
      <c r="BZ301" s="14"/>
      <c r="CA301" s="14"/>
      <c r="CE301" s="14"/>
      <c r="CF301" s="14"/>
    </row>
    <row r="302" spans="24:84" x14ac:dyDescent="0.25">
      <c r="X302" s="13"/>
      <c r="AI302" s="13"/>
      <c r="AJ302" s="13"/>
      <c r="AW302" s="13"/>
      <c r="AX302" s="13"/>
      <c r="BA302" s="13"/>
      <c r="BB302" s="13"/>
      <c r="BE302" s="13"/>
      <c r="BF302" s="13"/>
      <c r="BH302" s="13"/>
      <c r="BI302" s="13"/>
      <c r="BJ302" s="13"/>
      <c r="BK302" s="13"/>
      <c r="BL302" s="13"/>
      <c r="BM302" s="101"/>
      <c r="BU302" s="13"/>
      <c r="BV302" s="13"/>
      <c r="BZ302" s="14"/>
      <c r="CA302" s="14"/>
      <c r="CE302" s="14"/>
      <c r="CF302" s="14"/>
    </row>
    <row r="303" spans="24:84" x14ac:dyDescent="0.25">
      <c r="X303" s="13"/>
      <c r="AI303" s="13"/>
      <c r="AJ303" s="13"/>
      <c r="AW303" s="13"/>
      <c r="AX303" s="13"/>
      <c r="BA303" s="13"/>
      <c r="BB303" s="13"/>
      <c r="BE303" s="13"/>
      <c r="BF303" s="13"/>
      <c r="BH303" s="13"/>
      <c r="BI303" s="13"/>
      <c r="BJ303" s="13"/>
      <c r="BK303" s="13"/>
      <c r="BL303" s="13"/>
      <c r="BM303" s="101"/>
      <c r="BU303" s="13"/>
      <c r="BV303" s="13"/>
      <c r="BZ303" s="14"/>
      <c r="CA303" s="14"/>
      <c r="CE303" s="14"/>
      <c r="CF303" s="14"/>
    </row>
    <row r="304" spans="24:84" x14ac:dyDescent="0.25">
      <c r="X304" s="13"/>
      <c r="AI304" s="13"/>
      <c r="AJ304" s="13"/>
      <c r="AW304" s="13"/>
      <c r="AX304" s="13"/>
      <c r="BA304" s="13"/>
      <c r="BB304" s="13"/>
      <c r="BE304" s="13"/>
      <c r="BF304" s="13"/>
      <c r="BH304" s="13"/>
      <c r="BI304" s="13"/>
      <c r="BJ304" s="13"/>
      <c r="BK304" s="13"/>
      <c r="BL304" s="13"/>
      <c r="BM304" s="101"/>
      <c r="BU304" s="13"/>
      <c r="BV304" s="13"/>
      <c r="BZ304" s="14"/>
      <c r="CA304" s="14"/>
      <c r="CE304" s="14"/>
      <c r="CF304" s="14"/>
    </row>
    <row r="305" spans="24:84" x14ac:dyDescent="0.25">
      <c r="X305" s="13"/>
      <c r="AI305" s="13"/>
      <c r="AJ305" s="13"/>
      <c r="AW305" s="13"/>
      <c r="AX305" s="13"/>
      <c r="BA305" s="13"/>
      <c r="BB305" s="13"/>
      <c r="BE305" s="13"/>
      <c r="BF305" s="13"/>
      <c r="BH305" s="13"/>
      <c r="BI305" s="13"/>
      <c r="BJ305" s="13"/>
      <c r="BK305" s="13"/>
      <c r="BL305" s="13"/>
      <c r="BM305" s="101"/>
      <c r="BU305" s="13"/>
      <c r="BV305" s="13"/>
      <c r="BZ305" s="14"/>
      <c r="CA305" s="14"/>
      <c r="CE305" s="14"/>
      <c r="CF305" s="14"/>
    </row>
    <row r="306" spans="24:84" x14ac:dyDescent="0.25">
      <c r="X306" s="13"/>
      <c r="AI306" s="13"/>
      <c r="AJ306" s="13"/>
      <c r="AW306" s="13"/>
      <c r="AX306" s="13"/>
      <c r="BA306" s="13"/>
      <c r="BB306" s="13"/>
      <c r="BE306" s="13"/>
      <c r="BF306" s="13"/>
      <c r="BH306" s="13"/>
      <c r="BI306" s="13"/>
      <c r="BJ306" s="13"/>
      <c r="BK306" s="13"/>
      <c r="BL306" s="13"/>
      <c r="BM306" s="101"/>
      <c r="BU306" s="13"/>
      <c r="BV306" s="13"/>
      <c r="BZ306" s="14"/>
      <c r="CA306" s="14"/>
      <c r="CE306" s="14"/>
      <c r="CF306" s="14"/>
    </row>
    <row r="307" spans="24:84" x14ac:dyDescent="0.25">
      <c r="X307" s="13"/>
      <c r="AI307" s="13"/>
      <c r="AJ307" s="13"/>
      <c r="AW307" s="13"/>
      <c r="AX307" s="13"/>
      <c r="BA307" s="13"/>
      <c r="BB307" s="13"/>
      <c r="BE307" s="13"/>
      <c r="BF307" s="13"/>
      <c r="BH307" s="13"/>
      <c r="BI307" s="13"/>
      <c r="BJ307" s="13"/>
      <c r="BK307" s="13"/>
      <c r="BL307" s="13"/>
      <c r="BM307" s="101"/>
      <c r="BU307" s="13"/>
      <c r="BV307" s="13"/>
      <c r="BZ307" s="14"/>
      <c r="CA307" s="14"/>
      <c r="CE307" s="14"/>
      <c r="CF307" s="14"/>
    </row>
    <row r="308" spans="24:84" x14ac:dyDescent="0.25">
      <c r="X308" s="13"/>
      <c r="AI308" s="13"/>
      <c r="AJ308" s="13"/>
      <c r="AW308" s="13"/>
      <c r="AX308" s="13"/>
      <c r="BA308" s="13"/>
      <c r="BB308" s="13"/>
      <c r="BE308" s="13"/>
      <c r="BF308" s="13"/>
      <c r="BH308" s="13"/>
      <c r="BI308" s="13"/>
      <c r="BJ308" s="13"/>
      <c r="BK308" s="13"/>
      <c r="BL308" s="13"/>
      <c r="BM308" s="101"/>
      <c r="BU308" s="13"/>
      <c r="BV308" s="13"/>
      <c r="BZ308" s="14"/>
      <c r="CA308" s="14"/>
      <c r="CE308" s="14"/>
      <c r="CF308" s="14"/>
    </row>
    <row r="309" spans="24:84" x14ac:dyDescent="0.25">
      <c r="X309" s="13"/>
      <c r="AI309" s="13"/>
      <c r="AJ309" s="13"/>
      <c r="AW309" s="13"/>
      <c r="AX309" s="13"/>
      <c r="BA309" s="13"/>
      <c r="BB309" s="13"/>
      <c r="BE309" s="13"/>
      <c r="BF309" s="13"/>
      <c r="BH309" s="13"/>
      <c r="BI309" s="13"/>
      <c r="BJ309" s="13"/>
      <c r="BK309" s="13"/>
      <c r="BL309" s="13"/>
      <c r="BM309" s="101"/>
      <c r="BU309" s="13"/>
      <c r="BV309" s="13"/>
      <c r="BZ309" s="14"/>
      <c r="CA309" s="14"/>
      <c r="CE309" s="14"/>
      <c r="CF309" s="14"/>
    </row>
    <row r="310" spans="24:84" x14ac:dyDescent="0.25">
      <c r="X310" s="13"/>
      <c r="AI310" s="13"/>
      <c r="AJ310" s="13"/>
      <c r="AW310" s="13"/>
      <c r="AX310" s="13"/>
      <c r="BA310" s="13"/>
      <c r="BB310" s="13"/>
      <c r="BE310" s="13"/>
      <c r="BF310" s="13"/>
      <c r="BH310" s="13"/>
      <c r="BI310" s="13"/>
      <c r="BJ310" s="13"/>
      <c r="BK310" s="13"/>
      <c r="BL310" s="13"/>
      <c r="BM310" s="101"/>
      <c r="BU310" s="13"/>
      <c r="BV310" s="13"/>
      <c r="BZ310" s="14"/>
      <c r="CA310" s="14"/>
      <c r="CE310" s="14"/>
      <c r="CF310" s="14"/>
    </row>
    <row r="311" spans="24:84" x14ac:dyDescent="0.25">
      <c r="X311" s="13"/>
      <c r="AI311" s="13"/>
      <c r="AJ311" s="13"/>
      <c r="AW311" s="13"/>
      <c r="AX311" s="13"/>
      <c r="BA311" s="13"/>
      <c r="BB311" s="13"/>
      <c r="BE311" s="13"/>
      <c r="BF311" s="13"/>
      <c r="BH311" s="13"/>
      <c r="BI311" s="13"/>
      <c r="BJ311" s="13"/>
      <c r="BK311" s="13"/>
      <c r="BL311" s="13"/>
      <c r="BM311" s="101"/>
      <c r="BU311" s="13"/>
      <c r="BV311" s="13"/>
      <c r="BZ311" s="14"/>
      <c r="CA311" s="14"/>
      <c r="CE311" s="14"/>
      <c r="CF311" s="14"/>
    </row>
    <row r="312" spans="24:84" x14ac:dyDescent="0.25">
      <c r="X312" s="13"/>
      <c r="AI312" s="13"/>
      <c r="AJ312" s="13"/>
      <c r="AW312" s="13"/>
      <c r="AX312" s="13"/>
      <c r="BA312" s="13"/>
      <c r="BB312" s="13"/>
      <c r="BE312" s="13"/>
      <c r="BF312" s="13"/>
      <c r="BH312" s="13"/>
      <c r="BI312" s="13"/>
      <c r="BJ312" s="13"/>
      <c r="BK312" s="13"/>
      <c r="BL312" s="13"/>
      <c r="BM312" s="101"/>
      <c r="BU312" s="13"/>
      <c r="BV312" s="13"/>
      <c r="BZ312" s="14"/>
      <c r="CA312" s="14"/>
      <c r="CE312" s="14"/>
      <c r="CF312" s="14"/>
    </row>
    <row r="313" spans="24:84" x14ac:dyDescent="0.25">
      <c r="X313" s="13"/>
      <c r="AI313" s="13"/>
      <c r="AJ313" s="13"/>
      <c r="AW313" s="13"/>
      <c r="AX313" s="13"/>
      <c r="BA313" s="13"/>
      <c r="BB313" s="13"/>
      <c r="BE313" s="13"/>
      <c r="BF313" s="13"/>
      <c r="BH313" s="13"/>
      <c r="BI313" s="13"/>
      <c r="BJ313" s="13"/>
      <c r="BK313" s="13"/>
      <c r="BL313" s="13"/>
      <c r="BM313" s="101"/>
      <c r="BU313" s="13"/>
      <c r="BV313" s="13"/>
      <c r="BZ313" s="14"/>
      <c r="CA313" s="14"/>
      <c r="CE313" s="14"/>
      <c r="CF313" s="14"/>
    </row>
    <row r="314" spans="24:84" x14ac:dyDescent="0.25">
      <c r="X314" s="13"/>
      <c r="AI314" s="13"/>
      <c r="AJ314" s="13"/>
      <c r="AW314" s="13"/>
      <c r="AX314" s="13"/>
      <c r="BA314" s="13"/>
      <c r="BB314" s="13"/>
      <c r="BE314" s="13"/>
      <c r="BF314" s="13"/>
      <c r="BH314" s="13"/>
      <c r="BI314" s="13"/>
      <c r="BJ314" s="13"/>
      <c r="BK314" s="13"/>
      <c r="BL314" s="13"/>
      <c r="BM314" s="101"/>
      <c r="BU314" s="13"/>
      <c r="BV314" s="13"/>
      <c r="BZ314" s="14"/>
      <c r="CA314" s="14"/>
      <c r="CE314" s="14"/>
      <c r="CF314" s="14"/>
    </row>
    <row r="315" spans="24:84" x14ac:dyDescent="0.25">
      <c r="X315" s="13"/>
      <c r="AI315" s="13"/>
      <c r="AJ315" s="13"/>
      <c r="AW315" s="13"/>
      <c r="AX315" s="13"/>
      <c r="BA315" s="13"/>
      <c r="BB315" s="13"/>
      <c r="BE315" s="13"/>
      <c r="BF315" s="13"/>
      <c r="BH315" s="13"/>
      <c r="BI315" s="13"/>
      <c r="BJ315" s="13"/>
      <c r="BK315" s="13"/>
      <c r="BL315" s="13"/>
      <c r="BM315" s="101"/>
      <c r="BU315" s="13"/>
      <c r="BV315" s="13"/>
      <c r="BZ315" s="14"/>
      <c r="CA315" s="14"/>
      <c r="CE315" s="14"/>
      <c r="CF315" s="14"/>
    </row>
    <row r="316" spans="24:84" x14ac:dyDescent="0.25">
      <c r="X316" s="13"/>
      <c r="AI316" s="13"/>
      <c r="AJ316" s="13"/>
      <c r="AW316" s="13"/>
      <c r="AX316" s="13"/>
      <c r="BA316" s="13"/>
      <c r="BB316" s="13"/>
      <c r="BE316" s="13"/>
      <c r="BF316" s="13"/>
      <c r="BH316" s="13"/>
      <c r="BI316" s="13"/>
      <c r="BJ316" s="13"/>
      <c r="BK316" s="13"/>
      <c r="BL316" s="13"/>
      <c r="BM316" s="101"/>
      <c r="BU316" s="13"/>
      <c r="BV316" s="13"/>
      <c r="BZ316" s="14"/>
      <c r="CA316" s="14"/>
      <c r="CE316" s="14"/>
      <c r="CF316" s="14"/>
    </row>
    <row r="317" spans="24:84" x14ac:dyDescent="0.25">
      <c r="X317" s="13"/>
      <c r="AI317" s="13"/>
      <c r="AJ317" s="13"/>
      <c r="AW317" s="13"/>
      <c r="AX317" s="13"/>
      <c r="BA317" s="13"/>
      <c r="BB317" s="13"/>
      <c r="BE317" s="13"/>
      <c r="BF317" s="13"/>
      <c r="BH317" s="13"/>
      <c r="BI317" s="13"/>
      <c r="BJ317" s="13"/>
      <c r="BK317" s="13"/>
      <c r="BL317" s="13"/>
      <c r="BM317" s="101"/>
      <c r="BU317" s="13"/>
      <c r="BV317" s="13"/>
      <c r="BZ317" s="14"/>
      <c r="CA317" s="14"/>
      <c r="CE317" s="14"/>
      <c r="CF317" s="14"/>
    </row>
    <row r="318" spans="24:84" x14ac:dyDescent="0.25">
      <c r="X318" s="13"/>
      <c r="AI318" s="13"/>
      <c r="AJ318" s="13"/>
      <c r="AW318" s="13"/>
      <c r="AX318" s="13"/>
      <c r="BA318" s="13"/>
      <c r="BB318" s="13"/>
      <c r="BE318" s="13"/>
      <c r="BF318" s="13"/>
      <c r="BH318" s="13"/>
      <c r="BI318" s="13"/>
      <c r="BJ318" s="13"/>
      <c r="BK318" s="13"/>
      <c r="BL318" s="13"/>
      <c r="BM318" s="101"/>
      <c r="BU318" s="13"/>
      <c r="BV318" s="13"/>
      <c r="BZ318" s="14"/>
      <c r="CA318" s="14"/>
      <c r="CE318" s="14"/>
      <c r="CF318" s="14"/>
    </row>
    <row r="319" spans="24:84" x14ac:dyDescent="0.25">
      <c r="X319" s="13"/>
      <c r="AI319" s="13"/>
      <c r="AJ319" s="13"/>
      <c r="AW319" s="13"/>
      <c r="AX319" s="13"/>
      <c r="BA319" s="13"/>
      <c r="BB319" s="13"/>
      <c r="BE319" s="13"/>
      <c r="BF319" s="13"/>
      <c r="BH319" s="13"/>
      <c r="BI319" s="13"/>
      <c r="BJ319" s="13"/>
      <c r="BK319" s="13"/>
      <c r="BL319" s="13"/>
      <c r="BM319" s="101"/>
      <c r="BU319" s="13"/>
      <c r="BV319" s="13"/>
      <c r="BZ319" s="14"/>
      <c r="CA319" s="14"/>
      <c r="CE319" s="14"/>
      <c r="CF319" s="14"/>
    </row>
    <row r="320" spans="24:84" x14ac:dyDescent="0.25">
      <c r="X320" s="13"/>
      <c r="AI320" s="13"/>
      <c r="AJ320" s="13"/>
      <c r="AW320" s="13"/>
      <c r="AX320" s="13"/>
      <c r="BA320" s="13"/>
      <c r="BB320" s="13"/>
      <c r="BE320" s="13"/>
      <c r="BF320" s="13"/>
      <c r="BH320" s="13"/>
      <c r="BI320" s="13"/>
      <c r="BJ320" s="13"/>
      <c r="BK320" s="13"/>
      <c r="BL320" s="13"/>
      <c r="BM320" s="101"/>
      <c r="BU320" s="13"/>
      <c r="BV320" s="13"/>
      <c r="BZ320" s="14"/>
      <c r="CA320" s="14"/>
      <c r="CE320" s="14"/>
      <c r="CF320" s="14"/>
    </row>
    <row r="321" spans="24:84" x14ac:dyDescent="0.25">
      <c r="X321" s="13"/>
      <c r="AI321" s="13"/>
      <c r="AJ321" s="13"/>
      <c r="AW321" s="13"/>
      <c r="AX321" s="13"/>
      <c r="BA321" s="13"/>
      <c r="BB321" s="13"/>
      <c r="BE321" s="13"/>
      <c r="BF321" s="13"/>
      <c r="BH321" s="13"/>
      <c r="BI321" s="13"/>
      <c r="BJ321" s="13"/>
      <c r="BK321" s="13"/>
      <c r="BL321" s="13"/>
      <c r="BM321" s="101"/>
      <c r="BU321" s="13"/>
      <c r="BV321" s="13"/>
      <c r="BZ321" s="14"/>
      <c r="CA321" s="14"/>
      <c r="CE321" s="14"/>
      <c r="CF321" s="14"/>
    </row>
    <row r="322" spans="24:84" x14ac:dyDescent="0.25">
      <c r="X322" s="13"/>
      <c r="AI322" s="13"/>
      <c r="AJ322" s="13"/>
      <c r="AW322" s="13"/>
      <c r="AX322" s="13"/>
      <c r="BA322" s="13"/>
      <c r="BB322" s="13"/>
      <c r="BE322" s="13"/>
      <c r="BF322" s="13"/>
      <c r="BH322" s="13"/>
      <c r="BI322" s="13"/>
      <c r="BJ322" s="13"/>
      <c r="BK322" s="13"/>
      <c r="BL322" s="13"/>
      <c r="BM322" s="101"/>
      <c r="BU322" s="13"/>
      <c r="BV322" s="13"/>
      <c r="BZ322" s="14"/>
      <c r="CA322" s="14"/>
      <c r="CE322" s="14"/>
      <c r="CF322" s="14"/>
    </row>
    <row r="323" spans="24:84" x14ac:dyDescent="0.25">
      <c r="X323" s="13"/>
      <c r="AI323" s="13"/>
      <c r="AJ323" s="13"/>
      <c r="AW323" s="13"/>
      <c r="AX323" s="13"/>
      <c r="BA323" s="13"/>
      <c r="BB323" s="13"/>
      <c r="BE323" s="13"/>
      <c r="BF323" s="13"/>
      <c r="BH323" s="13"/>
      <c r="BI323" s="13"/>
      <c r="BJ323" s="13"/>
      <c r="BK323" s="13"/>
      <c r="BL323" s="13"/>
      <c r="BM323" s="101"/>
      <c r="BU323" s="13"/>
      <c r="BV323" s="13"/>
      <c r="BZ323" s="14"/>
      <c r="CA323" s="14"/>
      <c r="CE323" s="14"/>
      <c r="CF323" s="14"/>
    </row>
    <row r="324" spans="24:84" x14ac:dyDescent="0.25">
      <c r="X324" s="13"/>
      <c r="AI324" s="13"/>
      <c r="AJ324" s="13"/>
      <c r="AW324" s="13"/>
      <c r="AX324" s="13"/>
      <c r="BA324" s="13"/>
      <c r="BB324" s="13"/>
      <c r="BE324" s="13"/>
      <c r="BF324" s="13"/>
      <c r="BH324" s="13"/>
      <c r="BI324" s="13"/>
      <c r="BJ324" s="13"/>
      <c r="BK324" s="13"/>
      <c r="BL324" s="13"/>
      <c r="BM324" s="101"/>
      <c r="BU324" s="13"/>
      <c r="BV324" s="13"/>
      <c r="BZ324" s="14"/>
      <c r="CA324" s="14"/>
      <c r="CE324" s="14"/>
      <c r="CF324" s="14"/>
    </row>
    <row r="325" spans="24:84" x14ac:dyDescent="0.25">
      <c r="X325" s="13"/>
      <c r="AI325" s="13"/>
      <c r="AJ325" s="13"/>
      <c r="AW325" s="13"/>
      <c r="AX325" s="13"/>
      <c r="BA325" s="13"/>
      <c r="BB325" s="13"/>
      <c r="BE325" s="13"/>
      <c r="BF325" s="13"/>
      <c r="BH325" s="13"/>
      <c r="BI325" s="13"/>
      <c r="BJ325" s="13"/>
      <c r="BK325" s="13"/>
      <c r="BL325" s="13"/>
      <c r="BM325" s="101"/>
      <c r="BU325" s="13"/>
      <c r="BV325" s="13"/>
      <c r="BZ325" s="14"/>
      <c r="CA325" s="14"/>
      <c r="CE325" s="14"/>
      <c r="CF325" s="14"/>
    </row>
    <row r="326" spans="24:84" x14ac:dyDescent="0.25">
      <c r="X326" s="13"/>
      <c r="AI326" s="13"/>
      <c r="AJ326" s="13"/>
      <c r="AW326" s="13"/>
      <c r="AX326" s="13"/>
      <c r="BA326" s="13"/>
      <c r="BB326" s="13"/>
      <c r="BE326" s="13"/>
      <c r="BF326" s="13"/>
      <c r="BH326" s="13"/>
      <c r="BI326" s="13"/>
      <c r="BJ326" s="13"/>
      <c r="BK326" s="13"/>
      <c r="BL326" s="13"/>
      <c r="BM326" s="101"/>
      <c r="BU326" s="13"/>
      <c r="BV326" s="13"/>
      <c r="BZ326" s="14"/>
      <c r="CA326" s="14"/>
      <c r="CE326" s="14"/>
      <c r="CF326" s="14"/>
    </row>
    <row r="327" spans="24:84" x14ac:dyDescent="0.25">
      <c r="X327" s="13"/>
      <c r="AI327" s="13"/>
      <c r="AJ327" s="13"/>
      <c r="AW327" s="13"/>
      <c r="AX327" s="13"/>
      <c r="BA327" s="13"/>
      <c r="BB327" s="13"/>
      <c r="BE327" s="13"/>
      <c r="BF327" s="13"/>
      <c r="BH327" s="13"/>
      <c r="BI327" s="13"/>
      <c r="BJ327" s="13"/>
      <c r="BK327" s="13"/>
      <c r="BL327" s="13"/>
      <c r="BM327" s="101"/>
      <c r="BU327" s="13"/>
      <c r="BV327" s="13"/>
      <c r="BZ327" s="14"/>
      <c r="CA327" s="14"/>
      <c r="CE327" s="14"/>
      <c r="CF327" s="14"/>
    </row>
    <row r="328" spans="24:84" x14ac:dyDescent="0.25">
      <c r="X328" s="13"/>
      <c r="AI328" s="13"/>
      <c r="AJ328" s="13"/>
      <c r="AW328" s="13"/>
      <c r="AX328" s="13"/>
      <c r="BA328" s="13"/>
      <c r="BB328" s="13"/>
      <c r="BE328" s="13"/>
      <c r="BF328" s="13"/>
      <c r="BH328" s="13"/>
      <c r="BI328" s="13"/>
      <c r="BJ328" s="13"/>
      <c r="BK328" s="13"/>
      <c r="BL328" s="13"/>
      <c r="BM328" s="101"/>
      <c r="BU328" s="13"/>
      <c r="BV328" s="13"/>
      <c r="BZ328" s="14"/>
      <c r="CA328" s="14"/>
      <c r="CE328" s="14"/>
      <c r="CF328" s="14"/>
    </row>
    <row r="329" spans="24:84" x14ac:dyDescent="0.25">
      <c r="X329" s="13"/>
      <c r="AI329" s="13"/>
      <c r="AJ329" s="13"/>
      <c r="AW329" s="13"/>
      <c r="AX329" s="13"/>
      <c r="BA329" s="13"/>
      <c r="BB329" s="13"/>
      <c r="BE329" s="13"/>
      <c r="BF329" s="13"/>
      <c r="BH329" s="13"/>
      <c r="BI329" s="13"/>
      <c r="BJ329" s="13"/>
      <c r="BK329" s="13"/>
      <c r="BL329" s="13"/>
      <c r="BM329" s="101"/>
      <c r="BU329" s="13"/>
      <c r="BV329" s="13"/>
      <c r="BZ329" s="14"/>
      <c r="CA329" s="14"/>
      <c r="CE329" s="14"/>
      <c r="CF329" s="14"/>
    </row>
    <row r="330" spans="24:84" x14ac:dyDescent="0.25">
      <c r="X330" s="13"/>
      <c r="AI330" s="13"/>
      <c r="AJ330" s="13"/>
      <c r="AW330" s="13"/>
      <c r="AX330" s="13"/>
      <c r="BA330" s="13"/>
      <c r="BB330" s="13"/>
      <c r="BE330" s="13"/>
      <c r="BF330" s="13"/>
      <c r="BH330" s="13"/>
      <c r="BI330" s="13"/>
      <c r="BJ330" s="13"/>
      <c r="BK330" s="13"/>
      <c r="BL330" s="13"/>
      <c r="BM330" s="101"/>
      <c r="BU330" s="13"/>
      <c r="BV330" s="13"/>
      <c r="BZ330" s="14"/>
      <c r="CA330" s="14"/>
      <c r="CE330" s="14"/>
      <c r="CF330" s="14"/>
    </row>
    <row r="331" spans="24:84" x14ac:dyDescent="0.25">
      <c r="X331" s="13"/>
      <c r="AI331" s="13"/>
      <c r="AJ331" s="13"/>
      <c r="AW331" s="13"/>
      <c r="AX331" s="13"/>
      <c r="BA331" s="13"/>
      <c r="BB331" s="13"/>
      <c r="BE331" s="13"/>
      <c r="BF331" s="13"/>
      <c r="BH331" s="13"/>
      <c r="BI331" s="13"/>
      <c r="BJ331" s="13"/>
      <c r="BK331" s="13"/>
      <c r="BL331" s="13"/>
      <c r="BM331" s="101"/>
      <c r="BU331" s="13"/>
      <c r="BV331" s="13"/>
      <c r="BZ331" s="14"/>
      <c r="CA331" s="14"/>
      <c r="CE331" s="14"/>
      <c r="CF331" s="14"/>
    </row>
    <row r="332" spans="24:84" x14ac:dyDescent="0.25">
      <c r="X332" s="13"/>
      <c r="AI332" s="13"/>
      <c r="AJ332" s="13"/>
      <c r="AW332" s="13"/>
      <c r="AX332" s="13"/>
      <c r="BA332" s="13"/>
      <c r="BB332" s="13"/>
      <c r="BE332" s="13"/>
      <c r="BF332" s="13"/>
      <c r="BH332" s="13"/>
      <c r="BI332" s="13"/>
      <c r="BJ332" s="13"/>
      <c r="BK332" s="13"/>
      <c r="BL332" s="13"/>
      <c r="BM332" s="101"/>
      <c r="BU332" s="13"/>
      <c r="BV332" s="13"/>
      <c r="BZ332" s="14"/>
      <c r="CA332" s="14"/>
      <c r="CE332" s="14"/>
      <c r="CF332" s="14"/>
    </row>
    <row r="333" spans="24:84" x14ac:dyDescent="0.25">
      <c r="X333" s="13"/>
      <c r="AI333" s="13"/>
      <c r="AJ333" s="13"/>
      <c r="AW333" s="13"/>
      <c r="AX333" s="13"/>
      <c r="BA333" s="13"/>
      <c r="BB333" s="13"/>
      <c r="BE333" s="13"/>
      <c r="BF333" s="13"/>
      <c r="BH333" s="13"/>
      <c r="BI333" s="13"/>
      <c r="BJ333" s="13"/>
      <c r="BK333" s="13"/>
      <c r="BL333" s="13"/>
      <c r="BM333" s="101"/>
      <c r="BU333" s="13"/>
      <c r="BV333" s="13"/>
      <c r="BZ333" s="14"/>
      <c r="CA333" s="14"/>
      <c r="CE333" s="14"/>
      <c r="CF333" s="14"/>
    </row>
    <row r="334" spans="24:84" x14ac:dyDescent="0.25">
      <c r="X334" s="13"/>
      <c r="AI334" s="13"/>
      <c r="AJ334" s="13"/>
      <c r="AW334" s="13"/>
      <c r="AX334" s="13"/>
      <c r="BA334" s="13"/>
      <c r="BB334" s="13"/>
      <c r="BE334" s="13"/>
      <c r="BF334" s="13"/>
      <c r="BH334" s="13"/>
      <c r="BI334" s="13"/>
      <c r="BJ334" s="13"/>
      <c r="BK334" s="13"/>
      <c r="BL334" s="13"/>
      <c r="BM334" s="101"/>
      <c r="BU334" s="13"/>
      <c r="BV334" s="13"/>
      <c r="BZ334" s="14"/>
      <c r="CA334" s="14"/>
      <c r="CE334" s="14"/>
      <c r="CF334" s="14"/>
    </row>
    <row r="335" spans="24:84" x14ac:dyDescent="0.25">
      <c r="X335" s="13"/>
      <c r="AI335" s="13"/>
      <c r="AJ335" s="13"/>
      <c r="AW335" s="13"/>
      <c r="AX335" s="13"/>
      <c r="BA335" s="13"/>
      <c r="BB335" s="13"/>
      <c r="BE335" s="13"/>
      <c r="BF335" s="13"/>
      <c r="BH335" s="13"/>
      <c r="BI335" s="13"/>
      <c r="BJ335" s="13"/>
      <c r="BK335" s="13"/>
      <c r="BL335" s="13"/>
      <c r="BM335" s="101"/>
      <c r="BU335" s="13"/>
      <c r="BV335" s="13"/>
      <c r="BZ335" s="14"/>
      <c r="CA335" s="14"/>
      <c r="CE335" s="14"/>
      <c r="CF335" s="14"/>
    </row>
    <row r="336" spans="24:84" x14ac:dyDescent="0.25">
      <c r="X336" s="13"/>
      <c r="AI336" s="13"/>
      <c r="AJ336" s="13"/>
      <c r="AW336" s="13"/>
      <c r="AX336" s="13"/>
      <c r="BA336" s="13"/>
      <c r="BB336" s="13"/>
      <c r="BE336" s="13"/>
      <c r="BF336" s="13"/>
      <c r="BH336" s="13"/>
      <c r="BI336" s="13"/>
      <c r="BJ336" s="13"/>
      <c r="BK336" s="13"/>
      <c r="BL336" s="13"/>
      <c r="BM336" s="101"/>
      <c r="BU336" s="13"/>
      <c r="BV336" s="13"/>
      <c r="BZ336" s="14"/>
      <c r="CA336" s="14"/>
      <c r="CE336" s="14"/>
      <c r="CF336" s="14"/>
    </row>
    <row r="337" spans="24:84" x14ac:dyDescent="0.25">
      <c r="X337" s="13"/>
      <c r="AI337" s="13"/>
      <c r="AJ337" s="13"/>
      <c r="AW337" s="13"/>
      <c r="AX337" s="13"/>
      <c r="BA337" s="13"/>
      <c r="BB337" s="13"/>
      <c r="BE337" s="13"/>
      <c r="BF337" s="13"/>
      <c r="BH337" s="13"/>
      <c r="BI337" s="13"/>
      <c r="BJ337" s="13"/>
      <c r="BK337" s="13"/>
      <c r="BL337" s="13"/>
      <c r="BM337" s="101"/>
      <c r="BU337" s="13"/>
      <c r="BV337" s="13"/>
      <c r="BZ337" s="14"/>
      <c r="CA337" s="14"/>
      <c r="CE337" s="14"/>
      <c r="CF337" s="14"/>
    </row>
    <row r="338" spans="24:84" x14ac:dyDescent="0.25">
      <c r="X338" s="13"/>
      <c r="AI338" s="13"/>
      <c r="AJ338" s="13"/>
      <c r="AW338" s="13"/>
      <c r="AX338" s="13"/>
      <c r="BA338" s="13"/>
      <c r="BB338" s="13"/>
      <c r="BE338" s="13"/>
      <c r="BF338" s="13"/>
      <c r="BH338" s="13"/>
      <c r="BI338" s="13"/>
      <c r="BJ338" s="13"/>
      <c r="BK338" s="13"/>
      <c r="BL338" s="13"/>
      <c r="BM338" s="101"/>
      <c r="BU338" s="13"/>
      <c r="BV338" s="13"/>
      <c r="BZ338" s="14"/>
      <c r="CA338" s="14"/>
      <c r="CE338" s="14"/>
      <c r="CF338" s="14"/>
    </row>
    <row r="339" spans="24:84" x14ac:dyDescent="0.25">
      <c r="X339" s="13"/>
      <c r="AI339" s="13"/>
      <c r="AJ339" s="13"/>
      <c r="AW339" s="13"/>
      <c r="AX339" s="13"/>
      <c r="BA339" s="13"/>
      <c r="BB339" s="13"/>
      <c r="BE339" s="13"/>
      <c r="BF339" s="13"/>
      <c r="BH339" s="13"/>
      <c r="BI339" s="13"/>
      <c r="BJ339" s="13"/>
      <c r="BK339" s="13"/>
      <c r="BL339" s="13"/>
      <c r="BM339" s="101"/>
      <c r="BU339" s="13"/>
      <c r="BV339" s="13"/>
      <c r="BZ339" s="14"/>
      <c r="CA339" s="14"/>
      <c r="CE339" s="14"/>
      <c r="CF339" s="14"/>
    </row>
    <row r="340" spans="24:84" x14ac:dyDescent="0.25">
      <c r="X340" s="13"/>
      <c r="AI340" s="13"/>
      <c r="AJ340" s="13"/>
      <c r="AW340" s="13"/>
      <c r="AX340" s="13"/>
      <c r="BA340" s="13"/>
      <c r="BB340" s="13"/>
      <c r="BE340" s="13"/>
      <c r="BF340" s="13"/>
      <c r="BH340" s="13"/>
      <c r="BI340" s="13"/>
      <c r="BJ340" s="13"/>
      <c r="BK340" s="13"/>
      <c r="BL340" s="13"/>
      <c r="BM340" s="101"/>
      <c r="BU340" s="13"/>
      <c r="BV340" s="13"/>
      <c r="BZ340" s="14"/>
      <c r="CA340" s="14"/>
      <c r="CE340" s="14"/>
      <c r="CF340" s="14"/>
    </row>
    <row r="341" spans="24:84" x14ac:dyDescent="0.25">
      <c r="X341" s="13"/>
      <c r="AI341" s="13"/>
      <c r="AJ341" s="13"/>
      <c r="AW341" s="13"/>
      <c r="AX341" s="13"/>
      <c r="BA341" s="13"/>
      <c r="BB341" s="13"/>
      <c r="BE341" s="13"/>
      <c r="BF341" s="13"/>
      <c r="BH341" s="13"/>
      <c r="BI341" s="13"/>
      <c r="BJ341" s="13"/>
      <c r="BK341" s="13"/>
      <c r="BL341" s="13"/>
      <c r="BM341" s="101"/>
      <c r="BU341" s="13"/>
      <c r="BV341" s="13"/>
      <c r="BZ341" s="14"/>
      <c r="CA341" s="14"/>
      <c r="CE341" s="14"/>
      <c r="CF341" s="14"/>
    </row>
    <row r="342" spans="24:84" x14ac:dyDescent="0.25">
      <c r="X342" s="13"/>
      <c r="AI342" s="13"/>
      <c r="AJ342" s="13"/>
      <c r="AW342" s="13"/>
      <c r="AX342" s="13"/>
      <c r="BA342" s="13"/>
      <c r="BB342" s="13"/>
      <c r="BE342" s="13"/>
      <c r="BF342" s="13"/>
      <c r="BH342" s="13"/>
      <c r="BI342" s="13"/>
      <c r="BJ342" s="13"/>
      <c r="BK342" s="13"/>
      <c r="BL342" s="13"/>
      <c r="BM342" s="101"/>
      <c r="BU342" s="13"/>
      <c r="BV342" s="13"/>
      <c r="BZ342" s="14"/>
      <c r="CA342" s="14"/>
      <c r="CE342" s="14"/>
      <c r="CF342" s="14"/>
    </row>
    <row r="343" spans="24:84" x14ac:dyDescent="0.25">
      <c r="X343" s="13"/>
      <c r="AI343" s="13"/>
      <c r="AJ343" s="13"/>
      <c r="AW343" s="13"/>
      <c r="AX343" s="13"/>
      <c r="BA343" s="13"/>
      <c r="BB343" s="13"/>
      <c r="BE343" s="13"/>
      <c r="BF343" s="13"/>
      <c r="BH343" s="13"/>
      <c r="BI343" s="13"/>
      <c r="BJ343" s="13"/>
      <c r="BK343" s="13"/>
      <c r="BL343" s="13"/>
      <c r="BM343" s="101"/>
      <c r="BU343" s="13"/>
      <c r="BV343" s="13"/>
      <c r="BZ343" s="14"/>
      <c r="CA343" s="14"/>
      <c r="CE343" s="14"/>
      <c r="CF343" s="14"/>
    </row>
    <row r="344" spans="24:84" x14ac:dyDescent="0.25">
      <c r="X344" s="13"/>
      <c r="AI344" s="13"/>
      <c r="AJ344" s="13"/>
      <c r="AW344" s="13"/>
      <c r="AX344" s="13"/>
      <c r="BA344" s="13"/>
      <c r="BB344" s="13"/>
      <c r="BE344" s="13"/>
      <c r="BF344" s="13"/>
      <c r="BH344" s="13"/>
      <c r="BI344" s="13"/>
      <c r="BJ344" s="13"/>
      <c r="BK344" s="13"/>
      <c r="BL344" s="13"/>
      <c r="BM344" s="101"/>
      <c r="BU344" s="13"/>
      <c r="BV344" s="13"/>
      <c r="BZ344" s="14"/>
      <c r="CA344" s="14"/>
      <c r="CE344" s="14"/>
      <c r="CF344" s="14"/>
    </row>
    <row r="345" spans="24:84" x14ac:dyDescent="0.25">
      <c r="X345" s="13"/>
      <c r="AI345" s="13"/>
      <c r="AJ345" s="13"/>
      <c r="AW345" s="13"/>
      <c r="AX345" s="13"/>
      <c r="BA345" s="13"/>
      <c r="BB345" s="13"/>
      <c r="BE345" s="13"/>
      <c r="BF345" s="13"/>
      <c r="BH345" s="13"/>
      <c r="BI345" s="13"/>
      <c r="BJ345" s="13"/>
      <c r="BK345" s="13"/>
      <c r="BL345" s="13"/>
      <c r="BM345" s="101"/>
      <c r="BU345" s="13"/>
      <c r="BV345" s="13"/>
      <c r="BZ345" s="14"/>
      <c r="CA345" s="14"/>
      <c r="CE345" s="14"/>
      <c r="CF345" s="14"/>
    </row>
    <row r="346" spans="24:84" x14ac:dyDescent="0.25">
      <c r="X346" s="13"/>
      <c r="AI346" s="13"/>
      <c r="AJ346" s="13"/>
      <c r="AW346" s="13"/>
      <c r="AX346" s="13"/>
      <c r="BA346" s="13"/>
      <c r="BB346" s="13"/>
      <c r="BE346" s="13"/>
      <c r="BF346" s="13"/>
      <c r="BH346" s="13"/>
      <c r="BI346" s="13"/>
      <c r="BJ346" s="13"/>
      <c r="BK346" s="13"/>
      <c r="BL346" s="13"/>
      <c r="BM346" s="101"/>
      <c r="BU346" s="13"/>
      <c r="BV346" s="13"/>
      <c r="BZ346" s="14"/>
      <c r="CA346" s="14"/>
      <c r="CE346" s="14"/>
      <c r="CF346" s="14"/>
    </row>
    <row r="347" spans="24:84" x14ac:dyDescent="0.25">
      <c r="X347" s="13"/>
      <c r="AI347" s="13"/>
      <c r="AJ347" s="13"/>
      <c r="AW347" s="13"/>
      <c r="AX347" s="13"/>
      <c r="BA347" s="13"/>
      <c r="BB347" s="13"/>
      <c r="BE347" s="13"/>
      <c r="BF347" s="13"/>
      <c r="BH347" s="13"/>
      <c r="BI347" s="13"/>
      <c r="BJ347" s="13"/>
      <c r="BK347" s="13"/>
      <c r="BL347" s="13"/>
      <c r="BM347" s="101"/>
      <c r="BU347" s="13"/>
      <c r="BV347" s="13"/>
      <c r="BZ347" s="14"/>
      <c r="CA347" s="14"/>
      <c r="CE347" s="14"/>
      <c r="CF347" s="14"/>
    </row>
    <row r="348" spans="24:84" x14ac:dyDescent="0.25">
      <c r="X348" s="13"/>
      <c r="AI348" s="13"/>
      <c r="AJ348" s="13"/>
      <c r="AW348" s="13"/>
      <c r="AX348" s="13"/>
      <c r="BA348" s="13"/>
      <c r="BB348" s="13"/>
      <c r="BE348" s="13"/>
      <c r="BF348" s="13"/>
      <c r="BH348" s="13"/>
      <c r="BI348" s="13"/>
      <c r="BJ348" s="13"/>
      <c r="BK348" s="13"/>
      <c r="BL348" s="13"/>
      <c r="BM348" s="101"/>
      <c r="BU348" s="13"/>
      <c r="BV348" s="13"/>
      <c r="BZ348" s="14"/>
      <c r="CA348" s="14"/>
      <c r="CE348" s="14"/>
      <c r="CF348" s="14"/>
    </row>
    <row r="349" spans="24:84" x14ac:dyDescent="0.25">
      <c r="X349" s="13"/>
      <c r="AI349" s="13"/>
      <c r="AJ349" s="13"/>
      <c r="AW349" s="13"/>
      <c r="AX349" s="13"/>
      <c r="BA349" s="13"/>
      <c r="BB349" s="13"/>
      <c r="BE349" s="13"/>
      <c r="BF349" s="13"/>
      <c r="BH349" s="13"/>
      <c r="BI349" s="13"/>
      <c r="BJ349" s="13"/>
      <c r="BK349" s="13"/>
      <c r="BL349" s="13"/>
      <c r="BM349" s="101"/>
      <c r="BU349" s="13"/>
      <c r="BV349" s="13"/>
      <c r="BZ349" s="14"/>
      <c r="CA349" s="14"/>
      <c r="CE349" s="14"/>
      <c r="CF349" s="14"/>
    </row>
    <row r="350" spans="24:84" x14ac:dyDescent="0.25">
      <c r="X350" s="13"/>
      <c r="AI350" s="13"/>
      <c r="AJ350" s="13"/>
      <c r="AW350" s="13"/>
      <c r="AX350" s="13"/>
      <c r="BA350" s="13"/>
      <c r="BB350" s="13"/>
      <c r="BE350" s="13"/>
      <c r="BF350" s="13"/>
      <c r="BH350" s="13"/>
      <c r="BI350" s="13"/>
      <c r="BJ350" s="13"/>
      <c r="BK350" s="13"/>
      <c r="BL350" s="13"/>
      <c r="BM350" s="101"/>
      <c r="BU350" s="13"/>
      <c r="BV350" s="13"/>
      <c r="BZ350" s="14"/>
      <c r="CA350" s="14"/>
      <c r="CE350" s="14"/>
      <c r="CF350" s="14"/>
    </row>
    <row r="351" spans="24:84" x14ac:dyDescent="0.25">
      <c r="X351" s="13"/>
      <c r="AI351" s="13"/>
      <c r="AJ351" s="13"/>
      <c r="AW351" s="13"/>
      <c r="AX351" s="13"/>
      <c r="BA351" s="13"/>
      <c r="BB351" s="13"/>
      <c r="BE351" s="13"/>
      <c r="BF351" s="13"/>
      <c r="BH351" s="13"/>
      <c r="BI351" s="13"/>
      <c r="BJ351" s="13"/>
      <c r="BK351" s="13"/>
      <c r="BL351" s="13"/>
      <c r="BM351" s="101"/>
      <c r="BU351" s="13"/>
      <c r="BV351" s="13"/>
      <c r="BZ351" s="14"/>
      <c r="CA351" s="14"/>
      <c r="CE351" s="14"/>
      <c r="CF351" s="14"/>
    </row>
    <row r="352" spans="24:84" x14ac:dyDescent="0.25">
      <c r="X352" s="13"/>
      <c r="AI352" s="13"/>
      <c r="AJ352" s="13"/>
      <c r="AW352" s="13"/>
      <c r="AX352" s="13"/>
      <c r="BA352" s="13"/>
      <c r="BB352" s="13"/>
      <c r="BE352" s="13"/>
      <c r="BF352" s="13"/>
      <c r="BH352" s="13"/>
      <c r="BI352" s="13"/>
      <c r="BJ352" s="13"/>
      <c r="BK352" s="13"/>
      <c r="BL352" s="13"/>
      <c r="BM352" s="101"/>
      <c r="BU352" s="13"/>
      <c r="BV352" s="13"/>
      <c r="BZ352" s="14"/>
      <c r="CA352" s="14"/>
      <c r="CE352" s="14"/>
      <c r="CF352" s="14"/>
    </row>
    <row r="353" spans="24:84" x14ac:dyDescent="0.25">
      <c r="X353" s="13"/>
      <c r="AI353" s="13"/>
      <c r="AJ353" s="13"/>
      <c r="AW353" s="13"/>
      <c r="AX353" s="13"/>
      <c r="BA353" s="13"/>
      <c r="BB353" s="13"/>
      <c r="BE353" s="13"/>
      <c r="BF353" s="13"/>
      <c r="BH353" s="13"/>
      <c r="BI353" s="13"/>
      <c r="BJ353" s="13"/>
      <c r="BK353" s="13"/>
      <c r="BL353" s="13"/>
      <c r="BM353" s="101"/>
      <c r="BU353" s="13"/>
      <c r="BV353" s="13"/>
      <c r="BZ353" s="14"/>
      <c r="CA353" s="14"/>
      <c r="CE353" s="14"/>
      <c r="CF353" s="14"/>
    </row>
    <row r="354" spans="24:84" x14ac:dyDescent="0.25">
      <c r="X354" s="13"/>
      <c r="AI354" s="13"/>
      <c r="AJ354" s="13"/>
      <c r="AW354" s="13"/>
      <c r="AX354" s="13"/>
      <c r="BA354" s="13"/>
      <c r="BB354" s="13"/>
      <c r="BE354" s="13"/>
      <c r="BF354" s="13"/>
      <c r="BH354" s="13"/>
      <c r="BI354" s="13"/>
      <c r="BJ354" s="13"/>
      <c r="BK354" s="13"/>
      <c r="BL354" s="13"/>
      <c r="BM354" s="101"/>
      <c r="BU354" s="13"/>
      <c r="BV354" s="13"/>
      <c r="BZ354" s="14"/>
      <c r="CA354" s="14"/>
      <c r="CE354" s="14"/>
      <c r="CF354" s="14"/>
    </row>
    <row r="355" spans="24:84" x14ac:dyDescent="0.25">
      <c r="X355" s="13"/>
      <c r="AI355" s="13"/>
      <c r="AJ355" s="13"/>
      <c r="AW355" s="13"/>
      <c r="AX355" s="13"/>
      <c r="BA355" s="13"/>
      <c r="BB355" s="13"/>
      <c r="BE355" s="13"/>
      <c r="BF355" s="13"/>
      <c r="BH355" s="13"/>
      <c r="BI355" s="13"/>
      <c r="BJ355" s="13"/>
      <c r="BK355" s="13"/>
      <c r="BL355" s="13"/>
      <c r="BM355" s="101"/>
      <c r="BU355" s="13"/>
      <c r="BV355" s="13"/>
      <c r="BZ355" s="14"/>
      <c r="CA355" s="14"/>
      <c r="CE355" s="14"/>
      <c r="CF355" s="14"/>
    </row>
    <row r="356" spans="24:84" x14ac:dyDescent="0.25">
      <c r="X356" s="13"/>
      <c r="AI356" s="13"/>
      <c r="AJ356" s="13"/>
      <c r="AW356" s="13"/>
      <c r="AX356" s="13"/>
      <c r="BA356" s="13"/>
      <c r="BB356" s="13"/>
      <c r="BE356" s="13"/>
      <c r="BF356" s="13"/>
      <c r="BH356" s="13"/>
      <c r="BI356" s="13"/>
      <c r="BJ356" s="13"/>
      <c r="BK356" s="13"/>
      <c r="BL356" s="13"/>
      <c r="BM356" s="101"/>
      <c r="BU356" s="13"/>
      <c r="BV356" s="13"/>
      <c r="BZ356" s="14"/>
      <c r="CA356" s="14"/>
      <c r="CE356" s="14"/>
      <c r="CF356" s="14"/>
    </row>
    <row r="357" spans="24:84" x14ac:dyDescent="0.25">
      <c r="X357" s="13"/>
      <c r="AI357" s="13"/>
      <c r="AJ357" s="13"/>
      <c r="AW357" s="13"/>
      <c r="AX357" s="13"/>
      <c r="BA357" s="13"/>
      <c r="BB357" s="13"/>
      <c r="BE357" s="13"/>
      <c r="BF357" s="13"/>
      <c r="BH357" s="13"/>
      <c r="BI357" s="13"/>
      <c r="BJ357" s="13"/>
      <c r="BK357" s="13"/>
      <c r="BL357" s="13"/>
      <c r="BM357" s="101"/>
      <c r="BU357" s="13"/>
      <c r="BV357" s="13"/>
      <c r="BZ357" s="14"/>
      <c r="CA357" s="14"/>
      <c r="CE357" s="14"/>
      <c r="CF357" s="14"/>
    </row>
    <row r="358" spans="24:84" x14ac:dyDescent="0.25">
      <c r="X358" s="13"/>
      <c r="AI358" s="13"/>
      <c r="AJ358" s="13"/>
      <c r="AW358" s="13"/>
      <c r="AX358" s="13"/>
      <c r="BA358" s="13"/>
      <c r="BB358" s="13"/>
      <c r="BE358" s="13"/>
      <c r="BF358" s="13"/>
      <c r="BH358" s="13"/>
      <c r="BI358" s="13"/>
      <c r="BJ358" s="13"/>
      <c r="BK358" s="13"/>
      <c r="BL358" s="13"/>
      <c r="BM358" s="101"/>
      <c r="BU358" s="13"/>
      <c r="BV358" s="13"/>
      <c r="BZ358" s="14"/>
      <c r="CA358" s="14"/>
      <c r="CE358" s="14"/>
      <c r="CF358" s="14"/>
    </row>
    <row r="359" spans="24:84" x14ac:dyDescent="0.25">
      <c r="X359" s="13"/>
      <c r="AI359" s="13"/>
      <c r="AJ359" s="13"/>
      <c r="AW359" s="13"/>
      <c r="AX359" s="13"/>
      <c r="BA359" s="13"/>
      <c r="BB359" s="13"/>
      <c r="BE359" s="13"/>
      <c r="BF359" s="13"/>
      <c r="BH359" s="13"/>
      <c r="BI359" s="13"/>
      <c r="BJ359" s="13"/>
      <c r="BK359" s="13"/>
      <c r="BL359" s="13"/>
      <c r="BM359" s="101"/>
      <c r="BU359" s="13"/>
      <c r="BV359" s="13"/>
      <c r="BZ359" s="14"/>
      <c r="CA359" s="14"/>
      <c r="CE359" s="14"/>
      <c r="CF359" s="14"/>
    </row>
    <row r="360" spans="24:84" x14ac:dyDescent="0.25">
      <c r="X360" s="13"/>
      <c r="AI360" s="13"/>
      <c r="AJ360" s="13"/>
      <c r="AW360" s="13"/>
      <c r="AX360" s="13"/>
      <c r="BA360" s="13"/>
      <c r="BB360" s="13"/>
      <c r="BE360" s="13"/>
      <c r="BF360" s="13"/>
      <c r="BH360" s="13"/>
      <c r="BI360" s="13"/>
      <c r="BJ360" s="13"/>
      <c r="BK360" s="13"/>
      <c r="BL360" s="13"/>
      <c r="BM360" s="101"/>
      <c r="BU360" s="13"/>
      <c r="BV360" s="13"/>
      <c r="BZ360" s="14"/>
      <c r="CA360" s="14"/>
      <c r="CE360" s="14"/>
      <c r="CF360" s="14"/>
    </row>
    <row r="361" spans="24:84" x14ac:dyDescent="0.25">
      <c r="X361" s="13"/>
      <c r="AI361" s="13"/>
      <c r="AJ361" s="13"/>
      <c r="AW361" s="13"/>
      <c r="AX361" s="13"/>
      <c r="BA361" s="13"/>
      <c r="BB361" s="13"/>
      <c r="BE361" s="13"/>
      <c r="BF361" s="13"/>
      <c r="BH361" s="13"/>
      <c r="BI361" s="13"/>
      <c r="BJ361" s="13"/>
      <c r="BK361" s="13"/>
      <c r="BL361" s="13"/>
      <c r="BM361" s="101"/>
      <c r="BU361" s="13"/>
      <c r="BV361" s="13"/>
      <c r="BZ361" s="14"/>
      <c r="CA361" s="14"/>
      <c r="CE361" s="14"/>
      <c r="CF361" s="14"/>
    </row>
    <row r="362" spans="24:84" x14ac:dyDescent="0.25">
      <c r="X362" s="13"/>
      <c r="AI362" s="13"/>
      <c r="AJ362" s="13"/>
      <c r="AW362" s="13"/>
      <c r="AX362" s="13"/>
      <c r="BA362" s="13"/>
      <c r="BB362" s="13"/>
      <c r="BE362" s="13"/>
      <c r="BF362" s="13"/>
      <c r="BH362" s="13"/>
      <c r="BI362" s="13"/>
      <c r="BJ362" s="13"/>
      <c r="BK362" s="13"/>
      <c r="BL362" s="13"/>
      <c r="BM362" s="101"/>
      <c r="BU362" s="13"/>
      <c r="BV362" s="13"/>
      <c r="BZ362" s="14"/>
      <c r="CA362" s="14"/>
      <c r="CE362" s="14"/>
      <c r="CF362" s="14"/>
    </row>
    <row r="363" spans="24:84" x14ac:dyDescent="0.25">
      <c r="X363" s="13"/>
      <c r="AI363" s="13"/>
      <c r="AJ363" s="13"/>
      <c r="AW363" s="13"/>
      <c r="AX363" s="13"/>
      <c r="BA363" s="13"/>
      <c r="BB363" s="13"/>
      <c r="BE363" s="13"/>
      <c r="BF363" s="13"/>
      <c r="BH363" s="13"/>
      <c r="BI363" s="13"/>
      <c r="BJ363" s="13"/>
      <c r="BK363" s="13"/>
      <c r="BL363" s="13"/>
      <c r="BM363" s="101"/>
      <c r="BU363" s="13"/>
      <c r="BV363" s="13"/>
      <c r="BZ363" s="14"/>
      <c r="CA363" s="14"/>
      <c r="CE363" s="14"/>
      <c r="CF363" s="14"/>
    </row>
    <row r="364" spans="24:84" x14ac:dyDescent="0.25">
      <c r="X364" s="13"/>
      <c r="AI364" s="13"/>
      <c r="AJ364" s="13"/>
      <c r="AW364" s="13"/>
      <c r="AX364" s="13"/>
      <c r="BA364" s="13"/>
      <c r="BB364" s="13"/>
      <c r="BE364" s="13"/>
      <c r="BF364" s="13"/>
      <c r="BH364" s="13"/>
      <c r="BI364" s="13"/>
      <c r="BJ364" s="13"/>
      <c r="BK364" s="13"/>
      <c r="BL364" s="13"/>
      <c r="BM364" s="101"/>
      <c r="BU364" s="13"/>
      <c r="BV364" s="13"/>
      <c r="BZ364" s="14"/>
      <c r="CA364" s="14"/>
      <c r="CE364" s="14"/>
      <c r="CF364" s="14"/>
    </row>
    <row r="365" spans="24:84" x14ac:dyDescent="0.25">
      <c r="X365" s="13"/>
      <c r="AI365" s="13"/>
      <c r="AJ365" s="13"/>
      <c r="AW365" s="13"/>
      <c r="AX365" s="13"/>
      <c r="BA365" s="13"/>
      <c r="BB365" s="13"/>
      <c r="BE365" s="13"/>
      <c r="BF365" s="13"/>
      <c r="BH365" s="13"/>
      <c r="BI365" s="13"/>
      <c r="BJ365" s="13"/>
      <c r="BK365" s="13"/>
      <c r="BL365" s="13"/>
      <c r="BM365" s="101"/>
      <c r="BU365" s="13"/>
      <c r="BV365" s="13"/>
      <c r="BZ365" s="14"/>
      <c r="CA365" s="14"/>
      <c r="CE365" s="14"/>
      <c r="CF365" s="14"/>
    </row>
    <row r="366" spans="24:84" x14ac:dyDescent="0.25">
      <c r="X366" s="13"/>
      <c r="AI366" s="13"/>
      <c r="AJ366" s="13"/>
      <c r="AW366" s="13"/>
      <c r="AX366" s="13"/>
      <c r="BA366" s="13"/>
      <c r="BB366" s="13"/>
      <c r="BE366" s="13"/>
      <c r="BF366" s="13"/>
      <c r="BH366" s="13"/>
      <c r="BI366" s="13"/>
      <c r="BJ366" s="13"/>
      <c r="BK366" s="13"/>
      <c r="BL366" s="13"/>
      <c r="BM366" s="101"/>
      <c r="BU366" s="13"/>
      <c r="BV366" s="13"/>
      <c r="BZ366" s="14"/>
      <c r="CA366" s="14"/>
      <c r="CE366" s="14"/>
      <c r="CF366" s="14"/>
    </row>
    <row r="367" spans="24:84" x14ac:dyDescent="0.25">
      <c r="X367" s="13"/>
      <c r="AI367" s="13"/>
      <c r="AJ367" s="13"/>
      <c r="AW367" s="13"/>
      <c r="AX367" s="13"/>
      <c r="BA367" s="13"/>
      <c r="BB367" s="13"/>
      <c r="BE367" s="13"/>
      <c r="BF367" s="13"/>
      <c r="BH367" s="13"/>
      <c r="BI367" s="13"/>
      <c r="BJ367" s="13"/>
      <c r="BK367" s="13"/>
      <c r="BL367" s="13"/>
      <c r="BM367" s="101"/>
      <c r="BU367" s="13"/>
      <c r="BV367" s="13"/>
      <c r="BZ367" s="14"/>
      <c r="CA367" s="14"/>
      <c r="CE367" s="14"/>
      <c r="CF367" s="14"/>
    </row>
    <row r="368" spans="24:84" x14ac:dyDescent="0.25">
      <c r="X368" s="13"/>
      <c r="AI368" s="13"/>
      <c r="AJ368" s="13"/>
      <c r="AW368" s="13"/>
      <c r="AX368" s="13"/>
      <c r="BA368" s="13"/>
      <c r="BB368" s="13"/>
      <c r="BE368" s="13"/>
      <c r="BF368" s="13"/>
      <c r="BH368" s="13"/>
      <c r="BI368" s="13"/>
      <c r="BJ368" s="13"/>
      <c r="BK368" s="13"/>
      <c r="BL368" s="13"/>
      <c r="BM368" s="101"/>
      <c r="BU368" s="13"/>
      <c r="BV368" s="13"/>
      <c r="BZ368" s="14"/>
      <c r="CA368" s="14"/>
      <c r="CE368" s="14"/>
      <c r="CF368" s="14"/>
    </row>
    <row r="369" spans="24:84" x14ac:dyDescent="0.25">
      <c r="X369" s="13"/>
      <c r="AI369" s="13"/>
      <c r="AJ369" s="13"/>
      <c r="AW369" s="13"/>
      <c r="AX369" s="13"/>
      <c r="BA369" s="13"/>
      <c r="BB369" s="13"/>
      <c r="BE369" s="13"/>
      <c r="BF369" s="13"/>
      <c r="BH369" s="13"/>
      <c r="BI369" s="13"/>
      <c r="BJ369" s="13"/>
      <c r="BK369" s="13"/>
      <c r="BL369" s="13"/>
      <c r="BM369" s="101"/>
      <c r="BU369" s="13"/>
      <c r="BV369" s="13"/>
      <c r="BZ369" s="14"/>
      <c r="CA369" s="14"/>
      <c r="CE369" s="14"/>
      <c r="CF369" s="14"/>
    </row>
    <row r="370" spans="24:84" x14ac:dyDescent="0.25">
      <c r="X370" s="13"/>
      <c r="AI370" s="13"/>
      <c r="AJ370" s="13"/>
      <c r="AW370" s="13"/>
      <c r="AX370" s="13"/>
      <c r="BA370" s="13"/>
      <c r="BB370" s="13"/>
      <c r="BE370" s="13"/>
      <c r="BF370" s="13"/>
      <c r="BH370" s="13"/>
      <c r="BI370" s="13"/>
      <c r="BJ370" s="13"/>
      <c r="BK370" s="13"/>
      <c r="BL370" s="13"/>
      <c r="BM370" s="101"/>
      <c r="BU370" s="13"/>
      <c r="BV370" s="13"/>
      <c r="BZ370" s="14"/>
      <c r="CA370" s="14"/>
      <c r="CE370" s="14"/>
      <c r="CF370" s="14"/>
    </row>
    <row r="371" spans="24:84" x14ac:dyDescent="0.25">
      <c r="X371" s="13"/>
      <c r="AI371" s="13"/>
      <c r="AJ371" s="13"/>
      <c r="AW371" s="13"/>
      <c r="AX371" s="13"/>
      <c r="BA371" s="13"/>
      <c r="BB371" s="13"/>
      <c r="BE371" s="13"/>
      <c r="BF371" s="13"/>
      <c r="BH371" s="13"/>
      <c r="BI371" s="13"/>
      <c r="BJ371" s="13"/>
      <c r="BK371" s="13"/>
      <c r="BL371" s="13"/>
      <c r="BM371" s="101"/>
      <c r="BU371" s="13"/>
      <c r="BV371" s="13"/>
      <c r="BZ371" s="14"/>
      <c r="CA371" s="14"/>
      <c r="CE371" s="14"/>
      <c r="CF371" s="14"/>
    </row>
    <row r="372" spans="24:84" x14ac:dyDescent="0.25">
      <c r="X372" s="13"/>
      <c r="AI372" s="13"/>
      <c r="AJ372" s="13"/>
      <c r="AW372" s="13"/>
      <c r="AX372" s="13"/>
      <c r="BA372" s="13"/>
      <c r="BB372" s="13"/>
      <c r="BE372" s="13"/>
      <c r="BF372" s="13"/>
      <c r="BH372" s="13"/>
      <c r="BI372" s="13"/>
      <c r="BJ372" s="13"/>
      <c r="BK372" s="13"/>
      <c r="BL372" s="13"/>
      <c r="BM372" s="101"/>
      <c r="BU372" s="13"/>
      <c r="BV372" s="13"/>
      <c r="BZ372" s="14"/>
      <c r="CA372" s="14"/>
      <c r="CE372" s="14"/>
      <c r="CF372" s="14"/>
    </row>
    <row r="373" spans="24:84" x14ac:dyDescent="0.25">
      <c r="X373" s="13"/>
      <c r="AI373" s="13"/>
      <c r="AJ373" s="13"/>
      <c r="AW373" s="13"/>
      <c r="AX373" s="13"/>
      <c r="BA373" s="13"/>
      <c r="BB373" s="13"/>
      <c r="BE373" s="13"/>
      <c r="BF373" s="13"/>
      <c r="BH373" s="13"/>
      <c r="BI373" s="13"/>
      <c r="BJ373" s="13"/>
      <c r="BK373" s="13"/>
      <c r="BL373" s="13"/>
      <c r="BM373" s="101"/>
      <c r="BU373" s="13"/>
      <c r="BV373" s="13"/>
      <c r="BZ373" s="14"/>
      <c r="CA373" s="14"/>
      <c r="CE373" s="14"/>
      <c r="CF373" s="14"/>
    </row>
    <row r="374" spans="24:84" x14ac:dyDescent="0.25">
      <c r="X374" s="13"/>
      <c r="AI374" s="13"/>
      <c r="AJ374" s="13"/>
      <c r="AW374" s="13"/>
      <c r="AX374" s="13"/>
      <c r="BA374" s="13"/>
      <c r="BB374" s="13"/>
      <c r="BE374" s="13"/>
      <c r="BF374" s="13"/>
      <c r="BH374" s="13"/>
      <c r="BI374" s="13"/>
      <c r="BJ374" s="13"/>
      <c r="BK374" s="13"/>
      <c r="BL374" s="13"/>
      <c r="BM374" s="101"/>
      <c r="BU374" s="13"/>
      <c r="BV374" s="13"/>
      <c r="BZ374" s="14"/>
      <c r="CA374" s="14"/>
      <c r="CE374" s="14"/>
      <c r="CF374" s="14"/>
    </row>
    <row r="375" spans="24:84" x14ac:dyDescent="0.25">
      <c r="X375" s="13"/>
      <c r="AI375" s="13"/>
      <c r="AJ375" s="13"/>
      <c r="AW375" s="13"/>
      <c r="AX375" s="13"/>
      <c r="BA375" s="13"/>
      <c r="BB375" s="13"/>
      <c r="BE375" s="13"/>
      <c r="BF375" s="13"/>
      <c r="BH375" s="13"/>
      <c r="BI375" s="13"/>
      <c r="BJ375" s="13"/>
      <c r="BK375" s="13"/>
      <c r="BL375" s="13"/>
      <c r="BM375" s="101"/>
      <c r="BU375" s="13"/>
      <c r="BV375" s="13"/>
      <c r="BZ375" s="14"/>
      <c r="CA375" s="14"/>
      <c r="CE375" s="14"/>
      <c r="CF375" s="14"/>
    </row>
    <row r="376" spans="24:84" x14ac:dyDescent="0.25">
      <c r="X376" s="13"/>
      <c r="AI376" s="13"/>
      <c r="AJ376" s="13"/>
      <c r="AW376" s="13"/>
      <c r="AX376" s="13"/>
      <c r="BA376" s="13"/>
      <c r="BB376" s="13"/>
      <c r="BE376" s="13"/>
      <c r="BF376" s="13"/>
      <c r="BH376" s="13"/>
      <c r="BI376" s="13"/>
      <c r="BJ376" s="13"/>
      <c r="BK376" s="13"/>
      <c r="BL376" s="13"/>
      <c r="BM376" s="101"/>
      <c r="BU376" s="13"/>
      <c r="BV376" s="13"/>
      <c r="BZ376" s="14"/>
      <c r="CA376" s="14"/>
      <c r="CE376" s="14"/>
      <c r="CF376" s="14"/>
    </row>
    <row r="377" spans="24:84" x14ac:dyDescent="0.25">
      <c r="X377" s="13"/>
      <c r="AI377" s="13"/>
      <c r="AJ377" s="13"/>
      <c r="AW377" s="13"/>
      <c r="AX377" s="13"/>
      <c r="BA377" s="13"/>
      <c r="BB377" s="13"/>
      <c r="BE377" s="13"/>
      <c r="BF377" s="13"/>
      <c r="BH377" s="13"/>
      <c r="BI377" s="13"/>
      <c r="BJ377" s="13"/>
      <c r="BK377" s="13"/>
      <c r="BL377" s="13"/>
      <c r="BM377" s="101"/>
      <c r="BU377" s="13"/>
      <c r="BV377" s="13"/>
      <c r="BZ377" s="14"/>
      <c r="CA377" s="14"/>
      <c r="CE377" s="14"/>
      <c r="CF377" s="14"/>
    </row>
    <row r="378" spans="24:84" x14ac:dyDescent="0.25">
      <c r="X378" s="13"/>
      <c r="AI378" s="13"/>
      <c r="AJ378" s="13"/>
      <c r="AW378" s="13"/>
      <c r="AX378" s="13"/>
      <c r="BA378" s="13"/>
      <c r="BB378" s="13"/>
      <c r="BE378" s="13"/>
      <c r="BF378" s="13"/>
      <c r="BH378" s="13"/>
      <c r="BI378" s="13"/>
      <c r="BJ378" s="13"/>
      <c r="BK378" s="13"/>
      <c r="BL378" s="13"/>
      <c r="BM378" s="101"/>
      <c r="BU378" s="13"/>
      <c r="BV378" s="13"/>
      <c r="BZ378" s="14"/>
      <c r="CA378" s="14"/>
      <c r="CE378" s="14"/>
      <c r="CF378" s="14"/>
    </row>
    <row r="379" spans="24:84" x14ac:dyDescent="0.25">
      <c r="X379" s="13"/>
      <c r="AI379" s="13"/>
      <c r="AJ379" s="13"/>
      <c r="AW379" s="13"/>
      <c r="AX379" s="13"/>
      <c r="BA379" s="13"/>
      <c r="BB379" s="13"/>
      <c r="BE379" s="13"/>
      <c r="BF379" s="13"/>
      <c r="BH379" s="13"/>
      <c r="BI379" s="13"/>
      <c r="BJ379" s="13"/>
      <c r="BK379" s="13"/>
      <c r="BL379" s="13"/>
      <c r="BM379" s="101"/>
      <c r="BU379" s="13"/>
      <c r="BV379" s="13"/>
      <c r="BZ379" s="14"/>
      <c r="CA379" s="14"/>
      <c r="CE379" s="14"/>
      <c r="CF379" s="14"/>
    </row>
    <row r="380" spans="24:84" x14ac:dyDescent="0.25">
      <c r="X380" s="13"/>
      <c r="AI380" s="13"/>
      <c r="AJ380" s="13"/>
      <c r="AW380" s="13"/>
      <c r="AX380" s="13"/>
      <c r="BA380" s="13"/>
      <c r="BB380" s="13"/>
      <c r="BE380" s="13"/>
      <c r="BF380" s="13"/>
      <c r="BH380" s="13"/>
      <c r="BI380" s="13"/>
      <c r="BJ380" s="13"/>
      <c r="BK380" s="13"/>
      <c r="BL380" s="13"/>
      <c r="BM380" s="101"/>
      <c r="BU380" s="13"/>
      <c r="BV380" s="13"/>
      <c r="BZ380" s="14"/>
      <c r="CA380" s="14"/>
      <c r="CE380" s="14"/>
      <c r="CF380" s="14"/>
    </row>
    <row r="381" spans="24:84" x14ac:dyDescent="0.25">
      <c r="X381" s="13"/>
      <c r="AI381" s="13"/>
      <c r="AJ381" s="13"/>
      <c r="AW381" s="13"/>
      <c r="AX381" s="13"/>
      <c r="BA381" s="13"/>
      <c r="BB381" s="13"/>
      <c r="BE381" s="13"/>
      <c r="BF381" s="13"/>
      <c r="BH381" s="13"/>
      <c r="BI381" s="13"/>
      <c r="BJ381" s="13"/>
      <c r="BK381" s="13"/>
      <c r="BL381" s="13"/>
      <c r="BM381" s="101"/>
      <c r="BU381" s="13"/>
      <c r="BV381" s="13"/>
      <c r="BZ381" s="14"/>
      <c r="CA381" s="14"/>
      <c r="CE381" s="14"/>
      <c r="CF381" s="14"/>
    </row>
    <row r="382" spans="24:84" x14ac:dyDescent="0.25">
      <c r="X382" s="13"/>
      <c r="AI382" s="13"/>
      <c r="AJ382" s="13"/>
      <c r="AW382" s="13"/>
      <c r="AX382" s="13"/>
      <c r="BA382" s="13"/>
      <c r="BB382" s="13"/>
      <c r="BE382" s="13"/>
      <c r="BF382" s="13"/>
      <c r="BH382" s="13"/>
      <c r="BI382" s="13"/>
      <c r="BJ382" s="13"/>
      <c r="BK382" s="13"/>
      <c r="BL382" s="13"/>
      <c r="BM382" s="101"/>
      <c r="BU382" s="13"/>
      <c r="BV382" s="13"/>
      <c r="BZ382" s="14"/>
      <c r="CA382" s="14"/>
      <c r="CE382" s="14"/>
      <c r="CF382" s="14"/>
    </row>
    <row r="383" spans="24:84" x14ac:dyDescent="0.25">
      <c r="X383" s="13"/>
      <c r="AI383" s="13"/>
      <c r="AJ383" s="13"/>
      <c r="AW383" s="13"/>
      <c r="AX383" s="13"/>
      <c r="BA383" s="13"/>
      <c r="BB383" s="13"/>
      <c r="BE383" s="13"/>
      <c r="BF383" s="13"/>
      <c r="BH383" s="13"/>
      <c r="BI383" s="13"/>
      <c r="BJ383" s="13"/>
      <c r="BK383" s="13"/>
      <c r="BL383" s="13"/>
      <c r="BM383" s="101"/>
      <c r="BU383" s="13"/>
      <c r="BV383" s="13"/>
      <c r="BZ383" s="14"/>
      <c r="CA383" s="14"/>
      <c r="CE383" s="14"/>
      <c r="CF383" s="14"/>
    </row>
    <row r="384" spans="24:84" x14ac:dyDescent="0.25">
      <c r="X384" s="13"/>
      <c r="AI384" s="13"/>
      <c r="AJ384" s="13"/>
      <c r="AW384" s="13"/>
      <c r="AX384" s="13"/>
      <c r="BA384" s="13"/>
      <c r="BB384" s="13"/>
      <c r="BE384" s="13"/>
      <c r="BF384" s="13"/>
      <c r="BH384" s="13"/>
      <c r="BI384" s="13"/>
      <c r="BJ384" s="13"/>
      <c r="BK384" s="13"/>
      <c r="BL384" s="13"/>
      <c r="BM384" s="101"/>
      <c r="BU384" s="13"/>
      <c r="BV384" s="13"/>
      <c r="BZ384" s="14"/>
      <c r="CA384" s="14"/>
      <c r="CE384" s="14"/>
      <c r="CF384" s="14"/>
    </row>
    <row r="385" spans="24:84" x14ac:dyDescent="0.25">
      <c r="X385" s="13"/>
      <c r="AI385" s="13"/>
      <c r="AJ385" s="13"/>
      <c r="AW385" s="13"/>
      <c r="AX385" s="13"/>
      <c r="BA385" s="13"/>
      <c r="BB385" s="13"/>
      <c r="BE385" s="13"/>
      <c r="BF385" s="13"/>
      <c r="BH385" s="13"/>
      <c r="BI385" s="13"/>
      <c r="BJ385" s="13"/>
      <c r="BK385" s="13"/>
      <c r="BL385" s="13"/>
      <c r="BM385" s="101"/>
      <c r="BU385" s="13"/>
      <c r="BV385" s="13"/>
      <c r="BZ385" s="14"/>
      <c r="CA385" s="14"/>
      <c r="CE385" s="14"/>
      <c r="CF385" s="14"/>
    </row>
    <row r="386" spans="24:84" x14ac:dyDescent="0.25">
      <c r="X386" s="13"/>
      <c r="AI386" s="13"/>
      <c r="AJ386" s="13"/>
      <c r="AW386" s="13"/>
      <c r="AX386" s="13"/>
      <c r="BA386" s="13"/>
      <c r="BB386" s="13"/>
      <c r="BE386" s="13"/>
      <c r="BF386" s="13"/>
      <c r="BH386" s="13"/>
      <c r="BI386" s="13"/>
      <c r="BJ386" s="13"/>
      <c r="BK386" s="13"/>
      <c r="BL386" s="13"/>
      <c r="BM386" s="101"/>
      <c r="BU386" s="13"/>
      <c r="BV386" s="13"/>
      <c r="BZ386" s="14"/>
      <c r="CA386" s="14"/>
      <c r="CE386" s="14"/>
      <c r="CF386" s="14"/>
    </row>
    <row r="387" spans="24:84" x14ac:dyDescent="0.25">
      <c r="X387" s="13"/>
      <c r="AI387" s="13"/>
      <c r="AJ387" s="13"/>
      <c r="AW387" s="13"/>
      <c r="AX387" s="13"/>
      <c r="BA387" s="13"/>
      <c r="BB387" s="13"/>
      <c r="BE387" s="13"/>
      <c r="BF387" s="13"/>
      <c r="BH387" s="13"/>
      <c r="BI387" s="13"/>
      <c r="BJ387" s="13"/>
      <c r="BK387" s="13"/>
      <c r="BL387" s="13"/>
      <c r="BM387" s="101"/>
      <c r="BU387" s="13"/>
      <c r="BV387" s="13"/>
      <c r="BZ387" s="14"/>
      <c r="CA387" s="14"/>
      <c r="CE387" s="14"/>
      <c r="CF387" s="14"/>
    </row>
    <row r="388" spans="24:84" x14ac:dyDescent="0.25">
      <c r="X388" s="13"/>
      <c r="AI388" s="13"/>
      <c r="AJ388" s="13"/>
      <c r="AW388" s="13"/>
      <c r="AX388" s="13"/>
      <c r="BA388" s="13"/>
      <c r="BB388" s="13"/>
      <c r="BE388" s="13"/>
      <c r="BF388" s="13"/>
      <c r="BH388" s="13"/>
      <c r="BI388" s="13"/>
      <c r="BJ388" s="13"/>
      <c r="BK388" s="13"/>
      <c r="BL388" s="13"/>
      <c r="BM388" s="101"/>
      <c r="BU388" s="13"/>
      <c r="BV388" s="13"/>
      <c r="BZ388" s="14"/>
      <c r="CA388" s="14"/>
      <c r="CE388" s="14"/>
      <c r="CF388" s="14"/>
    </row>
    <row r="389" spans="24:84" x14ac:dyDescent="0.25">
      <c r="X389" s="13"/>
      <c r="AI389" s="13"/>
      <c r="AJ389" s="13"/>
      <c r="AW389" s="13"/>
      <c r="AX389" s="13"/>
      <c r="BA389" s="13"/>
      <c r="BB389" s="13"/>
      <c r="BE389" s="13"/>
      <c r="BF389" s="13"/>
      <c r="BH389" s="13"/>
      <c r="BI389" s="13"/>
      <c r="BJ389" s="13"/>
      <c r="BK389" s="13"/>
      <c r="BL389" s="13"/>
      <c r="BM389" s="101"/>
      <c r="BU389" s="13"/>
      <c r="BV389" s="13"/>
      <c r="BZ389" s="14"/>
      <c r="CA389" s="14"/>
      <c r="CE389" s="14"/>
      <c r="CF389" s="14"/>
    </row>
    <row r="390" spans="24:84" x14ac:dyDescent="0.25">
      <c r="X390" s="13"/>
      <c r="AI390" s="13"/>
      <c r="AJ390" s="13"/>
      <c r="AW390" s="13"/>
      <c r="AX390" s="13"/>
      <c r="BA390" s="13"/>
      <c r="BB390" s="13"/>
      <c r="BE390" s="13"/>
      <c r="BF390" s="13"/>
      <c r="BH390" s="13"/>
      <c r="BI390" s="13"/>
      <c r="BJ390" s="13"/>
      <c r="BK390" s="13"/>
      <c r="BL390" s="13"/>
      <c r="BM390" s="101"/>
      <c r="BU390" s="13"/>
      <c r="BV390" s="13"/>
      <c r="BZ390" s="14"/>
      <c r="CA390" s="14"/>
      <c r="CE390" s="14"/>
      <c r="CF390" s="14"/>
    </row>
    <row r="391" spans="24:84" x14ac:dyDescent="0.25">
      <c r="X391" s="13"/>
      <c r="AI391" s="13"/>
      <c r="AJ391" s="13"/>
      <c r="AW391" s="13"/>
      <c r="AX391" s="13"/>
      <c r="BA391" s="13"/>
      <c r="BB391" s="13"/>
      <c r="BE391" s="13"/>
      <c r="BF391" s="13"/>
      <c r="BH391" s="13"/>
      <c r="BI391" s="13"/>
      <c r="BJ391" s="13"/>
      <c r="BK391" s="13"/>
      <c r="BL391" s="13"/>
      <c r="BM391" s="101"/>
      <c r="BU391" s="13"/>
      <c r="BV391" s="13"/>
      <c r="BZ391" s="14"/>
      <c r="CA391" s="14"/>
      <c r="CE391" s="14"/>
      <c r="CF391" s="14"/>
    </row>
    <row r="392" spans="24:84" x14ac:dyDescent="0.25">
      <c r="X392" s="13"/>
      <c r="AI392" s="13"/>
      <c r="AJ392" s="13"/>
      <c r="AW392" s="13"/>
      <c r="AX392" s="13"/>
      <c r="BA392" s="13"/>
      <c r="BB392" s="13"/>
      <c r="BE392" s="13"/>
      <c r="BF392" s="13"/>
      <c r="BH392" s="13"/>
      <c r="BI392" s="13"/>
      <c r="BJ392" s="13"/>
      <c r="BK392" s="13"/>
      <c r="BL392" s="13"/>
      <c r="BM392" s="101"/>
      <c r="BU392" s="13"/>
      <c r="BV392" s="13"/>
      <c r="BZ392" s="14"/>
      <c r="CA392" s="14"/>
      <c r="CE392" s="14"/>
      <c r="CF392" s="14"/>
    </row>
    <row r="393" spans="24:84" x14ac:dyDescent="0.25">
      <c r="X393" s="13"/>
      <c r="AI393" s="13"/>
      <c r="AJ393" s="13"/>
      <c r="AW393" s="13"/>
      <c r="AX393" s="13"/>
      <c r="BA393" s="13"/>
      <c r="BB393" s="13"/>
      <c r="BE393" s="13"/>
      <c r="BF393" s="13"/>
      <c r="BH393" s="13"/>
      <c r="BI393" s="13"/>
      <c r="BJ393" s="13"/>
      <c r="BK393" s="13"/>
      <c r="BL393" s="13"/>
      <c r="BM393" s="101"/>
      <c r="BU393" s="13"/>
      <c r="BV393" s="13"/>
      <c r="BZ393" s="14"/>
      <c r="CA393" s="14"/>
      <c r="CE393" s="14"/>
      <c r="CF393" s="14"/>
    </row>
    <row r="394" spans="24:84" x14ac:dyDescent="0.25">
      <c r="X394" s="13"/>
      <c r="AI394" s="13"/>
      <c r="AJ394" s="13"/>
      <c r="AW394" s="13"/>
      <c r="AX394" s="13"/>
      <c r="BA394" s="13"/>
      <c r="BB394" s="13"/>
      <c r="BE394" s="13"/>
      <c r="BF394" s="13"/>
      <c r="BH394" s="13"/>
      <c r="BI394" s="13"/>
      <c r="BJ394" s="13"/>
      <c r="BK394" s="13"/>
      <c r="BL394" s="13"/>
      <c r="BM394" s="101"/>
      <c r="BU394" s="13"/>
      <c r="BV394" s="13"/>
      <c r="BZ394" s="14"/>
      <c r="CA394" s="14"/>
      <c r="CE394" s="14"/>
      <c r="CF394" s="14"/>
    </row>
    <row r="395" spans="24:84" x14ac:dyDescent="0.25">
      <c r="X395" s="13"/>
      <c r="AI395" s="13"/>
      <c r="AJ395" s="13"/>
      <c r="AW395" s="13"/>
      <c r="AX395" s="13"/>
      <c r="BA395" s="13"/>
      <c r="BB395" s="13"/>
      <c r="BE395" s="13"/>
      <c r="BF395" s="13"/>
      <c r="BH395" s="13"/>
      <c r="BI395" s="13"/>
      <c r="BJ395" s="13"/>
      <c r="BK395" s="13"/>
      <c r="BL395" s="13"/>
      <c r="BM395" s="101"/>
      <c r="BU395" s="13"/>
      <c r="BV395" s="13"/>
      <c r="BZ395" s="14"/>
      <c r="CA395" s="14"/>
      <c r="CE395" s="14"/>
      <c r="CF395" s="14"/>
    </row>
    <row r="396" spans="24:84" x14ac:dyDescent="0.25">
      <c r="X396" s="13"/>
      <c r="AI396" s="13"/>
      <c r="AJ396" s="13"/>
      <c r="AW396" s="13"/>
      <c r="AX396" s="13"/>
      <c r="BA396" s="13"/>
      <c r="BB396" s="13"/>
      <c r="BE396" s="13"/>
      <c r="BF396" s="13"/>
      <c r="BH396" s="13"/>
      <c r="BI396" s="13"/>
      <c r="BJ396" s="13"/>
      <c r="BK396" s="13"/>
      <c r="BL396" s="13"/>
      <c r="BM396" s="101"/>
      <c r="BU396" s="13"/>
      <c r="BV396" s="13"/>
      <c r="BZ396" s="14"/>
      <c r="CA396" s="14"/>
      <c r="CE396" s="14"/>
      <c r="CF396" s="14"/>
    </row>
    <row r="397" spans="24:84" x14ac:dyDescent="0.25">
      <c r="X397" s="13"/>
      <c r="AI397" s="13"/>
      <c r="AJ397" s="13"/>
      <c r="AW397" s="13"/>
      <c r="AX397" s="13"/>
      <c r="BA397" s="13"/>
      <c r="BB397" s="13"/>
      <c r="BE397" s="13"/>
      <c r="BF397" s="13"/>
      <c r="BH397" s="13"/>
      <c r="BI397" s="13"/>
      <c r="BJ397" s="13"/>
      <c r="BK397" s="13"/>
      <c r="BL397" s="13"/>
      <c r="BM397" s="101"/>
      <c r="BU397" s="13"/>
      <c r="BV397" s="13"/>
      <c r="BZ397" s="14"/>
      <c r="CA397" s="14"/>
      <c r="CE397" s="14"/>
      <c r="CF397" s="14"/>
    </row>
    <row r="398" spans="24:84" x14ac:dyDescent="0.25">
      <c r="X398" s="13"/>
      <c r="AI398" s="13"/>
      <c r="AJ398" s="13"/>
      <c r="AW398" s="13"/>
      <c r="AX398" s="13"/>
      <c r="BA398" s="13"/>
      <c r="BB398" s="13"/>
      <c r="BE398" s="13"/>
      <c r="BF398" s="13"/>
      <c r="BH398" s="13"/>
      <c r="BI398" s="13"/>
      <c r="BJ398" s="13"/>
      <c r="BK398" s="13"/>
      <c r="BL398" s="13"/>
      <c r="BM398" s="101"/>
      <c r="BU398" s="13"/>
      <c r="BV398" s="13"/>
      <c r="BZ398" s="14"/>
      <c r="CA398" s="14"/>
      <c r="CE398" s="14"/>
      <c r="CF398" s="14"/>
    </row>
    <row r="399" spans="24:84" x14ac:dyDescent="0.25">
      <c r="X399" s="13"/>
      <c r="AI399" s="13"/>
      <c r="AJ399" s="13"/>
      <c r="AW399" s="13"/>
      <c r="AX399" s="13"/>
      <c r="BA399" s="13"/>
      <c r="BB399" s="13"/>
      <c r="BE399" s="13"/>
      <c r="BF399" s="13"/>
      <c r="BH399" s="13"/>
      <c r="BI399" s="13"/>
      <c r="BJ399" s="13"/>
      <c r="BK399" s="13"/>
      <c r="BL399" s="13"/>
      <c r="BM399" s="101"/>
      <c r="BU399" s="13"/>
      <c r="BV399" s="13"/>
      <c r="BZ399" s="14"/>
      <c r="CA399" s="14"/>
      <c r="CE399" s="14"/>
      <c r="CF399" s="14"/>
    </row>
    <row r="400" spans="24:84" x14ac:dyDescent="0.25">
      <c r="X400" s="13"/>
      <c r="AI400" s="13"/>
      <c r="AJ400" s="13"/>
      <c r="AW400" s="13"/>
      <c r="AX400" s="13"/>
      <c r="BA400" s="13"/>
      <c r="BB400" s="13"/>
      <c r="BE400" s="13"/>
      <c r="BF400" s="13"/>
      <c r="BH400" s="13"/>
      <c r="BI400" s="13"/>
      <c r="BJ400" s="13"/>
      <c r="BK400" s="13"/>
      <c r="BL400" s="13"/>
      <c r="BM400" s="101"/>
      <c r="BU400" s="13"/>
      <c r="BV400" s="13"/>
      <c r="BZ400" s="14"/>
      <c r="CA400" s="14"/>
      <c r="CE400" s="14"/>
      <c r="CF400" s="14"/>
    </row>
    <row r="401" spans="24:84" x14ac:dyDescent="0.25">
      <c r="X401" s="13"/>
      <c r="AI401" s="13"/>
      <c r="AJ401" s="13"/>
      <c r="AW401" s="13"/>
      <c r="AX401" s="13"/>
      <c r="BA401" s="13"/>
      <c r="BB401" s="13"/>
      <c r="BE401" s="13"/>
      <c r="BF401" s="13"/>
      <c r="BH401" s="13"/>
      <c r="BI401" s="13"/>
      <c r="BJ401" s="13"/>
      <c r="BK401" s="13"/>
      <c r="BL401" s="13"/>
      <c r="BM401" s="101"/>
      <c r="BU401" s="13"/>
      <c r="BV401" s="13"/>
      <c r="BZ401" s="14"/>
      <c r="CA401" s="14"/>
      <c r="CE401" s="14"/>
      <c r="CF401" s="14"/>
    </row>
    <row r="402" spans="24:84" x14ac:dyDescent="0.25">
      <c r="X402" s="13"/>
      <c r="AI402" s="13"/>
      <c r="AJ402" s="13"/>
      <c r="AW402" s="13"/>
      <c r="AX402" s="13"/>
      <c r="BA402" s="13"/>
      <c r="BB402" s="13"/>
      <c r="BE402" s="13"/>
      <c r="BF402" s="13"/>
      <c r="BH402" s="13"/>
      <c r="BI402" s="13"/>
      <c r="BJ402" s="13"/>
      <c r="BK402" s="13"/>
      <c r="BL402" s="13"/>
      <c r="BM402" s="101"/>
      <c r="BU402" s="13"/>
      <c r="BV402" s="13"/>
      <c r="BZ402" s="14"/>
      <c r="CA402" s="14"/>
      <c r="CE402" s="14"/>
      <c r="CF402" s="14"/>
    </row>
    <row r="403" spans="24:84" x14ac:dyDescent="0.25">
      <c r="X403" s="13"/>
      <c r="AI403" s="13"/>
      <c r="AJ403" s="13"/>
      <c r="AW403" s="13"/>
      <c r="AX403" s="13"/>
      <c r="BA403" s="13"/>
      <c r="BB403" s="13"/>
      <c r="BE403" s="13"/>
      <c r="BF403" s="13"/>
      <c r="BH403" s="13"/>
      <c r="BI403" s="13"/>
      <c r="BJ403" s="13"/>
      <c r="BK403" s="13"/>
      <c r="BL403" s="13"/>
      <c r="BM403" s="101"/>
      <c r="BU403" s="13"/>
      <c r="BV403" s="13"/>
      <c r="BZ403" s="14"/>
      <c r="CA403" s="14"/>
      <c r="CE403" s="14"/>
      <c r="CF403" s="14"/>
    </row>
    <row r="404" spans="24:84" x14ac:dyDescent="0.25">
      <c r="X404" s="13"/>
      <c r="AI404" s="13"/>
      <c r="AJ404" s="13"/>
      <c r="AW404" s="13"/>
      <c r="AX404" s="13"/>
      <c r="BA404" s="13"/>
      <c r="BB404" s="13"/>
      <c r="BE404" s="13"/>
      <c r="BF404" s="13"/>
      <c r="BH404" s="13"/>
      <c r="BI404" s="13"/>
      <c r="BJ404" s="13"/>
      <c r="BK404" s="13"/>
      <c r="BL404" s="13"/>
      <c r="BM404" s="101"/>
      <c r="BU404" s="13"/>
      <c r="BV404" s="13"/>
      <c r="BZ404" s="14"/>
      <c r="CA404" s="14"/>
      <c r="CE404" s="14"/>
      <c r="CF404" s="14"/>
    </row>
    <row r="405" spans="24:84" x14ac:dyDescent="0.25">
      <c r="X405" s="13"/>
      <c r="AI405" s="13"/>
      <c r="AJ405" s="13"/>
      <c r="AW405" s="13"/>
      <c r="AX405" s="13"/>
      <c r="BA405" s="13"/>
      <c r="BB405" s="13"/>
      <c r="BE405" s="13"/>
      <c r="BF405" s="13"/>
      <c r="BH405" s="13"/>
      <c r="BI405" s="13"/>
      <c r="BJ405" s="13"/>
      <c r="BK405" s="13"/>
      <c r="BL405" s="13"/>
      <c r="BM405" s="101"/>
      <c r="BU405" s="13"/>
      <c r="BV405" s="13"/>
      <c r="BZ405" s="14"/>
      <c r="CA405" s="14"/>
      <c r="CE405" s="14"/>
      <c r="CF405" s="14"/>
    </row>
    <row r="406" spans="24:84" x14ac:dyDescent="0.25">
      <c r="X406" s="13"/>
      <c r="AI406" s="13"/>
      <c r="AJ406" s="13"/>
      <c r="AW406" s="13"/>
      <c r="AX406" s="13"/>
      <c r="BA406" s="13"/>
      <c r="BB406" s="13"/>
      <c r="BE406" s="13"/>
      <c r="BF406" s="13"/>
      <c r="BH406" s="13"/>
      <c r="BI406" s="13"/>
      <c r="BJ406" s="13"/>
      <c r="BK406" s="13"/>
      <c r="BL406" s="13"/>
      <c r="BM406" s="101"/>
      <c r="BU406" s="13"/>
      <c r="BV406" s="13"/>
      <c r="BZ406" s="14"/>
      <c r="CA406" s="14"/>
      <c r="CE406" s="14"/>
      <c r="CF406" s="14"/>
    </row>
    <row r="407" spans="24:84" x14ac:dyDescent="0.25">
      <c r="X407" s="13"/>
      <c r="AI407" s="13"/>
      <c r="AJ407" s="13"/>
      <c r="AW407" s="13"/>
      <c r="AX407" s="13"/>
      <c r="BA407" s="13"/>
      <c r="BB407" s="13"/>
      <c r="BE407" s="13"/>
      <c r="BF407" s="13"/>
      <c r="BH407" s="13"/>
      <c r="BI407" s="13"/>
      <c r="BJ407" s="13"/>
      <c r="BK407" s="13"/>
      <c r="BL407" s="13"/>
      <c r="BM407" s="101"/>
      <c r="BU407" s="13"/>
      <c r="BV407" s="13"/>
      <c r="BZ407" s="14"/>
      <c r="CA407" s="14"/>
      <c r="CE407" s="14"/>
      <c r="CF407" s="14"/>
    </row>
    <row r="408" spans="24:84" x14ac:dyDescent="0.25">
      <c r="X408" s="13"/>
      <c r="AI408" s="13"/>
      <c r="AJ408" s="13"/>
      <c r="AW408" s="13"/>
      <c r="AX408" s="13"/>
      <c r="BA408" s="13"/>
      <c r="BB408" s="13"/>
      <c r="BE408" s="13"/>
      <c r="BF408" s="13"/>
      <c r="BH408" s="13"/>
      <c r="BI408" s="13"/>
      <c r="BJ408" s="13"/>
      <c r="BK408" s="13"/>
      <c r="BL408" s="13"/>
      <c r="BM408" s="101"/>
      <c r="BU408" s="13"/>
      <c r="BV408" s="13"/>
      <c r="BZ408" s="14"/>
      <c r="CA408" s="14"/>
      <c r="CE408" s="14"/>
      <c r="CF408" s="14"/>
    </row>
    <row r="409" spans="24:84" x14ac:dyDescent="0.25">
      <c r="X409" s="13"/>
      <c r="AI409" s="13"/>
      <c r="AJ409" s="13"/>
      <c r="AW409" s="13"/>
      <c r="AX409" s="13"/>
      <c r="BA409" s="13"/>
      <c r="BB409" s="13"/>
      <c r="BE409" s="13"/>
      <c r="BF409" s="13"/>
      <c r="BH409" s="13"/>
      <c r="BI409" s="13"/>
      <c r="BJ409" s="13"/>
      <c r="BK409" s="13"/>
      <c r="BL409" s="13"/>
      <c r="BM409" s="101"/>
      <c r="BU409" s="13"/>
      <c r="BV409" s="13"/>
      <c r="BZ409" s="14"/>
      <c r="CA409" s="14"/>
      <c r="CE409" s="14"/>
      <c r="CF409" s="14"/>
    </row>
    <row r="410" spans="24:84" x14ac:dyDescent="0.25">
      <c r="X410" s="13"/>
      <c r="AI410" s="13"/>
      <c r="AJ410" s="13"/>
      <c r="AW410" s="13"/>
      <c r="AX410" s="13"/>
      <c r="BA410" s="13"/>
      <c r="BB410" s="13"/>
      <c r="BE410" s="13"/>
      <c r="BF410" s="13"/>
      <c r="BH410" s="13"/>
      <c r="BI410" s="13"/>
      <c r="BJ410" s="13"/>
      <c r="BK410" s="13"/>
      <c r="BL410" s="13"/>
      <c r="BM410" s="101"/>
      <c r="BU410" s="13"/>
      <c r="BV410" s="13"/>
      <c r="BZ410" s="14"/>
      <c r="CA410" s="14"/>
      <c r="CE410" s="14"/>
      <c r="CF410" s="14"/>
    </row>
    <row r="411" spans="24:84" x14ac:dyDescent="0.25">
      <c r="X411" s="13"/>
      <c r="AI411" s="13"/>
      <c r="AJ411" s="13"/>
      <c r="AW411" s="13"/>
      <c r="AX411" s="13"/>
      <c r="BA411" s="13"/>
      <c r="BB411" s="13"/>
      <c r="BE411" s="13"/>
      <c r="BF411" s="13"/>
      <c r="BH411" s="13"/>
      <c r="BI411" s="13"/>
      <c r="BJ411" s="13"/>
      <c r="BK411" s="13"/>
      <c r="BL411" s="13"/>
      <c r="BM411" s="101"/>
      <c r="BU411" s="13"/>
      <c r="BV411" s="13"/>
      <c r="BZ411" s="14"/>
      <c r="CA411" s="14"/>
      <c r="CE411" s="14"/>
      <c r="CF411" s="14"/>
    </row>
    <row r="412" spans="24:84" x14ac:dyDescent="0.25">
      <c r="X412" s="13"/>
      <c r="AI412" s="13"/>
      <c r="AJ412" s="13"/>
      <c r="AW412" s="13"/>
      <c r="AX412" s="13"/>
      <c r="BA412" s="13"/>
      <c r="BB412" s="13"/>
      <c r="BE412" s="13"/>
      <c r="BF412" s="13"/>
      <c r="BH412" s="13"/>
      <c r="BI412" s="13"/>
      <c r="BJ412" s="13"/>
      <c r="BK412" s="13"/>
      <c r="BL412" s="13"/>
      <c r="BM412" s="101"/>
      <c r="BU412" s="13"/>
      <c r="BV412" s="13"/>
      <c r="BZ412" s="14"/>
      <c r="CA412" s="14"/>
      <c r="CE412" s="14"/>
      <c r="CF412" s="14"/>
    </row>
    <row r="413" spans="24:84" x14ac:dyDescent="0.25">
      <c r="X413" s="13"/>
      <c r="AI413" s="13"/>
      <c r="AJ413" s="13"/>
      <c r="AW413" s="13"/>
      <c r="AX413" s="13"/>
      <c r="BA413" s="13"/>
      <c r="BB413" s="13"/>
      <c r="BE413" s="13"/>
      <c r="BF413" s="13"/>
      <c r="BH413" s="13"/>
      <c r="BI413" s="13"/>
      <c r="BJ413" s="13"/>
      <c r="BK413" s="13"/>
      <c r="BL413" s="13"/>
      <c r="BM413" s="101"/>
      <c r="BU413" s="13"/>
      <c r="BV413" s="13"/>
      <c r="BZ413" s="14"/>
      <c r="CA413" s="14"/>
      <c r="CE413" s="14"/>
      <c r="CF413" s="14"/>
    </row>
    <row r="414" spans="24:84" x14ac:dyDescent="0.25">
      <c r="X414" s="13"/>
      <c r="AI414" s="13"/>
      <c r="AJ414" s="13"/>
      <c r="AW414" s="13"/>
      <c r="AX414" s="13"/>
      <c r="BA414" s="13"/>
      <c r="BB414" s="13"/>
      <c r="BE414" s="13"/>
      <c r="BF414" s="13"/>
      <c r="BH414" s="13"/>
      <c r="BI414" s="13"/>
      <c r="BJ414" s="13"/>
      <c r="BK414" s="13"/>
      <c r="BL414" s="13"/>
      <c r="BM414" s="101"/>
      <c r="BU414" s="13"/>
      <c r="BV414" s="13"/>
      <c r="BZ414" s="14"/>
      <c r="CA414" s="14"/>
      <c r="CE414" s="14"/>
      <c r="CF414" s="14"/>
    </row>
    <row r="415" spans="24:84" x14ac:dyDescent="0.25">
      <c r="X415" s="13"/>
      <c r="AI415" s="13"/>
      <c r="AJ415" s="13"/>
      <c r="AW415" s="13"/>
      <c r="AX415" s="13"/>
      <c r="BA415" s="13"/>
      <c r="BB415" s="13"/>
      <c r="BE415" s="13"/>
      <c r="BF415" s="13"/>
      <c r="BH415" s="13"/>
      <c r="BI415" s="13"/>
      <c r="BJ415" s="13"/>
      <c r="BK415" s="13"/>
      <c r="BL415" s="13"/>
      <c r="BM415" s="101"/>
      <c r="BU415" s="13"/>
      <c r="BV415" s="13"/>
      <c r="BZ415" s="14"/>
      <c r="CA415" s="14"/>
      <c r="CE415" s="14"/>
      <c r="CF415" s="14"/>
    </row>
    <row r="416" spans="24:84" x14ac:dyDescent="0.25">
      <c r="X416" s="13"/>
      <c r="AI416" s="13"/>
      <c r="AJ416" s="13"/>
      <c r="AW416" s="13"/>
      <c r="AX416" s="13"/>
      <c r="BA416" s="13"/>
      <c r="BB416" s="13"/>
      <c r="BE416" s="13"/>
      <c r="BF416" s="13"/>
      <c r="BH416" s="13"/>
      <c r="BI416" s="13"/>
      <c r="BJ416" s="13"/>
      <c r="BK416" s="13"/>
      <c r="BL416" s="13"/>
      <c r="BM416" s="101"/>
      <c r="BU416" s="13"/>
      <c r="BV416" s="13"/>
      <c r="BZ416" s="14"/>
      <c r="CA416" s="14"/>
      <c r="CE416" s="14"/>
      <c r="CF416" s="14"/>
    </row>
    <row r="417" spans="24:84" x14ac:dyDescent="0.25">
      <c r="X417" s="13"/>
      <c r="AI417" s="13"/>
      <c r="AJ417" s="13"/>
      <c r="AW417" s="13"/>
      <c r="AX417" s="13"/>
      <c r="BA417" s="13"/>
      <c r="BB417" s="13"/>
      <c r="BE417" s="13"/>
      <c r="BF417" s="13"/>
      <c r="BH417" s="13"/>
      <c r="BI417" s="13"/>
      <c r="BJ417" s="13"/>
      <c r="BK417" s="13"/>
      <c r="BL417" s="13"/>
      <c r="BM417" s="101"/>
      <c r="BU417" s="13"/>
      <c r="BV417" s="13"/>
      <c r="BZ417" s="14"/>
      <c r="CA417" s="14"/>
      <c r="CE417" s="14"/>
      <c r="CF417" s="14"/>
    </row>
    <row r="418" spans="24:84" x14ac:dyDescent="0.25">
      <c r="X418" s="13"/>
      <c r="AI418" s="13"/>
      <c r="AJ418" s="13"/>
      <c r="AW418" s="13"/>
      <c r="AX418" s="13"/>
      <c r="BA418" s="13"/>
      <c r="BB418" s="13"/>
      <c r="BE418" s="13"/>
      <c r="BF418" s="13"/>
      <c r="BH418" s="13"/>
      <c r="BI418" s="13"/>
      <c r="BJ418" s="13"/>
      <c r="BK418" s="13"/>
      <c r="BL418" s="13"/>
      <c r="BM418" s="101"/>
      <c r="BU418" s="13"/>
      <c r="BV418" s="13"/>
      <c r="BZ418" s="14"/>
      <c r="CA418" s="14"/>
      <c r="CE418" s="14"/>
      <c r="CF418" s="14"/>
    </row>
    <row r="419" spans="24:84" x14ac:dyDescent="0.25">
      <c r="X419" s="13"/>
      <c r="AI419" s="13"/>
      <c r="AJ419" s="13"/>
      <c r="AW419" s="13"/>
      <c r="AX419" s="13"/>
      <c r="BA419" s="13"/>
      <c r="BB419" s="13"/>
      <c r="BE419" s="13"/>
      <c r="BF419" s="13"/>
      <c r="BH419" s="13"/>
      <c r="BI419" s="13"/>
      <c r="BJ419" s="13"/>
      <c r="BK419" s="13"/>
      <c r="BL419" s="13"/>
      <c r="BM419" s="101"/>
      <c r="BU419" s="13"/>
      <c r="BV419" s="13"/>
      <c r="BZ419" s="14"/>
      <c r="CA419" s="14"/>
      <c r="CE419" s="14"/>
      <c r="CF419" s="14"/>
    </row>
    <row r="420" spans="24:84" x14ac:dyDescent="0.25">
      <c r="X420" s="13"/>
      <c r="AI420" s="13"/>
      <c r="AJ420" s="13"/>
      <c r="AW420" s="13"/>
      <c r="AX420" s="13"/>
      <c r="BA420" s="13"/>
      <c r="BB420" s="13"/>
      <c r="BE420" s="13"/>
      <c r="BF420" s="13"/>
      <c r="BH420" s="13"/>
      <c r="BI420" s="13"/>
      <c r="BJ420" s="13"/>
      <c r="BK420" s="13"/>
      <c r="BL420" s="13"/>
      <c r="BM420" s="101"/>
      <c r="BU420" s="13"/>
      <c r="BV420" s="13"/>
      <c r="BZ420" s="14"/>
      <c r="CA420" s="14"/>
      <c r="CE420" s="14"/>
      <c r="CF420" s="14"/>
    </row>
    <row r="421" spans="24:84" x14ac:dyDescent="0.25">
      <c r="X421" s="13"/>
      <c r="AI421" s="13"/>
      <c r="AJ421" s="13"/>
      <c r="AW421" s="13"/>
      <c r="AX421" s="13"/>
      <c r="BA421" s="13"/>
      <c r="BB421" s="13"/>
      <c r="BE421" s="13"/>
      <c r="BF421" s="13"/>
      <c r="BH421" s="13"/>
      <c r="BI421" s="13"/>
      <c r="BJ421" s="13"/>
      <c r="BK421" s="13"/>
      <c r="BL421" s="13"/>
      <c r="BM421" s="101"/>
      <c r="BU421" s="13"/>
      <c r="BV421" s="13"/>
      <c r="BZ421" s="14"/>
      <c r="CA421" s="14"/>
      <c r="CE421" s="14"/>
      <c r="CF421" s="14"/>
    </row>
    <row r="422" spans="24:84" x14ac:dyDescent="0.25">
      <c r="X422" s="13"/>
      <c r="AI422" s="13"/>
      <c r="AJ422" s="13"/>
      <c r="AW422" s="13"/>
      <c r="AX422" s="13"/>
      <c r="BA422" s="13"/>
      <c r="BB422" s="13"/>
      <c r="BE422" s="13"/>
      <c r="BF422" s="13"/>
      <c r="BH422" s="13"/>
      <c r="BI422" s="13"/>
      <c r="BJ422" s="13"/>
      <c r="BK422" s="13"/>
      <c r="BL422" s="13"/>
      <c r="BM422" s="101"/>
      <c r="BU422" s="13"/>
      <c r="BV422" s="13"/>
      <c r="BZ422" s="14"/>
      <c r="CA422" s="14"/>
      <c r="CE422" s="14"/>
      <c r="CF422" s="14"/>
    </row>
    <row r="423" spans="24:84" x14ac:dyDescent="0.25">
      <c r="X423" s="13"/>
      <c r="AI423" s="13"/>
      <c r="AJ423" s="13"/>
      <c r="AW423" s="13"/>
      <c r="AX423" s="13"/>
      <c r="BA423" s="13"/>
      <c r="BB423" s="13"/>
      <c r="BE423" s="13"/>
      <c r="BF423" s="13"/>
      <c r="BH423" s="13"/>
      <c r="BI423" s="13"/>
      <c r="BJ423" s="13"/>
      <c r="BK423" s="13"/>
      <c r="BL423" s="13"/>
      <c r="BM423" s="101"/>
      <c r="BU423" s="13"/>
      <c r="BV423" s="13"/>
      <c r="BZ423" s="14"/>
      <c r="CA423" s="14"/>
      <c r="CE423" s="14"/>
      <c r="CF423" s="14"/>
    </row>
    <row r="424" spans="24:84" x14ac:dyDescent="0.25">
      <c r="X424" s="13"/>
      <c r="AI424" s="13"/>
      <c r="AJ424" s="13"/>
      <c r="AW424" s="13"/>
      <c r="AX424" s="13"/>
      <c r="BA424" s="13"/>
      <c r="BB424" s="13"/>
      <c r="BE424" s="13"/>
      <c r="BF424" s="13"/>
      <c r="BH424" s="13"/>
      <c r="BI424" s="13"/>
      <c r="BJ424" s="13"/>
      <c r="BK424" s="13"/>
      <c r="BL424" s="13"/>
      <c r="BM424" s="101"/>
      <c r="BU424" s="13"/>
      <c r="BV424" s="13"/>
      <c r="BZ424" s="14"/>
      <c r="CA424" s="14"/>
      <c r="CE424" s="14"/>
      <c r="CF424" s="14"/>
    </row>
    <row r="425" spans="24:84" x14ac:dyDescent="0.25">
      <c r="X425" s="13"/>
      <c r="AI425" s="13"/>
      <c r="AJ425" s="13"/>
      <c r="AW425" s="13"/>
      <c r="AX425" s="13"/>
      <c r="BA425" s="13"/>
      <c r="BB425" s="13"/>
      <c r="BE425" s="13"/>
      <c r="BF425" s="13"/>
      <c r="BH425" s="13"/>
      <c r="BI425" s="13"/>
      <c r="BJ425" s="13"/>
      <c r="BK425" s="13"/>
      <c r="BL425" s="13"/>
      <c r="BM425" s="101"/>
      <c r="BU425" s="13"/>
      <c r="BV425" s="13"/>
      <c r="BZ425" s="14"/>
      <c r="CA425" s="14"/>
      <c r="CE425" s="14"/>
      <c r="CF425" s="14"/>
    </row>
    <row r="426" spans="24:84" x14ac:dyDescent="0.25">
      <c r="X426" s="13"/>
      <c r="AI426" s="13"/>
      <c r="AJ426" s="13"/>
      <c r="AW426" s="13"/>
      <c r="AX426" s="13"/>
      <c r="BA426" s="13"/>
      <c r="BB426" s="13"/>
      <c r="BE426" s="13"/>
      <c r="BF426" s="13"/>
      <c r="BH426" s="13"/>
      <c r="BI426" s="13"/>
      <c r="BJ426" s="13"/>
      <c r="BK426" s="13"/>
      <c r="BL426" s="13"/>
      <c r="BM426" s="101"/>
      <c r="BU426" s="13"/>
      <c r="BV426" s="13"/>
      <c r="BZ426" s="14"/>
      <c r="CA426" s="14"/>
      <c r="CE426" s="14"/>
      <c r="CF426" s="14"/>
    </row>
    <row r="427" spans="24:84" x14ac:dyDescent="0.25">
      <c r="X427" s="13"/>
      <c r="AI427" s="13"/>
      <c r="AJ427" s="13"/>
      <c r="AW427" s="13"/>
      <c r="AX427" s="13"/>
      <c r="BA427" s="13"/>
      <c r="BB427" s="13"/>
      <c r="BE427" s="13"/>
      <c r="BF427" s="13"/>
      <c r="BH427" s="13"/>
      <c r="BI427" s="13"/>
      <c r="BJ427" s="13"/>
      <c r="BK427" s="13"/>
      <c r="BL427" s="13"/>
      <c r="BM427" s="101"/>
      <c r="BU427" s="13"/>
      <c r="BV427" s="13"/>
      <c r="BZ427" s="14"/>
      <c r="CA427" s="14"/>
      <c r="CE427" s="14"/>
      <c r="CF427" s="14"/>
    </row>
    <row r="428" spans="24:84" x14ac:dyDescent="0.25">
      <c r="X428" s="13"/>
      <c r="AI428" s="13"/>
      <c r="AJ428" s="13"/>
      <c r="AW428" s="13"/>
      <c r="AX428" s="13"/>
      <c r="BA428" s="13"/>
      <c r="BB428" s="13"/>
      <c r="BE428" s="13"/>
      <c r="BF428" s="13"/>
      <c r="BH428" s="13"/>
      <c r="BI428" s="13"/>
      <c r="BJ428" s="13"/>
      <c r="BK428" s="13"/>
      <c r="BL428" s="13"/>
      <c r="BM428" s="101"/>
      <c r="BU428" s="13"/>
      <c r="BV428" s="13"/>
      <c r="BZ428" s="14"/>
      <c r="CA428" s="14"/>
      <c r="CE428" s="14"/>
      <c r="CF428" s="14"/>
    </row>
    <row r="429" spans="24:84" x14ac:dyDescent="0.25">
      <c r="X429" s="13"/>
      <c r="AI429" s="13"/>
      <c r="AJ429" s="13"/>
      <c r="AW429" s="13"/>
      <c r="AX429" s="13"/>
      <c r="BA429" s="13"/>
      <c r="BB429" s="13"/>
      <c r="BE429" s="13"/>
      <c r="BF429" s="13"/>
      <c r="BH429" s="13"/>
      <c r="BI429" s="13"/>
      <c r="BJ429" s="13"/>
      <c r="BK429" s="13"/>
      <c r="BL429" s="13"/>
      <c r="BM429" s="101"/>
      <c r="BU429" s="13"/>
      <c r="BV429" s="13"/>
      <c r="BZ429" s="14"/>
      <c r="CA429" s="14"/>
      <c r="CE429" s="14"/>
      <c r="CF429" s="14"/>
    </row>
    <row r="430" spans="24:84" x14ac:dyDescent="0.25">
      <c r="X430" s="13"/>
      <c r="AI430" s="13"/>
      <c r="AJ430" s="13"/>
      <c r="AW430" s="13"/>
      <c r="AX430" s="13"/>
      <c r="BA430" s="13"/>
      <c r="BB430" s="13"/>
      <c r="BE430" s="13"/>
      <c r="BF430" s="13"/>
      <c r="BH430" s="13"/>
      <c r="BI430" s="13"/>
      <c r="BJ430" s="13"/>
      <c r="BK430" s="13"/>
      <c r="BL430" s="13"/>
      <c r="BM430" s="101"/>
      <c r="BU430" s="13"/>
      <c r="BV430" s="13"/>
      <c r="BZ430" s="14"/>
      <c r="CA430" s="14"/>
      <c r="CE430" s="14"/>
      <c r="CF430" s="14"/>
    </row>
    <row r="431" spans="24:84" x14ac:dyDescent="0.25">
      <c r="X431" s="13"/>
      <c r="AI431" s="13"/>
      <c r="AJ431" s="13"/>
      <c r="AW431" s="13"/>
      <c r="AX431" s="13"/>
      <c r="BA431" s="13"/>
      <c r="BB431" s="13"/>
      <c r="BE431" s="13"/>
      <c r="BF431" s="13"/>
      <c r="BH431" s="13"/>
      <c r="BI431" s="13"/>
      <c r="BJ431" s="13"/>
      <c r="BK431" s="13"/>
      <c r="BL431" s="13"/>
      <c r="BM431" s="101"/>
      <c r="BU431" s="13"/>
      <c r="BV431" s="13"/>
      <c r="BZ431" s="14"/>
      <c r="CA431" s="14"/>
      <c r="CE431" s="14"/>
      <c r="CF431" s="14"/>
    </row>
    <row r="432" spans="24:84" x14ac:dyDescent="0.25">
      <c r="X432" s="13"/>
      <c r="AI432" s="13"/>
      <c r="AJ432" s="13"/>
      <c r="AW432" s="13"/>
      <c r="AX432" s="13"/>
      <c r="BA432" s="13"/>
      <c r="BB432" s="13"/>
      <c r="BE432" s="13"/>
      <c r="BF432" s="13"/>
      <c r="BH432" s="13"/>
      <c r="BI432" s="13"/>
      <c r="BJ432" s="13"/>
      <c r="BK432" s="13"/>
      <c r="BL432" s="13"/>
      <c r="BM432" s="101"/>
      <c r="BU432" s="13"/>
      <c r="BV432" s="13"/>
      <c r="BZ432" s="14"/>
      <c r="CA432" s="14"/>
      <c r="CE432" s="14"/>
      <c r="CF432" s="14"/>
    </row>
    <row r="433" spans="24:84" x14ac:dyDescent="0.25">
      <c r="X433" s="13"/>
      <c r="AI433" s="13"/>
      <c r="AJ433" s="13"/>
      <c r="AW433" s="13"/>
      <c r="AX433" s="13"/>
      <c r="BA433" s="13"/>
      <c r="BB433" s="13"/>
      <c r="BE433" s="13"/>
      <c r="BF433" s="13"/>
      <c r="BH433" s="13"/>
      <c r="BI433" s="13"/>
      <c r="BJ433" s="13"/>
      <c r="BK433" s="13"/>
      <c r="BL433" s="13"/>
      <c r="BM433" s="101"/>
      <c r="BU433" s="13"/>
      <c r="BV433" s="13"/>
      <c r="BZ433" s="14"/>
      <c r="CA433" s="14"/>
      <c r="CE433" s="14"/>
      <c r="CF433" s="14"/>
    </row>
    <row r="434" spans="24:84" x14ac:dyDescent="0.25">
      <c r="X434" s="13"/>
      <c r="AI434" s="13"/>
      <c r="AJ434" s="13"/>
      <c r="AW434" s="13"/>
      <c r="AX434" s="13"/>
      <c r="BA434" s="13"/>
      <c r="BB434" s="13"/>
      <c r="BE434" s="13"/>
      <c r="BF434" s="13"/>
      <c r="BH434" s="13"/>
      <c r="BI434" s="13"/>
      <c r="BJ434" s="13"/>
      <c r="BK434" s="13"/>
      <c r="BL434" s="13"/>
      <c r="BM434" s="101"/>
      <c r="BU434" s="13"/>
      <c r="BV434" s="13"/>
      <c r="BZ434" s="14"/>
      <c r="CA434" s="14"/>
      <c r="CE434" s="14"/>
      <c r="CF434" s="14"/>
    </row>
    <row r="435" spans="24:84" x14ac:dyDescent="0.25">
      <c r="X435" s="13"/>
      <c r="AI435" s="13"/>
      <c r="AJ435" s="13"/>
      <c r="AW435" s="13"/>
      <c r="AX435" s="13"/>
      <c r="BA435" s="13"/>
      <c r="BB435" s="13"/>
      <c r="BE435" s="13"/>
      <c r="BF435" s="13"/>
      <c r="BH435" s="13"/>
      <c r="BI435" s="13"/>
      <c r="BJ435" s="13"/>
      <c r="BK435" s="13"/>
      <c r="BL435" s="13"/>
      <c r="BM435" s="101"/>
      <c r="BU435" s="13"/>
      <c r="BV435" s="13"/>
      <c r="BZ435" s="14"/>
      <c r="CA435" s="14"/>
      <c r="CE435" s="14"/>
      <c r="CF435" s="14"/>
    </row>
    <row r="436" spans="24:84" x14ac:dyDescent="0.25">
      <c r="X436" s="13"/>
      <c r="AI436" s="13"/>
      <c r="AJ436" s="13"/>
      <c r="AW436" s="13"/>
      <c r="AX436" s="13"/>
      <c r="BA436" s="13"/>
      <c r="BB436" s="13"/>
      <c r="BE436" s="13"/>
      <c r="BF436" s="13"/>
      <c r="BH436" s="13"/>
      <c r="BI436" s="13"/>
      <c r="BJ436" s="13"/>
      <c r="BK436" s="13"/>
      <c r="BL436" s="13"/>
      <c r="BM436" s="101"/>
      <c r="BU436" s="13"/>
      <c r="BV436" s="13"/>
      <c r="BZ436" s="14"/>
      <c r="CA436" s="14"/>
      <c r="CE436" s="14"/>
      <c r="CF436" s="14"/>
    </row>
    <row r="437" spans="24:84" x14ac:dyDescent="0.25">
      <c r="X437" s="13"/>
      <c r="AI437" s="13"/>
      <c r="AJ437" s="13"/>
      <c r="AW437" s="13"/>
      <c r="AX437" s="13"/>
      <c r="BA437" s="13"/>
      <c r="BB437" s="13"/>
      <c r="BE437" s="13"/>
      <c r="BF437" s="13"/>
      <c r="BH437" s="13"/>
      <c r="BI437" s="13"/>
      <c r="BJ437" s="13"/>
      <c r="BK437" s="13"/>
      <c r="BL437" s="13"/>
      <c r="BM437" s="101"/>
      <c r="BU437" s="13"/>
      <c r="BV437" s="13"/>
      <c r="BZ437" s="14"/>
      <c r="CA437" s="14"/>
      <c r="CE437" s="14"/>
      <c r="CF437" s="14"/>
    </row>
    <row r="438" spans="24:84" x14ac:dyDescent="0.25">
      <c r="X438" s="13"/>
      <c r="AI438" s="13"/>
      <c r="AJ438" s="13"/>
      <c r="AW438" s="13"/>
      <c r="AX438" s="13"/>
      <c r="BA438" s="13"/>
      <c r="BB438" s="13"/>
      <c r="BE438" s="13"/>
      <c r="BF438" s="13"/>
      <c r="BH438" s="13"/>
      <c r="BI438" s="13"/>
      <c r="BJ438" s="13"/>
      <c r="BK438" s="13"/>
      <c r="BL438" s="13"/>
      <c r="BM438" s="101"/>
      <c r="BU438" s="13"/>
      <c r="BV438" s="13"/>
      <c r="BZ438" s="14"/>
      <c r="CA438" s="14"/>
      <c r="CE438" s="14"/>
      <c r="CF438" s="14"/>
    </row>
    <row r="439" spans="24:84" x14ac:dyDescent="0.25">
      <c r="X439" s="13"/>
      <c r="AI439" s="13"/>
      <c r="AJ439" s="13"/>
      <c r="AW439" s="13"/>
      <c r="AX439" s="13"/>
      <c r="BA439" s="13"/>
      <c r="BB439" s="13"/>
      <c r="BE439" s="13"/>
      <c r="BF439" s="13"/>
      <c r="BH439" s="13"/>
      <c r="BI439" s="13"/>
      <c r="BJ439" s="13"/>
      <c r="BK439" s="13"/>
      <c r="BL439" s="13"/>
      <c r="BM439" s="101"/>
      <c r="BU439" s="13"/>
      <c r="BV439" s="13"/>
      <c r="BZ439" s="14"/>
      <c r="CA439" s="14"/>
      <c r="CE439" s="14"/>
      <c r="CF439" s="14"/>
    </row>
    <row r="440" spans="24:84" x14ac:dyDescent="0.25">
      <c r="X440" s="13"/>
      <c r="AI440" s="13"/>
      <c r="AJ440" s="13"/>
      <c r="AW440" s="13"/>
      <c r="AX440" s="13"/>
      <c r="BA440" s="13"/>
      <c r="BB440" s="13"/>
      <c r="BE440" s="13"/>
      <c r="BF440" s="13"/>
      <c r="BH440" s="13"/>
      <c r="BI440" s="13"/>
      <c r="BJ440" s="13"/>
      <c r="BK440" s="13"/>
      <c r="BL440" s="13"/>
      <c r="BM440" s="101"/>
      <c r="BU440" s="13"/>
      <c r="BV440" s="13"/>
      <c r="BZ440" s="14"/>
      <c r="CA440" s="14"/>
      <c r="CE440" s="14"/>
      <c r="CF440" s="14"/>
    </row>
    <row r="441" spans="24:84" x14ac:dyDescent="0.25">
      <c r="X441" s="13"/>
      <c r="AI441" s="13"/>
      <c r="AJ441" s="13"/>
      <c r="AW441" s="13"/>
      <c r="AX441" s="13"/>
      <c r="BA441" s="13"/>
      <c r="BB441" s="13"/>
      <c r="BE441" s="13"/>
      <c r="BF441" s="13"/>
      <c r="BH441" s="13"/>
      <c r="BI441" s="13"/>
      <c r="BJ441" s="13"/>
      <c r="BK441" s="13"/>
      <c r="BL441" s="13"/>
      <c r="BM441" s="101"/>
      <c r="BU441" s="13"/>
      <c r="BV441" s="13"/>
      <c r="BZ441" s="14"/>
      <c r="CA441" s="14"/>
      <c r="CE441" s="14"/>
      <c r="CF441" s="14"/>
    </row>
    <row r="442" spans="24:84" x14ac:dyDescent="0.25">
      <c r="X442" s="13"/>
      <c r="AI442" s="13"/>
      <c r="AJ442" s="13"/>
      <c r="AW442" s="13"/>
      <c r="AX442" s="13"/>
      <c r="BA442" s="13"/>
      <c r="BB442" s="13"/>
      <c r="BE442" s="13"/>
      <c r="BF442" s="13"/>
      <c r="BH442" s="13"/>
      <c r="BI442" s="13"/>
      <c r="BJ442" s="13"/>
      <c r="BK442" s="13"/>
      <c r="BL442" s="13"/>
      <c r="BM442" s="101"/>
      <c r="BU442" s="13"/>
      <c r="BV442" s="13"/>
      <c r="BZ442" s="14"/>
      <c r="CA442" s="14"/>
      <c r="CE442" s="14"/>
      <c r="CF442" s="14"/>
    </row>
    <row r="443" spans="24:84" x14ac:dyDescent="0.25">
      <c r="X443" s="13"/>
      <c r="AI443" s="13"/>
      <c r="AJ443" s="13"/>
      <c r="AW443" s="13"/>
      <c r="AX443" s="13"/>
      <c r="BA443" s="13"/>
      <c r="BB443" s="13"/>
      <c r="BE443" s="13"/>
      <c r="BF443" s="13"/>
      <c r="BH443" s="13"/>
      <c r="BI443" s="13"/>
      <c r="BJ443" s="13"/>
      <c r="BK443" s="13"/>
      <c r="BL443" s="13"/>
      <c r="BM443" s="101"/>
      <c r="BU443" s="13"/>
      <c r="BV443" s="13"/>
      <c r="BZ443" s="14"/>
      <c r="CA443" s="14"/>
      <c r="CE443" s="14"/>
      <c r="CF443" s="14"/>
    </row>
    <row r="444" spans="24:84" x14ac:dyDescent="0.25">
      <c r="X444" s="13"/>
      <c r="AI444" s="13"/>
      <c r="AJ444" s="13"/>
      <c r="AW444" s="13"/>
      <c r="AX444" s="13"/>
      <c r="BA444" s="13"/>
      <c r="BB444" s="13"/>
      <c r="BE444" s="13"/>
      <c r="BF444" s="13"/>
      <c r="BH444" s="13"/>
      <c r="BI444" s="13"/>
      <c r="BJ444" s="13"/>
      <c r="BK444" s="13"/>
      <c r="BL444" s="13"/>
      <c r="BM444" s="101"/>
      <c r="BU444" s="13"/>
      <c r="BV444" s="13"/>
      <c r="BZ444" s="14"/>
      <c r="CA444" s="14"/>
      <c r="CE444" s="14"/>
      <c r="CF444" s="14"/>
    </row>
    <row r="445" spans="24:84" x14ac:dyDescent="0.25">
      <c r="X445" s="13"/>
      <c r="AI445" s="13"/>
      <c r="AJ445" s="13"/>
      <c r="AW445" s="13"/>
      <c r="AX445" s="13"/>
      <c r="BA445" s="13"/>
      <c r="BB445" s="13"/>
      <c r="BE445" s="13"/>
      <c r="BF445" s="13"/>
      <c r="BH445" s="13"/>
      <c r="BI445" s="13"/>
      <c r="BJ445" s="13"/>
      <c r="BK445" s="13"/>
      <c r="BL445" s="13"/>
      <c r="BM445" s="101"/>
      <c r="BU445" s="13"/>
      <c r="BV445" s="13"/>
      <c r="BZ445" s="14"/>
      <c r="CA445" s="14"/>
      <c r="CE445" s="14"/>
      <c r="CF445" s="14"/>
    </row>
    <row r="446" spans="24:84" x14ac:dyDescent="0.25">
      <c r="X446" s="13"/>
      <c r="AI446" s="13"/>
      <c r="AJ446" s="13"/>
      <c r="AW446" s="13"/>
      <c r="AX446" s="13"/>
      <c r="BA446" s="13"/>
      <c r="BB446" s="13"/>
      <c r="BE446" s="13"/>
      <c r="BF446" s="13"/>
      <c r="BH446" s="13"/>
      <c r="BI446" s="13"/>
      <c r="BJ446" s="13"/>
      <c r="BK446" s="13"/>
      <c r="BL446" s="13"/>
      <c r="BM446" s="101"/>
      <c r="BU446" s="13"/>
      <c r="BV446" s="13"/>
      <c r="BZ446" s="14"/>
      <c r="CA446" s="14"/>
      <c r="CE446" s="14"/>
      <c r="CF446" s="14"/>
    </row>
    <row r="447" spans="24:84" x14ac:dyDescent="0.25">
      <c r="X447" s="13"/>
      <c r="AI447" s="13"/>
      <c r="AJ447" s="13"/>
      <c r="AW447" s="13"/>
      <c r="AX447" s="13"/>
      <c r="BA447" s="13"/>
      <c r="BB447" s="13"/>
      <c r="BE447" s="13"/>
      <c r="BF447" s="13"/>
      <c r="BH447" s="13"/>
      <c r="BI447" s="13"/>
      <c r="BJ447" s="13"/>
      <c r="BK447" s="13"/>
      <c r="BL447" s="13"/>
      <c r="BM447" s="101"/>
      <c r="BU447" s="13"/>
      <c r="BV447" s="13"/>
      <c r="BZ447" s="14"/>
      <c r="CA447" s="14"/>
      <c r="CE447" s="14"/>
      <c r="CF447" s="14"/>
    </row>
    <row r="448" spans="24:84" x14ac:dyDescent="0.25">
      <c r="X448" s="13"/>
      <c r="AI448" s="13"/>
      <c r="AJ448" s="13"/>
      <c r="AW448" s="13"/>
      <c r="AX448" s="13"/>
      <c r="BA448" s="13"/>
      <c r="BB448" s="13"/>
      <c r="BE448" s="13"/>
      <c r="BF448" s="13"/>
      <c r="BH448" s="13"/>
      <c r="BI448" s="13"/>
      <c r="BJ448" s="13"/>
      <c r="BK448" s="13"/>
      <c r="BL448" s="13"/>
      <c r="BM448" s="101"/>
      <c r="BU448" s="13"/>
      <c r="BV448" s="13"/>
      <c r="BZ448" s="14"/>
      <c r="CA448" s="14"/>
      <c r="CE448" s="14"/>
      <c r="CF448" s="14"/>
    </row>
    <row r="449" spans="24:84" x14ac:dyDescent="0.25">
      <c r="X449" s="13"/>
      <c r="AI449" s="13"/>
      <c r="AJ449" s="13"/>
      <c r="AW449" s="13"/>
      <c r="AX449" s="13"/>
      <c r="BA449" s="13"/>
      <c r="BB449" s="13"/>
      <c r="BE449" s="13"/>
      <c r="BF449" s="13"/>
      <c r="BH449" s="13"/>
      <c r="BI449" s="13"/>
      <c r="BJ449" s="13"/>
      <c r="BK449" s="13"/>
      <c r="BL449" s="13"/>
      <c r="BM449" s="101"/>
      <c r="BU449" s="13"/>
      <c r="BV449" s="13"/>
      <c r="BZ449" s="14"/>
      <c r="CA449" s="14"/>
      <c r="CE449" s="14"/>
      <c r="CF449" s="14"/>
    </row>
    <row r="450" spans="24:84" x14ac:dyDescent="0.25">
      <c r="X450" s="13"/>
      <c r="AI450" s="13"/>
      <c r="AJ450" s="13"/>
      <c r="AW450" s="13"/>
      <c r="AX450" s="13"/>
      <c r="BA450" s="13"/>
      <c r="BB450" s="13"/>
      <c r="BE450" s="13"/>
      <c r="BF450" s="13"/>
      <c r="BH450" s="13"/>
      <c r="BI450" s="13"/>
      <c r="BJ450" s="13"/>
      <c r="BK450" s="13"/>
      <c r="BL450" s="13"/>
      <c r="BM450" s="101"/>
      <c r="BU450" s="13"/>
      <c r="BV450" s="13"/>
      <c r="BZ450" s="14"/>
      <c r="CA450" s="14"/>
      <c r="CE450" s="14"/>
      <c r="CF450" s="14"/>
    </row>
    <row r="451" spans="24:84" x14ac:dyDescent="0.25">
      <c r="X451" s="13"/>
      <c r="AI451" s="13"/>
      <c r="AJ451" s="13"/>
      <c r="AW451" s="13"/>
      <c r="AX451" s="13"/>
      <c r="BA451" s="13"/>
      <c r="BB451" s="13"/>
      <c r="BE451" s="13"/>
      <c r="BF451" s="13"/>
      <c r="BH451" s="13"/>
      <c r="BI451" s="13"/>
      <c r="BJ451" s="13"/>
      <c r="BK451" s="13"/>
      <c r="BL451" s="13"/>
      <c r="BM451" s="101"/>
      <c r="BU451" s="13"/>
      <c r="BV451" s="13"/>
      <c r="BZ451" s="14"/>
      <c r="CA451" s="14"/>
      <c r="CE451" s="14"/>
      <c r="CF451" s="14"/>
    </row>
    <row r="452" spans="24:84" x14ac:dyDescent="0.25">
      <c r="X452" s="13"/>
      <c r="AI452" s="13"/>
      <c r="AJ452" s="13"/>
      <c r="AW452" s="13"/>
      <c r="AX452" s="13"/>
      <c r="BA452" s="13"/>
      <c r="BB452" s="13"/>
      <c r="BE452" s="13"/>
      <c r="BF452" s="13"/>
      <c r="BH452" s="13"/>
      <c r="BI452" s="13"/>
      <c r="BJ452" s="13"/>
      <c r="BK452" s="13"/>
      <c r="BL452" s="13"/>
      <c r="BM452" s="101"/>
      <c r="BU452" s="13"/>
      <c r="BV452" s="13"/>
      <c r="BZ452" s="14"/>
      <c r="CA452" s="14"/>
      <c r="CE452" s="14"/>
      <c r="CF452" s="14"/>
    </row>
    <row r="453" spans="24:84" x14ac:dyDescent="0.25">
      <c r="X453" s="13"/>
      <c r="AI453" s="13"/>
      <c r="AJ453" s="13"/>
      <c r="AW453" s="13"/>
      <c r="AX453" s="13"/>
      <c r="BA453" s="13"/>
      <c r="BB453" s="13"/>
      <c r="BE453" s="13"/>
      <c r="BF453" s="13"/>
      <c r="BH453" s="13"/>
      <c r="BI453" s="13"/>
      <c r="BJ453" s="13"/>
      <c r="BK453" s="13"/>
      <c r="BL453" s="13"/>
      <c r="BM453" s="101"/>
      <c r="BU453" s="13"/>
      <c r="BV453" s="13"/>
      <c r="BZ453" s="14"/>
      <c r="CA453" s="14"/>
      <c r="CE453" s="14"/>
      <c r="CF453" s="14"/>
    </row>
    <row r="454" spans="24:84" x14ac:dyDescent="0.25">
      <c r="X454" s="13"/>
      <c r="AI454" s="13"/>
      <c r="AJ454" s="13"/>
      <c r="AW454" s="13"/>
      <c r="AX454" s="13"/>
      <c r="BA454" s="13"/>
      <c r="BB454" s="13"/>
      <c r="BE454" s="13"/>
      <c r="BF454" s="13"/>
      <c r="BH454" s="13"/>
      <c r="BI454" s="13"/>
      <c r="BJ454" s="13"/>
      <c r="BK454" s="13"/>
      <c r="BL454" s="13"/>
      <c r="BM454" s="101"/>
      <c r="BU454" s="13"/>
      <c r="BV454" s="13"/>
      <c r="BZ454" s="14"/>
      <c r="CA454" s="14"/>
      <c r="CE454" s="14"/>
      <c r="CF454" s="14"/>
    </row>
    <row r="455" spans="24:84" x14ac:dyDescent="0.25">
      <c r="X455" s="13"/>
      <c r="AI455" s="13"/>
      <c r="AJ455" s="13"/>
      <c r="AW455" s="13"/>
      <c r="AX455" s="13"/>
      <c r="BA455" s="13"/>
      <c r="BB455" s="13"/>
      <c r="BE455" s="13"/>
      <c r="BF455" s="13"/>
      <c r="BH455" s="13"/>
      <c r="BI455" s="13"/>
      <c r="BJ455" s="13"/>
      <c r="BK455" s="13"/>
      <c r="BL455" s="13"/>
      <c r="BM455" s="101"/>
      <c r="BU455" s="13"/>
      <c r="BV455" s="13"/>
      <c r="BZ455" s="14"/>
      <c r="CA455" s="14"/>
      <c r="CE455" s="14"/>
      <c r="CF455" s="14"/>
    </row>
    <row r="456" spans="24:84" x14ac:dyDescent="0.25">
      <c r="X456" s="13"/>
      <c r="AI456" s="13"/>
      <c r="AJ456" s="13"/>
      <c r="AW456" s="13"/>
      <c r="AX456" s="13"/>
      <c r="BA456" s="13"/>
      <c r="BB456" s="13"/>
      <c r="BE456" s="13"/>
      <c r="BF456" s="13"/>
      <c r="BH456" s="13"/>
      <c r="BI456" s="13"/>
      <c r="BJ456" s="13"/>
      <c r="BK456" s="13"/>
      <c r="BL456" s="13"/>
      <c r="BM456" s="101"/>
      <c r="BU456" s="13"/>
      <c r="BV456" s="13"/>
      <c r="BZ456" s="14"/>
      <c r="CA456" s="14"/>
      <c r="CE456" s="14"/>
      <c r="CF456" s="14"/>
    </row>
    <row r="457" spans="24:84" x14ac:dyDescent="0.25">
      <c r="X457" s="13"/>
      <c r="AI457" s="13"/>
      <c r="AJ457" s="13"/>
      <c r="AW457" s="13"/>
      <c r="AX457" s="13"/>
      <c r="BA457" s="13"/>
      <c r="BB457" s="13"/>
      <c r="BE457" s="13"/>
      <c r="BF457" s="13"/>
      <c r="BH457" s="13"/>
      <c r="BI457" s="13"/>
      <c r="BJ457" s="13"/>
      <c r="BK457" s="13"/>
      <c r="BL457" s="13"/>
      <c r="BM457" s="101"/>
      <c r="BU457" s="13"/>
      <c r="BV457" s="13"/>
      <c r="BZ457" s="14"/>
      <c r="CA457" s="14"/>
      <c r="CE457" s="14"/>
      <c r="CF457" s="14"/>
    </row>
    <row r="458" spans="24:84" x14ac:dyDescent="0.25">
      <c r="X458" s="13"/>
      <c r="AI458" s="13"/>
      <c r="AJ458" s="13"/>
      <c r="AW458" s="13"/>
      <c r="AX458" s="13"/>
      <c r="BA458" s="13"/>
      <c r="BB458" s="13"/>
      <c r="BE458" s="13"/>
      <c r="BF458" s="13"/>
      <c r="BH458" s="13"/>
      <c r="BI458" s="13"/>
      <c r="BJ458" s="13"/>
      <c r="BK458" s="13"/>
      <c r="BL458" s="13"/>
      <c r="BM458" s="101"/>
      <c r="BU458" s="13"/>
      <c r="BV458" s="13"/>
      <c r="BZ458" s="14"/>
      <c r="CA458" s="14"/>
      <c r="CE458" s="14"/>
      <c r="CF458" s="14"/>
    </row>
    <row r="459" spans="24:84" x14ac:dyDescent="0.25">
      <c r="X459" s="13"/>
      <c r="AI459" s="13"/>
      <c r="AJ459" s="13"/>
      <c r="AW459" s="13"/>
      <c r="AX459" s="13"/>
      <c r="BA459" s="13"/>
      <c r="BB459" s="13"/>
      <c r="BE459" s="13"/>
      <c r="BF459" s="13"/>
      <c r="BH459" s="13"/>
      <c r="BI459" s="13"/>
      <c r="BJ459" s="13"/>
      <c r="BK459" s="13"/>
      <c r="BL459" s="13"/>
      <c r="BM459" s="101"/>
      <c r="BU459" s="13"/>
      <c r="BV459" s="13"/>
      <c r="BZ459" s="14"/>
      <c r="CA459" s="14"/>
      <c r="CE459" s="14"/>
      <c r="CF459" s="14"/>
    </row>
    <row r="460" spans="24:84" x14ac:dyDescent="0.25">
      <c r="X460" s="13"/>
      <c r="AI460" s="13"/>
      <c r="AJ460" s="13"/>
      <c r="AW460" s="13"/>
      <c r="AX460" s="13"/>
      <c r="BA460" s="13"/>
      <c r="BB460" s="13"/>
      <c r="BE460" s="13"/>
      <c r="BF460" s="13"/>
      <c r="BH460" s="13"/>
      <c r="BI460" s="13"/>
      <c r="BJ460" s="13"/>
      <c r="BK460" s="13"/>
      <c r="BL460" s="13"/>
      <c r="BM460" s="101"/>
      <c r="BU460" s="13"/>
      <c r="BV460" s="13"/>
      <c r="BZ460" s="14"/>
      <c r="CA460" s="14"/>
      <c r="CE460" s="14"/>
      <c r="CF460" s="14"/>
    </row>
    <row r="461" spans="24:84" x14ac:dyDescent="0.25">
      <c r="X461" s="13"/>
      <c r="AI461" s="13"/>
      <c r="AJ461" s="13"/>
      <c r="AW461" s="13"/>
      <c r="AX461" s="13"/>
      <c r="BA461" s="13"/>
      <c r="BB461" s="13"/>
      <c r="BE461" s="13"/>
      <c r="BF461" s="13"/>
      <c r="BH461" s="13"/>
      <c r="BI461" s="13"/>
      <c r="BJ461" s="13"/>
      <c r="BK461" s="13"/>
      <c r="BL461" s="13"/>
      <c r="BM461" s="101"/>
      <c r="BU461" s="13"/>
      <c r="BV461" s="13"/>
      <c r="BZ461" s="14"/>
      <c r="CA461" s="14"/>
      <c r="CE461" s="14"/>
      <c r="CF461" s="14"/>
    </row>
    <row r="462" spans="24:84" x14ac:dyDescent="0.25">
      <c r="X462" s="13"/>
      <c r="AI462" s="13"/>
      <c r="AJ462" s="13"/>
      <c r="AW462" s="13"/>
      <c r="AX462" s="13"/>
      <c r="BA462" s="13"/>
      <c r="BB462" s="13"/>
      <c r="BE462" s="13"/>
      <c r="BF462" s="13"/>
      <c r="BH462" s="13"/>
      <c r="BI462" s="13"/>
      <c r="BJ462" s="13"/>
      <c r="BK462" s="13"/>
      <c r="BL462" s="13"/>
      <c r="BM462" s="101"/>
      <c r="BU462" s="13"/>
      <c r="BV462" s="13"/>
      <c r="BZ462" s="14"/>
      <c r="CA462" s="14"/>
      <c r="CE462" s="14"/>
      <c r="CF462" s="14"/>
    </row>
    <row r="463" spans="24:84" x14ac:dyDescent="0.25">
      <c r="X463" s="13"/>
      <c r="AI463" s="13"/>
      <c r="AJ463" s="13"/>
      <c r="AW463" s="13"/>
      <c r="AX463" s="13"/>
      <c r="BA463" s="13"/>
      <c r="BB463" s="13"/>
      <c r="BE463" s="13"/>
      <c r="BF463" s="13"/>
      <c r="BH463" s="13"/>
      <c r="BI463" s="13"/>
      <c r="BJ463" s="13"/>
      <c r="BK463" s="13"/>
      <c r="BL463" s="13"/>
      <c r="BM463" s="101"/>
      <c r="BU463" s="13"/>
      <c r="BV463" s="13"/>
      <c r="BZ463" s="14"/>
      <c r="CA463" s="14"/>
      <c r="CE463" s="14"/>
      <c r="CF463" s="14"/>
    </row>
    <row r="464" spans="24:84" x14ac:dyDescent="0.25">
      <c r="X464" s="13"/>
      <c r="AI464" s="13"/>
      <c r="AJ464" s="13"/>
      <c r="AW464" s="13"/>
      <c r="AX464" s="13"/>
      <c r="BA464" s="13"/>
      <c r="BB464" s="13"/>
      <c r="BE464" s="13"/>
      <c r="BF464" s="13"/>
      <c r="BH464" s="13"/>
      <c r="BI464" s="13"/>
      <c r="BJ464" s="13"/>
      <c r="BK464" s="13"/>
      <c r="BL464" s="13"/>
      <c r="BM464" s="101"/>
      <c r="BU464" s="13"/>
      <c r="BV464" s="13"/>
      <c r="BZ464" s="14"/>
      <c r="CA464" s="14"/>
      <c r="CE464" s="14"/>
      <c r="CF464" s="14"/>
    </row>
    <row r="465" spans="24:84" x14ac:dyDescent="0.25">
      <c r="X465" s="13"/>
      <c r="AI465" s="13"/>
      <c r="AJ465" s="13"/>
      <c r="AW465" s="13"/>
      <c r="AX465" s="13"/>
      <c r="BA465" s="13"/>
      <c r="BB465" s="13"/>
      <c r="BE465" s="13"/>
      <c r="BF465" s="13"/>
      <c r="BH465" s="13"/>
      <c r="BI465" s="13"/>
      <c r="BJ465" s="13"/>
      <c r="BK465" s="13"/>
      <c r="BL465" s="13"/>
      <c r="BM465" s="101"/>
      <c r="BU465" s="13"/>
      <c r="BV465" s="13"/>
      <c r="BZ465" s="14"/>
      <c r="CA465" s="14"/>
      <c r="CE465" s="14"/>
      <c r="CF465" s="14"/>
    </row>
    <row r="466" spans="24:84" x14ac:dyDescent="0.25">
      <c r="X466" s="13"/>
      <c r="AI466" s="13"/>
      <c r="AJ466" s="13"/>
      <c r="AW466" s="13"/>
      <c r="AX466" s="13"/>
      <c r="BA466" s="13"/>
      <c r="BB466" s="13"/>
      <c r="BE466" s="13"/>
      <c r="BF466" s="13"/>
      <c r="BH466" s="13"/>
      <c r="BI466" s="13"/>
      <c r="BJ466" s="13"/>
      <c r="BK466" s="13"/>
      <c r="BL466" s="13"/>
      <c r="BM466" s="101"/>
      <c r="BU466" s="13"/>
      <c r="BV466" s="13"/>
      <c r="BZ466" s="14"/>
      <c r="CA466" s="14"/>
      <c r="CE466" s="14"/>
      <c r="CF466" s="14"/>
    </row>
    <row r="467" spans="24:84" x14ac:dyDescent="0.25">
      <c r="X467" s="13"/>
      <c r="AI467" s="13"/>
      <c r="AJ467" s="13"/>
      <c r="AW467" s="13"/>
      <c r="AX467" s="13"/>
      <c r="BA467" s="13"/>
      <c r="BB467" s="13"/>
      <c r="BE467" s="13"/>
      <c r="BF467" s="13"/>
      <c r="BH467" s="13"/>
      <c r="BI467" s="13"/>
      <c r="BJ467" s="13"/>
      <c r="BK467" s="13"/>
      <c r="BL467" s="13"/>
      <c r="BM467" s="101"/>
      <c r="BU467" s="13"/>
      <c r="BV467" s="13"/>
      <c r="BZ467" s="14"/>
      <c r="CA467" s="14"/>
      <c r="CE467" s="14"/>
      <c r="CF467" s="14"/>
    </row>
    <row r="468" spans="24:84" x14ac:dyDescent="0.25">
      <c r="X468" s="13"/>
      <c r="AI468" s="13"/>
      <c r="AJ468" s="13"/>
      <c r="AW468" s="13"/>
      <c r="AX468" s="13"/>
      <c r="BA468" s="13"/>
      <c r="BB468" s="13"/>
      <c r="BE468" s="13"/>
      <c r="BF468" s="13"/>
      <c r="BH468" s="13"/>
      <c r="BI468" s="13"/>
      <c r="BJ468" s="13"/>
      <c r="BK468" s="13"/>
      <c r="BL468" s="13"/>
      <c r="BM468" s="101"/>
      <c r="BU468" s="13"/>
      <c r="BV468" s="13"/>
      <c r="BZ468" s="14"/>
      <c r="CA468" s="14"/>
      <c r="CE468" s="14"/>
      <c r="CF468" s="14"/>
    </row>
    <row r="469" spans="24:84" x14ac:dyDescent="0.25">
      <c r="X469" s="13"/>
      <c r="AI469" s="13"/>
      <c r="AJ469" s="13"/>
      <c r="AW469" s="13"/>
      <c r="AX469" s="13"/>
      <c r="BA469" s="13"/>
      <c r="BB469" s="13"/>
      <c r="BE469" s="13"/>
      <c r="BF469" s="13"/>
      <c r="BH469" s="13"/>
      <c r="BI469" s="13"/>
      <c r="BJ469" s="13"/>
      <c r="BK469" s="13"/>
      <c r="BL469" s="13"/>
      <c r="BM469" s="101"/>
      <c r="BU469" s="13"/>
      <c r="BV469" s="13"/>
      <c r="BZ469" s="14"/>
      <c r="CA469" s="14"/>
      <c r="CE469" s="14"/>
      <c r="CF469" s="14"/>
    </row>
    <row r="470" spans="24:84" x14ac:dyDescent="0.25">
      <c r="X470" s="13"/>
      <c r="AI470" s="13"/>
      <c r="AJ470" s="13"/>
      <c r="AW470" s="13"/>
      <c r="AX470" s="13"/>
      <c r="BA470" s="13"/>
      <c r="BB470" s="13"/>
      <c r="BE470" s="13"/>
      <c r="BF470" s="13"/>
      <c r="BH470" s="13"/>
      <c r="BI470" s="13"/>
      <c r="BJ470" s="13"/>
      <c r="BK470" s="13"/>
      <c r="BL470" s="13"/>
      <c r="BM470" s="101"/>
      <c r="BU470" s="13"/>
      <c r="BV470" s="13"/>
      <c r="BZ470" s="14"/>
      <c r="CA470" s="14"/>
      <c r="CE470" s="14"/>
      <c r="CF470" s="14"/>
    </row>
    <row r="471" spans="24:84" x14ac:dyDescent="0.25">
      <c r="X471" s="13"/>
      <c r="AI471" s="13"/>
      <c r="AJ471" s="13"/>
      <c r="AW471" s="13"/>
      <c r="AX471" s="13"/>
      <c r="BA471" s="13"/>
      <c r="BB471" s="13"/>
      <c r="BE471" s="13"/>
      <c r="BF471" s="13"/>
      <c r="BH471" s="13"/>
      <c r="BI471" s="13"/>
      <c r="BJ471" s="13"/>
      <c r="BK471" s="13"/>
      <c r="BL471" s="13"/>
      <c r="BM471" s="101"/>
      <c r="BU471" s="13"/>
      <c r="BV471" s="13"/>
      <c r="BZ471" s="14"/>
      <c r="CA471" s="14"/>
      <c r="CE471" s="14"/>
      <c r="CF471" s="14"/>
    </row>
    <row r="472" spans="24:84" x14ac:dyDescent="0.25">
      <c r="X472" s="13"/>
      <c r="AI472" s="13"/>
      <c r="AJ472" s="13"/>
      <c r="AW472" s="13"/>
      <c r="AX472" s="13"/>
      <c r="BA472" s="13"/>
      <c r="BB472" s="13"/>
      <c r="BE472" s="13"/>
      <c r="BF472" s="13"/>
      <c r="BH472" s="13"/>
      <c r="BI472" s="13"/>
      <c r="BJ472" s="13"/>
      <c r="BK472" s="13"/>
      <c r="BL472" s="13"/>
      <c r="BM472" s="101"/>
      <c r="BU472" s="13"/>
      <c r="BV472" s="13"/>
      <c r="BZ472" s="14"/>
      <c r="CA472" s="14"/>
      <c r="CE472" s="14"/>
      <c r="CF472" s="14"/>
    </row>
    <row r="473" spans="24:84" x14ac:dyDescent="0.25">
      <c r="X473" s="13"/>
      <c r="AI473" s="13"/>
      <c r="AJ473" s="13"/>
      <c r="AW473" s="13"/>
      <c r="AX473" s="13"/>
      <c r="BA473" s="13"/>
      <c r="BB473" s="13"/>
      <c r="BE473" s="13"/>
      <c r="BF473" s="13"/>
      <c r="BH473" s="13"/>
      <c r="BI473" s="13"/>
      <c r="BJ473" s="13"/>
      <c r="BK473" s="13"/>
      <c r="BL473" s="13"/>
      <c r="BM473" s="101"/>
      <c r="BU473" s="13"/>
      <c r="BV473" s="13"/>
      <c r="BZ473" s="14"/>
      <c r="CA473" s="14"/>
      <c r="CE473" s="14"/>
      <c r="CF473" s="14"/>
    </row>
    <row r="474" spans="24:84" x14ac:dyDescent="0.25">
      <c r="X474" s="13"/>
      <c r="AI474" s="13"/>
      <c r="AJ474" s="13"/>
      <c r="AW474" s="13"/>
      <c r="AX474" s="13"/>
      <c r="BA474" s="13"/>
      <c r="BB474" s="13"/>
      <c r="BE474" s="13"/>
      <c r="BF474" s="13"/>
      <c r="BH474" s="13"/>
      <c r="BI474" s="13"/>
      <c r="BJ474" s="13"/>
      <c r="BK474" s="13"/>
      <c r="BL474" s="13"/>
      <c r="BM474" s="101"/>
      <c r="BU474" s="13"/>
      <c r="BV474" s="13"/>
      <c r="BZ474" s="14"/>
      <c r="CA474" s="14"/>
      <c r="CE474" s="14"/>
      <c r="CF474" s="14"/>
    </row>
    <row r="475" spans="24:84" x14ac:dyDescent="0.25">
      <c r="X475" s="13"/>
      <c r="AI475" s="13"/>
      <c r="AJ475" s="13"/>
      <c r="AW475" s="13"/>
      <c r="AX475" s="13"/>
      <c r="BA475" s="13"/>
      <c r="BB475" s="13"/>
      <c r="BE475" s="13"/>
      <c r="BF475" s="13"/>
      <c r="BH475" s="13"/>
      <c r="BI475" s="13"/>
      <c r="BJ475" s="13"/>
      <c r="BK475" s="13"/>
      <c r="BL475" s="13"/>
      <c r="BM475" s="101"/>
      <c r="BU475" s="13"/>
      <c r="BV475" s="13"/>
      <c r="BZ475" s="14"/>
      <c r="CA475" s="14"/>
      <c r="CE475" s="14"/>
      <c r="CF475" s="14"/>
    </row>
    <row r="476" spans="24:84" x14ac:dyDescent="0.25">
      <c r="X476" s="13"/>
      <c r="AI476" s="13"/>
      <c r="AJ476" s="13"/>
      <c r="AW476" s="13"/>
      <c r="AX476" s="13"/>
      <c r="BA476" s="13"/>
      <c r="BB476" s="13"/>
      <c r="BE476" s="13"/>
      <c r="BF476" s="13"/>
      <c r="BH476" s="13"/>
      <c r="BI476" s="13"/>
      <c r="BJ476" s="13"/>
      <c r="BK476" s="13"/>
      <c r="BL476" s="13"/>
      <c r="BM476" s="101"/>
      <c r="BU476" s="13"/>
      <c r="BV476" s="13"/>
      <c r="BZ476" s="14"/>
      <c r="CA476" s="14"/>
      <c r="CE476" s="14"/>
      <c r="CF476" s="14"/>
    </row>
    <row r="477" spans="24:84" x14ac:dyDescent="0.25">
      <c r="X477" s="13"/>
      <c r="AI477" s="13"/>
      <c r="AJ477" s="13"/>
      <c r="AW477" s="13"/>
      <c r="AX477" s="13"/>
      <c r="BA477" s="13"/>
      <c r="BB477" s="13"/>
      <c r="BE477" s="13"/>
      <c r="BF477" s="13"/>
      <c r="BH477" s="13"/>
      <c r="BI477" s="13"/>
      <c r="BJ477" s="13"/>
      <c r="BK477" s="13"/>
      <c r="BL477" s="13"/>
      <c r="BM477" s="101"/>
      <c r="BU477" s="13"/>
      <c r="BV477" s="13"/>
      <c r="BZ477" s="14"/>
      <c r="CA477" s="14"/>
      <c r="CE477" s="14"/>
      <c r="CF477" s="14"/>
    </row>
    <row r="478" spans="24:84" x14ac:dyDescent="0.25">
      <c r="X478" s="13"/>
      <c r="AI478" s="13"/>
      <c r="AJ478" s="13"/>
      <c r="AW478" s="13"/>
      <c r="AX478" s="13"/>
      <c r="BA478" s="13"/>
      <c r="BB478" s="13"/>
      <c r="BE478" s="13"/>
      <c r="BF478" s="13"/>
      <c r="BH478" s="13"/>
      <c r="BI478" s="13"/>
      <c r="BJ478" s="13"/>
      <c r="BK478" s="13"/>
      <c r="BL478" s="13"/>
      <c r="BM478" s="101"/>
      <c r="BU478" s="13"/>
      <c r="BV478" s="13"/>
      <c r="BZ478" s="14"/>
      <c r="CA478" s="14"/>
      <c r="CE478" s="14"/>
      <c r="CF478" s="14"/>
    </row>
    <row r="479" spans="24:84" x14ac:dyDescent="0.25">
      <c r="X479" s="13"/>
      <c r="AI479" s="13"/>
      <c r="AJ479" s="13"/>
      <c r="AW479" s="13"/>
      <c r="AX479" s="13"/>
      <c r="BA479" s="13"/>
      <c r="BB479" s="13"/>
      <c r="BE479" s="13"/>
      <c r="BF479" s="13"/>
      <c r="BH479" s="13"/>
      <c r="BI479" s="13"/>
      <c r="BJ479" s="13"/>
      <c r="BK479" s="13"/>
      <c r="BL479" s="13"/>
      <c r="BM479" s="101"/>
      <c r="BU479" s="13"/>
      <c r="BV479" s="13"/>
      <c r="BZ479" s="14"/>
      <c r="CA479" s="14"/>
      <c r="CE479" s="14"/>
      <c r="CF479" s="14"/>
    </row>
    <row r="480" spans="24:84" x14ac:dyDescent="0.25">
      <c r="X480" s="13"/>
      <c r="AI480" s="13"/>
      <c r="AJ480" s="13"/>
      <c r="AW480" s="13"/>
      <c r="AX480" s="13"/>
      <c r="BA480" s="13"/>
      <c r="BB480" s="13"/>
      <c r="BE480" s="13"/>
      <c r="BF480" s="13"/>
      <c r="BH480" s="13"/>
      <c r="BI480" s="13"/>
      <c r="BJ480" s="13"/>
      <c r="BK480" s="13"/>
      <c r="BL480" s="13"/>
      <c r="BM480" s="101"/>
      <c r="BU480" s="13"/>
      <c r="BV480" s="13"/>
      <c r="BZ480" s="14"/>
      <c r="CA480" s="14"/>
      <c r="CE480" s="14"/>
      <c r="CF480" s="14"/>
    </row>
    <row r="481" spans="24:84" x14ac:dyDescent="0.25">
      <c r="X481" s="13"/>
      <c r="AI481" s="13"/>
      <c r="AJ481" s="13"/>
      <c r="AW481" s="13"/>
      <c r="AX481" s="13"/>
      <c r="BA481" s="13"/>
      <c r="BB481" s="13"/>
      <c r="BE481" s="13"/>
      <c r="BF481" s="13"/>
      <c r="BH481" s="13"/>
      <c r="BI481" s="13"/>
      <c r="BJ481" s="13"/>
      <c r="BK481" s="13"/>
      <c r="BL481" s="13"/>
      <c r="BM481" s="101"/>
      <c r="BU481" s="13"/>
      <c r="BV481" s="13"/>
      <c r="BZ481" s="14"/>
      <c r="CA481" s="14"/>
      <c r="CE481" s="14"/>
      <c r="CF481" s="14"/>
    </row>
    <row r="482" spans="24:84" x14ac:dyDescent="0.25">
      <c r="X482" s="13"/>
      <c r="AI482" s="13"/>
      <c r="AJ482" s="13"/>
      <c r="AW482" s="13"/>
      <c r="AX482" s="13"/>
      <c r="BA482" s="13"/>
      <c r="BB482" s="13"/>
      <c r="BE482" s="13"/>
      <c r="BF482" s="13"/>
      <c r="BH482" s="13"/>
      <c r="BI482" s="13"/>
      <c r="BJ482" s="13"/>
      <c r="BK482" s="13"/>
      <c r="BL482" s="13"/>
      <c r="BM482" s="101"/>
      <c r="BU482" s="13"/>
      <c r="BV482" s="13"/>
      <c r="BZ482" s="14"/>
      <c r="CA482" s="14"/>
      <c r="CE482" s="14"/>
      <c r="CF482" s="14"/>
    </row>
    <row r="483" spans="24:84" x14ac:dyDescent="0.25">
      <c r="X483" s="13"/>
      <c r="AI483" s="13"/>
      <c r="AJ483" s="13"/>
      <c r="AW483" s="13"/>
      <c r="AX483" s="13"/>
      <c r="BA483" s="13"/>
      <c r="BB483" s="13"/>
      <c r="BE483" s="13"/>
      <c r="BF483" s="13"/>
      <c r="BH483" s="13"/>
      <c r="BI483" s="13"/>
      <c r="BJ483" s="13"/>
      <c r="BK483" s="13"/>
      <c r="BL483" s="13"/>
      <c r="BM483" s="101"/>
      <c r="BU483" s="13"/>
      <c r="BV483" s="13"/>
      <c r="BZ483" s="14"/>
      <c r="CA483" s="14"/>
      <c r="CE483" s="14"/>
      <c r="CF483" s="14"/>
    </row>
    <row r="484" spans="24:84" x14ac:dyDescent="0.25">
      <c r="X484" s="13"/>
      <c r="AI484" s="13"/>
      <c r="AJ484" s="13"/>
      <c r="AW484" s="13"/>
      <c r="AX484" s="13"/>
      <c r="BA484" s="13"/>
      <c r="BB484" s="13"/>
      <c r="BE484" s="13"/>
      <c r="BF484" s="13"/>
      <c r="BH484" s="13"/>
      <c r="BI484" s="13"/>
      <c r="BJ484" s="13"/>
      <c r="BK484" s="13"/>
      <c r="BL484" s="13"/>
      <c r="BM484" s="101"/>
      <c r="BU484" s="13"/>
      <c r="BV484" s="13"/>
      <c r="BZ484" s="14"/>
      <c r="CA484" s="14"/>
      <c r="CE484" s="14"/>
      <c r="CF484" s="14"/>
    </row>
    <row r="485" spans="24:84" x14ac:dyDescent="0.25">
      <c r="X485" s="13"/>
      <c r="AI485" s="13"/>
      <c r="AJ485" s="13"/>
      <c r="AW485" s="13"/>
      <c r="AX485" s="13"/>
      <c r="BA485" s="13"/>
      <c r="BB485" s="13"/>
      <c r="BE485" s="13"/>
      <c r="BF485" s="13"/>
      <c r="BH485" s="13"/>
      <c r="BI485" s="13"/>
      <c r="BJ485" s="13"/>
      <c r="BK485" s="13"/>
      <c r="BL485" s="13"/>
      <c r="BM485" s="101"/>
      <c r="BU485" s="13"/>
      <c r="BV485" s="13"/>
      <c r="BZ485" s="14"/>
      <c r="CA485" s="14"/>
      <c r="CE485" s="14"/>
      <c r="CF485" s="14"/>
    </row>
    <row r="486" spans="24:84" x14ac:dyDescent="0.25">
      <c r="X486" s="13"/>
      <c r="AI486" s="13"/>
      <c r="AJ486" s="13"/>
      <c r="AW486" s="13"/>
      <c r="AX486" s="13"/>
      <c r="BA486" s="13"/>
      <c r="BB486" s="13"/>
      <c r="BE486" s="13"/>
      <c r="BF486" s="13"/>
      <c r="BH486" s="13"/>
      <c r="BI486" s="13"/>
      <c r="BJ486" s="13"/>
      <c r="BK486" s="13"/>
      <c r="BL486" s="13"/>
      <c r="BM486" s="101"/>
      <c r="BU486" s="13"/>
      <c r="BV486" s="13"/>
      <c r="BZ486" s="14"/>
      <c r="CA486" s="14"/>
      <c r="CE486" s="14"/>
      <c r="CF486" s="14"/>
    </row>
    <row r="487" spans="24:84" x14ac:dyDescent="0.25">
      <c r="X487" s="13"/>
      <c r="AI487" s="13"/>
      <c r="AJ487" s="13"/>
      <c r="AW487" s="13"/>
      <c r="AX487" s="13"/>
      <c r="BA487" s="13"/>
      <c r="BB487" s="13"/>
      <c r="BE487" s="13"/>
      <c r="BF487" s="13"/>
      <c r="BH487" s="13"/>
      <c r="BI487" s="13"/>
      <c r="BJ487" s="13"/>
      <c r="BK487" s="13"/>
      <c r="BL487" s="13"/>
      <c r="BM487" s="101"/>
      <c r="BU487" s="13"/>
      <c r="BV487" s="13"/>
      <c r="BZ487" s="14"/>
      <c r="CA487" s="14"/>
      <c r="CE487" s="14"/>
      <c r="CF487" s="14"/>
    </row>
    <row r="488" spans="24:84" x14ac:dyDescent="0.25">
      <c r="X488" s="13"/>
      <c r="AI488" s="13"/>
      <c r="AJ488" s="13"/>
      <c r="AW488" s="13"/>
      <c r="AX488" s="13"/>
      <c r="BA488" s="13"/>
      <c r="BB488" s="13"/>
      <c r="BE488" s="13"/>
      <c r="BF488" s="13"/>
      <c r="BH488" s="13"/>
      <c r="BI488" s="13"/>
      <c r="BJ488" s="13"/>
      <c r="BK488" s="13"/>
      <c r="BL488" s="13"/>
      <c r="BM488" s="101"/>
      <c r="BU488" s="13"/>
      <c r="BV488" s="13"/>
      <c r="BZ488" s="14"/>
      <c r="CA488" s="14"/>
      <c r="CE488" s="14"/>
      <c r="CF488" s="14"/>
    </row>
    <row r="489" spans="24:84" x14ac:dyDescent="0.25">
      <c r="X489" s="13"/>
      <c r="AI489" s="13"/>
      <c r="AJ489" s="13"/>
      <c r="AW489" s="13"/>
      <c r="AX489" s="13"/>
      <c r="BA489" s="13"/>
      <c r="BB489" s="13"/>
      <c r="BE489" s="13"/>
      <c r="BF489" s="13"/>
      <c r="BH489" s="13"/>
      <c r="BI489" s="13"/>
      <c r="BJ489" s="13"/>
      <c r="BK489" s="13"/>
      <c r="BL489" s="13"/>
      <c r="BM489" s="101"/>
      <c r="BU489" s="13"/>
      <c r="BV489" s="13"/>
      <c r="BZ489" s="14"/>
      <c r="CA489" s="14"/>
      <c r="CE489" s="14"/>
      <c r="CF489" s="14"/>
    </row>
    <row r="490" spans="24:84" x14ac:dyDescent="0.25">
      <c r="X490" s="13"/>
      <c r="AI490" s="13"/>
      <c r="AJ490" s="13"/>
      <c r="AW490" s="13"/>
      <c r="AX490" s="13"/>
      <c r="BA490" s="13"/>
      <c r="BB490" s="13"/>
      <c r="BE490" s="13"/>
      <c r="BF490" s="13"/>
      <c r="BH490" s="13"/>
      <c r="BI490" s="13"/>
      <c r="BJ490" s="13"/>
      <c r="BK490" s="13"/>
      <c r="BL490" s="13"/>
      <c r="BM490" s="101"/>
      <c r="BU490" s="13"/>
      <c r="BV490" s="13"/>
      <c r="BZ490" s="14"/>
      <c r="CA490" s="14"/>
      <c r="CE490" s="14"/>
      <c r="CF490" s="14"/>
    </row>
    <row r="491" spans="24:84" x14ac:dyDescent="0.25">
      <c r="X491" s="13"/>
      <c r="AI491" s="13"/>
      <c r="AJ491" s="13"/>
      <c r="AW491" s="13"/>
      <c r="AX491" s="13"/>
      <c r="BA491" s="13"/>
      <c r="BB491" s="13"/>
      <c r="BE491" s="13"/>
      <c r="BF491" s="13"/>
      <c r="BH491" s="13"/>
      <c r="BI491" s="13"/>
      <c r="BJ491" s="13"/>
      <c r="BK491" s="13"/>
      <c r="BL491" s="13"/>
      <c r="BM491" s="101"/>
      <c r="BU491" s="13"/>
      <c r="BV491" s="13"/>
      <c r="BZ491" s="14"/>
      <c r="CA491" s="14"/>
      <c r="CE491" s="14"/>
      <c r="CF491" s="14"/>
    </row>
    <row r="492" spans="24:84" x14ac:dyDescent="0.25">
      <c r="X492" s="13"/>
      <c r="AI492" s="13"/>
      <c r="AJ492" s="13"/>
      <c r="AW492" s="13"/>
      <c r="AX492" s="13"/>
      <c r="BA492" s="13"/>
      <c r="BB492" s="13"/>
      <c r="BE492" s="13"/>
      <c r="BF492" s="13"/>
      <c r="BH492" s="13"/>
      <c r="BI492" s="13"/>
      <c r="BJ492" s="13"/>
      <c r="BK492" s="13"/>
      <c r="BL492" s="13"/>
      <c r="BM492" s="101"/>
      <c r="BU492" s="13"/>
      <c r="BV492" s="13"/>
      <c r="BZ492" s="14"/>
      <c r="CA492" s="14"/>
      <c r="CE492" s="14"/>
      <c r="CF492" s="14"/>
    </row>
    <row r="493" spans="24:84" x14ac:dyDescent="0.25">
      <c r="X493" s="13"/>
      <c r="AI493" s="13"/>
      <c r="AJ493" s="13"/>
      <c r="AW493" s="13"/>
      <c r="AX493" s="13"/>
      <c r="BA493" s="13"/>
      <c r="BB493" s="13"/>
      <c r="BE493" s="13"/>
      <c r="BF493" s="13"/>
      <c r="BH493" s="13"/>
      <c r="BI493" s="13"/>
      <c r="BJ493" s="13"/>
      <c r="BK493" s="13"/>
      <c r="BL493" s="13"/>
      <c r="BM493" s="101"/>
      <c r="BU493" s="13"/>
      <c r="BV493" s="13"/>
      <c r="BZ493" s="14"/>
      <c r="CA493" s="14"/>
      <c r="CE493" s="14"/>
      <c r="CF493" s="14"/>
    </row>
    <row r="494" spans="24:84" x14ac:dyDescent="0.25">
      <c r="X494" s="13"/>
      <c r="AI494" s="13"/>
      <c r="AJ494" s="13"/>
      <c r="AW494" s="13"/>
      <c r="AX494" s="13"/>
      <c r="BA494" s="13"/>
      <c r="BB494" s="13"/>
      <c r="BE494" s="13"/>
      <c r="BF494" s="13"/>
      <c r="BH494" s="13"/>
      <c r="BI494" s="13"/>
      <c r="BJ494" s="13"/>
      <c r="BK494" s="13"/>
      <c r="BL494" s="13"/>
      <c r="BM494" s="101"/>
      <c r="BU494" s="13"/>
      <c r="BV494" s="13"/>
      <c r="BZ494" s="14"/>
      <c r="CA494" s="14"/>
      <c r="CE494" s="14"/>
      <c r="CF494" s="14"/>
    </row>
    <row r="495" spans="24:84" x14ac:dyDescent="0.25">
      <c r="X495" s="13"/>
      <c r="AI495" s="13"/>
      <c r="AJ495" s="13"/>
      <c r="AW495" s="13"/>
      <c r="AX495" s="13"/>
      <c r="BA495" s="13"/>
      <c r="BB495" s="13"/>
      <c r="BE495" s="13"/>
      <c r="BF495" s="13"/>
      <c r="BH495" s="13"/>
      <c r="BI495" s="13"/>
      <c r="BJ495" s="13"/>
      <c r="BK495" s="13"/>
      <c r="BL495" s="13"/>
      <c r="BM495" s="101"/>
      <c r="BU495" s="13"/>
      <c r="BV495" s="13"/>
      <c r="BZ495" s="14"/>
      <c r="CA495" s="14"/>
      <c r="CE495" s="14"/>
      <c r="CF495" s="14"/>
    </row>
    <row r="496" spans="24:84" x14ac:dyDescent="0.25">
      <c r="X496" s="13"/>
      <c r="AI496" s="13"/>
      <c r="AJ496" s="13"/>
      <c r="AW496" s="13"/>
      <c r="AX496" s="13"/>
      <c r="BA496" s="13"/>
      <c r="BB496" s="13"/>
      <c r="BE496" s="13"/>
      <c r="BF496" s="13"/>
      <c r="BH496" s="13"/>
      <c r="BI496" s="13"/>
      <c r="BJ496" s="13"/>
      <c r="BK496" s="13"/>
      <c r="BL496" s="13"/>
      <c r="BM496" s="101"/>
      <c r="BU496" s="13"/>
      <c r="BV496" s="13"/>
      <c r="BZ496" s="14"/>
      <c r="CA496" s="14"/>
      <c r="CE496" s="14"/>
      <c r="CF496" s="14"/>
    </row>
    <row r="497" spans="24:84" x14ac:dyDescent="0.25">
      <c r="X497" s="13"/>
      <c r="AI497" s="13"/>
      <c r="AJ497" s="13"/>
      <c r="AW497" s="13"/>
      <c r="AX497" s="13"/>
      <c r="BA497" s="13"/>
      <c r="BB497" s="13"/>
      <c r="BE497" s="13"/>
      <c r="BF497" s="13"/>
      <c r="BH497" s="13"/>
      <c r="BI497" s="13"/>
      <c r="BJ497" s="13"/>
      <c r="BK497" s="13"/>
      <c r="BL497" s="13"/>
      <c r="BM497" s="101"/>
      <c r="BU497" s="13"/>
      <c r="BV497" s="13"/>
      <c r="BZ497" s="14"/>
      <c r="CA497" s="14"/>
      <c r="CE497" s="14"/>
      <c r="CF497" s="14"/>
    </row>
    <row r="498" spans="24:84" x14ac:dyDescent="0.25">
      <c r="X498" s="13"/>
      <c r="AI498" s="13"/>
      <c r="AJ498" s="13"/>
      <c r="AW498" s="13"/>
      <c r="AX498" s="13"/>
      <c r="BA498" s="13"/>
      <c r="BB498" s="13"/>
      <c r="BE498" s="13"/>
      <c r="BF498" s="13"/>
      <c r="BH498" s="13"/>
      <c r="BI498" s="13"/>
      <c r="BJ498" s="13"/>
      <c r="BK498" s="13"/>
      <c r="BL498" s="13"/>
      <c r="BM498" s="101"/>
      <c r="BU498" s="13"/>
      <c r="BV498" s="13"/>
      <c r="BZ498" s="14"/>
      <c r="CA498" s="14"/>
      <c r="CE498" s="14"/>
      <c r="CF498" s="14"/>
    </row>
    <row r="499" spans="24:84" x14ac:dyDescent="0.25">
      <c r="X499" s="13"/>
      <c r="AI499" s="13"/>
      <c r="AJ499" s="13"/>
      <c r="AW499" s="13"/>
      <c r="AX499" s="13"/>
      <c r="BA499" s="13"/>
      <c r="BB499" s="13"/>
      <c r="BE499" s="13"/>
      <c r="BF499" s="13"/>
      <c r="BH499" s="13"/>
      <c r="BI499" s="13"/>
      <c r="BJ499" s="13"/>
      <c r="BK499" s="13"/>
      <c r="BL499" s="13"/>
      <c r="BM499" s="101"/>
      <c r="BU499" s="13"/>
      <c r="BV499" s="13"/>
      <c r="BZ499" s="14"/>
      <c r="CA499" s="14"/>
      <c r="CE499" s="14"/>
      <c r="CF499" s="14"/>
    </row>
    <row r="500" spans="24:84" x14ac:dyDescent="0.25">
      <c r="X500" s="13"/>
      <c r="AI500" s="13"/>
      <c r="AJ500" s="13"/>
      <c r="AW500" s="13"/>
      <c r="AX500" s="13"/>
      <c r="BA500" s="13"/>
      <c r="BB500" s="13"/>
      <c r="BE500" s="13"/>
      <c r="BF500" s="13"/>
      <c r="BH500" s="13"/>
      <c r="BI500" s="13"/>
      <c r="BJ500" s="13"/>
      <c r="BK500" s="13"/>
      <c r="BL500" s="13"/>
      <c r="BM500" s="101"/>
      <c r="BU500" s="13"/>
      <c r="BV500" s="13"/>
      <c r="BZ500" s="14"/>
      <c r="CA500" s="14"/>
      <c r="CE500" s="14"/>
      <c r="CF500" s="14"/>
    </row>
    <row r="501" spans="24:84" x14ac:dyDescent="0.25">
      <c r="X501" s="13"/>
      <c r="AI501" s="13"/>
      <c r="AJ501" s="13"/>
      <c r="AW501" s="13"/>
      <c r="AX501" s="13"/>
      <c r="BA501" s="13"/>
      <c r="BB501" s="13"/>
      <c r="BE501" s="13"/>
      <c r="BF501" s="13"/>
      <c r="BH501" s="13"/>
      <c r="BI501" s="13"/>
      <c r="BJ501" s="13"/>
      <c r="BK501" s="13"/>
      <c r="BL501" s="13"/>
      <c r="BM501" s="101"/>
      <c r="BU501" s="13"/>
      <c r="BV501" s="13"/>
      <c r="BZ501" s="14"/>
      <c r="CA501" s="14"/>
      <c r="CE501" s="14"/>
      <c r="CF501" s="14"/>
    </row>
    <row r="502" spans="24:84" x14ac:dyDescent="0.25">
      <c r="X502" s="13"/>
      <c r="AI502" s="13"/>
      <c r="AJ502" s="13"/>
      <c r="AW502" s="13"/>
      <c r="AX502" s="13"/>
      <c r="BA502" s="13"/>
      <c r="BB502" s="13"/>
      <c r="BE502" s="13"/>
      <c r="BF502" s="13"/>
      <c r="BH502" s="13"/>
      <c r="BI502" s="13"/>
      <c r="BJ502" s="13"/>
      <c r="BK502" s="13"/>
      <c r="BL502" s="13"/>
      <c r="BM502" s="101"/>
      <c r="BU502" s="13"/>
      <c r="BV502" s="13"/>
      <c r="BZ502" s="14"/>
      <c r="CA502" s="14"/>
      <c r="CE502" s="14"/>
      <c r="CF502" s="14"/>
    </row>
    <row r="503" spans="24:84" x14ac:dyDescent="0.25">
      <c r="X503" s="13"/>
      <c r="AI503" s="13"/>
      <c r="AJ503" s="13"/>
      <c r="AW503" s="13"/>
      <c r="AX503" s="13"/>
      <c r="BA503" s="13"/>
      <c r="BB503" s="13"/>
      <c r="BE503" s="13"/>
      <c r="BF503" s="13"/>
      <c r="BH503" s="13"/>
      <c r="BI503" s="13"/>
      <c r="BJ503" s="13"/>
      <c r="BK503" s="13"/>
      <c r="BL503" s="13"/>
      <c r="BM503" s="101"/>
      <c r="BU503" s="13"/>
      <c r="BV503" s="13"/>
      <c r="BZ503" s="14"/>
      <c r="CA503" s="14"/>
      <c r="CE503" s="14"/>
      <c r="CF503" s="14"/>
    </row>
    <row r="504" spans="24:84" x14ac:dyDescent="0.25">
      <c r="X504" s="13"/>
      <c r="AI504" s="13"/>
      <c r="AJ504" s="13"/>
      <c r="AW504" s="13"/>
      <c r="AX504" s="13"/>
      <c r="BA504" s="13"/>
      <c r="BB504" s="13"/>
      <c r="BE504" s="13"/>
      <c r="BF504" s="13"/>
      <c r="BH504" s="13"/>
      <c r="BI504" s="13"/>
      <c r="BJ504" s="13"/>
      <c r="BK504" s="13"/>
      <c r="BL504" s="13"/>
      <c r="BM504" s="101"/>
      <c r="BU504" s="13"/>
      <c r="BV504" s="13"/>
      <c r="BZ504" s="14"/>
      <c r="CA504" s="14"/>
      <c r="CE504" s="14"/>
      <c r="CF504" s="14"/>
    </row>
    <row r="505" spans="24:84" x14ac:dyDescent="0.25">
      <c r="X505" s="13"/>
      <c r="AI505" s="13"/>
      <c r="AJ505" s="13"/>
      <c r="AW505" s="13"/>
      <c r="AX505" s="13"/>
      <c r="BA505" s="13"/>
      <c r="BB505" s="13"/>
      <c r="BE505" s="13"/>
      <c r="BF505" s="13"/>
      <c r="BH505" s="13"/>
      <c r="BI505" s="13"/>
      <c r="BJ505" s="13"/>
      <c r="BK505" s="13"/>
      <c r="BL505" s="13"/>
      <c r="BM505" s="101"/>
      <c r="BU505" s="13"/>
      <c r="BV505" s="13"/>
      <c r="BZ505" s="14"/>
      <c r="CA505" s="14"/>
      <c r="CE505" s="14"/>
      <c r="CF505" s="14"/>
    </row>
    <row r="506" spans="24:84" x14ac:dyDescent="0.25">
      <c r="X506" s="13"/>
      <c r="AI506" s="13"/>
      <c r="AJ506" s="13"/>
      <c r="AW506" s="13"/>
      <c r="AX506" s="13"/>
      <c r="BA506" s="13"/>
      <c r="BB506" s="13"/>
      <c r="BE506" s="13"/>
      <c r="BF506" s="13"/>
      <c r="BH506" s="13"/>
      <c r="BI506" s="13"/>
      <c r="BJ506" s="13"/>
      <c r="BK506" s="13"/>
      <c r="BL506" s="13"/>
      <c r="BM506" s="101"/>
      <c r="BU506" s="13"/>
      <c r="BV506" s="13"/>
      <c r="BZ506" s="14"/>
      <c r="CA506" s="14"/>
      <c r="CE506" s="14"/>
      <c r="CF506" s="14"/>
    </row>
    <row r="507" spans="24:84" x14ac:dyDescent="0.25">
      <c r="X507" s="13"/>
      <c r="AI507" s="13"/>
      <c r="AJ507" s="13"/>
      <c r="AW507" s="13"/>
      <c r="AX507" s="13"/>
      <c r="BA507" s="13"/>
      <c r="BB507" s="13"/>
      <c r="BE507" s="13"/>
      <c r="BF507" s="13"/>
      <c r="BH507" s="13"/>
      <c r="BI507" s="13"/>
      <c r="BJ507" s="13"/>
      <c r="BK507" s="13"/>
      <c r="BL507" s="13"/>
      <c r="BM507" s="101"/>
      <c r="BU507" s="13"/>
      <c r="BV507" s="13"/>
      <c r="BZ507" s="14"/>
      <c r="CA507" s="14"/>
      <c r="CE507" s="14"/>
      <c r="CF507" s="14"/>
    </row>
    <row r="508" spans="24:84" x14ac:dyDescent="0.25">
      <c r="X508" s="13"/>
      <c r="AI508" s="13"/>
      <c r="AJ508" s="13"/>
      <c r="AW508" s="13"/>
      <c r="AX508" s="13"/>
      <c r="BA508" s="13"/>
      <c r="BB508" s="13"/>
      <c r="BE508" s="13"/>
      <c r="BF508" s="13"/>
      <c r="BH508" s="13"/>
      <c r="BI508" s="13"/>
      <c r="BJ508" s="13"/>
      <c r="BK508" s="13"/>
      <c r="BL508" s="13"/>
      <c r="BM508" s="101"/>
      <c r="BU508" s="13"/>
      <c r="BV508" s="13"/>
      <c r="BZ508" s="14"/>
      <c r="CA508" s="14"/>
      <c r="CE508" s="14"/>
      <c r="CF508" s="14"/>
    </row>
    <row r="509" spans="24:84" x14ac:dyDescent="0.25">
      <c r="X509" s="13"/>
      <c r="AI509" s="13"/>
      <c r="AJ509" s="13"/>
      <c r="AW509" s="13"/>
      <c r="AX509" s="13"/>
      <c r="BA509" s="13"/>
      <c r="BB509" s="13"/>
      <c r="BE509" s="13"/>
      <c r="BF509" s="13"/>
      <c r="BH509" s="13"/>
      <c r="BI509" s="13"/>
      <c r="BJ509" s="13"/>
      <c r="BK509" s="13"/>
      <c r="BL509" s="13"/>
      <c r="BM509" s="101"/>
      <c r="BU509" s="13"/>
      <c r="BV509" s="13"/>
      <c r="BZ509" s="14"/>
      <c r="CA509" s="14"/>
      <c r="CE509" s="14"/>
      <c r="CF509" s="14"/>
    </row>
    <row r="510" spans="24:84" x14ac:dyDescent="0.25">
      <c r="X510" s="13"/>
      <c r="AI510" s="13"/>
      <c r="AJ510" s="13"/>
      <c r="AW510" s="13"/>
      <c r="AX510" s="13"/>
      <c r="BA510" s="13"/>
      <c r="BB510" s="13"/>
      <c r="BE510" s="13"/>
      <c r="BF510" s="13"/>
      <c r="BH510" s="13"/>
      <c r="BI510" s="13"/>
      <c r="BJ510" s="13"/>
      <c r="BK510" s="13"/>
      <c r="BL510" s="13"/>
      <c r="BM510" s="101"/>
      <c r="BU510" s="13"/>
      <c r="BV510" s="13"/>
      <c r="BZ510" s="14"/>
      <c r="CA510" s="14"/>
      <c r="CE510" s="14"/>
      <c r="CF510" s="14"/>
    </row>
    <row r="511" spans="24:84" x14ac:dyDescent="0.25">
      <c r="X511" s="13"/>
      <c r="AI511" s="13"/>
      <c r="AJ511" s="13"/>
      <c r="AW511" s="13"/>
      <c r="AX511" s="13"/>
      <c r="BA511" s="13"/>
      <c r="BB511" s="13"/>
      <c r="BE511" s="13"/>
      <c r="BF511" s="13"/>
      <c r="BH511" s="13"/>
      <c r="BI511" s="13"/>
      <c r="BJ511" s="13"/>
      <c r="BK511" s="13"/>
      <c r="BL511" s="13"/>
      <c r="BM511" s="101"/>
      <c r="BU511" s="13"/>
      <c r="BV511" s="13"/>
      <c r="BZ511" s="14"/>
      <c r="CA511" s="14"/>
      <c r="CE511" s="14"/>
      <c r="CF511" s="14"/>
    </row>
    <row r="512" spans="24:84" x14ac:dyDescent="0.25">
      <c r="X512" s="13"/>
      <c r="AI512" s="13"/>
      <c r="AJ512" s="13"/>
      <c r="AW512" s="13"/>
      <c r="AX512" s="13"/>
      <c r="BA512" s="13"/>
      <c r="BB512" s="13"/>
      <c r="BE512" s="13"/>
      <c r="BF512" s="13"/>
      <c r="BH512" s="13"/>
      <c r="BI512" s="13"/>
      <c r="BJ512" s="13"/>
      <c r="BK512" s="13"/>
      <c r="BL512" s="13"/>
      <c r="BM512" s="101"/>
      <c r="BU512" s="13"/>
      <c r="BV512" s="13"/>
      <c r="BZ512" s="14"/>
      <c r="CA512" s="14"/>
      <c r="CE512" s="14"/>
      <c r="CF512" s="14"/>
    </row>
    <row r="513" spans="24:84" x14ac:dyDescent="0.25">
      <c r="X513" s="13"/>
      <c r="AI513" s="13"/>
      <c r="AJ513" s="13"/>
      <c r="AW513" s="13"/>
      <c r="AX513" s="13"/>
      <c r="BA513" s="13"/>
      <c r="BB513" s="13"/>
      <c r="BE513" s="13"/>
      <c r="BF513" s="13"/>
      <c r="BH513" s="13"/>
      <c r="BI513" s="13"/>
      <c r="BJ513" s="13"/>
      <c r="BK513" s="13"/>
      <c r="BL513" s="13"/>
      <c r="BM513" s="101"/>
      <c r="BU513" s="13"/>
      <c r="BV513" s="13"/>
      <c r="BZ513" s="14"/>
      <c r="CA513" s="14"/>
      <c r="CE513" s="14"/>
      <c r="CF513" s="14"/>
    </row>
    <row r="514" spans="24:84" x14ac:dyDescent="0.25">
      <c r="X514" s="13"/>
      <c r="AI514" s="13"/>
      <c r="AJ514" s="13"/>
      <c r="AW514" s="13"/>
      <c r="AX514" s="13"/>
      <c r="BA514" s="13"/>
      <c r="BB514" s="13"/>
      <c r="BE514" s="13"/>
      <c r="BF514" s="13"/>
      <c r="BH514" s="13"/>
      <c r="BI514" s="13"/>
      <c r="BJ514" s="13"/>
      <c r="BK514" s="13"/>
      <c r="BL514" s="13"/>
      <c r="BM514" s="101"/>
      <c r="BU514" s="13"/>
      <c r="BV514" s="13"/>
      <c r="BZ514" s="14"/>
      <c r="CA514" s="14"/>
      <c r="CE514" s="14"/>
      <c r="CF514" s="14"/>
    </row>
    <row r="515" spans="24:84" x14ac:dyDescent="0.25">
      <c r="X515" s="13"/>
      <c r="AI515" s="13"/>
      <c r="AJ515" s="13"/>
      <c r="AW515" s="13"/>
      <c r="AX515" s="13"/>
      <c r="BA515" s="13"/>
      <c r="BB515" s="13"/>
      <c r="BE515" s="13"/>
      <c r="BF515" s="13"/>
      <c r="BH515" s="13"/>
      <c r="BI515" s="13"/>
      <c r="BJ515" s="13"/>
      <c r="BK515" s="13"/>
      <c r="BL515" s="13"/>
      <c r="BM515" s="101"/>
      <c r="BU515" s="13"/>
      <c r="BV515" s="13"/>
      <c r="BZ515" s="14"/>
      <c r="CA515" s="14"/>
      <c r="CE515" s="14"/>
      <c r="CF515" s="14"/>
    </row>
    <row r="516" spans="24:84" x14ac:dyDescent="0.25">
      <c r="X516" s="13"/>
      <c r="AI516" s="13"/>
      <c r="AJ516" s="13"/>
      <c r="AW516" s="13"/>
      <c r="AX516" s="13"/>
      <c r="BA516" s="13"/>
      <c r="BB516" s="13"/>
      <c r="BE516" s="13"/>
      <c r="BF516" s="13"/>
      <c r="BH516" s="13"/>
      <c r="BI516" s="13"/>
      <c r="BJ516" s="13"/>
      <c r="BK516" s="13"/>
      <c r="BL516" s="13"/>
      <c r="BM516" s="101"/>
      <c r="BU516" s="13"/>
      <c r="BV516" s="13"/>
      <c r="BZ516" s="14"/>
      <c r="CA516" s="14"/>
      <c r="CE516" s="14"/>
      <c r="CF516" s="14"/>
    </row>
    <row r="517" spans="24:84" x14ac:dyDescent="0.25">
      <c r="X517" s="13"/>
      <c r="AI517" s="13"/>
      <c r="AJ517" s="13"/>
      <c r="AW517" s="13"/>
      <c r="AX517" s="13"/>
      <c r="BA517" s="13"/>
      <c r="BB517" s="13"/>
      <c r="BE517" s="13"/>
      <c r="BF517" s="13"/>
      <c r="BH517" s="13"/>
      <c r="BI517" s="13"/>
      <c r="BJ517" s="13"/>
      <c r="BK517" s="13"/>
      <c r="BL517" s="13"/>
      <c r="BM517" s="101"/>
      <c r="BU517" s="13"/>
      <c r="BV517" s="13"/>
      <c r="BZ517" s="14"/>
      <c r="CA517" s="14"/>
      <c r="CE517" s="14"/>
      <c r="CF517" s="14"/>
    </row>
    <row r="518" spans="24:84" x14ac:dyDescent="0.25">
      <c r="X518" s="13"/>
      <c r="AI518" s="13"/>
      <c r="AJ518" s="13"/>
      <c r="AW518" s="13"/>
      <c r="AX518" s="13"/>
      <c r="BA518" s="13"/>
      <c r="BB518" s="13"/>
      <c r="BE518" s="13"/>
      <c r="BF518" s="13"/>
      <c r="BH518" s="13"/>
      <c r="BI518" s="13"/>
      <c r="BJ518" s="13"/>
      <c r="BK518" s="13"/>
      <c r="BL518" s="13"/>
      <c r="BM518" s="101"/>
      <c r="BU518" s="13"/>
      <c r="BV518" s="13"/>
      <c r="BZ518" s="14"/>
      <c r="CA518" s="14"/>
      <c r="CE518" s="14"/>
      <c r="CF518" s="14"/>
    </row>
    <row r="519" spans="24:84" x14ac:dyDescent="0.25">
      <c r="X519" s="13"/>
      <c r="AI519" s="13"/>
      <c r="AJ519" s="13"/>
      <c r="AW519" s="13"/>
      <c r="AX519" s="13"/>
      <c r="BA519" s="13"/>
      <c r="BB519" s="13"/>
      <c r="BE519" s="13"/>
      <c r="BF519" s="13"/>
      <c r="BH519" s="13"/>
      <c r="BI519" s="13"/>
      <c r="BJ519" s="13"/>
      <c r="BK519" s="13"/>
      <c r="BL519" s="13"/>
      <c r="BM519" s="101"/>
      <c r="BU519" s="13"/>
      <c r="BV519" s="13"/>
      <c r="BZ519" s="14"/>
      <c r="CA519" s="14"/>
      <c r="CE519" s="14"/>
      <c r="CF519" s="14"/>
    </row>
    <row r="520" spans="24:84" x14ac:dyDescent="0.25">
      <c r="X520" s="13"/>
      <c r="AI520" s="13"/>
      <c r="AJ520" s="13"/>
      <c r="AW520" s="13"/>
      <c r="AX520" s="13"/>
      <c r="BA520" s="13"/>
      <c r="BB520" s="13"/>
      <c r="BE520" s="13"/>
      <c r="BF520" s="13"/>
      <c r="BH520" s="13"/>
      <c r="BI520" s="13"/>
      <c r="BJ520" s="13"/>
      <c r="BK520" s="13"/>
      <c r="BL520" s="13"/>
      <c r="BM520" s="101"/>
      <c r="BU520" s="13"/>
      <c r="BV520" s="13"/>
      <c r="BZ520" s="14"/>
      <c r="CA520" s="14"/>
      <c r="CE520" s="14"/>
      <c r="CF520" s="14"/>
    </row>
    <row r="521" spans="24:84" x14ac:dyDescent="0.25">
      <c r="X521" s="13"/>
      <c r="AI521" s="13"/>
      <c r="AJ521" s="13"/>
      <c r="AW521" s="13"/>
      <c r="AX521" s="13"/>
      <c r="BA521" s="13"/>
      <c r="BB521" s="13"/>
      <c r="BE521" s="13"/>
      <c r="BF521" s="13"/>
      <c r="BH521" s="13"/>
      <c r="BI521" s="13"/>
      <c r="BJ521" s="13"/>
      <c r="BK521" s="13"/>
      <c r="BL521" s="13"/>
      <c r="BM521" s="101"/>
      <c r="BU521" s="13"/>
      <c r="BV521" s="13"/>
      <c r="BZ521" s="14"/>
      <c r="CA521" s="14"/>
      <c r="CE521" s="14"/>
      <c r="CF521" s="14"/>
    </row>
    <row r="522" spans="24:84" x14ac:dyDescent="0.25">
      <c r="X522" s="13"/>
      <c r="AI522" s="13"/>
      <c r="AJ522" s="13"/>
      <c r="AW522" s="13"/>
      <c r="AX522" s="13"/>
      <c r="BA522" s="13"/>
      <c r="BB522" s="13"/>
      <c r="BE522" s="13"/>
      <c r="BF522" s="13"/>
      <c r="BH522" s="13"/>
      <c r="BI522" s="13"/>
      <c r="BJ522" s="13"/>
      <c r="BK522" s="13"/>
      <c r="BL522" s="13"/>
      <c r="BM522" s="101"/>
      <c r="BU522" s="13"/>
      <c r="BV522" s="13"/>
      <c r="BZ522" s="14"/>
      <c r="CA522" s="14"/>
      <c r="CE522" s="14"/>
      <c r="CF522" s="14"/>
    </row>
    <row r="523" spans="24:84" x14ac:dyDescent="0.25">
      <c r="X523" s="13"/>
      <c r="AI523" s="13"/>
      <c r="AJ523" s="13"/>
      <c r="AW523" s="13"/>
      <c r="AX523" s="13"/>
      <c r="BA523" s="13"/>
      <c r="BB523" s="13"/>
      <c r="BE523" s="13"/>
      <c r="BF523" s="13"/>
      <c r="BH523" s="13"/>
      <c r="BI523" s="13"/>
      <c r="BJ523" s="13"/>
      <c r="BK523" s="13"/>
      <c r="BL523" s="13"/>
      <c r="BM523" s="101"/>
      <c r="BU523" s="13"/>
      <c r="BV523" s="13"/>
      <c r="BZ523" s="14"/>
      <c r="CA523" s="14"/>
      <c r="CE523" s="14"/>
      <c r="CF523" s="14"/>
    </row>
    <row r="524" spans="24:84" x14ac:dyDescent="0.25">
      <c r="X524" s="13"/>
      <c r="AI524" s="13"/>
      <c r="AJ524" s="13"/>
      <c r="AW524" s="13"/>
      <c r="AX524" s="13"/>
      <c r="BA524" s="13"/>
      <c r="BB524" s="13"/>
      <c r="BE524" s="13"/>
      <c r="BF524" s="13"/>
      <c r="BH524" s="13"/>
      <c r="BI524" s="13"/>
      <c r="BJ524" s="13"/>
      <c r="BK524" s="13"/>
      <c r="BL524" s="13"/>
      <c r="BM524" s="101"/>
      <c r="BU524" s="13"/>
      <c r="BV524" s="13"/>
      <c r="BZ524" s="14"/>
      <c r="CA524" s="14"/>
      <c r="CE524" s="14"/>
      <c r="CF524" s="14"/>
    </row>
    <row r="525" spans="24:84" x14ac:dyDescent="0.25">
      <c r="X525" s="13"/>
      <c r="AI525" s="13"/>
      <c r="AJ525" s="13"/>
      <c r="AW525" s="13"/>
      <c r="AX525" s="13"/>
      <c r="BA525" s="13"/>
      <c r="BB525" s="13"/>
      <c r="BE525" s="13"/>
      <c r="BF525" s="13"/>
      <c r="BH525" s="13"/>
      <c r="BI525" s="13"/>
      <c r="BJ525" s="13"/>
      <c r="BK525" s="13"/>
      <c r="BL525" s="13"/>
      <c r="BM525" s="101"/>
      <c r="BU525" s="13"/>
      <c r="BV525" s="13"/>
      <c r="BZ525" s="14"/>
      <c r="CA525" s="14"/>
      <c r="CE525" s="14"/>
      <c r="CF525" s="14"/>
    </row>
    <row r="526" spans="24:84" x14ac:dyDescent="0.25">
      <c r="X526" s="13"/>
      <c r="AI526" s="13"/>
      <c r="AJ526" s="13"/>
      <c r="AW526" s="13"/>
      <c r="AX526" s="13"/>
      <c r="BA526" s="13"/>
      <c r="BB526" s="13"/>
      <c r="BE526" s="13"/>
      <c r="BF526" s="13"/>
      <c r="BH526" s="13"/>
      <c r="BI526" s="13"/>
      <c r="BJ526" s="13"/>
      <c r="BK526" s="13"/>
      <c r="BL526" s="13"/>
      <c r="BM526" s="101"/>
      <c r="BU526" s="13"/>
      <c r="BV526" s="13"/>
      <c r="BZ526" s="14"/>
      <c r="CA526" s="14"/>
      <c r="CE526" s="14"/>
      <c r="CF526" s="14"/>
    </row>
    <row r="527" spans="24:84" x14ac:dyDescent="0.25">
      <c r="X527" s="13"/>
      <c r="AI527" s="13"/>
      <c r="AJ527" s="13"/>
      <c r="AW527" s="13"/>
      <c r="AX527" s="13"/>
      <c r="BA527" s="13"/>
      <c r="BB527" s="13"/>
      <c r="BE527" s="13"/>
      <c r="BF527" s="13"/>
      <c r="BH527" s="13"/>
      <c r="BI527" s="13"/>
      <c r="BJ527" s="13"/>
      <c r="BK527" s="13"/>
      <c r="BL527" s="13"/>
      <c r="BM527" s="101"/>
      <c r="BU527" s="13"/>
      <c r="BV527" s="13"/>
      <c r="BZ527" s="14"/>
      <c r="CA527" s="14"/>
      <c r="CE527" s="14"/>
      <c r="CF527" s="14"/>
    </row>
    <row r="528" spans="24:84" x14ac:dyDescent="0.25">
      <c r="X528" s="13"/>
      <c r="AI528" s="13"/>
      <c r="AJ528" s="13"/>
      <c r="AW528" s="13"/>
      <c r="AX528" s="13"/>
      <c r="BA528" s="13"/>
      <c r="BB528" s="13"/>
      <c r="BE528" s="13"/>
      <c r="BF528" s="13"/>
      <c r="BH528" s="13"/>
      <c r="BI528" s="13"/>
      <c r="BJ528" s="13"/>
      <c r="BK528" s="13"/>
      <c r="BL528" s="13"/>
      <c r="BM528" s="101"/>
      <c r="BU528" s="13"/>
      <c r="BV528" s="13"/>
      <c r="BZ528" s="14"/>
      <c r="CA528" s="14"/>
      <c r="CE528" s="14"/>
      <c r="CF528" s="14"/>
    </row>
    <row r="529" spans="24:84" x14ac:dyDescent="0.25">
      <c r="X529" s="13"/>
      <c r="AI529" s="13"/>
      <c r="AJ529" s="13"/>
      <c r="AW529" s="13"/>
      <c r="AX529" s="13"/>
      <c r="BA529" s="13"/>
      <c r="BB529" s="13"/>
      <c r="BE529" s="13"/>
      <c r="BF529" s="13"/>
      <c r="BH529" s="13"/>
      <c r="BI529" s="13"/>
      <c r="BJ529" s="13"/>
      <c r="BK529" s="13"/>
      <c r="BL529" s="13"/>
      <c r="BM529" s="101"/>
      <c r="BU529" s="13"/>
      <c r="BV529" s="13"/>
      <c r="BZ529" s="14"/>
      <c r="CA529" s="14"/>
      <c r="CE529" s="14"/>
      <c r="CF529" s="14"/>
    </row>
    <row r="530" spans="24:84" x14ac:dyDescent="0.25">
      <c r="X530" s="13"/>
      <c r="AI530" s="13"/>
      <c r="AJ530" s="13"/>
      <c r="AW530" s="13"/>
      <c r="AX530" s="13"/>
      <c r="BA530" s="13"/>
      <c r="BB530" s="13"/>
      <c r="BE530" s="13"/>
      <c r="BF530" s="13"/>
      <c r="BH530" s="13"/>
      <c r="BI530" s="13"/>
      <c r="BJ530" s="13"/>
      <c r="BK530" s="13"/>
      <c r="BL530" s="13"/>
      <c r="BM530" s="101"/>
      <c r="BU530" s="13"/>
      <c r="BV530" s="13"/>
      <c r="BZ530" s="14"/>
      <c r="CA530" s="14"/>
      <c r="CE530" s="14"/>
      <c r="CF530" s="14"/>
    </row>
    <row r="531" spans="24:84" x14ac:dyDescent="0.25">
      <c r="X531" s="13"/>
      <c r="AI531" s="13"/>
      <c r="AJ531" s="13"/>
      <c r="AW531" s="13"/>
      <c r="AX531" s="13"/>
      <c r="BA531" s="13"/>
      <c r="BB531" s="13"/>
      <c r="BE531" s="13"/>
      <c r="BF531" s="13"/>
      <c r="BH531" s="13"/>
      <c r="BI531" s="13"/>
      <c r="BJ531" s="13"/>
      <c r="BK531" s="13"/>
      <c r="BL531" s="13"/>
      <c r="BM531" s="101"/>
      <c r="BU531" s="13"/>
      <c r="BV531" s="13"/>
      <c r="BZ531" s="14"/>
      <c r="CA531" s="14"/>
      <c r="CE531" s="14"/>
      <c r="CF531" s="14"/>
    </row>
    <row r="532" spans="24:84" x14ac:dyDescent="0.25">
      <c r="X532" s="13"/>
      <c r="AI532" s="13"/>
      <c r="AJ532" s="13"/>
      <c r="AW532" s="13"/>
      <c r="AX532" s="13"/>
      <c r="BA532" s="13"/>
      <c r="BB532" s="13"/>
      <c r="BE532" s="13"/>
      <c r="BF532" s="13"/>
      <c r="BH532" s="13"/>
      <c r="BI532" s="13"/>
      <c r="BJ532" s="13"/>
      <c r="BK532" s="13"/>
      <c r="BL532" s="13"/>
      <c r="BM532" s="101"/>
      <c r="BU532" s="13"/>
      <c r="BV532" s="13"/>
      <c r="BZ532" s="14"/>
      <c r="CA532" s="14"/>
      <c r="CE532" s="14"/>
      <c r="CF532" s="14"/>
    </row>
    <row r="533" spans="24:84" x14ac:dyDescent="0.25">
      <c r="X533" s="13"/>
      <c r="AI533" s="13"/>
      <c r="AJ533" s="13"/>
      <c r="AW533" s="13"/>
      <c r="AX533" s="13"/>
      <c r="BA533" s="13"/>
      <c r="BB533" s="13"/>
      <c r="BE533" s="13"/>
      <c r="BF533" s="13"/>
      <c r="BH533" s="13"/>
      <c r="BI533" s="13"/>
      <c r="BJ533" s="13"/>
      <c r="BK533" s="13"/>
      <c r="BL533" s="13"/>
      <c r="BM533" s="101"/>
      <c r="BU533" s="13"/>
      <c r="BV533" s="13"/>
      <c r="BZ533" s="14"/>
      <c r="CA533" s="14"/>
      <c r="CE533" s="14"/>
      <c r="CF533" s="14"/>
    </row>
    <row r="534" spans="24:84" x14ac:dyDescent="0.25">
      <c r="X534" s="13"/>
      <c r="AI534" s="13"/>
      <c r="AJ534" s="13"/>
      <c r="AW534" s="13"/>
      <c r="AX534" s="13"/>
      <c r="BA534" s="13"/>
      <c r="BB534" s="13"/>
      <c r="BE534" s="13"/>
      <c r="BF534" s="13"/>
      <c r="BH534" s="13"/>
      <c r="BI534" s="13"/>
      <c r="BJ534" s="13"/>
      <c r="BK534" s="13"/>
      <c r="BL534" s="13"/>
      <c r="BM534" s="101"/>
      <c r="BU534" s="13"/>
      <c r="BV534" s="13"/>
      <c r="BZ534" s="14"/>
      <c r="CA534" s="14"/>
      <c r="CE534" s="14"/>
      <c r="CF534" s="14"/>
    </row>
    <row r="535" spans="24:84" x14ac:dyDescent="0.25">
      <c r="X535" s="13"/>
      <c r="AI535" s="13"/>
      <c r="AJ535" s="13"/>
      <c r="AW535" s="13"/>
      <c r="AX535" s="13"/>
      <c r="BA535" s="13"/>
      <c r="BB535" s="13"/>
      <c r="BE535" s="13"/>
      <c r="BF535" s="13"/>
      <c r="BH535" s="13"/>
      <c r="BI535" s="13"/>
      <c r="BJ535" s="13"/>
      <c r="BK535" s="13"/>
      <c r="BL535" s="13"/>
      <c r="BM535" s="101"/>
      <c r="BU535" s="13"/>
      <c r="BV535" s="13"/>
      <c r="BZ535" s="14"/>
      <c r="CA535" s="14"/>
      <c r="CE535" s="14"/>
      <c r="CF535" s="14"/>
    </row>
    <row r="536" spans="24:84" x14ac:dyDescent="0.25">
      <c r="X536" s="13"/>
      <c r="AI536" s="13"/>
      <c r="AJ536" s="13"/>
      <c r="AW536" s="13"/>
      <c r="AX536" s="13"/>
      <c r="BA536" s="13"/>
      <c r="BB536" s="13"/>
      <c r="BE536" s="13"/>
      <c r="BF536" s="13"/>
      <c r="BH536" s="13"/>
      <c r="BI536" s="13"/>
      <c r="BJ536" s="13"/>
      <c r="BK536" s="13"/>
      <c r="BL536" s="13"/>
      <c r="BM536" s="101"/>
      <c r="BU536" s="13"/>
      <c r="BV536" s="13"/>
      <c r="BZ536" s="14"/>
      <c r="CA536" s="14"/>
      <c r="CE536" s="14"/>
      <c r="CF536" s="14"/>
    </row>
    <row r="537" spans="24:84" x14ac:dyDescent="0.25">
      <c r="X537" s="13"/>
      <c r="AI537" s="13"/>
      <c r="AJ537" s="13"/>
      <c r="AW537" s="13"/>
      <c r="AX537" s="13"/>
      <c r="BA537" s="13"/>
      <c r="BB537" s="13"/>
      <c r="BE537" s="13"/>
      <c r="BF537" s="13"/>
      <c r="BH537" s="13"/>
      <c r="BI537" s="13"/>
      <c r="BJ537" s="13"/>
      <c r="BK537" s="13"/>
      <c r="BL537" s="13"/>
      <c r="BM537" s="101"/>
      <c r="BU537" s="13"/>
      <c r="BV537" s="13"/>
      <c r="BZ537" s="14"/>
      <c r="CA537" s="14"/>
      <c r="CE537" s="14"/>
      <c r="CF537" s="14"/>
    </row>
    <row r="538" spans="24:84" x14ac:dyDescent="0.25">
      <c r="X538" s="13"/>
      <c r="AI538" s="13"/>
      <c r="AJ538" s="13"/>
      <c r="AW538" s="13"/>
      <c r="AX538" s="13"/>
      <c r="BA538" s="13"/>
      <c r="BB538" s="13"/>
      <c r="BE538" s="13"/>
      <c r="BF538" s="13"/>
      <c r="BH538" s="13"/>
      <c r="BI538" s="13"/>
      <c r="BJ538" s="13"/>
      <c r="BK538" s="13"/>
      <c r="BL538" s="13"/>
      <c r="BM538" s="101"/>
      <c r="BU538" s="13"/>
      <c r="BV538" s="13"/>
      <c r="BZ538" s="14"/>
      <c r="CA538" s="14"/>
      <c r="CE538" s="14"/>
      <c r="CF538" s="14"/>
    </row>
    <row r="539" spans="24:84" x14ac:dyDescent="0.25">
      <c r="X539" s="13"/>
      <c r="AI539" s="13"/>
      <c r="AJ539" s="13"/>
      <c r="AW539" s="13"/>
      <c r="AX539" s="13"/>
      <c r="BA539" s="13"/>
      <c r="BB539" s="13"/>
      <c r="BE539" s="13"/>
      <c r="BF539" s="13"/>
      <c r="BH539" s="13"/>
      <c r="BI539" s="13"/>
      <c r="BJ539" s="13"/>
      <c r="BK539" s="13"/>
      <c r="BL539" s="13"/>
      <c r="BM539" s="101"/>
      <c r="BU539" s="13"/>
      <c r="BV539" s="13"/>
      <c r="BZ539" s="14"/>
      <c r="CA539" s="14"/>
      <c r="CE539" s="14"/>
      <c r="CF539" s="14"/>
    </row>
    <row r="540" spans="24:84" x14ac:dyDescent="0.25">
      <c r="X540" s="13"/>
      <c r="AI540" s="13"/>
      <c r="AJ540" s="13"/>
      <c r="AW540" s="13"/>
      <c r="AX540" s="13"/>
      <c r="BA540" s="13"/>
      <c r="BB540" s="13"/>
      <c r="BE540" s="13"/>
      <c r="BF540" s="13"/>
      <c r="BH540" s="13"/>
      <c r="BI540" s="13"/>
      <c r="BJ540" s="13"/>
      <c r="BK540" s="13"/>
      <c r="BL540" s="13"/>
      <c r="BM540" s="101"/>
      <c r="BU540" s="13"/>
      <c r="BV540" s="13"/>
      <c r="BZ540" s="14"/>
      <c r="CA540" s="14"/>
      <c r="CE540" s="14"/>
      <c r="CF540" s="14"/>
    </row>
    <row r="541" spans="24:84" x14ac:dyDescent="0.25">
      <c r="X541" s="13"/>
      <c r="AI541" s="13"/>
      <c r="AJ541" s="13"/>
      <c r="AW541" s="13"/>
      <c r="AX541" s="13"/>
      <c r="BA541" s="13"/>
      <c r="BB541" s="13"/>
      <c r="BE541" s="13"/>
      <c r="BF541" s="13"/>
      <c r="BH541" s="13"/>
      <c r="BI541" s="13"/>
      <c r="BJ541" s="13"/>
      <c r="BK541" s="13"/>
      <c r="BL541" s="13"/>
      <c r="BM541" s="101"/>
      <c r="BU541" s="13"/>
      <c r="BV541" s="13"/>
      <c r="BZ541" s="14"/>
      <c r="CA541" s="14"/>
      <c r="CE541" s="14"/>
      <c r="CF541" s="14"/>
    </row>
    <row r="542" spans="24:84" x14ac:dyDescent="0.25">
      <c r="X542" s="13"/>
      <c r="AI542" s="13"/>
      <c r="AJ542" s="13"/>
      <c r="AW542" s="13"/>
      <c r="AX542" s="13"/>
      <c r="BA542" s="13"/>
      <c r="BB542" s="13"/>
      <c r="BE542" s="13"/>
      <c r="BF542" s="13"/>
      <c r="BH542" s="13"/>
      <c r="BI542" s="13"/>
      <c r="BJ542" s="13"/>
      <c r="BK542" s="13"/>
      <c r="BL542" s="13"/>
      <c r="BM542" s="101"/>
      <c r="BU542" s="13"/>
      <c r="BV542" s="13"/>
      <c r="BZ542" s="14"/>
      <c r="CA542" s="14"/>
      <c r="CE542" s="14"/>
      <c r="CF542" s="14"/>
    </row>
    <row r="543" spans="24:84" x14ac:dyDescent="0.25">
      <c r="X543" s="13"/>
      <c r="AI543" s="13"/>
      <c r="AJ543" s="13"/>
      <c r="AW543" s="13"/>
      <c r="AX543" s="13"/>
      <c r="BA543" s="13"/>
      <c r="BB543" s="13"/>
      <c r="BE543" s="13"/>
      <c r="BF543" s="13"/>
      <c r="BH543" s="13"/>
      <c r="BI543" s="13"/>
      <c r="BJ543" s="13"/>
      <c r="BK543" s="13"/>
      <c r="BL543" s="13"/>
      <c r="BM543" s="101"/>
      <c r="BU543" s="13"/>
      <c r="BV543" s="13"/>
      <c r="BZ543" s="14"/>
      <c r="CA543" s="14"/>
      <c r="CE543" s="14"/>
      <c r="CF543" s="14"/>
    </row>
    <row r="544" spans="24:84" x14ac:dyDescent="0.25">
      <c r="X544" s="13"/>
      <c r="AI544" s="13"/>
      <c r="AJ544" s="13"/>
      <c r="AW544" s="13"/>
      <c r="AX544" s="13"/>
      <c r="BA544" s="13"/>
      <c r="BB544" s="13"/>
      <c r="BE544" s="13"/>
      <c r="BF544" s="13"/>
      <c r="BH544" s="13"/>
      <c r="BI544" s="13"/>
      <c r="BJ544" s="13"/>
      <c r="BK544" s="13"/>
      <c r="BL544" s="13"/>
      <c r="BM544" s="101"/>
      <c r="BU544" s="13"/>
      <c r="BV544" s="13"/>
      <c r="BZ544" s="14"/>
      <c r="CA544" s="14"/>
      <c r="CE544" s="14"/>
      <c r="CF544" s="14"/>
    </row>
    <row r="545" spans="24:84" x14ac:dyDescent="0.25">
      <c r="X545" s="13"/>
      <c r="AI545" s="13"/>
      <c r="AJ545" s="13"/>
      <c r="AW545" s="13"/>
      <c r="AX545" s="13"/>
      <c r="BA545" s="13"/>
      <c r="BB545" s="13"/>
      <c r="BE545" s="13"/>
      <c r="BF545" s="13"/>
      <c r="BH545" s="13"/>
      <c r="BI545" s="13"/>
      <c r="BJ545" s="13"/>
      <c r="BK545" s="13"/>
      <c r="BL545" s="13"/>
      <c r="BM545" s="101"/>
      <c r="BU545" s="13"/>
      <c r="BV545" s="13"/>
      <c r="BZ545" s="14"/>
      <c r="CA545" s="14"/>
      <c r="CE545" s="14"/>
      <c r="CF545" s="14"/>
    </row>
    <row r="546" spans="24:84" x14ac:dyDescent="0.25">
      <c r="X546" s="13"/>
      <c r="AI546" s="13"/>
      <c r="AJ546" s="13"/>
      <c r="AW546" s="13"/>
      <c r="AX546" s="13"/>
      <c r="BA546" s="13"/>
      <c r="BB546" s="13"/>
      <c r="BE546" s="13"/>
      <c r="BF546" s="13"/>
      <c r="BH546" s="13"/>
      <c r="BI546" s="13"/>
      <c r="BJ546" s="13"/>
      <c r="BK546" s="13"/>
      <c r="BL546" s="13"/>
      <c r="BM546" s="101"/>
      <c r="BU546" s="13"/>
      <c r="BV546" s="13"/>
      <c r="BZ546" s="14"/>
      <c r="CA546" s="14"/>
      <c r="CE546" s="14"/>
      <c r="CF546" s="14"/>
    </row>
    <row r="547" spans="24:84" x14ac:dyDescent="0.25">
      <c r="X547" s="13"/>
      <c r="AI547" s="13"/>
      <c r="AJ547" s="13"/>
      <c r="AW547" s="13"/>
      <c r="AX547" s="13"/>
      <c r="BA547" s="13"/>
      <c r="BB547" s="13"/>
      <c r="BE547" s="13"/>
      <c r="BF547" s="13"/>
      <c r="BH547" s="13"/>
      <c r="BI547" s="13"/>
      <c r="BJ547" s="13"/>
      <c r="BK547" s="13"/>
      <c r="BL547" s="13"/>
      <c r="BM547" s="101"/>
      <c r="BU547" s="13"/>
      <c r="BV547" s="13"/>
      <c r="BZ547" s="14"/>
      <c r="CA547" s="14"/>
      <c r="CE547" s="14"/>
      <c r="CF547" s="14"/>
    </row>
    <row r="548" spans="24:84" x14ac:dyDescent="0.25">
      <c r="X548" s="13"/>
      <c r="AI548" s="13"/>
      <c r="AJ548" s="13"/>
      <c r="AW548" s="13"/>
      <c r="AX548" s="13"/>
      <c r="BA548" s="13"/>
      <c r="BB548" s="13"/>
      <c r="BE548" s="13"/>
      <c r="BF548" s="13"/>
      <c r="BH548" s="13"/>
      <c r="BI548" s="13"/>
      <c r="BJ548" s="13"/>
      <c r="BK548" s="13"/>
      <c r="BL548" s="13"/>
      <c r="BM548" s="101"/>
      <c r="BU548" s="13"/>
      <c r="BV548" s="13"/>
      <c r="BZ548" s="14"/>
      <c r="CA548" s="14"/>
      <c r="CE548" s="14"/>
      <c r="CF548" s="14"/>
    </row>
    <row r="549" spans="24:84" x14ac:dyDescent="0.25">
      <c r="X549" s="13"/>
      <c r="AI549" s="13"/>
      <c r="AJ549" s="13"/>
      <c r="AW549" s="13"/>
      <c r="AX549" s="13"/>
      <c r="BA549" s="13"/>
      <c r="BB549" s="13"/>
      <c r="BE549" s="13"/>
      <c r="BF549" s="13"/>
      <c r="BH549" s="13"/>
      <c r="BI549" s="13"/>
      <c r="BJ549" s="13"/>
      <c r="BK549" s="13"/>
      <c r="BL549" s="13"/>
      <c r="BM549" s="101"/>
      <c r="BU549" s="13"/>
      <c r="BV549" s="13"/>
      <c r="BZ549" s="14"/>
      <c r="CA549" s="14"/>
      <c r="CE549" s="14"/>
      <c r="CF549" s="14"/>
    </row>
    <row r="550" spans="24:84" x14ac:dyDescent="0.25">
      <c r="X550" s="13"/>
      <c r="AI550" s="13"/>
      <c r="AJ550" s="13"/>
      <c r="AW550" s="13"/>
      <c r="AX550" s="13"/>
      <c r="BA550" s="13"/>
      <c r="BB550" s="13"/>
      <c r="BE550" s="13"/>
      <c r="BF550" s="13"/>
      <c r="BH550" s="13"/>
      <c r="BI550" s="13"/>
      <c r="BJ550" s="13"/>
      <c r="BK550" s="13"/>
      <c r="BL550" s="13"/>
      <c r="BM550" s="101"/>
      <c r="BU550" s="13"/>
      <c r="BV550" s="13"/>
      <c r="BZ550" s="14"/>
      <c r="CA550" s="14"/>
      <c r="CE550" s="14"/>
      <c r="CF550" s="14"/>
    </row>
    <row r="551" spans="24:84" x14ac:dyDescent="0.25">
      <c r="X551" s="13"/>
      <c r="AI551" s="13"/>
      <c r="AJ551" s="13"/>
      <c r="AW551" s="13"/>
      <c r="AX551" s="13"/>
      <c r="BA551" s="13"/>
      <c r="BB551" s="13"/>
      <c r="BE551" s="13"/>
      <c r="BF551" s="13"/>
      <c r="BH551" s="13"/>
      <c r="BI551" s="13"/>
      <c r="BJ551" s="13"/>
      <c r="BK551" s="13"/>
      <c r="BL551" s="13"/>
      <c r="BM551" s="101"/>
      <c r="BU551" s="13"/>
      <c r="BV551" s="13"/>
      <c r="BZ551" s="14"/>
      <c r="CA551" s="14"/>
      <c r="CE551" s="14"/>
      <c r="CF551" s="14"/>
    </row>
    <row r="552" spans="24:84" x14ac:dyDescent="0.25">
      <c r="X552" s="13"/>
      <c r="AI552" s="13"/>
      <c r="AJ552" s="13"/>
      <c r="AW552" s="13"/>
      <c r="AX552" s="13"/>
      <c r="BA552" s="13"/>
      <c r="BB552" s="13"/>
      <c r="BE552" s="13"/>
      <c r="BF552" s="13"/>
      <c r="BH552" s="13"/>
      <c r="BI552" s="13"/>
      <c r="BJ552" s="13"/>
      <c r="BK552" s="13"/>
      <c r="BL552" s="13"/>
      <c r="BM552" s="101"/>
      <c r="BU552" s="13"/>
      <c r="BV552" s="13"/>
      <c r="BZ552" s="14"/>
      <c r="CA552" s="14"/>
      <c r="CE552" s="14"/>
      <c r="CF552" s="14"/>
    </row>
    <row r="553" spans="24:84" x14ac:dyDescent="0.25">
      <c r="X553" s="13"/>
      <c r="AI553" s="13"/>
      <c r="AJ553" s="13"/>
      <c r="AW553" s="13"/>
      <c r="AX553" s="13"/>
      <c r="BA553" s="13"/>
      <c r="BB553" s="13"/>
      <c r="BE553" s="13"/>
      <c r="BF553" s="13"/>
      <c r="BH553" s="13"/>
      <c r="BI553" s="13"/>
      <c r="BJ553" s="13"/>
      <c r="BK553" s="13"/>
      <c r="BL553" s="13"/>
      <c r="BM553" s="101"/>
      <c r="BU553" s="13"/>
      <c r="BV553" s="13"/>
      <c r="BZ553" s="14"/>
      <c r="CA553" s="14"/>
      <c r="CE553" s="14"/>
      <c r="CF553" s="14"/>
    </row>
    <row r="554" spans="24:84" x14ac:dyDescent="0.25">
      <c r="X554" s="13"/>
      <c r="AI554" s="13"/>
      <c r="AJ554" s="13"/>
      <c r="AW554" s="13"/>
      <c r="AX554" s="13"/>
      <c r="BA554" s="13"/>
      <c r="BB554" s="13"/>
      <c r="BE554" s="13"/>
      <c r="BF554" s="13"/>
      <c r="BH554" s="13"/>
      <c r="BI554" s="13"/>
      <c r="BJ554" s="13"/>
      <c r="BK554" s="13"/>
      <c r="BL554" s="13"/>
      <c r="BM554" s="101"/>
      <c r="BU554" s="13"/>
      <c r="BV554" s="13"/>
      <c r="BZ554" s="14"/>
      <c r="CA554" s="14"/>
      <c r="CE554" s="14"/>
      <c r="CF554" s="14"/>
    </row>
    <row r="555" spans="24:84" x14ac:dyDescent="0.25">
      <c r="X555" s="13"/>
      <c r="AI555" s="13"/>
      <c r="AJ555" s="13"/>
      <c r="AW555" s="13"/>
      <c r="AX555" s="13"/>
      <c r="BA555" s="13"/>
      <c r="BB555" s="13"/>
      <c r="BE555" s="13"/>
      <c r="BF555" s="13"/>
      <c r="BH555" s="13"/>
      <c r="BI555" s="13"/>
      <c r="BJ555" s="13"/>
      <c r="BK555" s="13"/>
      <c r="BL555" s="13"/>
      <c r="BM555" s="101"/>
      <c r="BU555" s="13"/>
      <c r="BV555" s="13"/>
      <c r="BZ555" s="14"/>
      <c r="CA555" s="14"/>
      <c r="CE555" s="14"/>
      <c r="CF555" s="14"/>
    </row>
    <row r="556" spans="24:84" x14ac:dyDescent="0.25">
      <c r="X556" s="13"/>
      <c r="AI556" s="13"/>
      <c r="AJ556" s="13"/>
      <c r="AW556" s="13"/>
      <c r="AX556" s="13"/>
      <c r="BA556" s="13"/>
      <c r="BB556" s="13"/>
      <c r="BE556" s="13"/>
      <c r="BF556" s="13"/>
      <c r="BH556" s="13"/>
      <c r="BI556" s="13"/>
      <c r="BJ556" s="13"/>
      <c r="BK556" s="13"/>
      <c r="BL556" s="13"/>
      <c r="BM556" s="101"/>
      <c r="BU556" s="13"/>
      <c r="BV556" s="13"/>
      <c r="BZ556" s="14"/>
      <c r="CA556" s="14"/>
      <c r="CE556" s="14"/>
      <c r="CF556" s="14"/>
    </row>
    <row r="557" spans="24:84" x14ac:dyDescent="0.25">
      <c r="X557" s="13"/>
      <c r="AI557" s="13"/>
      <c r="AJ557" s="13"/>
      <c r="AW557" s="13"/>
      <c r="AX557" s="13"/>
      <c r="BA557" s="13"/>
      <c r="BB557" s="13"/>
      <c r="BE557" s="13"/>
      <c r="BF557" s="13"/>
      <c r="BH557" s="13"/>
      <c r="BI557" s="13"/>
      <c r="BJ557" s="13"/>
      <c r="BK557" s="13"/>
      <c r="BL557" s="13"/>
      <c r="BM557" s="101"/>
      <c r="BU557" s="13"/>
      <c r="BV557" s="13"/>
      <c r="BZ557" s="14"/>
      <c r="CA557" s="14"/>
      <c r="CE557" s="14"/>
      <c r="CF557" s="14"/>
    </row>
    <row r="558" spans="24:84" x14ac:dyDescent="0.25">
      <c r="X558" s="13"/>
      <c r="AI558" s="13"/>
      <c r="AJ558" s="13"/>
      <c r="AW558" s="13"/>
      <c r="AX558" s="13"/>
      <c r="BA558" s="13"/>
      <c r="BB558" s="13"/>
      <c r="BE558" s="13"/>
      <c r="BF558" s="13"/>
      <c r="BH558" s="13"/>
      <c r="BI558" s="13"/>
      <c r="BJ558" s="13"/>
      <c r="BK558" s="13"/>
      <c r="BL558" s="13"/>
      <c r="BM558" s="101"/>
      <c r="BU558" s="13"/>
      <c r="BV558" s="13"/>
      <c r="BZ558" s="14"/>
      <c r="CA558" s="14"/>
      <c r="CE558" s="14"/>
      <c r="CF558" s="14"/>
    </row>
    <row r="559" spans="24:84" x14ac:dyDescent="0.25">
      <c r="X559" s="13"/>
      <c r="AI559" s="13"/>
      <c r="AJ559" s="13"/>
      <c r="AW559" s="13"/>
      <c r="AX559" s="13"/>
      <c r="BA559" s="13"/>
      <c r="BB559" s="13"/>
      <c r="BE559" s="13"/>
      <c r="BF559" s="13"/>
      <c r="BH559" s="13"/>
      <c r="BI559" s="13"/>
      <c r="BJ559" s="13"/>
      <c r="BK559" s="13"/>
      <c r="BL559" s="13"/>
      <c r="BM559" s="101"/>
      <c r="BU559" s="13"/>
      <c r="BV559" s="13"/>
      <c r="BZ559" s="14"/>
      <c r="CA559" s="14"/>
      <c r="CE559" s="14"/>
      <c r="CF559" s="14"/>
    </row>
    <row r="560" spans="24:84" x14ac:dyDescent="0.25">
      <c r="X560" s="13"/>
      <c r="AI560" s="13"/>
      <c r="AJ560" s="13"/>
      <c r="AW560" s="13"/>
      <c r="AX560" s="13"/>
      <c r="BA560" s="13"/>
      <c r="BB560" s="13"/>
      <c r="BE560" s="13"/>
      <c r="BF560" s="13"/>
      <c r="BH560" s="13"/>
      <c r="BI560" s="13"/>
      <c r="BJ560" s="13"/>
      <c r="BK560" s="13"/>
      <c r="BL560" s="13"/>
      <c r="BM560" s="101"/>
      <c r="BU560" s="13"/>
      <c r="BV560" s="13"/>
      <c r="BZ560" s="14"/>
      <c r="CA560" s="14"/>
      <c r="CE560" s="14"/>
      <c r="CF560" s="14"/>
    </row>
    <row r="561" spans="24:84" x14ac:dyDescent="0.25">
      <c r="X561" s="13"/>
      <c r="AI561" s="13"/>
      <c r="AJ561" s="13"/>
      <c r="AW561" s="13"/>
      <c r="AX561" s="13"/>
      <c r="BA561" s="13"/>
      <c r="BB561" s="13"/>
      <c r="BE561" s="13"/>
      <c r="BF561" s="13"/>
      <c r="BH561" s="13"/>
      <c r="BI561" s="13"/>
      <c r="BJ561" s="13"/>
      <c r="BK561" s="13"/>
      <c r="BL561" s="13"/>
      <c r="BM561" s="101"/>
      <c r="BU561" s="13"/>
      <c r="BV561" s="13"/>
      <c r="BZ561" s="14"/>
      <c r="CA561" s="14"/>
      <c r="CE561" s="14"/>
      <c r="CF561" s="14"/>
    </row>
    <row r="562" spans="24:84" x14ac:dyDescent="0.25">
      <c r="X562" s="13"/>
      <c r="AI562" s="13"/>
      <c r="AJ562" s="13"/>
      <c r="AW562" s="13"/>
      <c r="AX562" s="13"/>
      <c r="BA562" s="13"/>
      <c r="BB562" s="13"/>
      <c r="BE562" s="13"/>
      <c r="BF562" s="13"/>
      <c r="BH562" s="13"/>
      <c r="BI562" s="13"/>
      <c r="BJ562" s="13"/>
      <c r="BK562" s="13"/>
      <c r="BL562" s="13"/>
      <c r="BM562" s="101"/>
      <c r="BU562" s="13"/>
      <c r="BV562" s="13"/>
      <c r="BZ562" s="14"/>
      <c r="CA562" s="14"/>
      <c r="CE562" s="14"/>
      <c r="CF562" s="14"/>
    </row>
    <row r="563" spans="24:84" x14ac:dyDescent="0.25">
      <c r="X563" s="13"/>
      <c r="AI563" s="13"/>
      <c r="AJ563" s="13"/>
      <c r="AW563" s="13"/>
      <c r="AX563" s="13"/>
      <c r="BA563" s="13"/>
      <c r="BB563" s="13"/>
      <c r="BE563" s="13"/>
      <c r="BF563" s="13"/>
      <c r="BH563" s="13"/>
      <c r="BI563" s="13"/>
      <c r="BJ563" s="13"/>
      <c r="BK563" s="13"/>
      <c r="BL563" s="13"/>
      <c r="BM563" s="101"/>
      <c r="BU563" s="13"/>
      <c r="BV563" s="13"/>
      <c r="BZ563" s="14"/>
      <c r="CA563" s="14"/>
      <c r="CE563" s="14"/>
      <c r="CF563" s="14"/>
    </row>
    <row r="564" spans="24:84" x14ac:dyDescent="0.25">
      <c r="X564" s="13"/>
      <c r="AI564" s="13"/>
      <c r="AJ564" s="13"/>
      <c r="AW564" s="13"/>
      <c r="AX564" s="13"/>
      <c r="BA564" s="13"/>
      <c r="BB564" s="13"/>
      <c r="BE564" s="13"/>
      <c r="BF564" s="13"/>
      <c r="BH564" s="13"/>
      <c r="BI564" s="13"/>
      <c r="BJ564" s="13"/>
      <c r="BK564" s="13"/>
      <c r="BL564" s="13"/>
      <c r="BM564" s="101"/>
      <c r="BU564" s="13"/>
      <c r="BV564" s="13"/>
      <c r="BZ564" s="14"/>
      <c r="CA564" s="14"/>
      <c r="CE564" s="14"/>
      <c r="CF564" s="14"/>
    </row>
    <row r="565" spans="24:84" x14ac:dyDescent="0.25">
      <c r="X565" s="13"/>
      <c r="AI565" s="13"/>
      <c r="AJ565" s="13"/>
      <c r="AW565" s="13"/>
      <c r="AX565" s="13"/>
      <c r="BA565" s="13"/>
      <c r="BB565" s="13"/>
      <c r="BE565" s="13"/>
      <c r="BF565" s="13"/>
      <c r="BH565" s="13"/>
      <c r="BI565" s="13"/>
      <c r="BJ565" s="13"/>
      <c r="BK565" s="13"/>
      <c r="BL565" s="13"/>
      <c r="BM565" s="101"/>
      <c r="BU565" s="13"/>
      <c r="BV565" s="13"/>
      <c r="BZ565" s="14"/>
      <c r="CA565" s="14"/>
      <c r="CE565" s="14"/>
      <c r="CF565" s="14"/>
    </row>
    <row r="566" spans="24:84" x14ac:dyDescent="0.25">
      <c r="X566" s="13"/>
      <c r="AI566" s="13"/>
      <c r="AJ566" s="13"/>
      <c r="AW566" s="13"/>
      <c r="AX566" s="13"/>
      <c r="BA566" s="13"/>
      <c r="BB566" s="13"/>
      <c r="BE566" s="13"/>
      <c r="BF566" s="13"/>
      <c r="BH566" s="13"/>
      <c r="BI566" s="13"/>
      <c r="BJ566" s="13"/>
      <c r="BK566" s="13"/>
      <c r="BL566" s="13"/>
      <c r="BM566" s="101"/>
      <c r="BU566" s="13"/>
      <c r="BV566" s="13"/>
      <c r="BZ566" s="14"/>
      <c r="CA566" s="14"/>
      <c r="CE566" s="14"/>
      <c r="CF566" s="14"/>
    </row>
    <row r="567" spans="24:84" x14ac:dyDescent="0.25">
      <c r="X567" s="13"/>
      <c r="AI567" s="13"/>
      <c r="AJ567" s="13"/>
      <c r="AW567" s="13"/>
      <c r="AX567" s="13"/>
      <c r="BA567" s="13"/>
      <c r="BB567" s="13"/>
      <c r="BE567" s="13"/>
      <c r="BF567" s="13"/>
      <c r="BH567" s="13"/>
      <c r="BI567" s="13"/>
      <c r="BJ567" s="13"/>
      <c r="BK567" s="13"/>
      <c r="BL567" s="13"/>
      <c r="BM567" s="101"/>
      <c r="BU567" s="13"/>
      <c r="BV567" s="13"/>
      <c r="BZ567" s="14"/>
      <c r="CA567" s="14"/>
      <c r="CE567" s="14"/>
      <c r="CF567" s="14"/>
    </row>
    <row r="568" spans="24:84" x14ac:dyDescent="0.25">
      <c r="X568" s="13"/>
      <c r="AI568" s="13"/>
      <c r="AJ568" s="13"/>
      <c r="AW568" s="13"/>
      <c r="AX568" s="13"/>
      <c r="BA568" s="13"/>
      <c r="BB568" s="13"/>
      <c r="BE568" s="13"/>
      <c r="BF568" s="13"/>
      <c r="BH568" s="13"/>
      <c r="BI568" s="13"/>
      <c r="BJ568" s="13"/>
      <c r="BK568" s="13"/>
      <c r="BL568" s="13"/>
      <c r="BM568" s="101"/>
      <c r="BU568" s="13"/>
      <c r="BV568" s="13"/>
      <c r="BZ568" s="14"/>
      <c r="CA568" s="14"/>
      <c r="CE568" s="14"/>
      <c r="CF568" s="14"/>
    </row>
    <row r="569" spans="24:84" x14ac:dyDescent="0.25">
      <c r="X569" s="13"/>
      <c r="AI569" s="13"/>
      <c r="AJ569" s="13"/>
      <c r="AW569" s="13"/>
      <c r="AX569" s="13"/>
      <c r="BA569" s="13"/>
      <c r="BB569" s="13"/>
      <c r="BE569" s="13"/>
      <c r="BF569" s="13"/>
      <c r="BH569" s="13"/>
      <c r="BI569" s="13"/>
      <c r="BJ569" s="13"/>
      <c r="BK569" s="13"/>
      <c r="BL569" s="13"/>
      <c r="BM569" s="101"/>
      <c r="BU569" s="13"/>
      <c r="BV569" s="13"/>
      <c r="BZ569" s="14"/>
      <c r="CA569" s="14"/>
      <c r="CE569" s="14"/>
      <c r="CF569" s="14"/>
    </row>
    <row r="570" spans="24:84" x14ac:dyDescent="0.25">
      <c r="X570" s="13"/>
      <c r="AI570" s="13"/>
      <c r="AJ570" s="13"/>
      <c r="AW570" s="13"/>
      <c r="AX570" s="13"/>
      <c r="BA570" s="13"/>
      <c r="BB570" s="13"/>
      <c r="BE570" s="13"/>
      <c r="BF570" s="13"/>
      <c r="BH570" s="13"/>
      <c r="BI570" s="13"/>
      <c r="BJ570" s="13"/>
      <c r="BK570" s="13"/>
      <c r="BL570" s="13"/>
      <c r="BM570" s="101"/>
      <c r="BU570" s="13"/>
      <c r="BV570" s="13"/>
      <c r="BZ570" s="14"/>
      <c r="CA570" s="14"/>
      <c r="CE570" s="14"/>
      <c r="CF570" s="14"/>
    </row>
    <row r="571" spans="24:84" x14ac:dyDescent="0.25">
      <c r="X571" s="13"/>
      <c r="AI571" s="13"/>
      <c r="AJ571" s="13"/>
      <c r="AW571" s="13"/>
      <c r="AX571" s="13"/>
      <c r="BA571" s="13"/>
      <c r="BB571" s="13"/>
      <c r="BE571" s="13"/>
      <c r="BF571" s="13"/>
      <c r="BH571" s="13"/>
      <c r="BI571" s="13"/>
      <c r="BJ571" s="13"/>
      <c r="BK571" s="13"/>
      <c r="BL571" s="13"/>
      <c r="BM571" s="101"/>
      <c r="BU571" s="13"/>
      <c r="BV571" s="13"/>
      <c r="BZ571" s="14"/>
      <c r="CA571" s="14"/>
      <c r="CE571" s="14"/>
      <c r="CF571" s="14"/>
    </row>
    <row r="572" spans="24:84" x14ac:dyDescent="0.25">
      <c r="X572" s="13"/>
      <c r="AI572" s="13"/>
      <c r="AJ572" s="13"/>
      <c r="AW572" s="13"/>
      <c r="AX572" s="13"/>
      <c r="BA572" s="13"/>
      <c r="BB572" s="13"/>
      <c r="BE572" s="13"/>
      <c r="BF572" s="13"/>
      <c r="BH572" s="13"/>
      <c r="BI572" s="13"/>
      <c r="BJ572" s="13"/>
      <c r="BK572" s="13"/>
      <c r="BL572" s="13"/>
      <c r="BM572" s="101"/>
      <c r="BU572" s="13"/>
      <c r="BV572" s="13"/>
      <c r="BZ572" s="14"/>
      <c r="CA572" s="14"/>
      <c r="CE572" s="14"/>
      <c r="CF572" s="14"/>
    </row>
    <row r="573" spans="24:84" x14ac:dyDescent="0.25">
      <c r="X573" s="13"/>
      <c r="AI573" s="13"/>
      <c r="AJ573" s="13"/>
      <c r="AW573" s="13"/>
      <c r="AX573" s="13"/>
      <c r="BA573" s="13"/>
      <c r="BB573" s="13"/>
      <c r="BE573" s="13"/>
      <c r="BF573" s="13"/>
      <c r="BH573" s="13"/>
      <c r="BI573" s="13"/>
      <c r="BJ573" s="13"/>
      <c r="BK573" s="13"/>
      <c r="BL573" s="13"/>
      <c r="BM573" s="101"/>
      <c r="BU573" s="13"/>
      <c r="BV573" s="13"/>
      <c r="BZ573" s="14"/>
      <c r="CA573" s="14"/>
      <c r="CE573" s="14"/>
      <c r="CF573" s="14"/>
    </row>
    <row r="574" spans="24:84" x14ac:dyDescent="0.25">
      <c r="X574" s="13"/>
      <c r="AI574" s="13"/>
      <c r="AJ574" s="13"/>
      <c r="AW574" s="13"/>
      <c r="AX574" s="13"/>
      <c r="BA574" s="13"/>
      <c r="BB574" s="13"/>
      <c r="BE574" s="13"/>
      <c r="BF574" s="13"/>
      <c r="BH574" s="13"/>
      <c r="BI574" s="13"/>
      <c r="BJ574" s="13"/>
      <c r="BK574" s="13"/>
      <c r="BL574" s="13"/>
      <c r="BM574" s="101"/>
      <c r="BU574" s="13"/>
      <c r="BV574" s="13"/>
      <c r="BZ574" s="14"/>
      <c r="CA574" s="14"/>
      <c r="CE574" s="14"/>
      <c r="CF574" s="14"/>
    </row>
    <row r="575" spans="24:84" x14ac:dyDescent="0.25">
      <c r="X575" s="13"/>
      <c r="AI575" s="13"/>
      <c r="AJ575" s="13"/>
      <c r="AW575" s="13"/>
      <c r="AX575" s="13"/>
      <c r="BA575" s="13"/>
      <c r="BB575" s="13"/>
      <c r="BE575" s="13"/>
      <c r="BF575" s="13"/>
      <c r="BH575" s="13"/>
      <c r="BI575" s="13"/>
      <c r="BJ575" s="13"/>
      <c r="BK575" s="13"/>
      <c r="BL575" s="13"/>
      <c r="BM575" s="101"/>
      <c r="BU575" s="13"/>
      <c r="BV575" s="13"/>
      <c r="BZ575" s="14"/>
      <c r="CA575" s="14"/>
      <c r="CE575" s="14"/>
      <c r="CF575" s="14"/>
    </row>
    <row r="576" spans="24:84" x14ac:dyDescent="0.25">
      <c r="X576" s="13"/>
      <c r="AI576" s="13"/>
      <c r="AJ576" s="13"/>
      <c r="AW576" s="13"/>
      <c r="AX576" s="13"/>
      <c r="BA576" s="13"/>
      <c r="BB576" s="13"/>
      <c r="BE576" s="13"/>
      <c r="BF576" s="13"/>
      <c r="BH576" s="13"/>
      <c r="BI576" s="13"/>
      <c r="BJ576" s="13"/>
      <c r="BK576" s="13"/>
      <c r="BL576" s="13"/>
      <c r="BM576" s="101"/>
      <c r="BU576" s="13"/>
      <c r="BV576" s="13"/>
      <c r="BZ576" s="14"/>
      <c r="CA576" s="14"/>
      <c r="CE576" s="14"/>
      <c r="CF576" s="14"/>
    </row>
    <row r="577" spans="24:84" x14ac:dyDescent="0.25">
      <c r="X577" s="13"/>
      <c r="AI577" s="13"/>
      <c r="AJ577" s="13"/>
      <c r="AW577" s="13"/>
      <c r="AX577" s="13"/>
      <c r="BA577" s="13"/>
      <c r="BB577" s="13"/>
      <c r="BE577" s="13"/>
      <c r="BF577" s="13"/>
      <c r="BH577" s="13"/>
      <c r="BI577" s="13"/>
      <c r="BJ577" s="13"/>
      <c r="BK577" s="13"/>
      <c r="BL577" s="13"/>
      <c r="BM577" s="101"/>
      <c r="BU577" s="13"/>
      <c r="BV577" s="13"/>
      <c r="BZ577" s="14"/>
      <c r="CA577" s="14"/>
      <c r="CE577" s="14"/>
      <c r="CF577" s="14"/>
    </row>
    <row r="578" spans="24:84" x14ac:dyDescent="0.25">
      <c r="X578" s="13"/>
      <c r="AI578" s="13"/>
      <c r="AJ578" s="13"/>
      <c r="AW578" s="13"/>
      <c r="AX578" s="13"/>
      <c r="BA578" s="13"/>
      <c r="BB578" s="13"/>
      <c r="BE578" s="13"/>
      <c r="BF578" s="13"/>
      <c r="BH578" s="13"/>
      <c r="BI578" s="13"/>
      <c r="BJ578" s="13"/>
      <c r="BK578" s="13"/>
      <c r="BL578" s="13"/>
      <c r="BM578" s="101"/>
      <c r="BU578" s="13"/>
      <c r="BV578" s="13"/>
      <c r="BZ578" s="14"/>
      <c r="CA578" s="14"/>
      <c r="CE578" s="14"/>
      <c r="CF578" s="14"/>
    </row>
    <row r="579" spans="24:84" x14ac:dyDescent="0.25">
      <c r="X579" s="13"/>
      <c r="AI579" s="13"/>
      <c r="AJ579" s="13"/>
      <c r="AW579" s="13"/>
      <c r="AX579" s="13"/>
      <c r="BA579" s="13"/>
      <c r="BB579" s="13"/>
      <c r="BE579" s="13"/>
      <c r="BF579" s="13"/>
      <c r="BH579" s="13"/>
      <c r="BI579" s="13"/>
      <c r="BJ579" s="13"/>
      <c r="BK579" s="13"/>
      <c r="BL579" s="13"/>
      <c r="BM579" s="101"/>
      <c r="BU579" s="13"/>
      <c r="BV579" s="13"/>
      <c r="BZ579" s="14"/>
      <c r="CA579" s="14"/>
      <c r="CE579" s="14"/>
      <c r="CF579" s="14"/>
    </row>
    <row r="580" spans="24:84" x14ac:dyDescent="0.25">
      <c r="X580" s="13"/>
      <c r="AI580" s="13"/>
      <c r="AJ580" s="13"/>
      <c r="AW580" s="13"/>
      <c r="AX580" s="13"/>
      <c r="BA580" s="13"/>
      <c r="BB580" s="13"/>
      <c r="BE580" s="13"/>
      <c r="BF580" s="13"/>
      <c r="BH580" s="13"/>
      <c r="BI580" s="13"/>
      <c r="BJ580" s="13"/>
      <c r="BK580" s="13"/>
      <c r="BL580" s="13"/>
      <c r="BM580" s="101"/>
      <c r="BU580" s="13"/>
      <c r="BV580" s="13"/>
      <c r="BZ580" s="14"/>
      <c r="CA580" s="14"/>
      <c r="CE580" s="14"/>
      <c r="CF580" s="14"/>
    </row>
    <row r="581" spans="24:84" x14ac:dyDescent="0.25">
      <c r="X581" s="13"/>
      <c r="AI581" s="13"/>
      <c r="AJ581" s="13"/>
      <c r="AW581" s="13"/>
      <c r="AX581" s="13"/>
      <c r="BA581" s="13"/>
      <c r="BB581" s="13"/>
      <c r="BE581" s="13"/>
      <c r="BF581" s="13"/>
      <c r="BH581" s="13"/>
      <c r="BI581" s="13"/>
      <c r="BJ581" s="13"/>
      <c r="BK581" s="13"/>
      <c r="BL581" s="13"/>
      <c r="BM581" s="101"/>
      <c r="BU581" s="13"/>
      <c r="BV581" s="13"/>
      <c r="BZ581" s="14"/>
      <c r="CA581" s="14"/>
      <c r="CE581" s="14"/>
      <c r="CF581" s="14"/>
    </row>
    <row r="582" spans="24:84" x14ac:dyDescent="0.25">
      <c r="X582" s="13"/>
      <c r="AI582" s="13"/>
      <c r="AJ582" s="13"/>
      <c r="AW582" s="13"/>
      <c r="AX582" s="13"/>
      <c r="BA582" s="13"/>
      <c r="BB582" s="13"/>
      <c r="BE582" s="13"/>
      <c r="BF582" s="13"/>
      <c r="BH582" s="13"/>
      <c r="BI582" s="13"/>
      <c r="BJ582" s="13"/>
      <c r="BK582" s="13"/>
      <c r="BL582" s="13"/>
      <c r="BM582" s="101"/>
      <c r="BU582" s="13"/>
      <c r="BV582" s="13"/>
      <c r="BZ582" s="14"/>
      <c r="CA582" s="14"/>
      <c r="CE582" s="14"/>
      <c r="CF582" s="14"/>
    </row>
    <row r="583" spans="24:84" x14ac:dyDescent="0.25">
      <c r="X583" s="13"/>
      <c r="AI583" s="13"/>
      <c r="AJ583" s="13"/>
      <c r="AW583" s="13"/>
      <c r="AX583" s="13"/>
      <c r="BA583" s="13"/>
      <c r="BB583" s="13"/>
      <c r="BE583" s="13"/>
      <c r="BF583" s="13"/>
      <c r="BH583" s="13"/>
      <c r="BI583" s="13"/>
      <c r="BJ583" s="13"/>
      <c r="BK583" s="13"/>
      <c r="BL583" s="13"/>
      <c r="BM583" s="101"/>
      <c r="BU583" s="13"/>
      <c r="BV583" s="13"/>
      <c r="BZ583" s="14"/>
      <c r="CA583" s="14"/>
      <c r="CE583" s="14"/>
      <c r="CF583" s="14"/>
    </row>
    <row r="584" spans="24:84" x14ac:dyDescent="0.25">
      <c r="X584" s="13"/>
      <c r="AI584" s="13"/>
      <c r="AJ584" s="13"/>
      <c r="AW584" s="13"/>
      <c r="AX584" s="13"/>
      <c r="BA584" s="13"/>
      <c r="BB584" s="13"/>
      <c r="BE584" s="13"/>
      <c r="BF584" s="13"/>
      <c r="BH584" s="13"/>
      <c r="BI584" s="13"/>
      <c r="BJ584" s="13"/>
      <c r="BK584" s="13"/>
      <c r="BL584" s="13"/>
      <c r="BM584" s="101"/>
      <c r="BU584" s="13"/>
      <c r="BV584" s="13"/>
      <c r="BZ584" s="14"/>
      <c r="CA584" s="14"/>
      <c r="CE584" s="14"/>
      <c r="CF584" s="14"/>
    </row>
    <row r="585" spans="24:84" x14ac:dyDescent="0.25">
      <c r="X585" s="13"/>
      <c r="AI585" s="13"/>
      <c r="AJ585" s="13"/>
      <c r="AW585" s="13"/>
      <c r="AX585" s="13"/>
      <c r="BA585" s="13"/>
      <c r="BB585" s="13"/>
      <c r="BE585" s="13"/>
      <c r="BF585" s="13"/>
      <c r="BH585" s="13"/>
      <c r="BI585" s="13"/>
      <c r="BJ585" s="13"/>
      <c r="BK585" s="13"/>
      <c r="BL585" s="13"/>
      <c r="BM585" s="101"/>
      <c r="BU585" s="13"/>
      <c r="BV585" s="13"/>
      <c r="BZ585" s="14"/>
      <c r="CA585" s="14"/>
      <c r="CE585" s="14"/>
      <c r="CF585" s="14"/>
    </row>
    <row r="586" spans="24:84" x14ac:dyDescent="0.25">
      <c r="X586" s="13"/>
      <c r="AI586" s="13"/>
      <c r="AJ586" s="13"/>
      <c r="AW586" s="13"/>
      <c r="AX586" s="13"/>
      <c r="BA586" s="13"/>
      <c r="BB586" s="13"/>
      <c r="BE586" s="13"/>
      <c r="BF586" s="13"/>
      <c r="BH586" s="13"/>
      <c r="BI586" s="13"/>
      <c r="BJ586" s="13"/>
      <c r="BK586" s="13"/>
      <c r="BL586" s="13"/>
      <c r="BM586" s="101"/>
      <c r="BU586" s="13"/>
      <c r="BV586" s="13"/>
      <c r="BZ586" s="14"/>
      <c r="CA586" s="14"/>
      <c r="CE586" s="14"/>
      <c r="CF586" s="14"/>
    </row>
    <row r="587" spans="24:84" x14ac:dyDescent="0.25">
      <c r="X587" s="13"/>
      <c r="AI587" s="13"/>
      <c r="AJ587" s="13"/>
      <c r="AW587" s="13"/>
      <c r="AX587" s="13"/>
      <c r="BA587" s="13"/>
      <c r="BB587" s="13"/>
      <c r="BE587" s="13"/>
      <c r="BF587" s="13"/>
      <c r="BH587" s="13"/>
      <c r="BI587" s="13"/>
      <c r="BJ587" s="13"/>
      <c r="BK587" s="13"/>
      <c r="BL587" s="13"/>
      <c r="BM587" s="101"/>
      <c r="BU587" s="13"/>
      <c r="BV587" s="13"/>
      <c r="BZ587" s="14"/>
      <c r="CA587" s="14"/>
      <c r="CE587" s="14"/>
      <c r="CF587" s="14"/>
    </row>
    <row r="588" spans="24:84" x14ac:dyDescent="0.25">
      <c r="X588" s="13"/>
      <c r="AI588" s="13"/>
      <c r="AJ588" s="13"/>
      <c r="AW588" s="13"/>
      <c r="AX588" s="13"/>
      <c r="BA588" s="13"/>
      <c r="BB588" s="13"/>
      <c r="BE588" s="13"/>
      <c r="BF588" s="13"/>
      <c r="BH588" s="13"/>
      <c r="BI588" s="13"/>
      <c r="BJ588" s="13"/>
      <c r="BK588" s="13"/>
      <c r="BL588" s="13"/>
      <c r="BM588" s="101"/>
      <c r="BU588" s="13"/>
      <c r="BV588" s="13"/>
      <c r="BZ588" s="14"/>
      <c r="CA588" s="14"/>
      <c r="CE588" s="14"/>
      <c r="CF588" s="14"/>
    </row>
    <row r="589" spans="24:84" x14ac:dyDescent="0.25">
      <c r="X589" s="13"/>
      <c r="AI589" s="13"/>
      <c r="AJ589" s="13"/>
      <c r="AW589" s="13"/>
      <c r="AX589" s="13"/>
      <c r="BA589" s="13"/>
      <c r="BB589" s="13"/>
      <c r="BE589" s="13"/>
      <c r="BF589" s="13"/>
      <c r="BH589" s="13"/>
      <c r="BI589" s="13"/>
      <c r="BJ589" s="13"/>
      <c r="BK589" s="13"/>
      <c r="BL589" s="13"/>
      <c r="BM589" s="101"/>
      <c r="BU589" s="13"/>
      <c r="BV589" s="13"/>
      <c r="BZ589" s="14"/>
      <c r="CA589" s="14"/>
      <c r="CE589" s="14"/>
      <c r="CF589" s="14"/>
    </row>
    <row r="590" spans="24:84" x14ac:dyDescent="0.25">
      <c r="X590" s="13"/>
      <c r="AI590" s="13"/>
      <c r="AJ590" s="13"/>
      <c r="AW590" s="13"/>
      <c r="AX590" s="13"/>
      <c r="BA590" s="13"/>
      <c r="BB590" s="13"/>
      <c r="BE590" s="13"/>
      <c r="BF590" s="13"/>
      <c r="BH590" s="13"/>
      <c r="BI590" s="13"/>
      <c r="BJ590" s="13"/>
      <c r="BK590" s="13"/>
      <c r="BL590" s="13"/>
      <c r="BM590" s="101"/>
      <c r="BU590" s="13"/>
      <c r="BV590" s="13"/>
      <c r="BZ590" s="14"/>
      <c r="CA590" s="14"/>
      <c r="CE590" s="14"/>
      <c r="CF590" s="14"/>
    </row>
    <row r="591" spans="24:84" x14ac:dyDescent="0.25">
      <c r="X591" s="13"/>
      <c r="AI591" s="13"/>
      <c r="AJ591" s="13"/>
      <c r="AW591" s="13"/>
      <c r="AX591" s="13"/>
      <c r="BA591" s="13"/>
      <c r="BB591" s="13"/>
      <c r="BE591" s="13"/>
      <c r="BF591" s="13"/>
      <c r="BH591" s="13"/>
      <c r="BI591" s="13"/>
      <c r="BJ591" s="13"/>
      <c r="BK591" s="13"/>
      <c r="BL591" s="13"/>
      <c r="BM591" s="101"/>
      <c r="BU591" s="13"/>
      <c r="BV591" s="13"/>
      <c r="BZ591" s="14"/>
      <c r="CA591" s="14"/>
      <c r="CE591" s="14"/>
      <c r="CF591" s="14"/>
    </row>
    <row r="592" spans="24:84" x14ac:dyDescent="0.25">
      <c r="X592" s="13"/>
      <c r="AI592" s="13"/>
      <c r="AJ592" s="13"/>
      <c r="AW592" s="13"/>
      <c r="AX592" s="13"/>
      <c r="BA592" s="13"/>
      <c r="BB592" s="13"/>
      <c r="BE592" s="13"/>
      <c r="BF592" s="13"/>
      <c r="BH592" s="13"/>
      <c r="BI592" s="13"/>
      <c r="BJ592" s="13"/>
      <c r="BK592" s="13"/>
      <c r="BL592" s="13"/>
      <c r="BM592" s="101"/>
      <c r="BU592" s="13"/>
      <c r="BV592" s="13"/>
      <c r="BZ592" s="14"/>
      <c r="CA592" s="14"/>
      <c r="CE592" s="14"/>
      <c r="CF592" s="14"/>
    </row>
    <row r="593" spans="24:84" x14ac:dyDescent="0.25">
      <c r="X593" s="13"/>
      <c r="AI593" s="13"/>
      <c r="AJ593" s="13"/>
      <c r="AW593" s="13"/>
      <c r="AX593" s="13"/>
      <c r="BA593" s="13"/>
      <c r="BB593" s="13"/>
      <c r="BE593" s="13"/>
      <c r="BF593" s="13"/>
      <c r="BH593" s="13"/>
      <c r="BI593" s="13"/>
      <c r="BJ593" s="13"/>
      <c r="BK593" s="13"/>
      <c r="BL593" s="13"/>
      <c r="BM593" s="101"/>
      <c r="BU593" s="13"/>
      <c r="BV593" s="13"/>
      <c r="BZ593" s="14"/>
      <c r="CA593" s="14"/>
      <c r="CE593" s="14"/>
      <c r="CF593" s="14"/>
    </row>
    <row r="594" spans="24:84" x14ac:dyDescent="0.25">
      <c r="X594" s="13"/>
      <c r="AI594" s="13"/>
      <c r="AJ594" s="13"/>
      <c r="AW594" s="13"/>
      <c r="AX594" s="13"/>
      <c r="BA594" s="13"/>
      <c r="BB594" s="13"/>
      <c r="BE594" s="13"/>
      <c r="BF594" s="13"/>
      <c r="BH594" s="13"/>
      <c r="BI594" s="13"/>
      <c r="BJ594" s="13"/>
      <c r="BK594" s="13"/>
      <c r="BL594" s="13"/>
      <c r="BM594" s="101"/>
      <c r="BU594" s="13"/>
      <c r="BV594" s="13"/>
      <c r="BZ594" s="14"/>
      <c r="CA594" s="14"/>
      <c r="CE594" s="14"/>
      <c r="CF594" s="14"/>
    </row>
    <row r="595" spans="24:84" x14ac:dyDescent="0.25">
      <c r="X595" s="13"/>
      <c r="AI595" s="13"/>
      <c r="AJ595" s="13"/>
      <c r="AW595" s="13"/>
      <c r="AX595" s="13"/>
      <c r="BA595" s="13"/>
      <c r="BB595" s="13"/>
      <c r="BE595" s="13"/>
      <c r="BF595" s="13"/>
      <c r="BH595" s="13"/>
      <c r="BI595" s="13"/>
      <c r="BJ595" s="13"/>
      <c r="BK595" s="13"/>
      <c r="BL595" s="13"/>
      <c r="BM595" s="101"/>
      <c r="BU595" s="13"/>
      <c r="BV595" s="13"/>
      <c r="BZ595" s="14"/>
      <c r="CA595" s="14"/>
      <c r="CE595" s="14"/>
      <c r="CF595" s="14"/>
    </row>
    <row r="596" spans="24:84" x14ac:dyDescent="0.25">
      <c r="X596" s="13"/>
      <c r="AI596" s="13"/>
      <c r="AJ596" s="13"/>
      <c r="AW596" s="13"/>
      <c r="AX596" s="13"/>
      <c r="BA596" s="13"/>
      <c r="BB596" s="13"/>
      <c r="BE596" s="13"/>
      <c r="BF596" s="13"/>
      <c r="BH596" s="13"/>
      <c r="BI596" s="13"/>
      <c r="BJ596" s="13"/>
      <c r="BK596" s="13"/>
      <c r="BL596" s="13"/>
      <c r="BM596" s="101"/>
      <c r="BU596" s="13"/>
      <c r="BV596" s="13"/>
      <c r="BZ596" s="14"/>
      <c r="CA596" s="14"/>
      <c r="CE596" s="14"/>
      <c r="CF596" s="14"/>
    </row>
    <row r="597" spans="24:84" x14ac:dyDescent="0.25">
      <c r="X597" s="13"/>
      <c r="AI597" s="13"/>
      <c r="AJ597" s="13"/>
      <c r="AW597" s="13"/>
      <c r="AX597" s="13"/>
      <c r="BA597" s="13"/>
      <c r="BB597" s="13"/>
      <c r="BE597" s="13"/>
      <c r="BF597" s="13"/>
      <c r="BH597" s="13"/>
      <c r="BI597" s="13"/>
      <c r="BJ597" s="13"/>
      <c r="BK597" s="13"/>
      <c r="BL597" s="13"/>
      <c r="BM597" s="101"/>
      <c r="BU597" s="13"/>
      <c r="BV597" s="13"/>
      <c r="BZ597" s="14"/>
      <c r="CA597" s="14"/>
      <c r="CE597" s="14"/>
      <c r="CF597" s="14"/>
    </row>
    <row r="598" spans="24:84" x14ac:dyDescent="0.25">
      <c r="X598" s="13"/>
      <c r="AI598" s="13"/>
      <c r="AJ598" s="13"/>
      <c r="AW598" s="13"/>
      <c r="AX598" s="13"/>
      <c r="BA598" s="13"/>
      <c r="BB598" s="13"/>
      <c r="BE598" s="13"/>
      <c r="BF598" s="13"/>
      <c r="BH598" s="13"/>
      <c r="BI598" s="13"/>
      <c r="BJ598" s="13"/>
      <c r="BK598" s="13"/>
      <c r="BL598" s="13"/>
      <c r="BM598" s="101"/>
      <c r="BU598" s="13"/>
      <c r="BV598" s="13"/>
      <c r="BZ598" s="14"/>
      <c r="CA598" s="14"/>
      <c r="CE598" s="14"/>
      <c r="CF598" s="14"/>
    </row>
    <row r="599" spans="24:84" x14ac:dyDescent="0.25">
      <c r="X599" s="13"/>
      <c r="AI599" s="13"/>
      <c r="AJ599" s="13"/>
      <c r="AW599" s="13"/>
      <c r="AX599" s="13"/>
      <c r="BA599" s="13"/>
      <c r="BB599" s="13"/>
      <c r="BE599" s="13"/>
      <c r="BF599" s="13"/>
      <c r="BH599" s="13"/>
      <c r="BI599" s="13"/>
      <c r="BJ599" s="13"/>
      <c r="BK599" s="13"/>
      <c r="BL599" s="13"/>
      <c r="BM599" s="101"/>
      <c r="BU599" s="13"/>
      <c r="BV599" s="13"/>
      <c r="BZ599" s="14"/>
      <c r="CA599" s="14"/>
      <c r="CE599" s="14"/>
      <c r="CF599" s="14"/>
    </row>
    <row r="600" spans="24:84" x14ac:dyDescent="0.25">
      <c r="X600" s="13"/>
      <c r="AI600" s="13"/>
      <c r="AJ600" s="13"/>
      <c r="AW600" s="13"/>
      <c r="AX600" s="13"/>
      <c r="BA600" s="13"/>
      <c r="BB600" s="13"/>
      <c r="BE600" s="13"/>
      <c r="BF600" s="13"/>
      <c r="BH600" s="13"/>
      <c r="BI600" s="13"/>
      <c r="BJ600" s="13"/>
      <c r="BK600" s="13"/>
      <c r="BL600" s="13"/>
      <c r="BM600" s="101"/>
      <c r="BU600" s="13"/>
      <c r="BV600" s="13"/>
      <c r="BZ600" s="14"/>
      <c r="CA600" s="14"/>
      <c r="CE600" s="14"/>
      <c r="CF600" s="14"/>
    </row>
    <row r="601" spans="24:84" x14ac:dyDescent="0.25">
      <c r="X601" s="13"/>
      <c r="AI601" s="13"/>
      <c r="AJ601" s="13"/>
      <c r="AW601" s="13"/>
      <c r="AX601" s="13"/>
      <c r="BA601" s="13"/>
      <c r="BB601" s="13"/>
      <c r="BE601" s="13"/>
      <c r="BF601" s="13"/>
      <c r="BH601" s="13"/>
      <c r="BI601" s="13"/>
      <c r="BJ601" s="13"/>
      <c r="BK601" s="13"/>
      <c r="BL601" s="13"/>
      <c r="BM601" s="101"/>
      <c r="BU601" s="13"/>
      <c r="BV601" s="13"/>
      <c r="BZ601" s="14"/>
      <c r="CA601" s="14"/>
      <c r="CE601" s="14"/>
      <c r="CF601" s="14"/>
    </row>
    <row r="602" spans="24:84" x14ac:dyDescent="0.25">
      <c r="X602" s="13"/>
      <c r="AI602" s="13"/>
      <c r="AJ602" s="13"/>
      <c r="AW602" s="13"/>
      <c r="AX602" s="13"/>
      <c r="BA602" s="13"/>
      <c r="BB602" s="13"/>
      <c r="BE602" s="13"/>
      <c r="BF602" s="13"/>
      <c r="BH602" s="13"/>
      <c r="BI602" s="13"/>
      <c r="BJ602" s="13"/>
      <c r="BK602" s="13"/>
      <c r="BL602" s="13"/>
      <c r="BM602" s="101"/>
      <c r="BU602" s="13"/>
      <c r="BV602" s="13"/>
      <c r="BZ602" s="14"/>
      <c r="CA602" s="14"/>
      <c r="CE602" s="14"/>
      <c r="CF602" s="14"/>
    </row>
    <row r="603" spans="24:84" x14ac:dyDescent="0.25">
      <c r="X603" s="13"/>
      <c r="AI603" s="13"/>
      <c r="AJ603" s="13"/>
      <c r="AW603" s="13"/>
      <c r="AX603" s="13"/>
      <c r="BA603" s="13"/>
      <c r="BB603" s="13"/>
      <c r="BE603" s="13"/>
      <c r="BF603" s="13"/>
      <c r="BH603" s="13"/>
      <c r="BI603" s="13"/>
      <c r="BJ603" s="13"/>
      <c r="BK603" s="13"/>
      <c r="BL603" s="13"/>
      <c r="BM603" s="101"/>
      <c r="BU603" s="13"/>
      <c r="BV603" s="13"/>
      <c r="BZ603" s="14"/>
      <c r="CA603" s="14"/>
      <c r="CE603" s="14"/>
      <c r="CF603" s="14"/>
    </row>
    <row r="604" spans="24:84" x14ac:dyDescent="0.25">
      <c r="X604" s="13"/>
      <c r="AI604" s="13"/>
      <c r="AJ604" s="13"/>
      <c r="AW604" s="13"/>
      <c r="AX604" s="13"/>
      <c r="BA604" s="13"/>
      <c r="BB604" s="13"/>
      <c r="BE604" s="13"/>
      <c r="BF604" s="13"/>
      <c r="BH604" s="13"/>
      <c r="BI604" s="13"/>
      <c r="BJ604" s="13"/>
      <c r="BK604" s="13"/>
      <c r="BL604" s="13"/>
      <c r="BM604" s="101"/>
      <c r="BU604" s="13"/>
      <c r="BV604" s="13"/>
      <c r="BZ604" s="14"/>
      <c r="CA604" s="14"/>
      <c r="CE604" s="14"/>
      <c r="CF604" s="14"/>
    </row>
    <row r="605" spans="24:84" x14ac:dyDescent="0.25">
      <c r="X605" s="13"/>
      <c r="AI605" s="13"/>
      <c r="AJ605" s="13"/>
      <c r="AW605" s="13"/>
      <c r="AX605" s="13"/>
      <c r="BA605" s="13"/>
      <c r="BB605" s="13"/>
      <c r="BE605" s="13"/>
      <c r="BF605" s="13"/>
      <c r="BH605" s="13"/>
      <c r="BI605" s="13"/>
      <c r="BJ605" s="13"/>
      <c r="BK605" s="13"/>
      <c r="BL605" s="13"/>
      <c r="BM605" s="101"/>
      <c r="BU605" s="13"/>
      <c r="BV605" s="13"/>
      <c r="BZ605" s="14"/>
      <c r="CA605" s="14"/>
      <c r="CE605" s="14"/>
      <c r="CF605" s="14"/>
    </row>
    <row r="606" spans="24:84" x14ac:dyDescent="0.25">
      <c r="X606" s="13"/>
      <c r="AI606" s="13"/>
      <c r="AJ606" s="13"/>
      <c r="AW606" s="13"/>
      <c r="AX606" s="13"/>
      <c r="BA606" s="13"/>
      <c r="BB606" s="13"/>
      <c r="BE606" s="13"/>
      <c r="BF606" s="13"/>
      <c r="BH606" s="13"/>
      <c r="BI606" s="13"/>
      <c r="BJ606" s="13"/>
      <c r="BK606" s="13"/>
      <c r="BL606" s="13"/>
      <c r="BM606" s="101"/>
      <c r="BU606" s="13"/>
      <c r="BV606" s="13"/>
      <c r="BZ606" s="14"/>
      <c r="CA606" s="14"/>
      <c r="CE606" s="14"/>
      <c r="CF606" s="14"/>
    </row>
    <row r="607" spans="24:84" x14ac:dyDescent="0.25">
      <c r="X607" s="13"/>
      <c r="AI607" s="13"/>
      <c r="AJ607" s="13"/>
      <c r="AW607" s="13"/>
      <c r="AX607" s="13"/>
      <c r="BA607" s="13"/>
      <c r="BB607" s="13"/>
      <c r="BE607" s="13"/>
      <c r="BF607" s="13"/>
      <c r="BH607" s="13"/>
      <c r="BI607" s="13"/>
      <c r="BJ607" s="13"/>
      <c r="BK607" s="13"/>
      <c r="BL607" s="13"/>
      <c r="BM607" s="101"/>
      <c r="BU607" s="13"/>
      <c r="BV607" s="13"/>
      <c r="BZ607" s="14"/>
      <c r="CA607" s="14"/>
      <c r="CE607" s="14"/>
      <c r="CF607" s="14"/>
    </row>
    <row r="608" spans="24:84" x14ac:dyDescent="0.25">
      <c r="X608" s="13"/>
      <c r="AI608" s="13"/>
      <c r="AJ608" s="13"/>
      <c r="AW608" s="13"/>
      <c r="AX608" s="13"/>
      <c r="BA608" s="13"/>
      <c r="BB608" s="13"/>
      <c r="BE608" s="13"/>
      <c r="BF608" s="13"/>
      <c r="BH608" s="13"/>
      <c r="BI608" s="13"/>
      <c r="BJ608" s="13"/>
      <c r="BK608" s="13"/>
      <c r="BL608" s="13"/>
      <c r="BM608" s="101"/>
      <c r="BU608" s="13"/>
      <c r="BV608" s="13"/>
      <c r="BZ608" s="14"/>
      <c r="CA608" s="14"/>
      <c r="CE608" s="14"/>
      <c r="CF608" s="14"/>
    </row>
    <row r="609" spans="24:84" x14ac:dyDescent="0.25">
      <c r="X609" s="13"/>
      <c r="AI609" s="13"/>
      <c r="AJ609" s="13"/>
      <c r="AW609" s="13"/>
      <c r="AX609" s="13"/>
      <c r="BA609" s="13"/>
      <c r="BB609" s="13"/>
      <c r="BE609" s="13"/>
      <c r="BF609" s="13"/>
      <c r="BH609" s="13"/>
      <c r="BI609" s="13"/>
      <c r="BJ609" s="13"/>
      <c r="BK609" s="13"/>
      <c r="BL609" s="13"/>
      <c r="BM609" s="101"/>
      <c r="BU609" s="13"/>
      <c r="BV609" s="13"/>
      <c r="BZ609" s="14"/>
      <c r="CA609" s="14"/>
      <c r="CE609" s="14"/>
      <c r="CF609" s="14"/>
    </row>
    <row r="610" spans="24:84" x14ac:dyDescent="0.25">
      <c r="X610" s="13"/>
      <c r="AI610" s="13"/>
      <c r="AJ610" s="13"/>
      <c r="AW610" s="13"/>
      <c r="AX610" s="13"/>
      <c r="BA610" s="13"/>
      <c r="BB610" s="13"/>
      <c r="BE610" s="13"/>
      <c r="BF610" s="13"/>
      <c r="BH610" s="13"/>
      <c r="BI610" s="13"/>
      <c r="BJ610" s="13"/>
      <c r="BK610" s="13"/>
      <c r="BL610" s="13"/>
      <c r="BM610" s="101"/>
      <c r="BU610" s="13"/>
      <c r="BV610" s="13"/>
      <c r="BZ610" s="14"/>
      <c r="CA610" s="14"/>
      <c r="CE610" s="14"/>
      <c r="CF610" s="14"/>
    </row>
    <row r="611" spans="24:84" x14ac:dyDescent="0.25">
      <c r="X611" s="13"/>
      <c r="AI611" s="13"/>
      <c r="AJ611" s="13"/>
      <c r="AW611" s="13"/>
      <c r="AX611" s="13"/>
      <c r="BA611" s="13"/>
      <c r="BB611" s="13"/>
      <c r="BE611" s="13"/>
      <c r="BF611" s="13"/>
      <c r="BH611" s="13"/>
      <c r="BI611" s="13"/>
      <c r="BJ611" s="13"/>
      <c r="BK611" s="13"/>
      <c r="BL611" s="13"/>
      <c r="BM611" s="101"/>
      <c r="BU611" s="13"/>
      <c r="BV611" s="13"/>
      <c r="BZ611" s="14"/>
      <c r="CA611" s="14"/>
      <c r="CE611" s="14"/>
      <c r="CF611" s="14"/>
    </row>
    <row r="612" spans="24:84" x14ac:dyDescent="0.25">
      <c r="X612" s="13"/>
      <c r="AI612" s="13"/>
      <c r="AJ612" s="13"/>
      <c r="AW612" s="13"/>
      <c r="AX612" s="13"/>
      <c r="BA612" s="13"/>
      <c r="BB612" s="13"/>
      <c r="BE612" s="13"/>
      <c r="BF612" s="13"/>
      <c r="BH612" s="13"/>
      <c r="BI612" s="13"/>
      <c r="BJ612" s="13"/>
      <c r="BK612" s="13"/>
      <c r="BL612" s="13"/>
      <c r="BM612" s="101"/>
      <c r="BU612" s="13"/>
      <c r="BV612" s="13"/>
      <c r="BZ612" s="14"/>
      <c r="CA612" s="14"/>
      <c r="CE612" s="14"/>
      <c r="CF612" s="14"/>
    </row>
    <row r="613" spans="24:84" x14ac:dyDescent="0.25">
      <c r="X613" s="13"/>
      <c r="AI613" s="13"/>
      <c r="AJ613" s="13"/>
      <c r="AW613" s="13"/>
      <c r="AX613" s="13"/>
      <c r="BA613" s="13"/>
      <c r="BB613" s="13"/>
      <c r="BE613" s="13"/>
      <c r="BF613" s="13"/>
      <c r="BH613" s="13"/>
      <c r="BI613" s="13"/>
      <c r="BJ613" s="13"/>
      <c r="BK613" s="13"/>
      <c r="BL613" s="13"/>
      <c r="BM613" s="101"/>
      <c r="BU613" s="13"/>
      <c r="BV613" s="13"/>
      <c r="BZ613" s="14"/>
      <c r="CA613" s="14"/>
      <c r="CE613" s="14"/>
      <c r="CF613" s="14"/>
    </row>
    <row r="614" spans="24:84" x14ac:dyDescent="0.25">
      <c r="X614" s="13"/>
      <c r="AI614" s="13"/>
      <c r="AJ614" s="13"/>
      <c r="AW614" s="13"/>
      <c r="AX614" s="13"/>
      <c r="BA614" s="13"/>
      <c r="BB614" s="13"/>
      <c r="BE614" s="13"/>
      <c r="BF614" s="13"/>
      <c r="BH614" s="13"/>
      <c r="BI614" s="13"/>
      <c r="BJ614" s="13"/>
      <c r="BK614" s="13"/>
      <c r="BL614" s="13"/>
      <c r="BM614" s="101"/>
      <c r="BU614" s="13"/>
      <c r="BV614" s="13"/>
      <c r="BZ614" s="14"/>
      <c r="CA614" s="14"/>
      <c r="CE614" s="14"/>
      <c r="CF614" s="14"/>
    </row>
    <row r="615" spans="24:84" x14ac:dyDescent="0.25">
      <c r="X615" s="13"/>
      <c r="AI615" s="13"/>
      <c r="AJ615" s="13"/>
      <c r="AW615" s="13"/>
      <c r="AX615" s="13"/>
      <c r="BA615" s="13"/>
      <c r="BB615" s="13"/>
      <c r="BE615" s="13"/>
      <c r="BF615" s="13"/>
      <c r="BH615" s="13"/>
      <c r="BI615" s="13"/>
      <c r="BJ615" s="13"/>
      <c r="BK615" s="13"/>
      <c r="BL615" s="13"/>
      <c r="BM615" s="101"/>
      <c r="BU615" s="13"/>
      <c r="BV615" s="13"/>
      <c r="BZ615" s="14"/>
      <c r="CA615" s="14"/>
      <c r="CE615" s="14"/>
      <c r="CF615" s="14"/>
    </row>
    <row r="616" spans="24:84" x14ac:dyDescent="0.25">
      <c r="X616" s="13"/>
      <c r="AI616" s="13"/>
      <c r="AJ616" s="13"/>
      <c r="AW616" s="13"/>
      <c r="AX616" s="13"/>
      <c r="BA616" s="13"/>
      <c r="BB616" s="13"/>
      <c r="BE616" s="13"/>
      <c r="BF616" s="13"/>
      <c r="BH616" s="13"/>
      <c r="BI616" s="13"/>
      <c r="BJ616" s="13"/>
      <c r="BK616" s="13"/>
      <c r="BL616" s="13"/>
      <c r="BM616" s="101"/>
      <c r="BU616" s="13"/>
      <c r="BV616" s="13"/>
      <c r="BZ616" s="14"/>
      <c r="CA616" s="14"/>
      <c r="CE616" s="14"/>
      <c r="CF616" s="14"/>
    </row>
    <row r="617" spans="24:84" x14ac:dyDescent="0.25">
      <c r="X617" s="13"/>
      <c r="AI617" s="13"/>
      <c r="AJ617" s="13"/>
      <c r="AW617" s="13"/>
      <c r="AX617" s="13"/>
      <c r="BA617" s="13"/>
      <c r="BB617" s="13"/>
      <c r="BE617" s="13"/>
      <c r="BF617" s="13"/>
      <c r="BH617" s="13"/>
      <c r="BI617" s="13"/>
      <c r="BJ617" s="13"/>
      <c r="BK617" s="13"/>
      <c r="BL617" s="13"/>
      <c r="BM617" s="101"/>
      <c r="BU617" s="13"/>
      <c r="BV617" s="13"/>
      <c r="BZ617" s="14"/>
      <c r="CA617" s="14"/>
      <c r="CE617" s="14"/>
      <c r="CF617" s="14"/>
    </row>
    <row r="618" spans="24:84" x14ac:dyDescent="0.25">
      <c r="X618" s="13"/>
      <c r="AI618" s="13"/>
      <c r="AJ618" s="13"/>
      <c r="AW618" s="13"/>
      <c r="AX618" s="13"/>
      <c r="BA618" s="13"/>
      <c r="BB618" s="13"/>
      <c r="BE618" s="13"/>
      <c r="BF618" s="13"/>
      <c r="BH618" s="13"/>
      <c r="BI618" s="13"/>
      <c r="BJ618" s="13"/>
      <c r="BK618" s="13"/>
      <c r="BL618" s="13"/>
      <c r="BM618" s="101"/>
      <c r="BU618" s="13"/>
      <c r="BV618" s="13"/>
      <c r="BZ618" s="14"/>
      <c r="CA618" s="14"/>
      <c r="CE618" s="14"/>
      <c r="CF618" s="14"/>
    </row>
    <row r="619" spans="24:84" x14ac:dyDescent="0.25">
      <c r="X619" s="13"/>
      <c r="AI619" s="13"/>
      <c r="AJ619" s="13"/>
      <c r="AW619" s="13"/>
      <c r="AX619" s="13"/>
      <c r="BA619" s="13"/>
      <c r="BB619" s="13"/>
      <c r="BE619" s="13"/>
      <c r="BF619" s="13"/>
      <c r="BH619" s="13"/>
      <c r="BI619" s="13"/>
      <c r="BJ619" s="13"/>
      <c r="BK619" s="13"/>
      <c r="BL619" s="13"/>
      <c r="BM619" s="101"/>
      <c r="BU619" s="13"/>
      <c r="BV619" s="13"/>
      <c r="BZ619" s="14"/>
      <c r="CA619" s="14"/>
      <c r="CE619" s="14"/>
      <c r="CF619" s="14"/>
    </row>
    <row r="620" spans="24:84" x14ac:dyDescent="0.25">
      <c r="X620" s="13"/>
      <c r="AI620" s="13"/>
      <c r="AJ620" s="13"/>
      <c r="AW620" s="13"/>
      <c r="AX620" s="13"/>
      <c r="BA620" s="13"/>
      <c r="BB620" s="13"/>
      <c r="BE620" s="13"/>
      <c r="BF620" s="13"/>
      <c r="BH620" s="13"/>
      <c r="BI620" s="13"/>
      <c r="BJ620" s="13"/>
      <c r="BK620" s="13"/>
      <c r="BL620" s="13"/>
      <c r="BM620" s="101"/>
      <c r="BU620" s="13"/>
      <c r="BV620" s="13"/>
      <c r="BZ620" s="14"/>
      <c r="CA620" s="14"/>
      <c r="CE620" s="14"/>
      <c r="CF620" s="14"/>
    </row>
    <row r="621" spans="24:84" x14ac:dyDescent="0.25">
      <c r="X621" s="13"/>
      <c r="AI621" s="13"/>
      <c r="AJ621" s="13"/>
      <c r="AW621" s="13"/>
      <c r="AX621" s="13"/>
      <c r="BA621" s="13"/>
      <c r="BB621" s="13"/>
      <c r="BE621" s="13"/>
      <c r="BF621" s="13"/>
      <c r="BH621" s="13"/>
      <c r="BI621" s="13"/>
      <c r="BJ621" s="13"/>
      <c r="BK621" s="13"/>
      <c r="BL621" s="13"/>
      <c r="BM621" s="101"/>
      <c r="BU621" s="13"/>
      <c r="BV621" s="13"/>
      <c r="BZ621" s="14"/>
      <c r="CA621" s="14"/>
      <c r="CE621" s="14"/>
      <c r="CF621" s="14"/>
    </row>
    <row r="622" spans="24:84" x14ac:dyDescent="0.25">
      <c r="X622" s="13"/>
      <c r="AI622" s="13"/>
      <c r="AJ622" s="13"/>
      <c r="AW622" s="13"/>
      <c r="AX622" s="13"/>
      <c r="BA622" s="13"/>
      <c r="BB622" s="13"/>
      <c r="BE622" s="13"/>
      <c r="BF622" s="13"/>
      <c r="BH622" s="13"/>
      <c r="BI622" s="13"/>
      <c r="BJ622" s="13"/>
      <c r="BK622" s="13"/>
      <c r="BL622" s="13"/>
      <c r="BM622" s="101"/>
      <c r="BU622" s="13"/>
      <c r="BV622" s="13"/>
      <c r="BZ622" s="14"/>
      <c r="CA622" s="14"/>
      <c r="CE622" s="14"/>
      <c r="CF622" s="14"/>
    </row>
    <row r="623" spans="24:84" x14ac:dyDescent="0.25">
      <c r="X623" s="13"/>
      <c r="AI623" s="13"/>
      <c r="AJ623" s="13"/>
      <c r="AW623" s="13"/>
      <c r="AX623" s="13"/>
      <c r="BA623" s="13"/>
      <c r="BB623" s="13"/>
      <c r="BE623" s="13"/>
      <c r="BF623" s="13"/>
      <c r="BH623" s="13"/>
      <c r="BI623" s="13"/>
      <c r="BJ623" s="13"/>
      <c r="BK623" s="13"/>
      <c r="BL623" s="13"/>
      <c r="BM623" s="101"/>
      <c r="BU623" s="13"/>
      <c r="BV623" s="13"/>
      <c r="BZ623" s="14"/>
      <c r="CA623" s="14"/>
      <c r="CE623" s="14"/>
      <c r="CF623" s="14"/>
    </row>
    <row r="624" spans="24:84" x14ac:dyDescent="0.25">
      <c r="X624" s="13"/>
      <c r="AI624" s="13"/>
      <c r="AJ624" s="13"/>
      <c r="AW624" s="13"/>
      <c r="AX624" s="13"/>
      <c r="BA624" s="13"/>
      <c r="BB624" s="13"/>
      <c r="BE624" s="13"/>
      <c r="BF624" s="13"/>
      <c r="BH624" s="13"/>
      <c r="BI624" s="13"/>
      <c r="BJ624" s="13"/>
      <c r="BK624" s="13"/>
      <c r="BL624" s="13"/>
      <c r="BM624" s="101"/>
      <c r="BU624" s="13"/>
      <c r="BV624" s="13"/>
      <c r="BZ624" s="14"/>
      <c r="CA624" s="14"/>
      <c r="CE624" s="14"/>
      <c r="CF624" s="14"/>
    </row>
    <row r="625" spans="24:84" x14ac:dyDescent="0.25">
      <c r="X625" s="13"/>
      <c r="AI625" s="13"/>
      <c r="AJ625" s="13"/>
      <c r="AW625" s="13"/>
      <c r="AX625" s="13"/>
      <c r="BA625" s="13"/>
      <c r="BB625" s="13"/>
      <c r="BE625" s="13"/>
      <c r="BF625" s="13"/>
      <c r="BH625" s="13"/>
      <c r="BI625" s="13"/>
      <c r="BJ625" s="13"/>
      <c r="BK625" s="13"/>
      <c r="BL625" s="13"/>
      <c r="BM625" s="101"/>
      <c r="BU625" s="13"/>
      <c r="BV625" s="13"/>
      <c r="BZ625" s="14"/>
      <c r="CA625" s="14"/>
      <c r="CE625" s="14"/>
      <c r="CF625" s="14"/>
    </row>
    <row r="626" spans="24:84" x14ac:dyDescent="0.25">
      <c r="X626" s="13"/>
      <c r="AI626" s="13"/>
      <c r="AJ626" s="13"/>
      <c r="AW626" s="13"/>
      <c r="AX626" s="13"/>
      <c r="BA626" s="13"/>
      <c r="BB626" s="13"/>
      <c r="BE626" s="13"/>
      <c r="BF626" s="13"/>
      <c r="BH626" s="13"/>
      <c r="BI626" s="13"/>
      <c r="BJ626" s="13"/>
      <c r="BK626" s="13"/>
      <c r="BL626" s="13"/>
      <c r="BM626" s="101"/>
      <c r="BU626" s="13"/>
      <c r="BV626" s="13"/>
      <c r="BZ626" s="14"/>
      <c r="CA626" s="14"/>
      <c r="CE626" s="14"/>
      <c r="CF626" s="14"/>
    </row>
    <row r="627" spans="24:84" x14ac:dyDescent="0.25">
      <c r="X627" s="13"/>
      <c r="AI627" s="13"/>
      <c r="AJ627" s="13"/>
      <c r="AW627" s="13"/>
      <c r="AX627" s="13"/>
      <c r="BA627" s="13"/>
      <c r="BB627" s="13"/>
      <c r="BE627" s="13"/>
      <c r="BF627" s="13"/>
      <c r="BH627" s="13"/>
      <c r="BI627" s="13"/>
      <c r="BJ627" s="13"/>
      <c r="BK627" s="13"/>
      <c r="BL627" s="13"/>
      <c r="BM627" s="101"/>
      <c r="BU627" s="13"/>
      <c r="BV627" s="13"/>
      <c r="BZ627" s="14"/>
      <c r="CA627" s="14"/>
      <c r="CE627" s="14"/>
      <c r="CF627" s="14"/>
    </row>
    <row r="628" spans="24:84" x14ac:dyDescent="0.25">
      <c r="X628" s="13"/>
      <c r="AI628" s="13"/>
      <c r="AJ628" s="13"/>
      <c r="AW628" s="13"/>
      <c r="AX628" s="13"/>
      <c r="BA628" s="13"/>
      <c r="BB628" s="13"/>
      <c r="BE628" s="13"/>
      <c r="BF628" s="13"/>
      <c r="BH628" s="13"/>
      <c r="BI628" s="13"/>
      <c r="BJ628" s="13"/>
      <c r="BK628" s="13"/>
      <c r="BL628" s="13"/>
      <c r="BM628" s="101"/>
      <c r="BU628" s="13"/>
      <c r="BV628" s="13"/>
      <c r="BZ628" s="14"/>
      <c r="CA628" s="14"/>
      <c r="CE628" s="14"/>
      <c r="CF628" s="14"/>
    </row>
    <row r="629" spans="24:84" x14ac:dyDescent="0.25">
      <c r="X629" s="13"/>
      <c r="AI629" s="13"/>
      <c r="AJ629" s="13"/>
      <c r="AW629" s="13"/>
      <c r="AX629" s="13"/>
      <c r="BA629" s="13"/>
      <c r="BB629" s="13"/>
      <c r="BE629" s="13"/>
      <c r="BF629" s="13"/>
      <c r="BH629" s="13"/>
      <c r="BI629" s="13"/>
      <c r="BJ629" s="13"/>
      <c r="BK629" s="13"/>
      <c r="BL629" s="13"/>
      <c r="BM629" s="101"/>
      <c r="BU629" s="13"/>
      <c r="BV629" s="13"/>
      <c r="BZ629" s="14"/>
      <c r="CA629" s="14"/>
      <c r="CE629" s="14"/>
      <c r="CF629" s="14"/>
    </row>
    <row r="630" spans="24:84" x14ac:dyDescent="0.25">
      <c r="X630" s="13"/>
      <c r="AI630" s="13"/>
      <c r="AJ630" s="13"/>
      <c r="AW630" s="13"/>
      <c r="AX630" s="13"/>
      <c r="BA630" s="13"/>
      <c r="BB630" s="13"/>
      <c r="BE630" s="13"/>
      <c r="BF630" s="13"/>
      <c r="BH630" s="13"/>
      <c r="BI630" s="13"/>
      <c r="BJ630" s="13"/>
      <c r="BK630" s="13"/>
      <c r="BL630" s="13"/>
      <c r="BM630" s="101"/>
      <c r="BU630" s="13"/>
      <c r="BV630" s="13"/>
      <c r="BZ630" s="14"/>
      <c r="CA630" s="14"/>
      <c r="CE630" s="14"/>
      <c r="CF630" s="14"/>
    </row>
    <row r="631" spans="24:84" x14ac:dyDescent="0.25">
      <c r="X631" s="13"/>
      <c r="AI631" s="13"/>
      <c r="AJ631" s="13"/>
      <c r="AW631" s="13"/>
      <c r="AX631" s="13"/>
      <c r="BA631" s="13"/>
      <c r="BB631" s="13"/>
      <c r="BE631" s="13"/>
      <c r="BF631" s="13"/>
      <c r="BH631" s="13"/>
      <c r="BI631" s="13"/>
      <c r="BJ631" s="13"/>
      <c r="BK631" s="13"/>
      <c r="BL631" s="13"/>
      <c r="BM631" s="101"/>
      <c r="BU631" s="13"/>
      <c r="BV631" s="13"/>
      <c r="BZ631" s="14"/>
      <c r="CA631" s="14"/>
      <c r="CE631" s="14"/>
      <c r="CF631" s="14"/>
    </row>
    <row r="632" spans="24:84" x14ac:dyDescent="0.25">
      <c r="X632" s="13"/>
      <c r="AI632" s="13"/>
      <c r="AJ632" s="13"/>
      <c r="AW632" s="13"/>
      <c r="AX632" s="13"/>
      <c r="BA632" s="13"/>
      <c r="BB632" s="13"/>
      <c r="BE632" s="13"/>
      <c r="BF632" s="13"/>
      <c r="BH632" s="13"/>
      <c r="BI632" s="13"/>
      <c r="BJ632" s="13"/>
      <c r="BK632" s="13"/>
      <c r="BL632" s="13"/>
      <c r="BM632" s="101"/>
      <c r="BU632" s="13"/>
      <c r="BV632" s="13"/>
      <c r="BZ632" s="14"/>
      <c r="CA632" s="14"/>
      <c r="CE632" s="14"/>
      <c r="CF632" s="14"/>
    </row>
    <row r="633" spans="24:84" x14ac:dyDescent="0.25">
      <c r="X633" s="13"/>
      <c r="AI633" s="13"/>
      <c r="AJ633" s="13"/>
      <c r="AW633" s="13"/>
      <c r="AX633" s="13"/>
      <c r="BA633" s="13"/>
      <c r="BB633" s="13"/>
      <c r="BE633" s="13"/>
      <c r="BF633" s="13"/>
      <c r="BH633" s="13"/>
      <c r="BI633" s="13"/>
      <c r="BJ633" s="13"/>
      <c r="BK633" s="13"/>
      <c r="BL633" s="13"/>
      <c r="BM633" s="101"/>
      <c r="BU633" s="13"/>
      <c r="BV633" s="13"/>
      <c r="BZ633" s="14"/>
      <c r="CA633" s="14"/>
      <c r="CE633" s="14"/>
      <c r="CF633" s="14"/>
    </row>
    <row r="634" spans="24:84" x14ac:dyDescent="0.25">
      <c r="X634" s="13"/>
      <c r="AI634" s="13"/>
      <c r="AJ634" s="13"/>
      <c r="AW634" s="13"/>
      <c r="AX634" s="13"/>
      <c r="BA634" s="13"/>
      <c r="BB634" s="13"/>
      <c r="BE634" s="13"/>
      <c r="BF634" s="13"/>
      <c r="BH634" s="13"/>
      <c r="BI634" s="13"/>
      <c r="BJ634" s="13"/>
      <c r="BK634" s="13"/>
      <c r="BL634" s="13"/>
      <c r="BM634" s="101"/>
      <c r="BU634" s="13"/>
      <c r="BV634" s="13"/>
      <c r="BZ634" s="14"/>
      <c r="CA634" s="14"/>
      <c r="CE634" s="14"/>
      <c r="CF634" s="14"/>
    </row>
    <row r="635" spans="24:84" x14ac:dyDescent="0.25">
      <c r="X635" s="13"/>
      <c r="AI635" s="13"/>
      <c r="AJ635" s="13"/>
      <c r="AW635" s="13"/>
      <c r="AX635" s="13"/>
      <c r="BA635" s="13"/>
      <c r="BB635" s="13"/>
      <c r="BE635" s="13"/>
      <c r="BF635" s="13"/>
      <c r="BH635" s="13"/>
      <c r="BI635" s="13"/>
      <c r="BJ635" s="13"/>
      <c r="BK635" s="13"/>
      <c r="BL635" s="13"/>
      <c r="BM635" s="101"/>
      <c r="BU635" s="13"/>
      <c r="BV635" s="13"/>
      <c r="BZ635" s="14"/>
      <c r="CA635" s="14"/>
      <c r="CE635" s="14"/>
      <c r="CF635" s="14"/>
    </row>
    <row r="636" spans="24:84" x14ac:dyDescent="0.25">
      <c r="X636" s="13"/>
      <c r="AI636" s="13"/>
      <c r="AJ636" s="13"/>
      <c r="AW636" s="13"/>
      <c r="AX636" s="13"/>
      <c r="BA636" s="13"/>
      <c r="BB636" s="13"/>
      <c r="BE636" s="13"/>
      <c r="BF636" s="13"/>
      <c r="BH636" s="13"/>
      <c r="BI636" s="13"/>
      <c r="BJ636" s="13"/>
      <c r="BK636" s="13"/>
      <c r="BL636" s="13"/>
      <c r="BM636" s="101"/>
      <c r="BU636" s="13"/>
      <c r="BV636" s="13"/>
      <c r="BZ636" s="14"/>
      <c r="CA636" s="14"/>
      <c r="CE636" s="14"/>
      <c r="CF636" s="14"/>
    </row>
    <row r="637" spans="24:84" x14ac:dyDescent="0.25">
      <c r="X637" s="13"/>
      <c r="AI637" s="13"/>
      <c r="AJ637" s="13"/>
      <c r="AW637" s="13"/>
      <c r="AX637" s="13"/>
      <c r="BA637" s="13"/>
      <c r="BB637" s="13"/>
      <c r="BE637" s="13"/>
      <c r="BF637" s="13"/>
      <c r="BH637" s="13"/>
      <c r="BI637" s="13"/>
      <c r="BJ637" s="13"/>
      <c r="BK637" s="13"/>
      <c r="BL637" s="13"/>
      <c r="BM637" s="101"/>
      <c r="BU637" s="13"/>
      <c r="BV637" s="13"/>
      <c r="BZ637" s="14"/>
      <c r="CA637" s="14"/>
      <c r="CE637" s="14"/>
      <c r="CF637" s="14"/>
    </row>
    <row r="638" spans="24:84" x14ac:dyDescent="0.25">
      <c r="X638" s="13"/>
      <c r="AI638" s="13"/>
      <c r="AJ638" s="13"/>
      <c r="AW638" s="13"/>
      <c r="AX638" s="13"/>
      <c r="BA638" s="13"/>
      <c r="BB638" s="13"/>
      <c r="BE638" s="13"/>
      <c r="BF638" s="13"/>
      <c r="BH638" s="13"/>
      <c r="BI638" s="13"/>
      <c r="BJ638" s="13"/>
      <c r="BK638" s="13"/>
      <c r="BL638" s="13"/>
      <c r="BM638" s="101"/>
      <c r="BU638" s="13"/>
      <c r="BV638" s="13"/>
      <c r="BZ638" s="14"/>
      <c r="CA638" s="14"/>
      <c r="CE638" s="14"/>
      <c r="CF638" s="14"/>
    </row>
    <row r="639" spans="24:84" x14ac:dyDescent="0.25">
      <c r="X639" s="13"/>
      <c r="AI639" s="13"/>
      <c r="AJ639" s="13"/>
      <c r="AW639" s="13"/>
      <c r="AX639" s="13"/>
      <c r="BA639" s="13"/>
      <c r="BB639" s="13"/>
      <c r="BE639" s="13"/>
      <c r="BF639" s="13"/>
      <c r="BH639" s="13"/>
      <c r="BI639" s="13"/>
      <c r="BJ639" s="13"/>
      <c r="BK639" s="13"/>
      <c r="BL639" s="13"/>
      <c r="BM639" s="101"/>
      <c r="BU639" s="13"/>
      <c r="BV639" s="13"/>
      <c r="BZ639" s="14"/>
      <c r="CA639" s="14"/>
      <c r="CE639" s="14"/>
      <c r="CF639" s="14"/>
    </row>
    <row r="640" spans="24:84" x14ac:dyDescent="0.25">
      <c r="X640" s="13"/>
      <c r="AI640" s="13"/>
      <c r="AJ640" s="13"/>
      <c r="AW640" s="13"/>
      <c r="AX640" s="13"/>
      <c r="BA640" s="13"/>
      <c r="BB640" s="13"/>
      <c r="BE640" s="13"/>
      <c r="BF640" s="13"/>
      <c r="BH640" s="13"/>
      <c r="BI640" s="13"/>
      <c r="BJ640" s="13"/>
      <c r="BK640" s="13"/>
      <c r="BL640" s="13"/>
      <c r="BM640" s="101"/>
      <c r="BU640" s="13"/>
      <c r="BV640" s="13"/>
      <c r="BZ640" s="14"/>
      <c r="CA640" s="14"/>
      <c r="CE640" s="14"/>
      <c r="CF640" s="14"/>
    </row>
    <row r="641" spans="24:84" x14ac:dyDescent="0.25">
      <c r="X641" s="13"/>
      <c r="AI641" s="13"/>
      <c r="AJ641" s="13"/>
      <c r="AW641" s="13"/>
      <c r="AX641" s="13"/>
      <c r="BA641" s="13"/>
      <c r="BB641" s="13"/>
      <c r="BE641" s="13"/>
      <c r="BF641" s="13"/>
      <c r="BH641" s="13"/>
      <c r="BI641" s="13"/>
      <c r="BJ641" s="13"/>
      <c r="BK641" s="13"/>
      <c r="BL641" s="13"/>
      <c r="BM641" s="101"/>
      <c r="BU641" s="13"/>
      <c r="BV641" s="13"/>
      <c r="BZ641" s="14"/>
      <c r="CA641" s="14"/>
      <c r="CE641" s="14"/>
      <c r="CF641" s="14"/>
    </row>
    <row r="642" spans="24:84" x14ac:dyDescent="0.25">
      <c r="X642" s="13"/>
      <c r="AI642" s="13"/>
      <c r="AJ642" s="13"/>
      <c r="AW642" s="13"/>
      <c r="AX642" s="13"/>
      <c r="BA642" s="13"/>
      <c r="BB642" s="13"/>
      <c r="BE642" s="13"/>
      <c r="BF642" s="13"/>
      <c r="BH642" s="13"/>
      <c r="BI642" s="13"/>
      <c r="BJ642" s="13"/>
      <c r="BK642" s="13"/>
      <c r="BL642" s="13"/>
      <c r="BM642" s="101"/>
      <c r="BU642" s="13"/>
      <c r="BV642" s="13"/>
      <c r="BZ642" s="14"/>
      <c r="CA642" s="14"/>
      <c r="CE642" s="14"/>
      <c r="CF642" s="14"/>
    </row>
    <row r="643" spans="24:84" x14ac:dyDescent="0.25">
      <c r="X643" s="13"/>
      <c r="AI643" s="13"/>
      <c r="AJ643" s="13"/>
      <c r="AW643" s="13"/>
      <c r="AX643" s="13"/>
      <c r="BA643" s="13"/>
      <c r="BB643" s="13"/>
      <c r="BE643" s="13"/>
      <c r="BF643" s="13"/>
      <c r="BH643" s="13"/>
      <c r="BI643" s="13"/>
      <c r="BJ643" s="13"/>
      <c r="BK643" s="13"/>
      <c r="BL643" s="13"/>
      <c r="BM643" s="101"/>
      <c r="BU643" s="13"/>
      <c r="BV643" s="13"/>
      <c r="BZ643" s="14"/>
      <c r="CA643" s="14"/>
      <c r="CE643" s="14"/>
      <c r="CF643" s="14"/>
    </row>
    <row r="644" spans="24:84" x14ac:dyDescent="0.25">
      <c r="X644" s="13"/>
      <c r="AI644" s="13"/>
      <c r="AJ644" s="13"/>
      <c r="AW644" s="13"/>
      <c r="AX644" s="13"/>
      <c r="BA644" s="13"/>
      <c r="BB644" s="13"/>
      <c r="BE644" s="13"/>
      <c r="BF644" s="13"/>
      <c r="BH644" s="13"/>
      <c r="BI644" s="13"/>
      <c r="BJ644" s="13"/>
      <c r="BK644" s="13"/>
      <c r="BL644" s="13"/>
      <c r="BM644" s="101"/>
      <c r="BU644" s="13"/>
      <c r="BV644" s="13"/>
      <c r="BZ644" s="14"/>
      <c r="CA644" s="14"/>
      <c r="CE644" s="14"/>
      <c r="CF644" s="14"/>
    </row>
    <row r="645" spans="24:84" x14ac:dyDescent="0.25">
      <c r="X645" s="13"/>
      <c r="AI645" s="13"/>
      <c r="AJ645" s="13"/>
      <c r="AW645" s="13"/>
      <c r="AX645" s="13"/>
      <c r="BA645" s="13"/>
      <c r="BB645" s="13"/>
      <c r="BE645" s="13"/>
      <c r="BF645" s="13"/>
      <c r="BH645" s="13"/>
      <c r="BI645" s="13"/>
      <c r="BJ645" s="13"/>
      <c r="BK645" s="13"/>
      <c r="BL645" s="13"/>
      <c r="BM645" s="101"/>
      <c r="BU645" s="13"/>
      <c r="BV645" s="13"/>
      <c r="BZ645" s="14"/>
      <c r="CA645" s="14"/>
      <c r="CE645" s="14"/>
      <c r="CF645" s="14"/>
    </row>
    <row r="646" spans="24:84" x14ac:dyDescent="0.25">
      <c r="X646" s="13"/>
      <c r="AI646" s="13"/>
      <c r="AJ646" s="13"/>
      <c r="AW646" s="13"/>
      <c r="AX646" s="13"/>
      <c r="BA646" s="13"/>
      <c r="BB646" s="13"/>
      <c r="BE646" s="13"/>
      <c r="BF646" s="13"/>
      <c r="BH646" s="13"/>
      <c r="BI646" s="13"/>
      <c r="BJ646" s="13"/>
      <c r="BK646" s="13"/>
      <c r="BL646" s="13"/>
      <c r="BM646" s="101"/>
      <c r="BU646" s="13"/>
      <c r="BV646" s="13"/>
      <c r="BZ646" s="14"/>
      <c r="CA646" s="14"/>
      <c r="CE646" s="14"/>
      <c r="CF646" s="14"/>
    </row>
    <row r="647" spans="24:84" x14ac:dyDescent="0.25">
      <c r="X647" s="13"/>
      <c r="AI647" s="13"/>
      <c r="AJ647" s="13"/>
      <c r="AW647" s="13"/>
      <c r="AX647" s="13"/>
      <c r="BA647" s="13"/>
      <c r="BB647" s="13"/>
      <c r="BE647" s="13"/>
      <c r="BF647" s="13"/>
      <c r="BH647" s="13"/>
      <c r="BI647" s="13"/>
      <c r="BJ647" s="13"/>
      <c r="BK647" s="13"/>
      <c r="BL647" s="13"/>
      <c r="BM647" s="101"/>
      <c r="BU647" s="13"/>
      <c r="BV647" s="13"/>
      <c r="BZ647" s="14"/>
      <c r="CA647" s="14"/>
      <c r="CE647" s="14"/>
      <c r="CF647" s="14"/>
    </row>
    <row r="648" spans="24:84" x14ac:dyDescent="0.25">
      <c r="X648" s="13"/>
      <c r="AI648" s="13"/>
      <c r="AJ648" s="13"/>
      <c r="AW648" s="13"/>
      <c r="AX648" s="13"/>
      <c r="BA648" s="13"/>
      <c r="BB648" s="13"/>
      <c r="BE648" s="13"/>
      <c r="BF648" s="13"/>
      <c r="BH648" s="13"/>
      <c r="BI648" s="13"/>
      <c r="BJ648" s="13"/>
      <c r="BK648" s="13"/>
      <c r="BL648" s="13"/>
      <c r="BM648" s="101"/>
      <c r="BU648" s="13"/>
      <c r="BV648" s="13"/>
      <c r="BZ648" s="14"/>
      <c r="CA648" s="14"/>
      <c r="CE648" s="14"/>
      <c r="CF648" s="14"/>
    </row>
    <row r="649" spans="24:84" x14ac:dyDescent="0.25">
      <c r="X649" s="13"/>
      <c r="AI649" s="13"/>
      <c r="AJ649" s="13"/>
      <c r="AW649" s="13"/>
      <c r="AX649" s="13"/>
      <c r="BA649" s="13"/>
      <c r="BB649" s="13"/>
      <c r="BE649" s="13"/>
      <c r="BF649" s="13"/>
      <c r="BH649" s="13"/>
      <c r="BI649" s="13"/>
      <c r="BJ649" s="13"/>
      <c r="BK649" s="13"/>
      <c r="BL649" s="13"/>
      <c r="BM649" s="101"/>
      <c r="BU649" s="13"/>
      <c r="BV649" s="13"/>
      <c r="BZ649" s="14"/>
      <c r="CA649" s="14"/>
      <c r="CE649" s="14"/>
      <c r="CF649" s="14"/>
    </row>
    <row r="650" spans="24:84" x14ac:dyDescent="0.25">
      <c r="X650" s="13"/>
      <c r="AI650" s="13"/>
      <c r="AJ650" s="13"/>
      <c r="AW650" s="13"/>
      <c r="AX650" s="13"/>
      <c r="BA650" s="13"/>
      <c r="BB650" s="13"/>
      <c r="BE650" s="13"/>
      <c r="BF650" s="13"/>
      <c r="BH650" s="13"/>
      <c r="BI650" s="13"/>
      <c r="BJ650" s="13"/>
      <c r="BK650" s="13"/>
      <c r="BL650" s="13"/>
      <c r="BM650" s="101"/>
      <c r="BU650" s="13"/>
      <c r="BV650" s="13"/>
      <c r="BZ650" s="14"/>
      <c r="CA650" s="14"/>
      <c r="CE650" s="14"/>
      <c r="CF650" s="14"/>
    </row>
    <row r="651" spans="24:84" x14ac:dyDescent="0.25">
      <c r="X651" s="13"/>
      <c r="AI651" s="13"/>
      <c r="AJ651" s="13"/>
      <c r="AW651" s="13"/>
      <c r="AX651" s="13"/>
      <c r="BA651" s="13"/>
      <c r="BB651" s="13"/>
      <c r="BE651" s="13"/>
      <c r="BF651" s="13"/>
      <c r="BH651" s="13"/>
      <c r="BI651" s="13"/>
      <c r="BJ651" s="13"/>
      <c r="BK651" s="13"/>
      <c r="BL651" s="13"/>
      <c r="BM651" s="101"/>
      <c r="BU651" s="13"/>
      <c r="BV651" s="13"/>
      <c r="BZ651" s="14"/>
      <c r="CA651" s="14"/>
      <c r="CE651" s="14"/>
      <c r="CF651" s="14"/>
    </row>
    <row r="652" spans="24:84" x14ac:dyDescent="0.25">
      <c r="X652" s="13"/>
      <c r="AI652" s="13"/>
      <c r="AJ652" s="13"/>
      <c r="AW652" s="13"/>
      <c r="AX652" s="13"/>
      <c r="BA652" s="13"/>
      <c r="BB652" s="13"/>
      <c r="BE652" s="13"/>
      <c r="BF652" s="13"/>
      <c r="BH652" s="13"/>
      <c r="BI652" s="13"/>
      <c r="BJ652" s="13"/>
      <c r="BK652" s="13"/>
      <c r="BL652" s="13"/>
      <c r="BM652" s="101"/>
      <c r="BU652" s="13"/>
      <c r="BV652" s="13"/>
      <c r="BZ652" s="14"/>
      <c r="CA652" s="14"/>
      <c r="CE652" s="14"/>
      <c r="CF652" s="14"/>
    </row>
    <row r="653" spans="24:84" x14ac:dyDescent="0.25">
      <c r="X653" s="13"/>
      <c r="AI653" s="13"/>
      <c r="AJ653" s="13"/>
      <c r="AW653" s="13"/>
      <c r="AX653" s="13"/>
      <c r="BA653" s="13"/>
      <c r="BB653" s="13"/>
      <c r="BE653" s="13"/>
      <c r="BF653" s="13"/>
      <c r="BH653" s="13"/>
      <c r="BI653" s="13"/>
      <c r="BJ653" s="13"/>
      <c r="BK653" s="13"/>
      <c r="BL653" s="13"/>
      <c r="BM653" s="101"/>
      <c r="BU653" s="13"/>
      <c r="BV653" s="13"/>
      <c r="BZ653" s="14"/>
      <c r="CA653" s="14"/>
      <c r="CE653" s="14"/>
      <c r="CF653" s="14"/>
    </row>
    <row r="654" spans="24:84" x14ac:dyDescent="0.25">
      <c r="X654" s="13"/>
      <c r="AI654" s="13"/>
      <c r="AJ654" s="13"/>
      <c r="AW654" s="13"/>
      <c r="AX654" s="13"/>
      <c r="BA654" s="13"/>
      <c r="BB654" s="13"/>
      <c r="BE654" s="13"/>
      <c r="BF654" s="13"/>
      <c r="BH654" s="13"/>
      <c r="BI654" s="13"/>
      <c r="BJ654" s="13"/>
      <c r="BK654" s="13"/>
      <c r="BL654" s="13"/>
      <c r="BM654" s="101"/>
      <c r="BU654" s="13"/>
      <c r="BV654" s="13"/>
      <c r="BZ654" s="14"/>
      <c r="CA654" s="14"/>
      <c r="CE654" s="14"/>
      <c r="CF654" s="14"/>
    </row>
    <row r="655" spans="24:84" x14ac:dyDescent="0.25">
      <c r="X655" s="13"/>
      <c r="AI655" s="13"/>
      <c r="AJ655" s="13"/>
      <c r="AW655" s="13"/>
      <c r="AX655" s="13"/>
      <c r="BA655" s="13"/>
      <c r="BB655" s="13"/>
      <c r="BE655" s="13"/>
      <c r="BF655" s="13"/>
      <c r="BH655" s="13"/>
      <c r="BI655" s="13"/>
      <c r="BJ655" s="13"/>
      <c r="BK655" s="13"/>
      <c r="BL655" s="13"/>
      <c r="BM655" s="101"/>
      <c r="BU655" s="13"/>
      <c r="BV655" s="13"/>
      <c r="BZ655" s="14"/>
      <c r="CA655" s="14"/>
      <c r="CE655" s="14"/>
      <c r="CF655" s="14"/>
    </row>
    <row r="656" spans="24:84" x14ac:dyDescent="0.25">
      <c r="X656" s="13"/>
      <c r="AI656" s="13"/>
      <c r="AJ656" s="13"/>
      <c r="AW656" s="13"/>
      <c r="AX656" s="13"/>
      <c r="BA656" s="13"/>
      <c r="BB656" s="13"/>
      <c r="BE656" s="13"/>
      <c r="BF656" s="13"/>
      <c r="BH656" s="13"/>
      <c r="BI656" s="13"/>
      <c r="BJ656" s="13"/>
      <c r="BK656" s="13"/>
      <c r="BL656" s="13"/>
      <c r="BM656" s="101"/>
      <c r="BU656" s="13"/>
      <c r="BV656" s="13"/>
      <c r="BZ656" s="14"/>
      <c r="CA656" s="14"/>
      <c r="CE656" s="14"/>
      <c r="CF656" s="14"/>
    </row>
    <row r="657" spans="24:84" x14ac:dyDescent="0.25">
      <c r="X657" s="13"/>
      <c r="AI657" s="13"/>
      <c r="AJ657" s="13"/>
      <c r="AW657" s="13"/>
      <c r="AX657" s="13"/>
      <c r="BA657" s="13"/>
      <c r="BB657" s="13"/>
      <c r="BE657" s="13"/>
      <c r="BF657" s="13"/>
      <c r="BH657" s="13"/>
      <c r="BI657" s="13"/>
      <c r="BJ657" s="13"/>
      <c r="BK657" s="13"/>
      <c r="BL657" s="13"/>
      <c r="BM657" s="101"/>
      <c r="BU657" s="13"/>
      <c r="BV657" s="13"/>
      <c r="BZ657" s="14"/>
      <c r="CA657" s="14"/>
      <c r="CE657" s="14"/>
      <c r="CF657" s="14"/>
    </row>
    <row r="658" spans="24:84" x14ac:dyDescent="0.25">
      <c r="X658" s="13"/>
      <c r="AI658" s="13"/>
      <c r="AJ658" s="13"/>
      <c r="AW658" s="13"/>
      <c r="AX658" s="13"/>
      <c r="BA658" s="13"/>
      <c r="BB658" s="13"/>
      <c r="BE658" s="13"/>
      <c r="BF658" s="13"/>
      <c r="BH658" s="13"/>
      <c r="BI658" s="13"/>
      <c r="BJ658" s="13"/>
      <c r="BK658" s="13"/>
      <c r="BL658" s="13"/>
      <c r="BM658" s="101"/>
      <c r="BU658" s="13"/>
      <c r="BV658" s="13"/>
      <c r="BZ658" s="14"/>
      <c r="CA658" s="14"/>
      <c r="CE658" s="14"/>
      <c r="CF658" s="14"/>
    </row>
    <row r="659" spans="24:84" x14ac:dyDescent="0.25">
      <c r="X659" s="13"/>
      <c r="AI659" s="13"/>
      <c r="AJ659" s="13"/>
      <c r="AW659" s="13"/>
      <c r="AX659" s="13"/>
      <c r="BA659" s="13"/>
      <c r="BB659" s="13"/>
      <c r="BE659" s="13"/>
      <c r="BF659" s="13"/>
      <c r="BH659" s="13"/>
      <c r="BI659" s="13"/>
      <c r="BJ659" s="13"/>
      <c r="BK659" s="13"/>
      <c r="BL659" s="13"/>
      <c r="BM659" s="101"/>
      <c r="BU659" s="13"/>
      <c r="BV659" s="13"/>
      <c r="BZ659" s="14"/>
      <c r="CA659" s="14"/>
      <c r="CE659" s="14"/>
      <c r="CF659" s="14"/>
    </row>
    <row r="660" spans="24:84" x14ac:dyDescent="0.25">
      <c r="X660" s="13"/>
      <c r="AI660" s="13"/>
      <c r="AJ660" s="13"/>
      <c r="AW660" s="13"/>
      <c r="AX660" s="13"/>
      <c r="BA660" s="13"/>
      <c r="BB660" s="13"/>
      <c r="BE660" s="13"/>
      <c r="BF660" s="13"/>
      <c r="BH660" s="13"/>
      <c r="BI660" s="13"/>
      <c r="BJ660" s="13"/>
      <c r="BK660" s="13"/>
      <c r="BL660" s="13"/>
      <c r="BM660" s="101"/>
      <c r="BU660" s="13"/>
      <c r="BV660" s="13"/>
      <c r="BZ660" s="14"/>
      <c r="CA660" s="14"/>
      <c r="CE660" s="14"/>
      <c r="CF660" s="14"/>
    </row>
    <row r="661" spans="24:84" x14ac:dyDescent="0.25">
      <c r="X661" s="13"/>
      <c r="AI661" s="13"/>
      <c r="AJ661" s="13"/>
      <c r="AW661" s="13"/>
      <c r="AX661" s="13"/>
      <c r="BA661" s="13"/>
      <c r="BB661" s="13"/>
      <c r="BE661" s="13"/>
      <c r="BF661" s="13"/>
      <c r="BH661" s="13"/>
      <c r="BI661" s="13"/>
      <c r="BJ661" s="13"/>
      <c r="BK661" s="13"/>
      <c r="BL661" s="13"/>
      <c r="BM661" s="101"/>
      <c r="BU661" s="13"/>
      <c r="BV661" s="13"/>
      <c r="BZ661" s="14"/>
      <c r="CA661" s="14"/>
      <c r="CE661" s="14"/>
      <c r="CF661" s="14"/>
    </row>
    <row r="662" spans="24:84" x14ac:dyDescent="0.25">
      <c r="X662" s="13"/>
      <c r="AI662" s="13"/>
      <c r="AJ662" s="13"/>
      <c r="AW662" s="13"/>
      <c r="AX662" s="13"/>
      <c r="BA662" s="13"/>
      <c r="BB662" s="13"/>
      <c r="BE662" s="13"/>
      <c r="BF662" s="13"/>
      <c r="BH662" s="13"/>
      <c r="BI662" s="13"/>
      <c r="BJ662" s="13"/>
      <c r="BK662" s="13"/>
      <c r="BL662" s="13"/>
      <c r="BM662" s="101"/>
      <c r="BU662" s="13"/>
      <c r="BV662" s="13"/>
      <c r="BZ662" s="14"/>
      <c r="CA662" s="14"/>
      <c r="CE662" s="14"/>
      <c r="CF662" s="14"/>
    </row>
    <row r="663" spans="24:84" x14ac:dyDescent="0.25">
      <c r="X663" s="13"/>
      <c r="AI663" s="13"/>
      <c r="AJ663" s="13"/>
      <c r="AW663" s="13"/>
      <c r="AX663" s="13"/>
      <c r="BA663" s="13"/>
      <c r="BB663" s="13"/>
      <c r="BE663" s="13"/>
      <c r="BF663" s="13"/>
      <c r="BH663" s="13"/>
      <c r="BI663" s="13"/>
      <c r="BJ663" s="13"/>
      <c r="BK663" s="13"/>
      <c r="BL663" s="13"/>
      <c r="BM663" s="101"/>
      <c r="BU663" s="13"/>
      <c r="BV663" s="13"/>
      <c r="BZ663" s="14"/>
      <c r="CA663" s="14"/>
      <c r="CE663" s="14"/>
      <c r="CF663" s="14"/>
    </row>
    <row r="664" spans="24:84" x14ac:dyDescent="0.25">
      <c r="X664" s="13"/>
      <c r="AI664" s="13"/>
      <c r="AJ664" s="13"/>
      <c r="AW664" s="13"/>
      <c r="AX664" s="13"/>
      <c r="BA664" s="13"/>
      <c r="BB664" s="13"/>
      <c r="BE664" s="13"/>
      <c r="BF664" s="13"/>
      <c r="BH664" s="13"/>
      <c r="BI664" s="13"/>
      <c r="BJ664" s="13"/>
      <c r="BK664" s="13"/>
      <c r="BL664" s="13"/>
      <c r="BM664" s="101"/>
      <c r="BU664" s="13"/>
      <c r="BV664" s="13"/>
      <c r="BZ664" s="14"/>
      <c r="CA664" s="14"/>
      <c r="CE664" s="14"/>
      <c r="CF664" s="14"/>
    </row>
    <row r="665" spans="24:84" x14ac:dyDescent="0.25">
      <c r="X665" s="13"/>
      <c r="AI665" s="13"/>
      <c r="AJ665" s="13"/>
      <c r="AW665" s="13"/>
      <c r="AX665" s="13"/>
      <c r="BA665" s="13"/>
      <c r="BB665" s="13"/>
      <c r="BE665" s="13"/>
      <c r="BF665" s="13"/>
      <c r="BH665" s="13"/>
      <c r="BI665" s="13"/>
      <c r="BJ665" s="13"/>
      <c r="BK665" s="13"/>
      <c r="BL665" s="13"/>
      <c r="BM665" s="101"/>
      <c r="BU665" s="13"/>
      <c r="BV665" s="13"/>
      <c r="BZ665" s="14"/>
      <c r="CA665" s="14"/>
      <c r="CE665" s="14"/>
      <c r="CF665" s="14"/>
    </row>
    <row r="666" spans="24:84" x14ac:dyDescent="0.25">
      <c r="X666" s="13"/>
      <c r="AI666" s="13"/>
      <c r="AJ666" s="13"/>
      <c r="AW666" s="13"/>
      <c r="AX666" s="13"/>
      <c r="BA666" s="13"/>
      <c r="BB666" s="13"/>
      <c r="BE666" s="13"/>
      <c r="BF666" s="13"/>
      <c r="BH666" s="13"/>
      <c r="BI666" s="13"/>
      <c r="BJ666" s="13"/>
      <c r="BK666" s="13"/>
      <c r="BL666" s="13"/>
      <c r="BM666" s="101"/>
      <c r="BU666" s="13"/>
      <c r="BV666" s="13"/>
      <c r="BZ666" s="14"/>
      <c r="CA666" s="14"/>
      <c r="CE666" s="14"/>
      <c r="CF666" s="14"/>
    </row>
    <row r="667" spans="24:84" x14ac:dyDescent="0.25">
      <c r="X667" s="13"/>
      <c r="AI667" s="13"/>
      <c r="AJ667" s="13"/>
      <c r="AW667" s="13"/>
      <c r="AX667" s="13"/>
      <c r="BA667" s="13"/>
      <c r="BB667" s="13"/>
      <c r="BE667" s="13"/>
      <c r="BF667" s="13"/>
      <c r="BH667" s="13"/>
      <c r="BI667" s="13"/>
      <c r="BJ667" s="13"/>
      <c r="BK667" s="13"/>
      <c r="BL667" s="13"/>
      <c r="BM667" s="101"/>
      <c r="BU667" s="13"/>
      <c r="BV667" s="13"/>
      <c r="BZ667" s="14"/>
      <c r="CA667" s="14"/>
      <c r="CE667" s="14"/>
      <c r="CF667" s="14"/>
    </row>
    <row r="668" spans="24:84" x14ac:dyDescent="0.25">
      <c r="X668" s="13"/>
      <c r="AI668" s="13"/>
      <c r="AJ668" s="13"/>
      <c r="AW668" s="13"/>
      <c r="AX668" s="13"/>
      <c r="BA668" s="13"/>
      <c r="BB668" s="13"/>
      <c r="BE668" s="13"/>
      <c r="BF668" s="13"/>
      <c r="BH668" s="13"/>
      <c r="BI668" s="13"/>
      <c r="BJ668" s="13"/>
      <c r="BK668" s="13"/>
      <c r="BL668" s="13"/>
      <c r="BM668" s="101"/>
      <c r="BU668" s="13"/>
      <c r="BV668" s="13"/>
      <c r="BZ668" s="14"/>
      <c r="CA668" s="14"/>
      <c r="CE668" s="14"/>
      <c r="CF668" s="14"/>
    </row>
    <row r="669" spans="24:84" x14ac:dyDescent="0.25">
      <c r="X669" s="13"/>
      <c r="AI669" s="13"/>
      <c r="AJ669" s="13"/>
      <c r="AW669" s="13"/>
      <c r="AX669" s="13"/>
      <c r="BA669" s="13"/>
      <c r="BB669" s="13"/>
      <c r="BE669" s="13"/>
      <c r="BF669" s="13"/>
      <c r="BH669" s="13"/>
      <c r="BI669" s="13"/>
      <c r="BJ669" s="13"/>
      <c r="BK669" s="13"/>
      <c r="BL669" s="13"/>
      <c r="BM669" s="101"/>
      <c r="BU669" s="13"/>
      <c r="BV669" s="13"/>
      <c r="BZ669" s="14"/>
      <c r="CA669" s="14"/>
      <c r="CE669" s="14"/>
      <c r="CF669" s="14"/>
    </row>
    <row r="670" spans="24:84" x14ac:dyDescent="0.25">
      <c r="X670" s="13"/>
      <c r="AI670" s="13"/>
      <c r="AJ670" s="13"/>
      <c r="AW670" s="13"/>
      <c r="AX670" s="13"/>
      <c r="BA670" s="13"/>
      <c r="BB670" s="13"/>
      <c r="BE670" s="13"/>
      <c r="BF670" s="13"/>
      <c r="BH670" s="13"/>
      <c r="BI670" s="13"/>
      <c r="BJ670" s="13"/>
      <c r="BK670" s="13"/>
      <c r="BL670" s="13"/>
      <c r="BM670" s="101"/>
      <c r="BU670" s="13"/>
      <c r="BV670" s="13"/>
      <c r="BZ670" s="14"/>
      <c r="CA670" s="14"/>
      <c r="CE670" s="14"/>
      <c r="CF670" s="14"/>
    </row>
    <row r="671" spans="24:84" x14ac:dyDescent="0.25">
      <c r="X671" s="13"/>
      <c r="AI671" s="13"/>
      <c r="AJ671" s="13"/>
      <c r="AW671" s="13"/>
      <c r="AX671" s="13"/>
      <c r="BA671" s="13"/>
      <c r="BB671" s="13"/>
      <c r="BE671" s="13"/>
      <c r="BF671" s="13"/>
      <c r="BH671" s="13"/>
      <c r="BI671" s="13"/>
      <c r="BJ671" s="13"/>
      <c r="BK671" s="13"/>
      <c r="BL671" s="13"/>
      <c r="BM671" s="101"/>
      <c r="BU671" s="13"/>
      <c r="BV671" s="13"/>
      <c r="BZ671" s="14"/>
      <c r="CA671" s="14"/>
      <c r="CE671" s="14"/>
      <c r="CF671" s="14"/>
    </row>
    <row r="672" spans="24:84" x14ac:dyDescent="0.25">
      <c r="X672" s="13"/>
      <c r="AI672" s="13"/>
      <c r="AJ672" s="13"/>
      <c r="AW672" s="13"/>
      <c r="AX672" s="13"/>
      <c r="BA672" s="13"/>
      <c r="BB672" s="13"/>
      <c r="BE672" s="13"/>
      <c r="BF672" s="13"/>
      <c r="BH672" s="13"/>
      <c r="BI672" s="13"/>
      <c r="BJ672" s="13"/>
      <c r="BK672" s="13"/>
      <c r="BL672" s="13"/>
      <c r="BM672" s="101"/>
      <c r="BU672" s="13"/>
      <c r="BV672" s="13"/>
      <c r="BZ672" s="14"/>
      <c r="CA672" s="14"/>
      <c r="CE672" s="14"/>
      <c r="CF672" s="14"/>
    </row>
    <row r="673" spans="24:84" x14ac:dyDescent="0.25">
      <c r="X673" s="13"/>
      <c r="AI673" s="13"/>
      <c r="AJ673" s="13"/>
      <c r="AW673" s="13"/>
      <c r="AX673" s="13"/>
      <c r="BA673" s="13"/>
      <c r="BB673" s="13"/>
      <c r="BE673" s="13"/>
      <c r="BF673" s="13"/>
      <c r="BH673" s="13"/>
      <c r="BI673" s="13"/>
      <c r="BJ673" s="13"/>
      <c r="BK673" s="13"/>
      <c r="BL673" s="13"/>
      <c r="BM673" s="101"/>
      <c r="BU673" s="13"/>
      <c r="BV673" s="13"/>
      <c r="BZ673" s="14"/>
      <c r="CA673" s="14"/>
      <c r="CE673" s="14"/>
      <c r="CF673" s="14"/>
    </row>
    <row r="674" spans="24:84" x14ac:dyDescent="0.25">
      <c r="X674" s="13"/>
      <c r="AI674" s="13"/>
      <c r="AJ674" s="13"/>
      <c r="AW674" s="13"/>
      <c r="AX674" s="13"/>
      <c r="BA674" s="13"/>
      <c r="BB674" s="13"/>
      <c r="BE674" s="13"/>
      <c r="BF674" s="13"/>
      <c r="BH674" s="13"/>
      <c r="BI674" s="13"/>
      <c r="BJ674" s="13"/>
      <c r="BK674" s="13"/>
      <c r="BL674" s="13"/>
      <c r="BM674" s="101"/>
      <c r="BU674" s="13"/>
      <c r="BV674" s="13"/>
      <c r="BZ674" s="14"/>
      <c r="CA674" s="14"/>
      <c r="CE674" s="14"/>
      <c r="CF674" s="14"/>
    </row>
    <row r="675" spans="24:84" x14ac:dyDescent="0.25">
      <c r="X675" s="13"/>
      <c r="AI675" s="13"/>
      <c r="AJ675" s="13"/>
      <c r="AW675" s="13"/>
      <c r="AX675" s="13"/>
      <c r="BA675" s="13"/>
      <c r="BB675" s="13"/>
      <c r="BE675" s="13"/>
      <c r="BF675" s="13"/>
      <c r="BH675" s="13"/>
      <c r="BI675" s="13"/>
      <c r="BJ675" s="13"/>
      <c r="BK675" s="13"/>
      <c r="BL675" s="13"/>
      <c r="BM675" s="101"/>
      <c r="BU675" s="13"/>
      <c r="BV675" s="13"/>
      <c r="BZ675" s="14"/>
      <c r="CA675" s="14"/>
      <c r="CE675" s="14"/>
      <c r="CF675" s="14"/>
    </row>
    <row r="676" spans="24:84" x14ac:dyDescent="0.25">
      <c r="X676" s="13"/>
      <c r="AI676" s="13"/>
      <c r="AJ676" s="13"/>
      <c r="AW676" s="13"/>
      <c r="AX676" s="13"/>
      <c r="BA676" s="13"/>
      <c r="BB676" s="13"/>
      <c r="BE676" s="13"/>
      <c r="BF676" s="13"/>
      <c r="BH676" s="13"/>
      <c r="BI676" s="13"/>
      <c r="BJ676" s="13"/>
      <c r="BK676" s="13"/>
      <c r="BL676" s="13"/>
      <c r="BM676" s="101"/>
      <c r="BU676" s="13"/>
      <c r="BV676" s="13"/>
      <c r="BZ676" s="14"/>
      <c r="CA676" s="14"/>
      <c r="CE676" s="14"/>
      <c r="CF676" s="14"/>
    </row>
    <row r="677" spans="24:84" x14ac:dyDescent="0.25">
      <c r="X677" s="13"/>
      <c r="AI677" s="13"/>
      <c r="AJ677" s="13"/>
      <c r="AW677" s="13"/>
      <c r="AX677" s="13"/>
      <c r="BA677" s="13"/>
      <c r="BB677" s="13"/>
      <c r="BE677" s="13"/>
      <c r="BF677" s="13"/>
      <c r="BH677" s="13"/>
      <c r="BI677" s="13"/>
      <c r="BJ677" s="13"/>
      <c r="BK677" s="13"/>
      <c r="BL677" s="13"/>
      <c r="BM677" s="101"/>
      <c r="BU677" s="13"/>
      <c r="BV677" s="13"/>
      <c r="BZ677" s="14"/>
      <c r="CA677" s="14"/>
      <c r="CE677" s="14"/>
      <c r="CF677" s="14"/>
    </row>
    <row r="678" spans="24:84" x14ac:dyDescent="0.25">
      <c r="X678" s="13"/>
      <c r="AI678" s="13"/>
      <c r="AJ678" s="13"/>
      <c r="AW678" s="13"/>
      <c r="AX678" s="13"/>
      <c r="BA678" s="13"/>
      <c r="BB678" s="13"/>
      <c r="BE678" s="13"/>
      <c r="BF678" s="13"/>
      <c r="BH678" s="13"/>
      <c r="BI678" s="13"/>
      <c r="BJ678" s="13"/>
      <c r="BK678" s="13"/>
      <c r="BL678" s="13"/>
      <c r="BM678" s="101"/>
      <c r="BU678" s="13"/>
      <c r="BV678" s="13"/>
      <c r="BZ678" s="14"/>
      <c r="CA678" s="14"/>
      <c r="CE678" s="14"/>
      <c r="CF678" s="14"/>
    </row>
    <row r="679" spans="24:84" x14ac:dyDescent="0.25">
      <c r="X679" s="13"/>
      <c r="AI679" s="13"/>
      <c r="AJ679" s="13"/>
      <c r="AW679" s="13"/>
      <c r="AX679" s="13"/>
      <c r="BA679" s="13"/>
      <c r="BB679" s="13"/>
      <c r="BE679" s="13"/>
      <c r="BF679" s="13"/>
      <c r="BH679" s="13"/>
      <c r="BI679" s="13"/>
      <c r="BJ679" s="13"/>
      <c r="BK679" s="13"/>
      <c r="BL679" s="13"/>
      <c r="BM679" s="101"/>
      <c r="BU679" s="13"/>
      <c r="BV679" s="13"/>
      <c r="BZ679" s="14"/>
      <c r="CA679" s="14"/>
      <c r="CE679" s="14"/>
      <c r="CF679" s="14"/>
    </row>
    <row r="680" spans="24:84" x14ac:dyDescent="0.25">
      <c r="X680" s="13"/>
      <c r="AI680" s="13"/>
      <c r="AJ680" s="13"/>
      <c r="AW680" s="13"/>
      <c r="AX680" s="13"/>
      <c r="BA680" s="13"/>
      <c r="BB680" s="13"/>
      <c r="BE680" s="13"/>
      <c r="BF680" s="13"/>
      <c r="BH680" s="13"/>
      <c r="BI680" s="13"/>
      <c r="BJ680" s="13"/>
      <c r="BK680" s="13"/>
      <c r="BL680" s="13"/>
      <c r="BM680" s="101"/>
      <c r="BU680" s="13"/>
      <c r="BV680" s="13"/>
      <c r="BZ680" s="14"/>
      <c r="CA680" s="14"/>
      <c r="CE680" s="14"/>
      <c r="CF680" s="14"/>
    </row>
    <row r="681" spans="24:84" x14ac:dyDescent="0.25">
      <c r="X681" s="13"/>
      <c r="AI681" s="13"/>
      <c r="AJ681" s="13"/>
      <c r="AW681" s="13"/>
      <c r="AX681" s="13"/>
      <c r="BA681" s="13"/>
      <c r="BB681" s="13"/>
      <c r="BE681" s="13"/>
      <c r="BF681" s="13"/>
      <c r="BH681" s="13"/>
      <c r="BI681" s="13"/>
      <c r="BJ681" s="13"/>
      <c r="BK681" s="13"/>
      <c r="BL681" s="13"/>
      <c r="BM681" s="101"/>
      <c r="BU681" s="13"/>
      <c r="BV681" s="13"/>
      <c r="BZ681" s="14"/>
      <c r="CA681" s="14"/>
      <c r="CE681" s="14"/>
      <c r="CF681" s="14"/>
    </row>
    <row r="682" spans="24:84" x14ac:dyDescent="0.25">
      <c r="X682" s="13"/>
      <c r="AI682" s="13"/>
      <c r="AJ682" s="13"/>
      <c r="AW682" s="13"/>
      <c r="AX682" s="13"/>
      <c r="BA682" s="13"/>
      <c r="BB682" s="13"/>
      <c r="BE682" s="13"/>
      <c r="BF682" s="13"/>
      <c r="BH682" s="13"/>
      <c r="BI682" s="13"/>
      <c r="BJ682" s="13"/>
      <c r="BK682" s="13"/>
      <c r="BL682" s="13"/>
      <c r="BM682" s="101"/>
      <c r="BU682" s="13"/>
      <c r="BV682" s="13"/>
      <c r="BZ682" s="14"/>
      <c r="CA682" s="14"/>
      <c r="CE682" s="14"/>
      <c r="CF682" s="14"/>
    </row>
    <row r="683" spans="24:84" x14ac:dyDescent="0.25">
      <c r="X683" s="13"/>
      <c r="AI683" s="13"/>
      <c r="AJ683" s="13"/>
      <c r="AW683" s="13"/>
      <c r="AX683" s="13"/>
      <c r="BA683" s="13"/>
      <c r="BB683" s="13"/>
      <c r="BE683" s="13"/>
      <c r="BF683" s="13"/>
      <c r="BH683" s="13"/>
      <c r="BI683" s="13"/>
      <c r="BJ683" s="13"/>
      <c r="BK683" s="13"/>
      <c r="BL683" s="13"/>
      <c r="BM683" s="101"/>
      <c r="BU683" s="13"/>
      <c r="BV683" s="13"/>
      <c r="BZ683" s="14"/>
      <c r="CA683" s="14"/>
      <c r="CE683" s="14"/>
      <c r="CF683" s="14"/>
    </row>
    <row r="684" spans="24:84" x14ac:dyDescent="0.25">
      <c r="X684" s="13"/>
      <c r="AI684" s="13"/>
      <c r="AJ684" s="13"/>
      <c r="AW684" s="13"/>
      <c r="AX684" s="13"/>
      <c r="BA684" s="13"/>
      <c r="BB684" s="13"/>
      <c r="BE684" s="13"/>
      <c r="BF684" s="13"/>
      <c r="BH684" s="13"/>
      <c r="BI684" s="13"/>
      <c r="BJ684" s="13"/>
      <c r="BK684" s="13"/>
      <c r="BL684" s="13"/>
      <c r="BM684" s="101"/>
      <c r="BU684" s="13"/>
      <c r="BV684" s="13"/>
      <c r="BZ684" s="14"/>
      <c r="CA684" s="14"/>
      <c r="CE684" s="14"/>
      <c r="CF684" s="14"/>
    </row>
    <row r="685" spans="24:84" x14ac:dyDescent="0.25">
      <c r="X685" s="13"/>
      <c r="AI685" s="13"/>
      <c r="AJ685" s="13"/>
      <c r="AW685" s="13"/>
      <c r="AX685" s="13"/>
      <c r="BA685" s="13"/>
      <c r="BB685" s="13"/>
      <c r="BE685" s="13"/>
      <c r="BF685" s="13"/>
      <c r="BH685" s="13"/>
      <c r="BI685" s="13"/>
      <c r="BJ685" s="13"/>
      <c r="BK685" s="13"/>
      <c r="BL685" s="13"/>
      <c r="BM685" s="101"/>
      <c r="BU685" s="13"/>
      <c r="BV685" s="13"/>
      <c r="BZ685" s="14"/>
      <c r="CA685" s="14"/>
      <c r="CE685" s="14"/>
      <c r="CF685" s="14"/>
    </row>
    <row r="686" spans="24:84" x14ac:dyDescent="0.25">
      <c r="X686" s="13"/>
      <c r="AI686" s="13"/>
      <c r="AJ686" s="13"/>
      <c r="AW686" s="13"/>
      <c r="AX686" s="13"/>
      <c r="BA686" s="13"/>
      <c r="BB686" s="13"/>
      <c r="BE686" s="13"/>
      <c r="BF686" s="13"/>
      <c r="BH686" s="13"/>
      <c r="BI686" s="13"/>
      <c r="BJ686" s="13"/>
      <c r="BK686" s="13"/>
      <c r="BL686" s="13"/>
      <c r="BM686" s="101"/>
      <c r="BU686" s="13"/>
      <c r="BV686" s="13"/>
      <c r="BZ686" s="14"/>
      <c r="CA686" s="14"/>
      <c r="CE686" s="14"/>
      <c r="CF686" s="14"/>
    </row>
    <row r="687" spans="24:84" x14ac:dyDescent="0.25">
      <c r="X687" s="13"/>
      <c r="AI687" s="13"/>
      <c r="AJ687" s="13"/>
      <c r="AW687" s="13"/>
      <c r="AX687" s="13"/>
      <c r="BA687" s="13"/>
      <c r="BB687" s="13"/>
      <c r="BE687" s="13"/>
      <c r="BF687" s="13"/>
      <c r="BH687" s="13"/>
      <c r="BI687" s="13"/>
      <c r="BJ687" s="13"/>
      <c r="BK687" s="13"/>
      <c r="BL687" s="13"/>
      <c r="BM687" s="101"/>
      <c r="BU687" s="13"/>
      <c r="BV687" s="13"/>
      <c r="BZ687" s="14"/>
      <c r="CA687" s="14"/>
      <c r="CE687" s="14"/>
      <c r="CF687" s="14"/>
    </row>
    <row r="688" spans="24:84" x14ac:dyDescent="0.25">
      <c r="X688" s="13"/>
      <c r="AI688" s="13"/>
      <c r="AJ688" s="13"/>
      <c r="AW688" s="13"/>
      <c r="AX688" s="13"/>
      <c r="BA688" s="13"/>
      <c r="BB688" s="13"/>
      <c r="BE688" s="13"/>
      <c r="BF688" s="13"/>
      <c r="BH688" s="13"/>
      <c r="BI688" s="13"/>
      <c r="BJ688" s="13"/>
      <c r="BK688" s="13"/>
      <c r="BL688" s="13"/>
      <c r="BM688" s="101"/>
      <c r="BU688" s="13"/>
      <c r="BV688" s="13"/>
      <c r="BZ688" s="14"/>
      <c r="CA688" s="14"/>
      <c r="CE688" s="14"/>
      <c r="CF688" s="14"/>
    </row>
    <row r="689" spans="24:84" x14ac:dyDescent="0.25">
      <c r="X689" s="13"/>
      <c r="AI689" s="13"/>
      <c r="AJ689" s="13"/>
      <c r="AW689" s="13"/>
      <c r="AX689" s="13"/>
      <c r="BA689" s="13"/>
      <c r="BB689" s="13"/>
      <c r="BE689" s="13"/>
      <c r="BF689" s="13"/>
      <c r="BH689" s="13"/>
      <c r="BI689" s="13"/>
      <c r="BJ689" s="13"/>
      <c r="BK689" s="13"/>
      <c r="BL689" s="13"/>
      <c r="BM689" s="101"/>
      <c r="BU689" s="13"/>
      <c r="BV689" s="13"/>
      <c r="BZ689" s="14"/>
      <c r="CA689" s="14"/>
      <c r="CE689" s="14"/>
      <c r="CF689" s="14"/>
    </row>
    <row r="690" spans="24:84" x14ac:dyDescent="0.25">
      <c r="X690" s="13"/>
      <c r="AI690" s="13"/>
      <c r="AJ690" s="13"/>
      <c r="AW690" s="13"/>
      <c r="AX690" s="13"/>
      <c r="BA690" s="13"/>
      <c r="BB690" s="13"/>
      <c r="BE690" s="13"/>
      <c r="BF690" s="13"/>
      <c r="BH690" s="13"/>
      <c r="BI690" s="13"/>
      <c r="BJ690" s="13"/>
      <c r="BK690" s="13"/>
      <c r="BL690" s="13"/>
      <c r="BM690" s="101"/>
      <c r="BU690" s="13"/>
      <c r="BV690" s="13"/>
      <c r="BZ690" s="14"/>
      <c r="CA690" s="14"/>
      <c r="CE690" s="14"/>
      <c r="CF690" s="14"/>
    </row>
    <row r="691" spans="24:84" x14ac:dyDescent="0.25">
      <c r="X691" s="13"/>
      <c r="AI691" s="13"/>
      <c r="AJ691" s="13"/>
      <c r="AW691" s="13"/>
      <c r="AX691" s="13"/>
      <c r="BA691" s="13"/>
      <c r="BB691" s="13"/>
      <c r="BE691" s="13"/>
      <c r="BF691" s="13"/>
      <c r="BH691" s="13"/>
      <c r="BI691" s="13"/>
      <c r="BJ691" s="13"/>
      <c r="BK691" s="13"/>
      <c r="BL691" s="13"/>
      <c r="BM691" s="101"/>
      <c r="BU691" s="13"/>
      <c r="BV691" s="13"/>
      <c r="BZ691" s="14"/>
      <c r="CA691" s="14"/>
      <c r="CE691" s="14"/>
      <c r="CF691" s="14"/>
    </row>
    <row r="692" spans="24:84" x14ac:dyDescent="0.25">
      <c r="X692" s="13"/>
      <c r="AI692" s="13"/>
      <c r="AJ692" s="13"/>
      <c r="AW692" s="13"/>
      <c r="AX692" s="13"/>
      <c r="BA692" s="13"/>
      <c r="BB692" s="13"/>
      <c r="BE692" s="13"/>
      <c r="BF692" s="13"/>
      <c r="BH692" s="13"/>
      <c r="BI692" s="13"/>
      <c r="BJ692" s="13"/>
      <c r="BK692" s="13"/>
      <c r="BL692" s="13"/>
      <c r="BM692" s="101"/>
      <c r="BU692" s="13"/>
      <c r="BV692" s="13"/>
      <c r="BZ692" s="14"/>
      <c r="CA692" s="14"/>
      <c r="CE692" s="14"/>
      <c r="CF692" s="14"/>
    </row>
    <row r="693" spans="24:84" x14ac:dyDescent="0.25">
      <c r="X693" s="13"/>
      <c r="AI693" s="13"/>
      <c r="AJ693" s="13"/>
      <c r="AW693" s="13"/>
      <c r="AX693" s="13"/>
      <c r="BA693" s="13"/>
      <c r="BB693" s="13"/>
      <c r="BE693" s="13"/>
      <c r="BF693" s="13"/>
      <c r="BH693" s="13"/>
      <c r="BI693" s="13"/>
      <c r="BJ693" s="13"/>
      <c r="BK693" s="13"/>
      <c r="BL693" s="13"/>
      <c r="BM693" s="101"/>
      <c r="BU693" s="13"/>
      <c r="BV693" s="13"/>
      <c r="BZ693" s="14"/>
      <c r="CA693" s="14"/>
      <c r="CE693" s="14"/>
      <c r="CF693" s="14"/>
    </row>
    <row r="694" spans="24:84" x14ac:dyDescent="0.25">
      <c r="X694" s="13"/>
      <c r="AI694" s="13"/>
      <c r="AJ694" s="13"/>
      <c r="AW694" s="13"/>
      <c r="AX694" s="13"/>
      <c r="BA694" s="13"/>
      <c r="BB694" s="13"/>
      <c r="BE694" s="13"/>
      <c r="BF694" s="13"/>
      <c r="BH694" s="13"/>
      <c r="BI694" s="13"/>
      <c r="BJ694" s="13"/>
      <c r="BK694" s="13"/>
      <c r="BL694" s="13"/>
      <c r="BM694" s="101"/>
      <c r="BU694" s="13"/>
      <c r="BV694" s="13"/>
      <c r="BZ694" s="14"/>
      <c r="CA694" s="14"/>
      <c r="CE694" s="14"/>
      <c r="CF694" s="14"/>
    </row>
    <row r="695" spans="24:84" x14ac:dyDescent="0.25">
      <c r="X695" s="13"/>
      <c r="AI695" s="13"/>
      <c r="AJ695" s="13"/>
      <c r="AW695" s="13"/>
      <c r="AX695" s="13"/>
      <c r="BA695" s="13"/>
      <c r="BB695" s="13"/>
      <c r="BE695" s="13"/>
      <c r="BF695" s="13"/>
      <c r="BH695" s="13"/>
      <c r="BI695" s="13"/>
      <c r="BJ695" s="13"/>
      <c r="BK695" s="13"/>
      <c r="BL695" s="13"/>
      <c r="BM695" s="101"/>
      <c r="BU695" s="13"/>
      <c r="BV695" s="13"/>
      <c r="BZ695" s="14"/>
      <c r="CA695" s="14"/>
      <c r="CE695" s="14"/>
      <c r="CF695" s="14"/>
    </row>
    <row r="696" spans="24:84" x14ac:dyDescent="0.25">
      <c r="X696" s="13"/>
      <c r="AI696" s="13"/>
      <c r="AJ696" s="13"/>
      <c r="AW696" s="13"/>
      <c r="AX696" s="13"/>
      <c r="BA696" s="13"/>
      <c r="BB696" s="13"/>
      <c r="BE696" s="13"/>
      <c r="BF696" s="13"/>
      <c r="BH696" s="13"/>
      <c r="BI696" s="13"/>
      <c r="BJ696" s="13"/>
      <c r="BK696" s="13"/>
      <c r="BL696" s="13"/>
      <c r="BM696" s="101"/>
      <c r="BU696" s="13"/>
      <c r="BV696" s="13"/>
      <c r="BZ696" s="14"/>
      <c r="CA696" s="14"/>
      <c r="CE696" s="14"/>
      <c r="CF696" s="14"/>
    </row>
    <row r="697" spans="24:84" x14ac:dyDescent="0.25">
      <c r="X697" s="13"/>
      <c r="AI697" s="13"/>
      <c r="AJ697" s="13"/>
      <c r="AW697" s="13"/>
      <c r="AX697" s="13"/>
      <c r="BA697" s="13"/>
      <c r="BB697" s="13"/>
      <c r="BE697" s="13"/>
      <c r="BF697" s="13"/>
      <c r="BH697" s="13"/>
      <c r="BI697" s="13"/>
      <c r="BJ697" s="13"/>
      <c r="BK697" s="13"/>
      <c r="BL697" s="13"/>
      <c r="BM697" s="101"/>
      <c r="BU697" s="13"/>
      <c r="BV697" s="13"/>
      <c r="BZ697" s="14"/>
      <c r="CA697" s="14"/>
      <c r="CE697" s="14"/>
      <c r="CF697" s="14"/>
    </row>
    <row r="698" spans="24:84" x14ac:dyDescent="0.25">
      <c r="X698" s="13"/>
      <c r="AI698" s="13"/>
      <c r="AJ698" s="13"/>
      <c r="AW698" s="13"/>
      <c r="AX698" s="13"/>
      <c r="BA698" s="13"/>
      <c r="BB698" s="13"/>
      <c r="BE698" s="13"/>
      <c r="BF698" s="13"/>
      <c r="BH698" s="13"/>
      <c r="BI698" s="13"/>
      <c r="BJ698" s="13"/>
      <c r="BK698" s="13"/>
      <c r="BL698" s="13"/>
      <c r="BM698" s="101"/>
      <c r="BU698" s="13"/>
      <c r="BV698" s="13"/>
      <c r="BZ698" s="14"/>
      <c r="CA698" s="14"/>
      <c r="CE698" s="14"/>
      <c r="CF698" s="14"/>
    </row>
    <row r="699" spans="24:84" x14ac:dyDescent="0.25">
      <c r="X699" s="13"/>
      <c r="AI699" s="13"/>
      <c r="AJ699" s="13"/>
      <c r="AW699" s="13"/>
      <c r="AX699" s="13"/>
      <c r="BA699" s="13"/>
      <c r="BB699" s="13"/>
      <c r="BE699" s="13"/>
      <c r="BF699" s="13"/>
      <c r="BH699" s="13"/>
      <c r="BI699" s="13"/>
      <c r="BJ699" s="13"/>
      <c r="BK699" s="13"/>
      <c r="BL699" s="13"/>
      <c r="BM699" s="101"/>
      <c r="BU699" s="13"/>
      <c r="BV699" s="13"/>
      <c r="BZ699" s="14"/>
      <c r="CA699" s="14"/>
      <c r="CE699" s="14"/>
      <c r="CF699" s="14"/>
    </row>
    <row r="700" spans="24:84" x14ac:dyDescent="0.25">
      <c r="X700" s="13"/>
      <c r="AI700" s="13"/>
      <c r="AJ700" s="13"/>
      <c r="AW700" s="13"/>
      <c r="AX700" s="13"/>
      <c r="BA700" s="13"/>
      <c r="BB700" s="13"/>
      <c r="BE700" s="13"/>
      <c r="BF700" s="13"/>
      <c r="BH700" s="13"/>
      <c r="BI700" s="13"/>
      <c r="BJ700" s="13"/>
      <c r="BK700" s="13"/>
      <c r="BL700" s="13"/>
      <c r="BM700" s="101"/>
      <c r="BU700" s="13"/>
      <c r="BV700" s="13"/>
      <c r="BZ700" s="14"/>
      <c r="CA700" s="14"/>
      <c r="CE700" s="14"/>
      <c r="CF700" s="14"/>
    </row>
    <row r="701" spans="24:84" x14ac:dyDescent="0.25">
      <c r="X701" s="13"/>
      <c r="AI701" s="13"/>
      <c r="AJ701" s="13"/>
      <c r="AW701" s="13"/>
      <c r="AX701" s="13"/>
      <c r="BA701" s="13"/>
      <c r="BB701" s="13"/>
      <c r="BE701" s="13"/>
      <c r="BF701" s="13"/>
      <c r="BH701" s="13"/>
      <c r="BI701" s="13"/>
      <c r="BJ701" s="13"/>
      <c r="BK701" s="13"/>
      <c r="BL701" s="13"/>
      <c r="BM701" s="101"/>
      <c r="BU701" s="13"/>
      <c r="BV701" s="13"/>
      <c r="BZ701" s="14"/>
      <c r="CA701" s="14"/>
      <c r="CE701" s="14"/>
      <c r="CF701" s="14"/>
    </row>
    <row r="702" spans="24:84" x14ac:dyDescent="0.25">
      <c r="X702" s="13"/>
      <c r="AI702" s="13"/>
      <c r="AJ702" s="13"/>
      <c r="AW702" s="13"/>
      <c r="AX702" s="13"/>
      <c r="BA702" s="13"/>
      <c r="BB702" s="13"/>
      <c r="BE702" s="13"/>
      <c r="BF702" s="13"/>
      <c r="BH702" s="13"/>
      <c r="BI702" s="13"/>
      <c r="BJ702" s="13"/>
      <c r="BK702" s="13"/>
      <c r="BL702" s="13"/>
      <c r="BM702" s="101"/>
      <c r="BU702" s="13"/>
      <c r="BV702" s="13"/>
      <c r="BZ702" s="14"/>
      <c r="CA702" s="14"/>
      <c r="CE702" s="14"/>
      <c r="CF702" s="14"/>
    </row>
    <row r="703" spans="24:84" x14ac:dyDescent="0.25">
      <c r="X703" s="13"/>
      <c r="AI703" s="13"/>
      <c r="AJ703" s="13"/>
      <c r="AW703" s="13"/>
      <c r="AX703" s="13"/>
      <c r="BA703" s="13"/>
      <c r="BB703" s="13"/>
      <c r="BE703" s="13"/>
      <c r="BF703" s="13"/>
      <c r="BH703" s="13"/>
      <c r="BI703" s="13"/>
      <c r="BJ703" s="13"/>
      <c r="BK703" s="13"/>
      <c r="BL703" s="13"/>
      <c r="BM703" s="101"/>
      <c r="BU703" s="13"/>
      <c r="BV703" s="13"/>
      <c r="BZ703" s="14"/>
      <c r="CA703" s="14"/>
      <c r="CE703" s="14"/>
      <c r="CF703" s="14"/>
    </row>
    <row r="704" spans="24:84" x14ac:dyDescent="0.25">
      <c r="X704" s="13"/>
      <c r="AI704" s="13"/>
      <c r="AJ704" s="13"/>
      <c r="AW704" s="13"/>
      <c r="AX704" s="13"/>
      <c r="BA704" s="13"/>
      <c r="BB704" s="13"/>
      <c r="BE704" s="13"/>
      <c r="BF704" s="13"/>
      <c r="BH704" s="13"/>
      <c r="BI704" s="13"/>
      <c r="BJ704" s="13"/>
      <c r="BK704" s="13"/>
      <c r="BL704" s="13"/>
      <c r="BM704" s="101"/>
      <c r="BU704" s="13"/>
      <c r="BV704" s="13"/>
      <c r="BZ704" s="14"/>
      <c r="CA704" s="14"/>
      <c r="CE704" s="14"/>
      <c r="CF704" s="14"/>
    </row>
    <row r="705" spans="24:84" x14ac:dyDescent="0.25">
      <c r="X705" s="13"/>
      <c r="AI705" s="13"/>
      <c r="AJ705" s="13"/>
      <c r="AW705" s="13"/>
      <c r="AX705" s="13"/>
      <c r="BA705" s="13"/>
      <c r="BB705" s="13"/>
      <c r="BE705" s="13"/>
      <c r="BF705" s="13"/>
      <c r="BH705" s="13"/>
      <c r="BI705" s="13"/>
      <c r="BJ705" s="13"/>
      <c r="BK705" s="13"/>
      <c r="BL705" s="13"/>
      <c r="BM705" s="101"/>
      <c r="BU705" s="13"/>
      <c r="BV705" s="13"/>
      <c r="BZ705" s="14"/>
      <c r="CA705" s="14"/>
      <c r="CE705" s="14"/>
      <c r="CF705" s="14"/>
    </row>
    <row r="706" spans="24:84" x14ac:dyDescent="0.25">
      <c r="X706" s="13"/>
      <c r="AI706" s="13"/>
      <c r="AJ706" s="13"/>
      <c r="AW706" s="13"/>
      <c r="AX706" s="13"/>
      <c r="BA706" s="13"/>
      <c r="BB706" s="13"/>
      <c r="BE706" s="13"/>
      <c r="BF706" s="13"/>
      <c r="BH706" s="13"/>
      <c r="BI706" s="13"/>
      <c r="BJ706" s="13"/>
      <c r="BK706" s="13"/>
      <c r="BL706" s="13"/>
      <c r="BM706" s="101"/>
      <c r="BU706" s="13"/>
      <c r="BV706" s="13"/>
      <c r="BZ706" s="14"/>
      <c r="CA706" s="14"/>
      <c r="CE706" s="14"/>
      <c r="CF706" s="14"/>
    </row>
    <row r="707" spans="24:84" x14ac:dyDescent="0.25">
      <c r="X707" s="13"/>
      <c r="AI707" s="13"/>
      <c r="AJ707" s="13"/>
      <c r="AW707" s="13"/>
      <c r="AX707" s="13"/>
      <c r="BA707" s="13"/>
      <c r="BB707" s="13"/>
      <c r="BE707" s="13"/>
      <c r="BF707" s="13"/>
      <c r="BH707" s="13"/>
      <c r="BI707" s="13"/>
      <c r="BJ707" s="13"/>
      <c r="BK707" s="13"/>
      <c r="BL707" s="13"/>
      <c r="BM707" s="101"/>
      <c r="BU707" s="13"/>
      <c r="BV707" s="13"/>
      <c r="BZ707" s="14"/>
      <c r="CA707" s="14"/>
      <c r="CE707" s="14"/>
      <c r="CF707" s="14"/>
    </row>
    <row r="708" spans="24:84" x14ac:dyDescent="0.25">
      <c r="X708" s="13"/>
      <c r="AI708" s="13"/>
      <c r="AJ708" s="13"/>
      <c r="AW708" s="13"/>
      <c r="AX708" s="13"/>
      <c r="BA708" s="13"/>
      <c r="BB708" s="13"/>
      <c r="BE708" s="13"/>
      <c r="BF708" s="13"/>
      <c r="BH708" s="13"/>
      <c r="BI708" s="13"/>
      <c r="BJ708" s="13"/>
      <c r="BK708" s="13"/>
      <c r="BL708" s="13"/>
      <c r="BM708" s="101"/>
      <c r="BU708" s="13"/>
      <c r="BV708" s="13"/>
      <c r="BZ708" s="14"/>
      <c r="CA708" s="14"/>
      <c r="CE708" s="14"/>
      <c r="CF708" s="14"/>
    </row>
    <row r="709" spans="24:84" x14ac:dyDescent="0.25">
      <c r="X709" s="13"/>
      <c r="AI709" s="13"/>
      <c r="AJ709" s="13"/>
      <c r="AW709" s="13"/>
      <c r="AX709" s="13"/>
      <c r="BA709" s="13"/>
      <c r="BB709" s="13"/>
      <c r="BE709" s="13"/>
      <c r="BF709" s="13"/>
      <c r="BH709" s="13"/>
      <c r="BI709" s="13"/>
      <c r="BJ709" s="13"/>
      <c r="BK709" s="13"/>
      <c r="BL709" s="13"/>
      <c r="BM709" s="101"/>
      <c r="BU709" s="13"/>
      <c r="BV709" s="13"/>
      <c r="BZ709" s="14"/>
      <c r="CA709" s="14"/>
      <c r="CE709" s="14"/>
      <c r="CF709" s="14"/>
    </row>
    <row r="710" spans="24:84" x14ac:dyDescent="0.25">
      <c r="X710" s="13"/>
      <c r="AI710" s="13"/>
      <c r="AJ710" s="13"/>
      <c r="AW710" s="13"/>
      <c r="AX710" s="13"/>
      <c r="BA710" s="13"/>
      <c r="BB710" s="13"/>
      <c r="BE710" s="13"/>
      <c r="BF710" s="13"/>
      <c r="BH710" s="13"/>
      <c r="BI710" s="13"/>
      <c r="BJ710" s="13"/>
      <c r="BK710" s="13"/>
      <c r="BL710" s="13"/>
      <c r="BM710" s="101"/>
      <c r="BU710" s="13"/>
      <c r="BV710" s="13"/>
      <c r="BZ710" s="14"/>
      <c r="CA710" s="14"/>
      <c r="CE710" s="14"/>
      <c r="CF710" s="14"/>
    </row>
    <row r="711" spans="24:84" x14ac:dyDescent="0.25">
      <c r="X711" s="13"/>
      <c r="AI711" s="13"/>
      <c r="AJ711" s="13"/>
      <c r="AW711" s="13"/>
      <c r="AX711" s="13"/>
      <c r="BA711" s="13"/>
      <c r="BB711" s="13"/>
      <c r="BE711" s="13"/>
      <c r="BF711" s="13"/>
      <c r="BH711" s="13"/>
      <c r="BI711" s="13"/>
      <c r="BJ711" s="13"/>
      <c r="BK711" s="13"/>
      <c r="BL711" s="13"/>
      <c r="BM711" s="101"/>
      <c r="BU711" s="13"/>
      <c r="BV711" s="13"/>
      <c r="BZ711" s="14"/>
      <c r="CA711" s="14"/>
      <c r="CE711" s="14"/>
      <c r="CF711" s="14"/>
    </row>
    <row r="712" spans="24:84" x14ac:dyDescent="0.25">
      <c r="X712" s="13"/>
      <c r="AI712" s="13"/>
      <c r="AJ712" s="13"/>
      <c r="AW712" s="13"/>
      <c r="AX712" s="13"/>
      <c r="BA712" s="13"/>
      <c r="BB712" s="13"/>
      <c r="BE712" s="13"/>
      <c r="BF712" s="13"/>
      <c r="BH712" s="13"/>
      <c r="BI712" s="13"/>
      <c r="BJ712" s="13"/>
      <c r="BK712" s="13"/>
      <c r="BL712" s="13"/>
      <c r="BM712" s="101"/>
      <c r="BU712" s="13"/>
      <c r="BV712" s="13"/>
      <c r="BZ712" s="14"/>
      <c r="CA712" s="14"/>
      <c r="CE712" s="14"/>
      <c r="CF712" s="14"/>
    </row>
    <row r="713" spans="24:84" x14ac:dyDescent="0.25">
      <c r="X713" s="13"/>
      <c r="AI713" s="13"/>
      <c r="AJ713" s="13"/>
      <c r="AW713" s="13"/>
      <c r="AX713" s="13"/>
      <c r="BA713" s="13"/>
      <c r="BB713" s="13"/>
      <c r="BE713" s="13"/>
      <c r="BF713" s="13"/>
      <c r="BH713" s="13"/>
      <c r="BI713" s="13"/>
      <c r="BJ713" s="13"/>
      <c r="BK713" s="13"/>
      <c r="BL713" s="13"/>
      <c r="BM713" s="101"/>
      <c r="BU713" s="13"/>
      <c r="BV713" s="13"/>
      <c r="BZ713" s="14"/>
      <c r="CA713" s="14"/>
      <c r="CE713" s="14"/>
      <c r="CF713" s="14"/>
    </row>
    <row r="714" spans="24:84" x14ac:dyDescent="0.25">
      <c r="X714" s="13"/>
      <c r="AI714" s="13"/>
      <c r="AJ714" s="13"/>
      <c r="AW714" s="13"/>
      <c r="AX714" s="13"/>
      <c r="BA714" s="13"/>
      <c r="BB714" s="13"/>
      <c r="BE714" s="13"/>
      <c r="BF714" s="13"/>
      <c r="BH714" s="13"/>
      <c r="BI714" s="13"/>
      <c r="BJ714" s="13"/>
      <c r="BK714" s="13"/>
      <c r="BL714" s="13"/>
      <c r="BM714" s="101"/>
      <c r="BU714" s="13"/>
      <c r="BV714" s="13"/>
      <c r="BZ714" s="14"/>
      <c r="CA714" s="14"/>
      <c r="CE714" s="14"/>
      <c r="CF714" s="14"/>
    </row>
    <row r="715" spans="24:84" x14ac:dyDescent="0.25">
      <c r="X715" s="13"/>
      <c r="AI715" s="13"/>
      <c r="AJ715" s="13"/>
      <c r="AW715" s="13"/>
      <c r="AX715" s="13"/>
      <c r="BA715" s="13"/>
      <c r="BB715" s="13"/>
      <c r="BE715" s="13"/>
      <c r="BF715" s="13"/>
      <c r="BH715" s="13"/>
      <c r="BI715" s="13"/>
      <c r="BJ715" s="13"/>
      <c r="BK715" s="13"/>
      <c r="BL715" s="13"/>
      <c r="BM715" s="101"/>
      <c r="BU715" s="13"/>
      <c r="BV715" s="13"/>
      <c r="BZ715" s="14"/>
      <c r="CA715" s="14"/>
      <c r="CE715" s="14"/>
      <c r="CF715" s="14"/>
    </row>
    <row r="716" spans="24:84" x14ac:dyDescent="0.25">
      <c r="X716" s="13"/>
      <c r="AI716" s="13"/>
      <c r="AJ716" s="13"/>
      <c r="AW716" s="13"/>
      <c r="AX716" s="13"/>
      <c r="BA716" s="13"/>
      <c r="BB716" s="13"/>
      <c r="BE716" s="13"/>
      <c r="BF716" s="13"/>
      <c r="BH716" s="13"/>
      <c r="BI716" s="13"/>
      <c r="BJ716" s="13"/>
      <c r="BK716" s="13"/>
      <c r="BL716" s="13"/>
      <c r="BM716" s="101"/>
      <c r="BU716" s="13"/>
      <c r="BV716" s="13"/>
      <c r="BZ716" s="14"/>
      <c r="CA716" s="14"/>
      <c r="CE716" s="14"/>
      <c r="CF716" s="14"/>
    </row>
    <row r="717" spans="24:84" x14ac:dyDescent="0.25">
      <c r="X717" s="13"/>
      <c r="AI717" s="13"/>
      <c r="AJ717" s="13"/>
      <c r="AW717" s="13"/>
      <c r="AX717" s="13"/>
      <c r="BA717" s="13"/>
      <c r="BB717" s="13"/>
      <c r="BE717" s="13"/>
      <c r="BF717" s="13"/>
      <c r="BH717" s="13"/>
      <c r="BI717" s="13"/>
      <c r="BJ717" s="13"/>
      <c r="BK717" s="13"/>
      <c r="BL717" s="13"/>
      <c r="BM717" s="101"/>
      <c r="BU717" s="13"/>
      <c r="BV717" s="13"/>
      <c r="BZ717" s="14"/>
      <c r="CA717" s="14"/>
      <c r="CE717" s="14"/>
      <c r="CF717" s="14"/>
    </row>
    <row r="718" spans="24:84" x14ac:dyDescent="0.25">
      <c r="X718" s="13"/>
      <c r="AI718" s="13"/>
      <c r="AJ718" s="13"/>
      <c r="AW718" s="13"/>
      <c r="AX718" s="13"/>
      <c r="BA718" s="13"/>
      <c r="BB718" s="13"/>
      <c r="BE718" s="13"/>
      <c r="BF718" s="13"/>
      <c r="BH718" s="13"/>
      <c r="BI718" s="13"/>
      <c r="BJ718" s="13"/>
      <c r="BK718" s="13"/>
      <c r="BL718" s="13"/>
      <c r="BM718" s="101"/>
      <c r="BU718" s="13"/>
      <c r="BV718" s="13"/>
      <c r="BZ718" s="14"/>
      <c r="CA718" s="14"/>
      <c r="CE718" s="14"/>
      <c r="CF718" s="14"/>
    </row>
    <row r="719" spans="24:84" x14ac:dyDescent="0.25">
      <c r="X719" s="13"/>
      <c r="AI719" s="13"/>
      <c r="AJ719" s="13"/>
      <c r="AW719" s="13"/>
      <c r="AX719" s="13"/>
      <c r="BA719" s="13"/>
      <c r="BB719" s="13"/>
      <c r="BE719" s="13"/>
      <c r="BF719" s="13"/>
      <c r="BH719" s="13"/>
      <c r="BI719" s="13"/>
      <c r="BJ719" s="13"/>
      <c r="BK719" s="13"/>
      <c r="BL719" s="13"/>
      <c r="BM719" s="101"/>
      <c r="BU719" s="13"/>
      <c r="BV719" s="13"/>
      <c r="BZ719" s="14"/>
      <c r="CA719" s="14"/>
      <c r="CE719" s="14"/>
      <c r="CF719" s="14"/>
    </row>
    <row r="720" spans="24:84" x14ac:dyDescent="0.25">
      <c r="X720" s="13"/>
      <c r="AI720" s="13"/>
      <c r="AJ720" s="13"/>
      <c r="AW720" s="13"/>
      <c r="AX720" s="13"/>
      <c r="BA720" s="13"/>
      <c r="BB720" s="13"/>
      <c r="BE720" s="13"/>
      <c r="BF720" s="13"/>
      <c r="BH720" s="13"/>
      <c r="BI720" s="13"/>
      <c r="BJ720" s="13"/>
      <c r="BK720" s="13"/>
      <c r="BL720" s="13"/>
      <c r="BM720" s="101"/>
      <c r="BU720" s="13"/>
      <c r="BV720" s="13"/>
      <c r="BZ720" s="14"/>
      <c r="CA720" s="14"/>
      <c r="CE720" s="14"/>
      <c r="CF720" s="14"/>
    </row>
    <row r="721" spans="24:84" x14ac:dyDescent="0.25">
      <c r="X721" s="13"/>
      <c r="AI721" s="13"/>
      <c r="AJ721" s="13"/>
      <c r="AW721" s="13"/>
      <c r="AX721" s="13"/>
      <c r="BA721" s="13"/>
      <c r="BB721" s="13"/>
      <c r="BE721" s="13"/>
      <c r="BF721" s="13"/>
      <c r="BH721" s="13"/>
      <c r="BI721" s="13"/>
      <c r="BJ721" s="13"/>
      <c r="BK721" s="13"/>
      <c r="BL721" s="13"/>
      <c r="BM721" s="101"/>
      <c r="BU721" s="13"/>
      <c r="BV721" s="13"/>
      <c r="BZ721" s="14"/>
      <c r="CA721" s="14"/>
      <c r="CE721" s="14"/>
      <c r="CF721" s="14"/>
    </row>
    <row r="722" spans="24:84" x14ac:dyDescent="0.25">
      <c r="X722" s="13"/>
      <c r="AI722" s="13"/>
      <c r="AJ722" s="13"/>
      <c r="AW722" s="13"/>
      <c r="AX722" s="13"/>
      <c r="BA722" s="13"/>
      <c r="BB722" s="13"/>
      <c r="BE722" s="13"/>
      <c r="BF722" s="13"/>
      <c r="BH722" s="13"/>
      <c r="BI722" s="13"/>
      <c r="BJ722" s="13"/>
      <c r="BK722" s="13"/>
      <c r="BL722" s="13"/>
      <c r="BM722" s="101"/>
      <c r="BU722" s="13"/>
      <c r="BV722" s="13"/>
      <c r="BZ722" s="14"/>
      <c r="CA722" s="14"/>
      <c r="CE722" s="14"/>
      <c r="CF722" s="14"/>
    </row>
    <row r="723" spans="24:84" x14ac:dyDescent="0.25">
      <c r="X723" s="13"/>
      <c r="AI723" s="13"/>
      <c r="AJ723" s="13"/>
      <c r="AW723" s="13"/>
      <c r="AX723" s="13"/>
      <c r="BA723" s="13"/>
      <c r="BB723" s="13"/>
      <c r="BE723" s="13"/>
      <c r="BF723" s="13"/>
      <c r="BH723" s="13"/>
      <c r="BI723" s="13"/>
      <c r="BJ723" s="13"/>
      <c r="BK723" s="13"/>
      <c r="BL723" s="13"/>
      <c r="BM723" s="101"/>
      <c r="BU723" s="13"/>
      <c r="BV723" s="13"/>
      <c r="BZ723" s="14"/>
      <c r="CA723" s="14"/>
      <c r="CE723" s="14"/>
      <c r="CF723" s="14"/>
    </row>
    <row r="724" spans="24:84" x14ac:dyDescent="0.25">
      <c r="X724" s="13"/>
      <c r="AI724" s="13"/>
      <c r="AJ724" s="13"/>
      <c r="AW724" s="13"/>
      <c r="AX724" s="13"/>
      <c r="BA724" s="13"/>
      <c r="BB724" s="13"/>
      <c r="BE724" s="13"/>
      <c r="BF724" s="13"/>
      <c r="BH724" s="13"/>
      <c r="BI724" s="13"/>
      <c r="BJ724" s="13"/>
      <c r="BK724" s="13"/>
      <c r="BL724" s="13"/>
      <c r="BM724" s="101"/>
      <c r="BU724" s="13"/>
      <c r="BV724" s="13"/>
      <c r="BZ724" s="14"/>
      <c r="CA724" s="14"/>
      <c r="CE724" s="14"/>
      <c r="CF724" s="14"/>
    </row>
    <row r="725" spans="24:84" x14ac:dyDescent="0.25">
      <c r="X725" s="13"/>
      <c r="AI725" s="13"/>
      <c r="AJ725" s="13"/>
      <c r="AW725" s="13"/>
      <c r="AX725" s="13"/>
      <c r="BA725" s="13"/>
      <c r="BB725" s="13"/>
      <c r="BE725" s="13"/>
      <c r="BF725" s="13"/>
      <c r="BH725" s="13"/>
      <c r="BI725" s="13"/>
      <c r="BJ725" s="13"/>
      <c r="BK725" s="13"/>
      <c r="BL725" s="13"/>
      <c r="BM725" s="101"/>
      <c r="BU725" s="13"/>
      <c r="BV725" s="13"/>
      <c r="BZ725" s="14"/>
      <c r="CA725" s="14"/>
      <c r="CE725" s="14"/>
      <c r="CF725" s="14"/>
    </row>
    <row r="726" spans="24:84" x14ac:dyDescent="0.25">
      <c r="X726" s="13"/>
      <c r="AI726" s="13"/>
      <c r="AJ726" s="13"/>
      <c r="AW726" s="13"/>
      <c r="AX726" s="13"/>
      <c r="BA726" s="13"/>
      <c r="BB726" s="13"/>
      <c r="BE726" s="13"/>
      <c r="BF726" s="13"/>
      <c r="BH726" s="13"/>
      <c r="BI726" s="13"/>
      <c r="BJ726" s="13"/>
      <c r="BK726" s="13"/>
      <c r="BL726" s="13"/>
      <c r="BM726" s="101"/>
      <c r="BU726" s="13"/>
      <c r="BV726" s="13"/>
      <c r="BZ726" s="14"/>
      <c r="CA726" s="14"/>
      <c r="CE726" s="14"/>
      <c r="CF726" s="14"/>
    </row>
    <row r="727" spans="24:84" x14ac:dyDescent="0.25">
      <c r="X727" s="13"/>
      <c r="AI727" s="13"/>
      <c r="AJ727" s="13"/>
      <c r="AW727" s="13"/>
      <c r="AX727" s="13"/>
      <c r="BA727" s="13"/>
      <c r="BB727" s="13"/>
      <c r="BE727" s="13"/>
      <c r="BF727" s="13"/>
      <c r="BH727" s="13"/>
      <c r="BI727" s="13"/>
      <c r="BJ727" s="13"/>
      <c r="BK727" s="13"/>
      <c r="BL727" s="13"/>
      <c r="BM727" s="101"/>
      <c r="BU727" s="13"/>
      <c r="BV727" s="13"/>
      <c r="BZ727" s="14"/>
      <c r="CA727" s="14"/>
      <c r="CE727" s="14"/>
      <c r="CF727" s="14"/>
    </row>
    <row r="728" spans="24:84" x14ac:dyDescent="0.25">
      <c r="X728" s="13"/>
      <c r="AI728" s="13"/>
      <c r="AJ728" s="13"/>
      <c r="AW728" s="13"/>
      <c r="AX728" s="13"/>
      <c r="BA728" s="13"/>
      <c r="BB728" s="13"/>
      <c r="BE728" s="13"/>
      <c r="BF728" s="13"/>
      <c r="BH728" s="13"/>
      <c r="BI728" s="13"/>
      <c r="BJ728" s="13"/>
      <c r="BK728" s="13"/>
      <c r="BL728" s="13"/>
      <c r="BM728" s="101"/>
      <c r="BU728" s="13"/>
      <c r="BV728" s="13"/>
      <c r="BZ728" s="14"/>
      <c r="CA728" s="14"/>
      <c r="CE728" s="14"/>
      <c r="CF728" s="14"/>
    </row>
    <row r="729" spans="24:84" x14ac:dyDescent="0.25">
      <c r="X729" s="13"/>
      <c r="AI729" s="13"/>
      <c r="AJ729" s="13"/>
      <c r="AW729" s="13"/>
      <c r="AX729" s="13"/>
      <c r="BA729" s="13"/>
      <c r="BB729" s="13"/>
      <c r="BE729" s="13"/>
      <c r="BF729" s="13"/>
      <c r="BH729" s="13"/>
      <c r="BI729" s="13"/>
      <c r="BJ729" s="13"/>
      <c r="BK729" s="13"/>
      <c r="BL729" s="13"/>
      <c r="BM729" s="101"/>
      <c r="BU729" s="13"/>
      <c r="BV729" s="13"/>
      <c r="BZ729" s="14"/>
      <c r="CA729" s="14"/>
      <c r="CE729" s="14"/>
      <c r="CF729" s="14"/>
    </row>
    <row r="730" spans="24:84" x14ac:dyDescent="0.25">
      <c r="X730" s="13"/>
      <c r="AI730" s="13"/>
      <c r="AJ730" s="13"/>
      <c r="AW730" s="13"/>
      <c r="AX730" s="13"/>
      <c r="BA730" s="13"/>
      <c r="BB730" s="13"/>
      <c r="BE730" s="13"/>
      <c r="BF730" s="13"/>
      <c r="BH730" s="13"/>
      <c r="BI730" s="13"/>
      <c r="BJ730" s="13"/>
      <c r="BK730" s="13"/>
      <c r="BL730" s="13"/>
      <c r="BM730" s="101"/>
      <c r="BU730" s="13"/>
      <c r="BV730" s="13"/>
      <c r="BZ730" s="14"/>
      <c r="CA730" s="14"/>
      <c r="CE730" s="14"/>
      <c r="CF730" s="14"/>
    </row>
    <row r="731" spans="24:84" x14ac:dyDescent="0.25">
      <c r="X731" s="13"/>
      <c r="AI731" s="13"/>
      <c r="AJ731" s="13"/>
      <c r="AW731" s="13"/>
      <c r="AX731" s="13"/>
      <c r="BA731" s="13"/>
      <c r="BB731" s="13"/>
      <c r="BE731" s="13"/>
      <c r="BF731" s="13"/>
      <c r="BH731" s="13"/>
      <c r="BI731" s="13"/>
      <c r="BJ731" s="13"/>
      <c r="BK731" s="13"/>
      <c r="BL731" s="13"/>
      <c r="BM731" s="101"/>
      <c r="BU731" s="13"/>
      <c r="BV731" s="13"/>
      <c r="BZ731" s="14"/>
      <c r="CA731" s="14"/>
      <c r="CE731" s="14"/>
      <c r="CF731" s="14"/>
    </row>
    <row r="732" spans="24:84" x14ac:dyDescent="0.25">
      <c r="X732" s="13"/>
      <c r="AI732" s="13"/>
      <c r="AJ732" s="13"/>
      <c r="AW732" s="13"/>
      <c r="AX732" s="13"/>
      <c r="BA732" s="13"/>
      <c r="BB732" s="13"/>
      <c r="BE732" s="13"/>
      <c r="BF732" s="13"/>
      <c r="BH732" s="13"/>
      <c r="BI732" s="13"/>
      <c r="BJ732" s="13"/>
      <c r="BK732" s="13"/>
      <c r="BL732" s="13"/>
      <c r="BM732" s="101"/>
      <c r="BU732" s="13"/>
      <c r="BV732" s="13"/>
      <c r="BZ732" s="14"/>
      <c r="CA732" s="14"/>
      <c r="CE732" s="14"/>
      <c r="CF732" s="14"/>
    </row>
    <row r="733" spans="24:84" x14ac:dyDescent="0.25">
      <c r="X733" s="13"/>
      <c r="AI733" s="13"/>
      <c r="AJ733" s="13"/>
      <c r="AW733" s="13"/>
      <c r="AX733" s="13"/>
      <c r="BA733" s="13"/>
      <c r="BB733" s="13"/>
      <c r="BE733" s="13"/>
      <c r="BF733" s="13"/>
      <c r="BH733" s="13"/>
      <c r="BI733" s="13"/>
      <c r="BJ733" s="13"/>
      <c r="BK733" s="13"/>
      <c r="BL733" s="13"/>
      <c r="BM733" s="101"/>
      <c r="BU733" s="13"/>
      <c r="BV733" s="13"/>
      <c r="BZ733" s="14"/>
      <c r="CA733" s="14"/>
      <c r="CE733" s="14"/>
      <c r="CF733" s="14"/>
    </row>
    <row r="734" spans="24:84" x14ac:dyDescent="0.25">
      <c r="X734" s="13"/>
      <c r="AI734" s="13"/>
      <c r="AJ734" s="13"/>
      <c r="AW734" s="13"/>
      <c r="AX734" s="13"/>
      <c r="BA734" s="13"/>
      <c r="BB734" s="13"/>
      <c r="BE734" s="13"/>
      <c r="BF734" s="13"/>
      <c r="BH734" s="13"/>
      <c r="BI734" s="13"/>
      <c r="BJ734" s="13"/>
      <c r="BK734" s="13"/>
      <c r="BL734" s="13"/>
      <c r="BM734" s="101"/>
      <c r="BU734" s="13"/>
      <c r="BV734" s="13"/>
      <c r="BZ734" s="14"/>
      <c r="CA734" s="14"/>
      <c r="CE734" s="14"/>
      <c r="CF734" s="14"/>
    </row>
    <row r="735" spans="24:84" x14ac:dyDescent="0.25">
      <c r="X735" s="13"/>
      <c r="AI735" s="13"/>
      <c r="AJ735" s="13"/>
      <c r="AW735" s="13"/>
      <c r="AX735" s="13"/>
      <c r="BA735" s="13"/>
      <c r="BB735" s="13"/>
      <c r="BE735" s="13"/>
      <c r="BF735" s="13"/>
      <c r="BH735" s="13"/>
      <c r="BI735" s="13"/>
      <c r="BJ735" s="13"/>
      <c r="BK735" s="13"/>
      <c r="BL735" s="13"/>
      <c r="BM735" s="101"/>
      <c r="BU735" s="13"/>
      <c r="BV735" s="13"/>
      <c r="BZ735" s="14"/>
      <c r="CA735" s="14"/>
      <c r="CE735" s="14"/>
      <c r="CF735" s="14"/>
    </row>
    <row r="736" spans="24:84" x14ac:dyDescent="0.25">
      <c r="X736" s="13"/>
      <c r="AI736" s="13"/>
      <c r="AJ736" s="13"/>
      <c r="AW736" s="13"/>
      <c r="AX736" s="13"/>
      <c r="BA736" s="13"/>
      <c r="BB736" s="13"/>
      <c r="BE736" s="13"/>
      <c r="BF736" s="13"/>
      <c r="BH736" s="13"/>
      <c r="BI736" s="13"/>
      <c r="BJ736" s="13"/>
      <c r="BK736" s="13"/>
      <c r="BL736" s="13"/>
      <c r="BM736" s="101"/>
      <c r="BU736" s="13"/>
      <c r="BV736" s="13"/>
      <c r="BZ736" s="14"/>
      <c r="CA736" s="14"/>
      <c r="CE736" s="14"/>
      <c r="CF736" s="14"/>
    </row>
    <row r="737" spans="24:84" x14ac:dyDescent="0.25">
      <c r="X737" s="13"/>
      <c r="AI737" s="13"/>
      <c r="AJ737" s="13"/>
      <c r="AW737" s="13"/>
      <c r="AX737" s="13"/>
      <c r="BA737" s="13"/>
      <c r="BB737" s="13"/>
      <c r="BE737" s="13"/>
      <c r="BF737" s="13"/>
      <c r="BH737" s="13"/>
      <c r="BI737" s="13"/>
      <c r="BJ737" s="13"/>
      <c r="BK737" s="13"/>
      <c r="BL737" s="13"/>
      <c r="BM737" s="101"/>
      <c r="BU737" s="13"/>
      <c r="BV737" s="13"/>
      <c r="BZ737" s="14"/>
      <c r="CA737" s="14"/>
      <c r="CE737" s="14"/>
      <c r="CF737" s="14"/>
    </row>
    <row r="738" spans="24:84" x14ac:dyDescent="0.25">
      <c r="X738" s="13"/>
      <c r="AI738" s="13"/>
      <c r="AJ738" s="13"/>
      <c r="AW738" s="13"/>
      <c r="AX738" s="13"/>
      <c r="BA738" s="13"/>
      <c r="BB738" s="13"/>
      <c r="BE738" s="13"/>
      <c r="BF738" s="13"/>
      <c r="BH738" s="13"/>
      <c r="BI738" s="13"/>
      <c r="BJ738" s="13"/>
      <c r="BK738" s="13"/>
      <c r="BL738" s="13"/>
      <c r="BM738" s="101"/>
      <c r="BU738" s="13"/>
      <c r="BV738" s="13"/>
      <c r="BZ738" s="14"/>
      <c r="CA738" s="14"/>
      <c r="CE738" s="14"/>
      <c r="CF738" s="14"/>
    </row>
    <row r="739" spans="24:84" x14ac:dyDescent="0.25">
      <c r="X739" s="13"/>
      <c r="AI739" s="13"/>
      <c r="AJ739" s="13"/>
      <c r="AW739" s="13"/>
      <c r="AX739" s="13"/>
      <c r="BA739" s="13"/>
      <c r="BB739" s="13"/>
      <c r="BE739" s="13"/>
      <c r="BF739" s="13"/>
      <c r="BH739" s="13"/>
      <c r="BI739" s="13"/>
      <c r="BJ739" s="13"/>
      <c r="BK739" s="13"/>
      <c r="BL739" s="13"/>
      <c r="BM739" s="101"/>
      <c r="BU739" s="13"/>
      <c r="BV739" s="13"/>
      <c r="BZ739" s="14"/>
      <c r="CA739" s="14"/>
      <c r="CE739" s="14"/>
      <c r="CF739" s="14"/>
    </row>
    <row r="740" spans="24:84" x14ac:dyDescent="0.25">
      <c r="X740" s="13"/>
      <c r="AI740" s="13"/>
      <c r="AJ740" s="13"/>
      <c r="AW740" s="13"/>
      <c r="AX740" s="13"/>
      <c r="BA740" s="13"/>
      <c r="BB740" s="13"/>
      <c r="BE740" s="13"/>
      <c r="BF740" s="13"/>
      <c r="BH740" s="13"/>
      <c r="BI740" s="13"/>
      <c r="BJ740" s="13"/>
      <c r="BK740" s="13"/>
      <c r="BL740" s="13"/>
      <c r="BM740" s="101"/>
      <c r="BU740" s="13"/>
      <c r="BV740" s="13"/>
      <c r="BZ740" s="14"/>
      <c r="CA740" s="14"/>
      <c r="CE740" s="14"/>
      <c r="CF740" s="14"/>
    </row>
    <row r="741" spans="24:84" x14ac:dyDescent="0.25">
      <c r="X741" s="13"/>
      <c r="AI741" s="13"/>
      <c r="AJ741" s="13"/>
      <c r="AW741" s="13"/>
      <c r="AX741" s="13"/>
      <c r="BA741" s="13"/>
      <c r="BB741" s="13"/>
      <c r="BE741" s="13"/>
      <c r="BF741" s="13"/>
      <c r="BH741" s="13"/>
      <c r="BI741" s="13"/>
      <c r="BJ741" s="13"/>
      <c r="BK741" s="13"/>
      <c r="BL741" s="13"/>
      <c r="BM741" s="101"/>
      <c r="BU741" s="13"/>
      <c r="BV741" s="13"/>
      <c r="BZ741" s="14"/>
      <c r="CA741" s="14"/>
      <c r="CE741" s="14"/>
      <c r="CF741" s="14"/>
    </row>
    <row r="742" spans="24:84" x14ac:dyDescent="0.25">
      <c r="X742" s="13"/>
      <c r="AI742" s="13"/>
      <c r="AJ742" s="13"/>
      <c r="AW742" s="13"/>
      <c r="AX742" s="13"/>
      <c r="BA742" s="13"/>
      <c r="BB742" s="13"/>
      <c r="BE742" s="13"/>
      <c r="BF742" s="13"/>
      <c r="BH742" s="13"/>
      <c r="BI742" s="13"/>
      <c r="BJ742" s="13"/>
      <c r="BK742" s="13"/>
      <c r="BL742" s="13"/>
      <c r="BM742" s="101"/>
      <c r="BU742" s="13"/>
      <c r="BV742" s="13"/>
      <c r="BZ742" s="14"/>
      <c r="CA742" s="14"/>
      <c r="CE742" s="14"/>
      <c r="CF742" s="14"/>
    </row>
    <row r="743" spans="24:84" x14ac:dyDescent="0.25">
      <c r="X743" s="13"/>
      <c r="AI743" s="13"/>
      <c r="AJ743" s="13"/>
      <c r="AW743" s="13"/>
      <c r="AX743" s="13"/>
      <c r="BA743" s="13"/>
      <c r="BB743" s="13"/>
      <c r="BE743" s="13"/>
      <c r="BF743" s="13"/>
      <c r="BH743" s="13"/>
      <c r="BI743" s="13"/>
      <c r="BJ743" s="13"/>
      <c r="BK743" s="13"/>
      <c r="BL743" s="13"/>
      <c r="BM743" s="101"/>
      <c r="BU743" s="13"/>
      <c r="BV743" s="13"/>
      <c r="BZ743" s="14"/>
      <c r="CA743" s="14"/>
      <c r="CE743" s="14"/>
      <c r="CF743" s="14"/>
    </row>
    <row r="744" spans="24:84" x14ac:dyDescent="0.25">
      <c r="X744" s="13"/>
      <c r="AI744" s="13"/>
      <c r="AJ744" s="13"/>
      <c r="AW744" s="13"/>
      <c r="AX744" s="13"/>
      <c r="BA744" s="13"/>
      <c r="BB744" s="13"/>
      <c r="BE744" s="13"/>
      <c r="BF744" s="13"/>
      <c r="BH744" s="13"/>
      <c r="BI744" s="13"/>
      <c r="BJ744" s="13"/>
      <c r="BK744" s="13"/>
      <c r="BL744" s="13"/>
      <c r="BM744" s="101"/>
      <c r="BU744" s="13"/>
      <c r="BV744" s="13"/>
      <c r="BZ744" s="14"/>
      <c r="CA744" s="14"/>
      <c r="CE744" s="14"/>
      <c r="CF744" s="14"/>
    </row>
    <row r="745" spans="24:84" x14ac:dyDescent="0.25">
      <c r="X745" s="13"/>
      <c r="AI745" s="13"/>
      <c r="AJ745" s="13"/>
      <c r="AW745" s="13"/>
      <c r="AX745" s="13"/>
      <c r="BA745" s="13"/>
      <c r="BB745" s="13"/>
      <c r="BE745" s="13"/>
      <c r="BF745" s="13"/>
      <c r="BH745" s="13"/>
      <c r="BI745" s="13"/>
      <c r="BJ745" s="13"/>
      <c r="BK745" s="13"/>
      <c r="BL745" s="13"/>
      <c r="BM745" s="101"/>
      <c r="BU745" s="13"/>
      <c r="BV745" s="13"/>
      <c r="BZ745" s="14"/>
      <c r="CA745" s="14"/>
      <c r="CE745" s="14"/>
      <c r="CF745" s="14"/>
    </row>
    <row r="746" spans="24:84" x14ac:dyDescent="0.25">
      <c r="X746" s="13"/>
      <c r="AI746" s="13"/>
      <c r="AJ746" s="13"/>
      <c r="AW746" s="13"/>
      <c r="AX746" s="13"/>
      <c r="BA746" s="13"/>
      <c r="BB746" s="13"/>
      <c r="BE746" s="13"/>
      <c r="BF746" s="13"/>
      <c r="BH746" s="13"/>
      <c r="BI746" s="13"/>
      <c r="BJ746" s="13"/>
      <c r="BK746" s="13"/>
      <c r="BL746" s="13"/>
      <c r="BM746" s="101"/>
      <c r="BU746" s="13"/>
      <c r="BV746" s="13"/>
      <c r="BZ746" s="14"/>
      <c r="CA746" s="14"/>
      <c r="CE746" s="14"/>
      <c r="CF746" s="14"/>
    </row>
    <row r="747" spans="24:84" x14ac:dyDescent="0.25">
      <c r="X747" s="13"/>
      <c r="AI747" s="13"/>
      <c r="AJ747" s="13"/>
      <c r="AW747" s="13"/>
      <c r="AX747" s="13"/>
      <c r="BA747" s="13"/>
      <c r="BB747" s="13"/>
      <c r="BE747" s="13"/>
      <c r="BF747" s="13"/>
      <c r="BH747" s="13"/>
      <c r="BI747" s="13"/>
      <c r="BJ747" s="13"/>
      <c r="BK747" s="13"/>
      <c r="BL747" s="13"/>
      <c r="BM747" s="101"/>
      <c r="BU747" s="13"/>
      <c r="BV747" s="13"/>
      <c r="BZ747" s="14"/>
      <c r="CA747" s="14"/>
      <c r="CE747" s="14"/>
      <c r="CF747" s="14"/>
    </row>
    <row r="748" spans="24:84" x14ac:dyDescent="0.25">
      <c r="X748" s="13"/>
      <c r="AI748" s="13"/>
      <c r="AJ748" s="13"/>
      <c r="AW748" s="13"/>
      <c r="AX748" s="13"/>
      <c r="BA748" s="13"/>
      <c r="BB748" s="13"/>
      <c r="BE748" s="13"/>
      <c r="BF748" s="13"/>
      <c r="BH748" s="13"/>
      <c r="BI748" s="13"/>
      <c r="BJ748" s="13"/>
      <c r="BK748" s="13"/>
      <c r="BL748" s="13"/>
      <c r="BM748" s="101"/>
      <c r="BU748" s="13"/>
      <c r="BV748" s="13"/>
      <c r="BZ748" s="14"/>
      <c r="CA748" s="14"/>
      <c r="CE748" s="14"/>
      <c r="CF748" s="14"/>
    </row>
    <row r="749" spans="24:84" x14ac:dyDescent="0.25">
      <c r="X749" s="13"/>
      <c r="AI749" s="13"/>
      <c r="AJ749" s="13"/>
      <c r="AW749" s="13"/>
      <c r="AX749" s="13"/>
      <c r="BA749" s="13"/>
      <c r="BB749" s="13"/>
      <c r="BE749" s="13"/>
      <c r="BF749" s="13"/>
      <c r="BH749" s="13"/>
      <c r="BI749" s="13"/>
      <c r="BJ749" s="13"/>
      <c r="BK749" s="13"/>
      <c r="BL749" s="13"/>
      <c r="BM749" s="101"/>
      <c r="BU749" s="13"/>
      <c r="BV749" s="13"/>
      <c r="BZ749" s="14"/>
      <c r="CA749" s="14"/>
      <c r="CE749" s="14"/>
      <c r="CF749" s="14"/>
    </row>
    <row r="750" spans="24:84" x14ac:dyDescent="0.25">
      <c r="X750" s="13"/>
      <c r="AI750" s="13"/>
      <c r="AJ750" s="13"/>
      <c r="AW750" s="13"/>
      <c r="AX750" s="13"/>
      <c r="BA750" s="13"/>
      <c r="BB750" s="13"/>
      <c r="BE750" s="13"/>
      <c r="BF750" s="13"/>
      <c r="BH750" s="13"/>
      <c r="BI750" s="13"/>
      <c r="BJ750" s="13"/>
      <c r="BK750" s="13"/>
      <c r="BL750" s="13"/>
      <c r="BM750" s="101"/>
      <c r="BU750" s="13"/>
      <c r="BV750" s="13"/>
      <c r="BZ750" s="14"/>
      <c r="CA750" s="14"/>
      <c r="CE750" s="14"/>
      <c r="CF750" s="14"/>
    </row>
    <row r="751" spans="24:84" x14ac:dyDescent="0.25">
      <c r="X751" s="13"/>
      <c r="AI751" s="13"/>
      <c r="AJ751" s="13"/>
      <c r="AW751" s="13"/>
      <c r="AX751" s="13"/>
      <c r="BA751" s="13"/>
      <c r="BB751" s="13"/>
      <c r="BE751" s="13"/>
      <c r="BF751" s="13"/>
      <c r="BH751" s="13"/>
      <c r="BI751" s="13"/>
      <c r="BJ751" s="13"/>
      <c r="BK751" s="13"/>
      <c r="BL751" s="13"/>
      <c r="BM751" s="101"/>
      <c r="BU751" s="13"/>
      <c r="BV751" s="13"/>
      <c r="BZ751" s="14"/>
      <c r="CA751" s="14"/>
      <c r="CE751" s="14"/>
      <c r="CF751" s="14"/>
    </row>
    <row r="752" spans="24:84" x14ac:dyDescent="0.25">
      <c r="X752" s="13"/>
      <c r="AI752" s="13"/>
      <c r="AJ752" s="13"/>
      <c r="AW752" s="13"/>
      <c r="AX752" s="13"/>
      <c r="BA752" s="13"/>
      <c r="BB752" s="13"/>
      <c r="BE752" s="13"/>
      <c r="BF752" s="13"/>
      <c r="BH752" s="13"/>
      <c r="BI752" s="13"/>
      <c r="BJ752" s="13"/>
      <c r="BK752" s="13"/>
      <c r="BL752" s="13"/>
      <c r="BM752" s="101"/>
      <c r="BU752" s="13"/>
      <c r="BV752" s="13"/>
      <c r="BZ752" s="14"/>
      <c r="CA752" s="14"/>
      <c r="CE752" s="14"/>
      <c r="CF752" s="14"/>
    </row>
    <row r="753" spans="24:84" x14ac:dyDescent="0.25">
      <c r="X753" s="13"/>
      <c r="AI753" s="13"/>
      <c r="AJ753" s="13"/>
      <c r="AW753" s="13"/>
      <c r="AX753" s="13"/>
      <c r="BA753" s="13"/>
      <c r="BB753" s="13"/>
      <c r="BE753" s="13"/>
      <c r="BF753" s="13"/>
      <c r="BH753" s="13"/>
      <c r="BI753" s="13"/>
      <c r="BJ753" s="13"/>
      <c r="BK753" s="13"/>
      <c r="BL753" s="13"/>
      <c r="BM753" s="101"/>
      <c r="BU753" s="13"/>
      <c r="BV753" s="13"/>
      <c r="BZ753" s="14"/>
      <c r="CA753" s="14"/>
      <c r="CE753" s="14"/>
      <c r="CF753" s="14"/>
    </row>
    <row r="754" spans="24:84" x14ac:dyDescent="0.25">
      <c r="X754" s="13"/>
      <c r="AI754" s="13"/>
      <c r="AJ754" s="13"/>
      <c r="AW754" s="13"/>
      <c r="AX754" s="13"/>
      <c r="BA754" s="13"/>
      <c r="BB754" s="13"/>
      <c r="BE754" s="13"/>
      <c r="BF754" s="13"/>
      <c r="BH754" s="13"/>
      <c r="BI754" s="13"/>
      <c r="BJ754" s="13"/>
      <c r="BK754" s="13"/>
      <c r="BL754" s="13"/>
      <c r="BM754" s="101"/>
      <c r="BU754" s="13"/>
      <c r="BV754" s="13"/>
      <c r="BZ754" s="14"/>
      <c r="CA754" s="14"/>
      <c r="CE754" s="14"/>
      <c r="CF754" s="14"/>
    </row>
    <row r="755" spans="24:84" x14ac:dyDescent="0.25">
      <c r="X755" s="13"/>
      <c r="AI755" s="13"/>
      <c r="AJ755" s="13"/>
      <c r="AW755" s="13"/>
      <c r="AX755" s="13"/>
      <c r="BA755" s="13"/>
      <c r="BB755" s="13"/>
      <c r="BE755" s="13"/>
      <c r="BF755" s="13"/>
      <c r="BH755" s="13"/>
      <c r="BI755" s="13"/>
      <c r="BJ755" s="13"/>
      <c r="BK755" s="13"/>
      <c r="BL755" s="13"/>
      <c r="BM755" s="101"/>
      <c r="BU755" s="13"/>
      <c r="BV755" s="13"/>
      <c r="BZ755" s="14"/>
      <c r="CA755" s="14"/>
      <c r="CE755" s="14"/>
      <c r="CF755" s="14"/>
    </row>
    <row r="756" spans="24:84" x14ac:dyDescent="0.25">
      <c r="X756" s="13"/>
      <c r="AI756" s="13"/>
      <c r="AJ756" s="13"/>
      <c r="AW756" s="13"/>
      <c r="AX756" s="13"/>
      <c r="BA756" s="13"/>
      <c r="BB756" s="13"/>
      <c r="BE756" s="13"/>
      <c r="BF756" s="13"/>
      <c r="BH756" s="13"/>
      <c r="BI756" s="13"/>
      <c r="BJ756" s="13"/>
      <c r="BK756" s="13"/>
      <c r="BL756" s="13"/>
      <c r="BM756" s="101"/>
      <c r="BU756" s="13"/>
      <c r="BV756" s="13"/>
      <c r="BZ756" s="14"/>
      <c r="CA756" s="14"/>
      <c r="CE756" s="14"/>
      <c r="CF756" s="14"/>
    </row>
    <row r="757" spans="24:84" x14ac:dyDescent="0.25">
      <c r="X757" s="13"/>
      <c r="AI757" s="13"/>
      <c r="AJ757" s="13"/>
      <c r="AW757" s="13"/>
      <c r="AX757" s="13"/>
      <c r="BA757" s="13"/>
      <c r="BB757" s="13"/>
      <c r="BE757" s="13"/>
      <c r="BF757" s="13"/>
      <c r="BH757" s="13"/>
      <c r="BI757" s="13"/>
      <c r="BJ757" s="13"/>
      <c r="BK757" s="13"/>
      <c r="BL757" s="13"/>
      <c r="BM757" s="101"/>
      <c r="BU757" s="13"/>
      <c r="BV757" s="13"/>
      <c r="BZ757" s="14"/>
      <c r="CA757" s="14"/>
      <c r="CE757" s="14"/>
      <c r="CF757" s="14"/>
    </row>
    <row r="758" spans="24:84" x14ac:dyDescent="0.25">
      <c r="X758" s="13"/>
      <c r="AI758" s="13"/>
      <c r="AJ758" s="13"/>
      <c r="AW758" s="13"/>
      <c r="AX758" s="13"/>
      <c r="BA758" s="13"/>
      <c r="BB758" s="13"/>
      <c r="BE758" s="13"/>
      <c r="BF758" s="13"/>
      <c r="BH758" s="13"/>
      <c r="BI758" s="13"/>
      <c r="BJ758" s="13"/>
      <c r="BK758" s="13"/>
      <c r="BL758" s="13"/>
      <c r="BM758" s="101"/>
      <c r="BU758" s="13"/>
      <c r="BV758" s="13"/>
      <c r="BZ758" s="14"/>
      <c r="CA758" s="14"/>
      <c r="CE758" s="14"/>
      <c r="CF758" s="14"/>
    </row>
    <row r="759" spans="24:84" x14ac:dyDescent="0.25">
      <c r="X759" s="13"/>
      <c r="AI759" s="13"/>
      <c r="AJ759" s="13"/>
      <c r="AW759" s="13"/>
      <c r="AX759" s="13"/>
      <c r="BA759" s="13"/>
      <c r="BB759" s="13"/>
      <c r="BE759" s="13"/>
      <c r="BF759" s="13"/>
      <c r="BH759" s="13"/>
      <c r="BI759" s="13"/>
      <c r="BJ759" s="13"/>
      <c r="BK759" s="13"/>
      <c r="BL759" s="13"/>
      <c r="BM759" s="101"/>
      <c r="BU759" s="13"/>
      <c r="BV759" s="13"/>
      <c r="BZ759" s="14"/>
      <c r="CA759" s="14"/>
      <c r="CE759" s="14"/>
      <c r="CF759" s="14"/>
    </row>
    <row r="760" spans="24:84" x14ac:dyDescent="0.25">
      <c r="X760" s="13"/>
      <c r="AI760" s="13"/>
      <c r="AJ760" s="13"/>
      <c r="AW760" s="13"/>
      <c r="AX760" s="13"/>
      <c r="BA760" s="13"/>
      <c r="BB760" s="13"/>
      <c r="BE760" s="13"/>
      <c r="BF760" s="13"/>
      <c r="BH760" s="13"/>
      <c r="BI760" s="13"/>
      <c r="BJ760" s="13"/>
      <c r="BK760" s="13"/>
      <c r="BL760" s="13"/>
      <c r="BM760" s="101"/>
      <c r="BU760" s="13"/>
      <c r="BV760" s="13"/>
      <c r="BZ760" s="14"/>
      <c r="CA760" s="14"/>
      <c r="CE760" s="14"/>
      <c r="CF760" s="14"/>
    </row>
    <row r="761" spans="24:84" x14ac:dyDescent="0.25">
      <c r="X761" s="13"/>
      <c r="AI761" s="13"/>
      <c r="AJ761" s="13"/>
      <c r="AW761" s="13"/>
      <c r="AX761" s="13"/>
      <c r="BA761" s="13"/>
      <c r="BB761" s="13"/>
      <c r="BE761" s="13"/>
      <c r="BF761" s="13"/>
      <c r="BH761" s="13"/>
      <c r="BI761" s="13"/>
      <c r="BJ761" s="13"/>
      <c r="BK761" s="13"/>
      <c r="BL761" s="13"/>
      <c r="BM761" s="101"/>
      <c r="BU761" s="13"/>
      <c r="BV761" s="13"/>
      <c r="BZ761" s="14"/>
      <c r="CA761" s="14"/>
      <c r="CE761" s="14"/>
      <c r="CF761" s="14"/>
    </row>
    <row r="762" spans="24:84" x14ac:dyDescent="0.25">
      <c r="X762" s="13"/>
      <c r="AI762" s="13"/>
      <c r="AJ762" s="13"/>
      <c r="AW762" s="13"/>
      <c r="AX762" s="13"/>
      <c r="BA762" s="13"/>
      <c r="BB762" s="13"/>
      <c r="BE762" s="13"/>
      <c r="BF762" s="13"/>
      <c r="BH762" s="13"/>
      <c r="BI762" s="13"/>
      <c r="BJ762" s="13"/>
      <c r="BK762" s="13"/>
      <c r="BL762" s="13"/>
      <c r="BM762" s="101"/>
      <c r="BU762" s="13"/>
      <c r="BV762" s="13"/>
      <c r="BZ762" s="14"/>
      <c r="CA762" s="14"/>
      <c r="CE762" s="14"/>
      <c r="CF762" s="14"/>
    </row>
    <row r="763" spans="24:84" x14ac:dyDescent="0.25">
      <c r="X763" s="13"/>
      <c r="AI763" s="13"/>
      <c r="AJ763" s="13"/>
      <c r="AW763" s="13"/>
      <c r="AX763" s="13"/>
      <c r="BA763" s="13"/>
      <c r="BB763" s="13"/>
      <c r="BE763" s="13"/>
      <c r="BF763" s="13"/>
      <c r="BH763" s="13"/>
      <c r="BI763" s="13"/>
      <c r="BJ763" s="13"/>
      <c r="BK763" s="13"/>
      <c r="BL763" s="13"/>
      <c r="BM763" s="101"/>
      <c r="BU763" s="13"/>
      <c r="BV763" s="13"/>
      <c r="BZ763" s="14"/>
      <c r="CA763" s="14"/>
      <c r="CE763" s="14"/>
      <c r="CF763" s="14"/>
    </row>
    <row r="764" spans="24:84" x14ac:dyDescent="0.25">
      <c r="X764" s="13"/>
      <c r="AI764" s="13"/>
      <c r="AJ764" s="13"/>
      <c r="AW764" s="13"/>
      <c r="AX764" s="13"/>
      <c r="BA764" s="13"/>
      <c r="BB764" s="13"/>
      <c r="BE764" s="13"/>
      <c r="BF764" s="13"/>
      <c r="BH764" s="13"/>
      <c r="BI764" s="13"/>
      <c r="BJ764" s="13"/>
      <c r="BK764" s="13"/>
      <c r="BL764" s="13"/>
      <c r="BM764" s="101"/>
      <c r="BU764" s="13"/>
      <c r="BV764" s="13"/>
      <c r="BZ764" s="14"/>
      <c r="CA764" s="14"/>
      <c r="CE764" s="14"/>
      <c r="CF764" s="14"/>
    </row>
    <row r="765" spans="24:84" x14ac:dyDescent="0.25">
      <c r="X765" s="13"/>
      <c r="AI765" s="13"/>
      <c r="AJ765" s="13"/>
      <c r="AW765" s="13"/>
      <c r="AX765" s="13"/>
      <c r="BA765" s="13"/>
      <c r="BB765" s="13"/>
      <c r="BE765" s="13"/>
      <c r="BF765" s="13"/>
      <c r="BH765" s="13"/>
      <c r="BI765" s="13"/>
      <c r="BJ765" s="13"/>
      <c r="BK765" s="13"/>
      <c r="BL765" s="13"/>
      <c r="BM765" s="101"/>
      <c r="BU765" s="13"/>
      <c r="BV765" s="13"/>
      <c r="BZ765" s="14"/>
      <c r="CA765" s="14"/>
      <c r="CE765" s="14"/>
      <c r="CF765" s="14"/>
    </row>
    <row r="766" spans="24:84" x14ac:dyDescent="0.25">
      <c r="X766" s="13"/>
      <c r="AI766" s="13"/>
      <c r="AJ766" s="13"/>
      <c r="AW766" s="13"/>
      <c r="AX766" s="13"/>
      <c r="BA766" s="13"/>
      <c r="BB766" s="13"/>
      <c r="BE766" s="13"/>
      <c r="BF766" s="13"/>
      <c r="BH766" s="13"/>
      <c r="BI766" s="13"/>
      <c r="BJ766" s="13"/>
      <c r="BK766" s="13"/>
      <c r="BL766" s="13"/>
      <c r="BM766" s="101"/>
      <c r="BU766" s="13"/>
      <c r="BV766" s="13"/>
      <c r="BZ766" s="14"/>
      <c r="CA766" s="14"/>
      <c r="CE766" s="14"/>
      <c r="CF766" s="14"/>
    </row>
    <row r="767" spans="24:84" x14ac:dyDescent="0.25">
      <c r="X767" s="13"/>
      <c r="AI767" s="13"/>
      <c r="AJ767" s="13"/>
      <c r="AW767" s="13"/>
      <c r="AX767" s="13"/>
      <c r="BA767" s="13"/>
      <c r="BB767" s="13"/>
      <c r="BE767" s="13"/>
      <c r="BF767" s="13"/>
      <c r="BH767" s="13"/>
      <c r="BI767" s="13"/>
      <c r="BJ767" s="13"/>
      <c r="BK767" s="13"/>
      <c r="BL767" s="13"/>
      <c r="BM767" s="101"/>
      <c r="BU767" s="13"/>
      <c r="BV767" s="13"/>
      <c r="BZ767" s="14"/>
      <c r="CA767" s="14"/>
      <c r="CE767" s="14"/>
      <c r="CF767" s="14"/>
    </row>
    <row r="768" spans="24:84" x14ac:dyDescent="0.25">
      <c r="X768" s="13"/>
      <c r="AI768" s="13"/>
      <c r="AJ768" s="13"/>
      <c r="AW768" s="13"/>
      <c r="AX768" s="13"/>
      <c r="BA768" s="13"/>
      <c r="BB768" s="13"/>
      <c r="BE768" s="13"/>
      <c r="BF768" s="13"/>
      <c r="BH768" s="13"/>
      <c r="BI768" s="13"/>
      <c r="BJ768" s="13"/>
      <c r="BK768" s="13"/>
      <c r="BL768" s="13"/>
      <c r="BM768" s="101"/>
      <c r="BU768" s="13"/>
      <c r="BV768" s="13"/>
      <c r="BZ768" s="14"/>
      <c r="CA768" s="14"/>
      <c r="CE768" s="14"/>
      <c r="CF768" s="14"/>
    </row>
    <row r="769" spans="24:84" x14ac:dyDescent="0.25">
      <c r="X769" s="13"/>
      <c r="AI769" s="13"/>
      <c r="AJ769" s="13"/>
      <c r="AW769" s="13"/>
      <c r="AX769" s="13"/>
      <c r="BA769" s="13"/>
      <c r="BB769" s="13"/>
      <c r="BE769" s="13"/>
      <c r="BF769" s="13"/>
      <c r="BH769" s="13"/>
      <c r="BI769" s="13"/>
      <c r="BJ769" s="13"/>
      <c r="BK769" s="13"/>
      <c r="BL769" s="13"/>
      <c r="BM769" s="101"/>
      <c r="BU769" s="13"/>
      <c r="BV769" s="13"/>
      <c r="BZ769" s="14"/>
      <c r="CA769" s="14"/>
      <c r="CE769" s="14"/>
      <c r="CF769" s="14"/>
    </row>
    <row r="770" spans="24:84" x14ac:dyDescent="0.25">
      <c r="X770" s="13"/>
      <c r="AI770" s="13"/>
      <c r="AJ770" s="13"/>
      <c r="AW770" s="13"/>
      <c r="AX770" s="13"/>
      <c r="BA770" s="13"/>
      <c r="BB770" s="13"/>
      <c r="BE770" s="13"/>
      <c r="BF770" s="13"/>
      <c r="BH770" s="13"/>
      <c r="BI770" s="13"/>
      <c r="BJ770" s="13"/>
      <c r="BK770" s="13"/>
      <c r="BL770" s="13"/>
      <c r="BM770" s="101"/>
      <c r="BU770" s="13"/>
      <c r="BV770" s="13"/>
      <c r="BZ770" s="14"/>
      <c r="CA770" s="14"/>
      <c r="CE770" s="14"/>
      <c r="CF770" s="14"/>
    </row>
    <row r="771" spans="24:84" x14ac:dyDescent="0.25">
      <c r="X771" s="13"/>
      <c r="AI771" s="13"/>
      <c r="AJ771" s="13"/>
      <c r="AW771" s="13"/>
      <c r="AX771" s="13"/>
      <c r="BA771" s="13"/>
      <c r="BB771" s="13"/>
      <c r="BE771" s="13"/>
      <c r="BF771" s="13"/>
      <c r="BH771" s="13"/>
      <c r="BI771" s="13"/>
      <c r="BJ771" s="13"/>
      <c r="BK771" s="13"/>
      <c r="BL771" s="13"/>
      <c r="BM771" s="101"/>
      <c r="BU771" s="13"/>
      <c r="BV771" s="13"/>
      <c r="BZ771" s="14"/>
      <c r="CA771" s="14"/>
      <c r="CE771" s="14"/>
      <c r="CF771" s="14"/>
    </row>
    <row r="772" spans="24:84" x14ac:dyDescent="0.25">
      <c r="X772" s="13"/>
      <c r="AI772" s="13"/>
      <c r="AJ772" s="13"/>
      <c r="AW772" s="13"/>
      <c r="AX772" s="13"/>
      <c r="BA772" s="13"/>
      <c r="BB772" s="13"/>
      <c r="BE772" s="13"/>
      <c r="BF772" s="13"/>
      <c r="BH772" s="13"/>
      <c r="BI772" s="13"/>
      <c r="BJ772" s="13"/>
      <c r="BK772" s="13"/>
      <c r="BL772" s="13"/>
      <c r="BM772" s="101"/>
      <c r="BU772" s="13"/>
      <c r="BV772" s="13"/>
      <c r="BZ772" s="14"/>
      <c r="CA772" s="14"/>
      <c r="CE772" s="14"/>
      <c r="CF772" s="14"/>
    </row>
    <row r="773" spans="24:84" x14ac:dyDescent="0.25">
      <c r="X773" s="13"/>
      <c r="AI773" s="13"/>
      <c r="AJ773" s="13"/>
      <c r="AW773" s="13"/>
      <c r="AX773" s="13"/>
      <c r="BA773" s="13"/>
      <c r="BB773" s="13"/>
      <c r="BE773" s="13"/>
      <c r="BF773" s="13"/>
      <c r="BH773" s="13"/>
      <c r="BI773" s="13"/>
      <c r="BJ773" s="13"/>
      <c r="BK773" s="13"/>
      <c r="BL773" s="13"/>
      <c r="BM773" s="101"/>
      <c r="BU773" s="13"/>
      <c r="BV773" s="13"/>
      <c r="BZ773" s="14"/>
      <c r="CA773" s="14"/>
      <c r="CE773" s="14"/>
      <c r="CF773" s="14"/>
    </row>
    <row r="774" spans="24:84" x14ac:dyDescent="0.25">
      <c r="X774" s="13"/>
      <c r="AI774" s="13"/>
      <c r="AJ774" s="13"/>
      <c r="AW774" s="13"/>
      <c r="AX774" s="13"/>
      <c r="BA774" s="13"/>
      <c r="BB774" s="13"/>
      <c r="BE774" s="13"/>
      <c r="BF774" s="13"/>
      <c r="BH774" s="13"/>
      <c r="BI774" s="13"/>
      <c r="BJ774" s="13"/>
      <c r="BK774" s="13"/>
      <c r="BL774" s="13"/>
      <c r="BM774" s="101"/>
      <c r="BU774" s="13"/>
      <c r="BV774" s="13"/>
      <c r="BZ774" s="14"/>
      <c r="CA774" s="14"/>
      <c r="CE774" s="14"/>
      <c r="CF774" s="14"/>
    </row>
    <row r="775" spans="24:84" x14ac:dyDescent="0.25">
      <c r="X775" s="13"/>
      <c r="AI775" s="13"/>
      <c r="AJ775" s="13"/>
      <c r="AW775" s="13"/>
      <c r="AX775" s="13"/>
      <c r="BA775" s="13"/>
      <c r="BB775" s="13"/>
      <c r="BE775" s="13"/>
      <c r="BF775" s="13"/>
      <c r="BH775" s="13"/>
      <c r="BI775" s="13"/>
      <c r="BJ775" s="13"/>
      <c r="BK775" s="13"/>
      <c r="BL775" s="13"/>
      <c r="BM775" s="101"/>
      <c r="BU775" s="13"/>
      <c r="BV775" s="13"/>
      <c r="BZ775" s="14"/>
      <c r="CA775" s="14"/>
      <c r="CE775" s="14"/>
      <c r="CF775" s="14"/>
    </row>
    <row r="776" spans="24:84" x14ac:dyDescent="0.25">
      <c r="X776" s="13"/>
      <c r="AI776" s="13"/>
      <c r="AJ776" s="13"/>
      <c r="AW776" s="13"/>
      <c r="AX776" s="13"/>
      <c r="BA776" s="13"/>
      <c r="BB776" s="13"/>
      <c r="BE776" s="13"/>
      <c r="BF776" s="13"/>
      <c r="BH776" s="13"/>
      <c r="BI776" s="13"/>
      <c r="BJ776" s="13"/>
      <c r="BK776" s="13"/>
      <c r="BL776" s="13"/>
      <c r="BM776" s="101"/>
      <c r="BU776" s="13"/>
      <c r="BV776" s="13"/>
      <c r="BZ776" s="14"/>
      <c r="CA776" s="14"/>
      <c r="CE776" s="14"/>
      <c r="CF776" s="14"/>
    </row>
    <row r="777" spans="24:84" x14ac:dyDescent="0.25">
      <c r="X777" s="13"/>
      <c r="AI777" s="13"/>
      <c r="AJ777" s="13"/>
      <c r="AW777" s="13"/>
      <c r="AX777" s="13"/>
      <c r="BA777" s="13"/>
      <c r="BB777" s="13"/>
      <c r="BE777" s="13"/>
      <c r="BF777" s="13"/>
      <c r="BH777" s="13"/>
      <c r="BI777" s="13"/>
      <c r="BJ777" s="13"/>
      <c r="BK777" s="13"/>
      <c r="BL777" s="13"/>
      <c r="BM777" s="101"/>
      <c r="BU777" s="13"/>
      <c r="BV777" s="13"/>
      <c r="BZ777" s="14"/>
      <c r="CA777" s="14"/>
      <c r="CE777" s="14"/>
      <c r="CF777" s="14"/>
    </row>
    <row r="778" spans="24:84" x14ac:dyDescent="0.25">
      <c r="X778" s="13"/>
      <c r="AI778" s="13"/>
      <c r="AJ778" s="13"/>
      <c r="AW778" s="13"/>
      <c r="AX778" s="13"/>
      <c r="BA778" s="13"/>
      <c r="BB778" s="13"/>
      <c r="BE778" s="13"/>
      <c r="BF778" s="13"/>
      <c r="BH778" s="13"/>
      <c r="BI778" s="13"/>
      <c r="BJ778" s="13"/>
      <c r="BK778" s="13"/>
      <c r="BL778" s="13"/>
      <c r="BM778" s="101"/>
      <c r="BU778" s="13"/>
      <c r="BV778" s="13"/>
      <c r="BZ778" s="14"/>
      <c r="CA778" s="14"/>
      <c r="CE778" s="14"/>
      <c r="CF778" s="14"/>
    </row>
    <row r="779" spans="24:84" x14ac:dyDescent="0.25">
      <c r="X779" s="13"/>
      <c r="AI779" s="13"/>
      <c r="AJ779" s="13"/>
      <c r="AW779" s="13"/>
      <c r="AX779" s="13"/>
      <c r="BA779" s="13"/>
      <c r="BB779" s="13"/>
      <c r="BE779" s="13"/>
      <c r="BF779" s="13"/>
      <c r="BH779" s="13"/>
      <c r="BI779" s="13"/>
      <c r="BJ779" s="13"/>
      <c r="BK779" s="13"/>
      <c r="BL779" s="13"/>
      <c r="BM779" s="101"/>
      <c r="BU779" s="13"/>
      <c r="BV779" s="13"/>
      <c r="BZ779" s="14"/>
      <c r="CA779" s="14"/>
      <c r="CE779" s="14"/>
      <c r="CF779" s="14"/>
    </row>
    <row r="780" spans="24:84" x14ac:dyDescent="0.25">
      <c r="X780" s="13"/>
      <c r="AI780" s="13"/>
      <c r="AJ780" s="13"/>
      <c r="AW780" s="13"/>
      <c r="AX780" s="13"/>
      <c r="BA780" s="13"/>
      <c r="BB780" s="13"/>
      <c r="BE780" s="13"/>
      <c r="BF780" s="13"/>
      <c r="BH780" s="13"/>
      <c r="BI780" s="13"/>
      <c r="BJ780" s="13"/>
      <c r="BK780" s="13"/>
      <c r="BL780" s="13"/>
      <c r="BM780" s="101"/>
      <c r="BU780" s="13"/>
      <c r="BV780" s="13"/>
      <c r="BZ780" s="14"/>
      <c r="CA780" s="14"/>
      <c r="CE780" s="14"/>
      <c r="CF780" s="14"/>
    </row>
    <row r="781" spans="24:84" x14ac:dyDescent="0.25">
      <c r="X781" s="13"/>
      <c r="AI781" s="13"/>
      <c r="AJ781" s="13"/>
      <c r="AW781" s="13"/>
      <c r="AX781" s="13"/>
      <c r="BA781" s="13"/>
      <c r="BB781" s="13"/>
      <c r="BE781" s="13"/>
      <c r="BF781" s="13"/>
      <c r="BH781" s="13"/>
      <c r="BI781" s="13"/>
      <c r="BJ781" s="13"/>
      <c r="BK781" s="13"/>
      <c r="BL781" s="13"/>
      <c r="BM781" s="101"/>
      <c r="BU781" s="13"/>
      <c r="BV781" s="13"/>
      <c r="BZ781" s="14"/>
      <c r="CA781" s="14"/>
      <c r="CE781" s="14"/>
      <c r="CF781" s="14"/>
    </row>
    <row r="782" spans="24:84" x14ac:dyDescent="0.25">
      <c r="X782" s="13"/>
      <c r="AI782" s="13"/>
      <c r="AJ782" s="13"/>
      <c r="AW782" s="13"/>
      <c r="AX782" s="13"/>
      <c r="BA782" s="13"/>
      <c r="BB782" s="13"/>
      <c r="BE782" s="13"/>
      <c r="BF782" s="13"/>
      <c r="BH782" s="13"/>
      <c r="BI782" s="13"/>
      <c r="BJ782" s="13"/>
      <c r="BK782" s="13"/>
      <c r="BL782" s="13"/>
      <c r="BM782" s="101"/>
      <c r="BU782" s="13"/>
      <c r="BV782" s="13"/>
      <c r="BZ782" s="14"/>
      <c r="CA782" s="14"/>
      <c r="CE782" s="14"/>
      <c r="CF782" s="14"/>
    </row>
    <row r="783" spans="24:84" x14ac:dyDescent="0.25">
      <c r="X783" s="13"/>
      <c r="AI783" s="13"/>
      <c r="AJ783" s="13"/>
      <c r="AW783" s="13"/>
      <c r="AX783" s="13"/>
      <c r="BA783" s="13"/>
      <c r="BB783" s="13"/>
      <c r="BE783" s="13"/>
      <c r="BF783" s="13"/>
      <c r="BH783" s="13"/>
      <c r="BI783" s="13"/>
      <c r="BJ783" s="13"/>
      <c r="BK783" s="13"/>
      <c r="BL783" s="13"/>
      <c r="BM783" s="101"/>
      <c r="BU783" s="13"/>
      <c r="BV783" s="13"/>
      <c r="BZ783" s="14"/>
      <c r="CA783" s="14"/>
      <c r="CE783" s="14"/>
      <c r="CF783" s="14"/>
    </row>
    <row r="784" spans="24:84" x14ac:dyDescent="0.25">
      <c r="X784" s="13"/>
      <c r="AI784" s="13"/>
      <c r="AJ784" s="13"/>
      <c r="AW784" s="13"/>
      <c r="AX784" s="13"/>
      <c r="BA784" s="13"/>
      <c r="BB784" s="13"/>
      <c r="BE784" s="13"/>
      <c r="BF784" s="13"/>
      <c r="BH784" s="13"/>
      <c r="BI784" s="13"/>
      <c r="BJ784" s="13"/>
      <c r="BK784" s="13"/>
      <c r="BL784" s="13"/>
      <c r="BM784" s="101"/>
      <c r="BU784" s="13"/>
      <c r="BV784" s="13"/>
      <c r="BZ784" s="14"/>
      <c r="CA784" s="14"/>
      <c r="CE784" s="14"/>
      <c r="CF784" s="14"/>
    </row>
    <row r="785" spans="24:84" x14ac:dyDescent="0.25">
      <c r="X785" s="13"/>
      <c r="AI785" s="13"/>
      <c r="AJ785" s="13"/>
      <c r="AW785" s="13"/>
      <c r="AX785" s="13"/>
      <c r="BA785" s="13"/>
      <c r="BB785" s="13"/>
      <c r="BE785" s="13"/>
      <c r="BF785" s="13"/>
      <c r="BH785" s="13"/>
      <c r="BI785" s="13"/>
      <c r="BJ785" s="13"/>
      <c r="BK785" s="13"/>
      <c r="BL785" s="13"/>
      <c r="BM785" s="101"/>
      <c r="BU785" s="13"/>
      <c r="BV785" s="13"/>
      <c r="BZ785" s="14"/>
      <c r="CA785" s="14"/>
      <c r="CE785" s="14"/>
      <c r="CF785" s="14"/>
    </row>
    <row r="786" spans="24:84" x14ac:dyDescent="0.25">
      <c r="X786" s="13"/>
      <c r="AI786" s="13"/>
      <c r="AJ786" s="13"/>
      <c r="AW786" s="13"/>
      <c r="AX786" s="13"/>
      <c r="BA786" s="13"/>
      <c r="BB786" s="13"/>
      <c r="BE786" s="13"/>
      <c r="BF786" s="13"/>
      <c r="BH786" s="13"/>
      <c r="BI786" s="13"/>
      <c r="BJ786" s="13"/>
      <c r="BK786" s="13"/>
      <c r="BL786" s="13"/>
      <c r="BM786" s="101"/>
      <c r="BU786" s="13"/>
      <c r="BV786" s="13"/>
      <c r="BZ786" s="14"/>
      <c r="CA786" s="14"/>
      <c r="CE786" s="14"/>
      <c r="CF786" s="14"/>
    </row>
    <row r="787" spans="24:84" x14ac:dyDescent="0.25">
      <c r="X787" s="13"/>
      <c r="AI787" s="13"/>
      <c r="AJ787" s="13"/>
      <c r="AW787" s="13"/>
      <c r="AX787" s="13"/>
      <c r="BA787" s="13"/>
      <c r="BB787" s="13"/>
      <c r="BE787" s="13"/>
      <c r="BF787" s="13"/>
      <c r="BH787" s="13"/>
      <c r="BI787" s="13"/>
      <c r="BJ787" s="13"/>
      <c r="BK787" s="13"/>
      <c r="BL787" s="13"/>
      <c r="BM787" s="101"/>
      <c r="BU787" s="13"/>
      <c r="BV787" s="13"/>
      <c r="BZ787" s="14"/>
      <c r="CA787" s="14"/>
      <c r="CE787" s="14"/>
      <c r="CF787" s="14"/>
    </row>
    <row r="788" spans="24:84" x14ac:dyDescent="0.25">
      <c r="X788" s="13"/>
      <c r="AI788" s="13"/>
      <c r="AJ788" s="13"/>
      <c r="AW788" s="13"/>
      <c r="AX788" s="13"/>
      <c r="BA788" s="13"/>
      <c r="BB788" s="13"/>
      <c r="BE788" s="13"/>
      <c r="BF788" s="13"/>
      <c r="BH788" s="13"/>
      <c r="BI788" s="13"/>
      <c r="BJ788" s="13"/>
      <c r="BK788" s="13"/>
      <c r="BL788" s="13"/>
      <c r="BM788" s="101"/>
      <c r="BU788" s="13"/>
      <c r="BV788" s="13"/>
      <c r="BZ788" s="14"/>
      <c r="CA788" s="14"/>
      <c r="CE788" s="14"/>
      <c r="CF788" s="14"/>
    </row>
    <row r="789" spans="24:84" x14ac:dyDescent="0.25">
      <c r="X789" s="13"/>
      <c r="AI789" s="13"/>
      <c r="AJ789" s="13"/>
      <c r="AW789" s="13"/>
      <c r="AX789" s="13"/>
      <c r="BA789" s="13"/>
      <c r="BB789" s="13"/>
      <c r="BE789" s="13"/>
      <c r="BF789" s="13"/>
      <c r="BH789" s="13"/>
      <c r="BI789" s="13"/>
      <c r="BJ789" s="13"/>
      <c r="BK789" s="13"/>
      <c r="BL789" s="13"/>
      <c r="BM789" s="101"/>
      <c r="BU789" s="13"/>
      <c r="BV789" s="13"/>
      <c r="BZ789" s="14"/>
      <c r="CA789" s="14"/>
      <c r="CE789" s="14"/>
      <c r="CF789" s="14"/>
    </row>
    <row r="790" spans="24:84" x14ac:dyDescent="0.25">
      <c r="X790" s="13"/>
      <c r="AI790" s="13"/>
      <c r="AJ790" s="13"/>
      <c r="AW790" s="13"/>
      <c r="AX790" s="13"/>
      <c r="BA790" s="13"/>
      <c r="BB790" s="13"/>
      <c r="BE790" s="13"/>
      <c r="BF790" s="13"/>
      <c r="BH790" s="13"/>
      <c r="BI790" s="13"/>
      <c r="BJ790" s="13"/>
      <c r="BK790" s="13"/>
      <c r="BL790" s="13"/>
      <c r="BM790" s="101"/>
      <c r="BU790" s="13"/>
      <c r="BV790" s="13"/>
      <c r="BZ790" s="14"/>
      <c r="CA790" s="14"/>
      <c r="CE790" s="14"/>
      <c r="CF790" s="14"/>
    </row>
    <row r="791" spans="24:84" x14ac:dyDescent="0.25">
      <c r="X791" s="13"/>
      <c r="AI791" s="13"/>
      <c r="AJ791" s="13"/>
      <c r="AW791" s="13"/>
      <c r="AX791" s="13"/>
      <c r="BA791" s="13"/>
      <c r="BB791" s="13"/>
      <c r="BE791" s="13"/>
      <c r="BF791" s="13"/>
      <c r="BH791" s="13"/>
      <c r="BI791" s="13"/>
      <c r="BJ791" s="13"/>
      <c r="BK791" s="13"/>
      <c r="BL791" s="13"/>
      <c r="BM791" s="101"/>
      <c r="BU791" s="13"/>
      <c r="BV791" s="13"/>
      <c r="BZ791" s="14"/>
      <c r="CA791" s="14"/>
      <c r="CE791" s="14"/>
      <c r="CF791" s="14"/>
    </row>
    <row r="792" spans="24:84" x14ac:dyDescent="0.25">
      <c r="X792" s="13"/>
      <c r="AI792" s="13"/>
      <c r="AJ792" s="13"/>
      <c r="AW792" s="13"/>
      <c r="AX792" s="13"/>
      <c r="BA792" s="13"/>
      <c r="BB792" s="13"/>
      <c r="BE792" s="13"/>
      <c r="BF792" s="13"/>
      <c r="BH792" s="13"/>
      <c r="BI792" s="13"/>
      <c r="BJ792" s="13"/>
      <c r="BK792" s="13"/>
      <c r="BL792" s="13"/>
      <c r="BM792" s="101"/>
      <c r="BU792" s="13"/>
      <c r="BV792" s="13"/>
      <c r="BZ792" s="14"/>
      <c r="CA792" s="14"/>
      <c r="CE792" s="14"/>
      <c r="CF792" s="14"/>
    </row>
    <row r="793" spans="24:84" x14ac:dyDescent="0.25">
      <c r="X793" s="13"/>
      <c r="AI793" s="13"/>
      <c r="AJ793" s="13"/>
      <c r="AW793" s="13"/>
      <c r="AX793" s="13"/>
      <c r="BA793" s="13"/>
      <c r="BB793" s="13"/>
      <c r="BE793" s="13"/>
      <c r="BF793" s="13"/>
      <c r="BH793" s="13"/>
      <c r="BI793" s="13"/>
      <c r="BJ793" s="13"/>
      <c r="BK793" s="13"/>
      <c r="BL793" s="13"/>
      <c r="BM793" s="101"/>
      <c r="BU793" s="13"/>
      <c r="BV793" s="13"/>
      <c r="BZ793" s="14"/>
      <c r="CA793" s="14"/>
      <c r="CE793" s="14"/>
      <c r="CF793" s="14"/>
    </row>
    <row r="794" spans="24:84" x14ac:dyDescent="0.25">
      <c r="X794" s="13"/>
      <c r="AI794" s="13"/>
      <c r="AJ794" s="13"/>
      <c r="AW794" s="13"/>
      <c r="AX794" s="13"/>
      <c r="BA794" s="13"/>
      <c r="BB794" s="13"/>
      <c r="BE794" s="13"/>
      <c r="BF794" s="13"/>
      <c r="BH794" s="13"/>
      <c r="BI794" s="13"/>
      <c r="BJ794" s="13"/>
      <c r="BK794" s="13"/>
      <c r="BL794" s="13"/>
      <c r="BM794" s="101"/>
      <c r="BU794" s="13"/>
      <c r="BV794" s="13"/>
      <c r="BZ794" s="14"/>
      <c r="CA794" s="14"/>
      <c r="CE794" s="14"/>
      <c r="CF794" s="14"/>
    </row>
    <row r="795" spans="24:84" x14ac:dyDescent="0.25">
      <c r="X795" s="13"/>
      <c r="AI795" s="13"/>
      <c r="AJ795" s="13"/>
      <c r="AW795" s="13"/>
      <c r="AX795" s="13"/>
      <c r="BA795" s="13"/>
      <c r="BB795" s="13"/>
      <c r="BE795" s="13"/>
      <c r="BF795" s="13"/>
      <c r="BH795" s="13"/>
      <c r="BI795" s="13"/>
      <c r="BJ795" s="13"/>
      <c r="BK795" s="13"/>
      <c r="BL795" s="13"/>
      <c r="BM795" s="101"/>
      <c r="BU795" s="13"/>
      <c r="BV795" s="13"/>
      <c r="BZ795" s="14"/>
      <c r="CA795" s="14"/>
      <c r="CE795" s="14"/>
      <c r="CF795" s="14"/>
    </row>
    <row r="796" spans="24:84" x14ac:dyDescent="0.25">
      <c r="X796" s="13"/>
      <c r="AI796" s="13"/>
      <c r="AJ796" s="13"/>
      <c r="AW796" s="13"/>
      <c r="AX796" s="13"/>
      <c r="BA796" s="13"/>
      <c r="BB796" s="13"/>
      <c r="BE796" s="13"/>
      <c r="BF796" s="13"/>
      <c r="BH796" s="13"/>
      <c r="BI796" s="13"/>
      <c r="BJ796" s="13"/>
      <c r="BK796" s="13"/>
      <c r="BL796" s="13"/>
      <c r="BM796" s="101"/>
      <c r="BU796" s="13"/>
      <c r="BV796" s="13"/>
      <c r="BZ796" s="14"/>
      <c r="CA796" s="14"/>
      <c r="CE796" s="14"/>
      <c r="CF796" s="14"/>
    </row>
    <row r="797" spans="24:84" x14ac:dyDescent="0.25">
      <c r="X797" s="13"/>
      <c r="AI797" s="13"/>
      <c r="AJ797" s="13"/>
      <c r="AW797" s="13"/>
      <c r="AX797" s="13"/>
      <c r="BA797" s="13"/>
      <c r="BB797" s="13"/>
      <c r="BE797" s="13"/>
      <c r="BF797" s="13"/>
      <c r="BH797" s="13"/>
      <c r="BI797" s="13"/>
      <c r="BJ797" s="13"/>
      <c r="BK797" s="13"/>
      <c r="BL797" s="13"/>
      <c r="BM797" s="101"/>
      <c r="BU797" s="13"/>
      <c r="BV797" s="13"/>
      <c r="BZ797" s="14"/>
      <c r="CA797" s="14"/>
      <c r="CE797" s="14"/>
      <c r="CF797" s="14"/>
    </row>
    <row r="798" spans="24:84" x14ac:dyDescent="0.25">
      <c r="X798" s="13"/>
      <c r="AI798" s="13"/>
      <c r="AJ798" s="13"/>
      <c r="AW798" s="13"/>
      <c r="AX798" s="13"/>
      <c r="BA798" s="13"/>
      <c r="BB798" s="13"/>
      <c r="BE798" s="13"/>
      <c r="BF798" s="13"/>
      <c r="BH798" s="13"/>
      <c r="BI798" s="13"/>
      <c r="BJ798" s="13"/>
      <c r="BK798" s="13"/>
      <c r="BL798" s="13"/>
      <c r="BM798" s="101"/>
      <c r="BU798" s="13"/>
      <c r="BV798" s="13"/>
      <c r="BZ798" s="14"/>
      <c r="CA798" s="14"/>
      <c r="CE798" s="14"/>
      <c r="CF798" s="14"/>
    </row>
    <row r="799" spans="24:84" x14ac:dyDescent="0.25">
      <c r="X799" s="13"/>
      <c r="AI799" s="13"/>
      <c r="AJ799" s="13"/>
      <c r="AW799" s="13"/>
      <c r="AX799" s="13"/>
      <c r="BA799" s="13"/>
      <c r="BB799" s="13"/>
      <c r="BE799" s="13"/>
      <c r="BF799" s="13"/>
      <c r="BH799" s="13"/>
      <c r="BI799" s="13"/>
      <c r="BJ799" s="13"/>
      <c r="BK799" s="13"/>
      <c r="BL799" s="13"/>
      <c r="BM799" s="101"/>
      <c r="BU799" s="13"/>
      <c r="BV799" s="13"/>
      <c r="BZ799" s="14"/>
      <c r="CA799" s="14"/>
      <c r="CE799" s="14"/>
      <c r="CF799" s="14"/>
    </row>
    <row r="800" spans="24:84" x14ac:dyDescent="0.25">
      <c r="X800" s="13"/>
      <c r="AI800" s="13"/>
      <c r="AJ800" s="13"/>
      <c r="AW800" s="13"/>
      <c r="AX800" s="13"/>
      <c r="BA800" s="13"/>
      <c r="BB800" s="13"/>
      <c r="BE800" s="13"/>
      <c r="BF800" s="13"/>
      <c r="BH800" s="13"/>
      <c r="BI800" s="13"/>
      <c r="BJ800" s="13"/>
      <c r="BK800" s="13"/>
      <c r="BL800" s="13"/>
      <c r="BM800" s="101"/>
      <c r="BU800" s="13"/>
      <c r="BV800" s="13"/>
      <c r="BZ800" s="14"/>
      <c r="CA800" s="14"/>
      <c r="CE800" s="14"/>
      <c r="CF800" s="14"/>
    </row>
    <row r="801" spans="24:84" x14ac:dyDescent="0.25">
      <c r="X801" s="13"/>
      <c r="AI801" s="13"/>
      <c r="AJ801" s="13"/>
      <c r="AW801" s="13"/>
      <c r="AX801" s="13"/>
      <c r="BA801" s="13"/>
      <c r="BB801" s="13"/>
      <c r="BE801" s="13"/>
      <c r="BF801" s="13"/>
      <c r="BH801" s="13"/>
      <c r="BI801" s="13"/>
      <c r="BJ801" s="13"/>
      <c r="BK801" s="13"/>
      <c r="BL801" s="13"/>
      <c r="BM801" s="101"/>
      <c r="BU801" s="13"/>
      <c r="BV801" s="13"/>
      <c r="BZ801" s="14"/>
      <c r="CA801" s="14"/>
      <c r="CE801" s="14"/>
      <c r="CF801" s="14"/>
    </row>
    <row r="802" spans="24:84" x14ac:dyDescent="0.25">
      <c r="X802" s="13"/>
      <c r="AI802" s="13"/>
      <c r="AJ802" s="13"/>
      <c r="AW802" s="13"/>
      <c r="AX802" s="13"/>
      <c r="BA802" s="13"/>
      <c r="BB802" s="13"/>
      <c r="BE802" s="13"/>
      <c r="BF802" s="13"/>
      <c r="BH802" s="13"/>
      <c r="BI802" s="13"/>
      <c r="BJ802" s="13"/>
      <c r="BK802" s="13"/>
      <c r="BL802" s="13"/>
      <c r="BM802" s="101"/>
      <c r="BU802" s="13"/>
      <c r="BV802" s="13"/>
      <c r="BZ802" s="14"/>
      <c r="CA802" s="14"/>
      <c r="CE802" s="14"/>
      <c r="CF802" s="14"/>
    </row>
    <row r="803" spans="24:84" x14ac:dyDescent="0.25">
      <c r="X803" s="13"/>
      <c r="AI803" s="13"/>
      <c r="AJ803" s="13"/>
      <c r="AW803" s="13"/>
      <c r="AX803" s="13"/>
      <c r="BA803" s="13"/>
      <c r="BB803" s="13"/>
      <c r="BE803" s="13"/>
      <c r="BF803" s="13"/>
      <c r="BH803" s="13"/>
      <c r="BI803" s="13"/>
      <c r="BJ803" s="13"/>
      <c r="BK803" s="13"/>
      <c r="BL803" s="13"/>
      <c r="BM803" s="101"/>
      <c r="BU803" s="13"/>
      <c r="BV803" s="13"/>
      <c r="BZ803" s="14"/>
      <c r="CA803" s="14"/>
      <c r="CE803" s="14"/>
      <c r="CF803" s="14"/>
    </row>
    <row r="804" spans="24:84" x14ac:dyDescent="0.25">
      <c r="X804" s="13"/>
      <c r="AI804" s="13"/>
      <c r="AJ804" s="13"/>
      <c r="AW804" s="13"/>
      <c r="AX804" s="13"/>
      <c r="BA804" s="13"/>
      <c r="BB804" s="13"/>
      <c r="BE804" s="13"/>
      <c r="BF804" s="13"/>
      <c r="BH804" s="13"/>
      <c r="BI804" s="13"/>
      <c r="BJ804" s="13"/>
      <c r="BK804" s="13"/>
      <c r="BL804" s="13"/>
      <c r="BM804" s="101"/>
      <c r="BU804" s="13"/>
      <c r="BV804" s="13"/>
      <c r="BZ804" s="14"/>
      <c r="CA804" s="14"/>
      <c r="CE804" s="14"/>
      <c r="CF804" s="14"/>
    </row>
    <row r="805" spans="24:84" x14ac:dyDescent="0.25">
      <c r="X805" s="13"/>
      <c r="AI805" s="13"/>
      <c r="AJ805" s="13"/>
      <c r="AW805" s="13"/>
      <c r="AX805" s="13"/>
      <c r="BA805" s="13"/>
      <c r="BB805" s="13"/>
      <c r="BE805" s="13"/>
      <c r="BF805" s="13"/>
      <c r="BH805" s="13"/>
      <c r="BI805" s="13"/>
      <c r="BJ805" s="13"/>
      <c r="BK805" s="13"/>
      <c r="BL805" s="13"/>
      <c r="BM805" s="101"/>
      <c r="BU805" s="13"/>
      <c r="BV805" s="13"/>
      <c r="BZ805" s="14"/>
      <c r="CA805" s="14"/>
      <c r="CE805" s="14"/>
      <c r="CF805" s="14"/>
    </row>
    <row r="806" spans="24:84" x14ac:dyDescent="0.25">
      <c r="X806" s="13"/>
      <c r="AI806" s="13"/>
      <c r="AJ806" s="13"/>
      <c r="AW806" s="13"/>
      <c r="AX806" s="13"/>
      <c r="BA806" s="13"/>
      <c r="BB806" s="13"/>
      <c r="BE806" s="13"/>
      <c r="BF806" s="13"/>
      <c r="BH806" s="13"/>
      <c r="BI806" s="13"/>
      <c r="BJ806" s="13"/>
      <c r="BK806" s="13"/>
      <c r="BL806" s="13"/>
      <c r="BM806" s="101"/>
      <c r="BU806" s="13"/>
      <c r="BV806" s="13"/>
      <c r="BZ806" s="14"/>
      <c r="CA806" s="14"/>
      <c r="CE806" s="14"/>
      <c r="CF806" s="14"/>
    </row>
    <row r="807" spans="24:84" x14ac:dyDescent="0.25">
      <c r="X807" s="13"/>
      <c r="AI807" s="13"/>
      <c r="AJ807" s="13"/>
      <c r="AW807" s="13"/>
      <c r="AX807" s="13"/>
      <c r="BA807" s="13"/>
      <c r="BB807" s="13"/>
      <c r="BE807" s="13"/>
      <c r="BF807" s="13"/>
      <c r="BH807" s="13"/>
      <c r="BI807" s="13"/>
      <c r="BJ807" s="13"/>
      <c r="BK807" s="13"/>
      <c r="BL807" s="13"/>
      <c r="BM807" s="101"/>
      <c r="BU807" s="13"/>
      <c r="BV807" s="13"/>
      <c r="BZ807" s="14"/>
      <c r="CA807" s="14"/>
      <c r="CE807" s="14"/>
      <c r="CF807" s="14"/>
    </row>
    <row r="808" spans="24:84" x14ac:dyDescent="0.25">
      <c r="X808" s="13"/>
      <c r="AI808" s="13"/>
      <c r="AJ808" s="13"/>
      <c r="AW808" s="13"/>
      <c r="AX808" s="13"/>
      <c r="BA808" s="13"/>
      <c r="BB808" s="13"/>
      <c r="BE808" s="13"/>
      <c r="BF808" s="13"/>
      <c r="BH808" s="13"/>
      <c r="BI808" s="13"/>
      <c r="BJ808" s="13"/>
      <c r="BK808" s="13"/>
      <c r="BL808" s="13"/>
      <c r="BM808" s="101"/>
      <c r="BU808" s="13"/>
      <c r="BV808" s="13"/>
      <c r="BZ808" s="14"/>
      <c r="CA808" s="14"/>
      <c r="CE808" s="14"/>
      <c r="CF808" s="14"/>
    </row>
    <row r="809" spans="24:84" x14ac:dyDescent="0.25">
      <c r="X809" s="13"/>
      <c r="AI809" s="13"/>
      <c r="AJ809" s="13"/>
      <c r="AW809" s="13"/>
      <c r="AX809" s="13"/>
      <c r="BA809" s="13"/>
      <c r="BB809" s="13"/>
      <c r="BE809" s="13"/>
      <c r="BF809" s="13"/>
      <c r="BH809" s="13"/>
      <c r="BI809" s="13"/>
      <c r="BJ809" s="13"/>
      <c r="BK809" s="13"/>
      <c r="BL809" s="13"/>
      <c r="BM809" s="101"/>
      <c r="BU809" s="13"/>
      <c r="BV809" s="13"/>
      <c r="BZ809" s="14"/>
      <c r="CA809" s="14"/>
      <c r="CE809" s="14"/>
      <c r="CF809" s="14"/>
    </row>
    <row r="810" spans="24:84" x14ac:dyDescent="0.25">
      <c r="X810" s="13"/>
      <c r="AI810" s="13"/>
      <c r="AJ810" s="13"/>
      <c r="AW810" s="13"/>
      <c r="AX810" s="13"/>
      <c r="BA810" s="13"/>
      <c r="BB810" s="13"/>
      <c r="BE810" s="13"/>
      <c r="BF810" s="13"/>
      <c r="BH810" s="13"/>
      <c r="BI810" s="13"/>
      <c r="BJ810" s="13"/>
      <c r="BK810" s="13"/>
      <c r="BL810" s="13"/>
      <c r="BM810" s="101"/>
      <c r="BU810" s="13"/>
      <c r="BV810" s="13"/>
      <c r="BZ810" s="14"/>
      <c r="CA810" s="14"/>
      <c r="CE810" s="14"/>
      <c r="CF810" s="14"/>
    </row>
    <row r="811" spans="24:84" x14ac:dyDescent="0.25">
      <c r="X811" s="13"/>
      <c r="AI811" s="13"/>
      <c r="AJ811" s="13"/>
      <c r="AW811" s="13"/>
      <c r="AX811" s="13"/>
      <c r="BA811" s="13"/>
      <c r="BB811" s="13"/>
      <c r="BE811" s="13"/>
      <c r="BF811" s="13"/>
      <c r="BH811" s="13"/>
      <c r="BI811" s="13"/>
      <c r="BJ811" s="13"/>
      <c r="BK811" s="13"/>
      <c r="BL811" s="13"/>
      <c r="BM811" s="101"/>
      <c r="BU811" s="13"/>
      <c r="BV811" s="13"/>
      <c r="BZ811" s="14"/>
      <c r="CA811" s="14"/>
      <c r="CE811" s="14"/>
      <c r="CF811" s="14"/>
    </row>
    <row r="812" spans="24:84" x14ac:dyDescent="0.25">
      <c r="X812" s="13"/>
      <c r="AI812" s="13"/>
      <c r="AJ812" s="13"/>
      <c r="AW812" s="13"/>
      <c r="AX812" s="13"/>
      <c r="BA812" s="13"/>
      <c r="BB812" s="13"/>
      <c r="BE812" s="13"/>
      <c r="BF812" s="13"/>
      <c r="BH812" s="13"/>
      <c r="BI812" s="13"/>
      <c r="BJ812" s="13"/>
      <c r="BK812" s="13"/>
      <c r="BL812" s="13"/>
      <c r="BM812" s="101"/>
      <c r="BU812" s="13"/>
      <c r="BV812" s="13"/>
      <c r="BZ812" s="14"/>
      <c r="CA812" s="14"/>
      <c r="CE812" s="14"/>
      <c r="CF812" s="14"/>
    </row>
    <row r="813" spans="24:84" x14ac:dyDescent="0.25">
      <c r="X813" s="13"/>
      <c r="AI813" s="13"/>
      <c r="AJ813" s="13"/>
      <c r="AW813" s="13"/>
      <c r="AX813" s="13"/>
      <c r="BA813" s="13"/>
      <c r="BB813" s="13"/>
      <c r="BE813" s="13"/>
      <c r="BF813" s="13"/>
      <c r="BH813" s="13"/>
      <c r="BI813" s="13"/>
      <c r="BJ813" s="13"/>
      <c r="BK813" s="13"/>
      <c r="BL813" s="13"/>
      <c r="BM813" s="101"/>
      <c r="BU813" s="13"/>
      <c r="BV813" s="13"/>
      <c r="BZ813" s="14"/>
      <c r="CA813" s="14"/>
      <c r="CE813" s="14"/>
      <c r="CF813" s="14"/>
    </row>
    <row r="814" spans="24:84" x14ac:dyDescent="0.25">
      <c r="X814" s="13"/>
      <c r="AI814" s="13"/>
      <c r="AJ814" s="13"/>
      <c r="AW814" s="13"/>
      <c r="AX814" s="13"/>
      <c r="BA814" s="13"/>
      <c r="BB814" s="13"/>
      <c r="BE814" s="13"/>
      <c r="BF814" s="13"/>
      <c r="BH814" s="13"/>
      <c r="BI814" s="13"/>
      <c r="BJ814" s="13"/>
      <c r="BK814" s="13"/>
      <c r="BL814" s="13"/>
      <c r="BM814" s="101"/>
      <c r="BU814" s="13"/>
      <c r="BV814" s="13"/>
      <c r="BZ814" s="14"/>
      <c r="CA814" s="14"/>
      <c r="CE814" s="14"/>
      <c r="CF814" s="14"/>
    </row>
    <row r="815" spans="24:84" x14ac:dyDescent="0.25">
      <c r="X815" s="13"/>
      <c r="AI815" s="13"/>
      <c r="AJ815" s="13"/>
      <c r="AW815" s="13"/>
      <c r="AX815" s="13"/>
      <c r="BA815" s="13"/>
      <c r="BB815" s="13"/>
      <c r="BE815" s="13"/>
      <c r="BF815" s="13"/>
      <c r="BH815" s="13"/>
      <c r="BI815" s="13"/>
      <c r="BJ815" s="13"/>
      <c r="BK815" s="13"/>
      <c r="BL815" s="13"/>
      <c r="BM815" s="101"/>
      <c r="BU815" s="13"/>
      <c r="BV815" s="13"/>
      <c r="BZ815" s="14"/>
      <c r="CA815" s="14"/>
      <c r="CE815" s="14"/>
      <c r="CF815" s="14"/>
    </row>
    <row r="816" spans="24:84" x14ac:dyDescent="0.25">
      <c r="X816" s="13"/>
      <c r="AI816" s="13"/>
      <c r="AJ816" s="13"/>
      <c r="AW816" s="13"/>
      <c r="AX816" s="13"/>
      <c r="BA816" s="13"/>
      <c r="BB816" s="13"/>
      <c r="BE816" s="13"/>
      <c r="BF816" s="13"/>
      <c r="BH816" s="13"/>
      <c r="BI816" s="13"/>
      <c r="BJ816" s="13"/>
      <c r="BK816" s="13"/>
      <c r="BL816" s="13"/>
      <c r="BM816" s="101"/>
      <c r="BU816" s="13"/>
      <c r="BV816" s="13"/>
      <c r="BZ816" s="14"/>
      <c r="CA816" s="14"/>
      <c r="CE816" s="14"/>
      <c r="CF816" s="14"/>
    </row>
    <row r="817" spans="24:84" x14ac:dyDescent="0.25">
      <c r="X817" s="13"/>
      <c r="AI817" s="13"/>
      <c r="AJ817" s="13"/>
      <c r="AW817" s="13"/>
      <c r="AX817" s="13"/>
      <c r="BA817" s="13"/>
      <c r="BB817" s="13"/>
      <c r="BE817" s="13"/>
      <c r="BF817" s="13"/>
      <c r="BH817" s="13"/>
      <c r="BI817" s="13"/>
      <c r="BJ817" s="13"/>
      <c r="BK817" s="13"/>
      <c r="BL817" s="13"/>
      <c r="BM817" s="101"/>
      <c r="BU817" s="13"/>
      <c r="BV817" s="13"/>
      <c r="BZ817" s="14"/>
      <c r="CA817" s="14"/>
      <c r="CE817" s="14"/>
      <c r="CF817" s="14"/>
    </row>
    <row r="818" spans="24:84" x14ac:dyDescent="0.25">
      <c r="X818" s="13"/>
      <c r="AI818" s="13"/>
      <c r="AJ818" s="13"/>
      <c r="AW818" s="13"/>
      <c r="AX818" s="13"/>
      <c r="BA818" s="13"/>
      <c r="BB818" s="13"/>
      <c r="BE818" s="13"/>
      <c r="BF818" s="13"/>
      <c r="BH818" s="13"/>
      <c r="BI818" s="13"/>
      <c r="BJ818" s="13"/>
      <c r="BK818" s="13"/>
      <c r="BL818" s="13"/>
      <c r="BM818" s="101"/>
      <c r="BU818" s="13"/>
      <c r="BV818" s="13"/>
      <c r="BZ818" s="14"/>
      <c r="CA818" s="14"/>
      <c r="CE818" s="14"/>
      <c r="CF818" s="14"/>
    </row>
    <row r="819" spans="24:84" x14ac:dyDescent="0.25">
      <c r="X819" s="13"/>
      <c r="AI819" s="13"/>
      <c r="AJ819" s="13"/>
      <c r="AW819" s="13"/>
      <c r="AX819" s="13"/>
      <c r="BA819" s="13"/>
      <c r="BB819" s="13"/>
      <c r="BE819" s="13"/>
      <c r="BF819" s="13"/>
      <c r="BH819" s="13"/>
      <c r="BI819" s="13"/>
      <c r="BJ819" s="13"/>
      <c r="BK819" s="13"/>
      <c r="BL819" s="13"/>
      <c r="BM819" s="101"/>
      <c r="BU819" s="13"/>
      <c r="BV819" s="13"/>
      <c r="BZ819" s="14"/>
      <c r="CA819" s="14"/>
      <c r="CE819" s="14"/>
      <c r="CF819" s="14"/>
    </row>
    <row r="820" spans="24:84" x14ac:dyDescent="0.25">
      <c r="X820" s="13"/>
      <c r="AI820" s="13"/>
      <c r="AJ820" s="13"/>
      <c r="AW820" s="13"/>
      <c r="AX820" s="13"/>
      <c r="BA820" s="13"/>
      <c r="BB820" s="13"/>
      <c r="BE820" s="13"/>
      <c r="BF820" s="13"/>
      <c r="BH820" s="13"/>
      <c r="BI820" s="13"/>
      <c r="BJ820" s="13"/>
      <c r="BK820" s="13"/>
      <c r="BL820" s="13"/>
      <c r="BM820" s="101"/>
      <c r="BU820" s="13"/>
      <c r="BV820" s="13"/>
      <c r="BZ820" s="14"/>
      <c r="CA820" s="14"/>
      <c r="CE820" s="14"/>
      <c r="CF820" s="14"/>
    </row>
    <row r="821" spans="24:84" x14ac:dyDescent="0.25">
      <c r="X821" s="13"/>
      <c r="AI821" s="13"/>
      <c r="AJ821" s="13"/>
      <c r="AW821" s="13"/>
      <c r="AX821" s="13"/>
      <c r="BA821" s="13"/>
      <c r="BB821" s="13"/>
      <c r="BE821" s="13"/>
      <c r="BF821" s="13"/>
      <c r="BH821" s="13"/>
      <c r="BI821" s="13"/>
      <c r="BJ821" s="13"/>
      <c r="BK821" s="13"/>
      <c r="BL821" s="13"/>
      <c r="BM821" s="101"/>
      <c r="BU821" s="13"/>
      <c r="BV821" s="13"/>
      <c r="BZ821" s="14"/>
      <c r="CA821" s="14"/>
      <c r="CE821" s="14"/>
      <c r="CF821" s="14"/>
    </row>
    <row r="822" spans="24:84" x14ac:dyDescent="0.25">
      <c r="X822" s="13"/>
      <c r="AI822" s="13"/>
      <c r="AJ822" s="13"/>
      <c r="AW822" s="13"/>
      <c r="AX822" s="13"/>
      <c r="BA822" s="13"/>
      <c r="BB822" s="13"/>
      <c r="BE822" s="13"/>
      <c r="BF822" s="13"/>
      <c r="BH822" s="13"/>
      <c r="BI822" s="13"/>
      <c r="BJ822" s="13"/>
      <c r="BK822" s="13"/>
      <c r="BL822" s="13"/>
      <c r="BM822" s="101"/>
      <c r="BU822" s="13"/>
      <c r="BV822" s="13"/>
      <c r="BZ822" s="14"/>
      <c r="CA822" s="14"/>
      <c r="CE822" s="14"/>
      <c r="CF822" s="14"/>
    </row>
    <row r="823" spans="24:84" x14ac:dyDescent="0.25">
      <c r="X823" s="13"/>
      <c r="AI823" s="13"/>
      <c r="AJ823" s="13"/>
      <c r="AW823" s="13"/>
      <c r="AX823" s="13"/>
      <c r="BA823" s="13"/>
      <c r="BB823" s="13"/>
      <c r="BE823" s="13"/>
      <c r="BF823" s="13"/>
      <c r="BH823" s="13"/>
      <c r="BI823" s="13"/>
      <c r="BJ823" s="13"/>
      <c r="BK823" s="13"/>
      <c r="BL823" s="13"/>
      <c r="BM823" s="101"/>
      <c r="BU823" s="13"/>
      <c r="BV823" s="13"/>
      <c r="BZ823" s="14"/>
      <c r="CA823" s="14"/>
      <c r="CE823" s="14"/>
      <c r="CF823" s="14"/>
    </row>
    <row r="824" spans="24:84" x14ac:dyDescent="0.25">
      <c r="X824" s="13"/>
      <c r="AI824" s="13"/>
      <c r="AJ824" s="13"/>
      <c r="AW824" s="13"/>
      <c r="AX824" s="13"/>
      <c r="BA824" s="13"/>
      <c r="BB824" s="13"/>
      <c r="BE824" s="13"/>
      <c r="BF824" s="13"/>
      <c r="BH824" s="13"/>
      <c r="BI824" s="13"/>
      <c r="BJ824" s="13"/>
      <c r="BK824" s="13"/>
      <c r="BL824" s="13"/>
      <c r="BM824" s="101"/>
      <c r="BU824" s="13"/>
      <c r="BV824" s="13"/>
      <c r="BZ824" s="14"/>
      <c r="CA824" s="14"/>
      <c r="CE824" s="14"/>
      <c r="CF824" s="14"/>
    </row>
    <row r="825" spans="24:84" x14ac:dyDescent="0.25">
      <c r="X825" s="13"/>
      <c r="AI825" s="13"/>
      <c r="AJ825" s="13"/>
      <c r="AW825" s="13"/>
      <c r="AX825" s="13"/>
      <c r="BA825" s="13"/>
      <c r="BB825" s="13"/>
      <c r="BE825" s="13"/>
      <c r="BF825" s="13"/>
      <c r="BH825" s="13"/>
      <c r="BI825" s="13"/>
      <c r="BJ825" s="13"/>
      <c r="BK825" s="13"/>
      <c r="BL825" s="13"/>
      <c r="BM825" s="101"/>
      <c r="BU825" s="13"/>
      <c r="BV825" s="13"/>
      <c r="BZ825" s="14"/>
      <c r="CA825" s="14"/>
      <c r="CE825" s="14"/>
      <c r="CF825" s="14"/>
    </row>
    <row r="826" spans="24:84" x14ac:dyDescent="0.25">
      <c r="X826" s="13"/>
      <c r="AI826" s="13"/>
      <c r="AJ826" s="13"/>
      <c r="AW826" s="13"/>
      <c r="AX826" s="13"/>
      <c r="BA826" s="13"/>
      <c r="BB826" s="13"/>
      <c r="BE826" s="13"/>
      <c r="BF826" s="13"/>
      <c r="BH826" s="13"/>
      <c r="BI826" s="13"/>
      <c r="BJ826" s="13"/>
      <c r="BK826" s="13"/>
      <c r="BL826" s="13"/>
      <c r="BM826" s="101"/>
      <c r="BU826" s="13"/>
      <c r="BV826" s="13"/>
      <c r="BZ826" s="14"/>
      <c r="CA826" s="14"/>
      <c r="CE826" s="14"/>
      <c r="CF826" s="14"/>
    </row>
    <row r="827" spans="24:84" x14ac:dyDescent="0.25">
      <c r="X827" s="13"/>
      <c r="AI827" s="13"/>
      <c r="AJ827" s="13"/>
      <c r="AW827" s="13"/>
      <c r="AX827" s="13"/>
      <c r="BA827" s="13"/>
      <c r="BB827" s="13"/>
      <c r="BE827" s="13"/>
      <c r="BF827" s="13"/>
      <c r="BH827" s="13"/>
      <c r="BI827" s="13"/>
      <c r="BJ827" s="13"/>
      <c r="BK827" s="13"/>
      <c r="BL827" s="13"/>
      <c r="BM827" s="101"/>
      <c r="BU827" s="13"/>
      <c r="BV827" s="13"/>
      <c r="BZ827" s="14"/>
      <c r="CA827" s="14"/>
      <c r="CE827" s="14"/>
      <c r="CF827" s="14"/>
    </row>
    <row r="828" spans="24:84" x14ac:dyDescent="0.25">
      <c r="X828" s="13"/>
      <c r="AI828" s="13"/>
      <c r="AJ828" s="13"/>
      <c r="AW828" s="13"/>
      <c r="AX828" s="13"/>
      <c r="BA828" s="13"/>
      <c r="BB828" s="13"/>
      <c r="BE828" s="13"/>
      <c r="BF828" s="13"/>
      <c r="BH828" s="13"/>
      <c r="BI828" s="13"/>
      <c r="BJ828" s="13"/>
      <c r="BK828" s="13"/>
      <c r="BL828" s="13"/>
      <c r="BM828" s="101"/>
      <c r="BU828" s="13"/>
      <c r="BV828" s="13"/>
      <c r="BZ828" s="14"/>
      <c r="CA828" s="14"/>
      <c r="CE828" s="14"/>
      <c r="CF828" s="14"/>
    </row>
    <row r="829" spans="24:84" x14ac:dyDescent="0.25">
      <c r="X829" s="13"/>
      <c r="AI829" s="13"/>
      <c r="AJ829" s="13"/>
      <c r="AW829" s="13"/>
      <c r="AX829" s="13"/>
      <c r="BA829" s="13"/>
      <c r="BB829" s="13"/>
      <c r="BE829" s="13"/>
      <c r="BF829" s="13"/>
      <c r="BH829" s="13"/>
      <c r="BI829" s="13"/>
      <c r="BJ829" s="13"/>
      <c r="BK829" s="13"/>
      <c r="BL829" s="13"/>
      <c r="BM829" s="101"/>
      <c r="BU829" s="13"/>
      <c r="BV829" s="13"/>
      <c r="BZ829" s="14"/>
      <c r="CA829" s="14"/>
      <c r="CE829" s="14"/>
      <c r="CF829" s="14"/>
    </row>
    <row r="830" spans="24:84" x14ac:dyDescent="0.25">
      <c r="X830" s="13"/>
      <c r="AI830" s="13"/>
      <c r="AJ830" s="13"/>
      <c r="AW830" s="13"/>
      <c r="AX830" s="13"/>
      <c r="BA830" s="13"/>
      <c r="BB830" s="13"/>
      <c r="BE830" s="13"/>
      <c r="BF830" s="13"/>
      <c r="BH830" s="13"/>
      <c r="BI830" s="13"/>
      <c r="BJ830" s="13"/>
      <c r="BK830" s="13"/>
      <c r="BL830" s="13"/>
      <c r="BM830" s="101"/>
      <c r="BU830" s="13"/>
      <c r="BV830" s="13"/>
      <c r="BZ830" s="14"/>
      <c r="CA830" s="14"/>
      <c r="CE830" s="14"/>
      <c r="CF830" s="14"/>
    </row>
    <row r="831" spans="24:84" x14ac:dyDescent="0.25">
      <c r="X831" s="13"/>
      <c r="AI831" s="13"/>
      <c r="AJ831" s="13"/>
      <c r="AW831" s="13"/>
      <c r="AX831" s="13"/>
      <c r="BA831" s="13"/>
      <c r="BB831" s="13"/>
      <c r="BE831" s="13"/>
      <c r="BF831" s="13"/>
      <c r="BH831" s="13"/>
      <c r="BI831" s="13"/>
      <c r="BJ831" s="13"/>
      <c r="BK831" s="13"/>
      <c r="BL831" s="13"/>
      <c r="BM831" s="101"/>
      <c r="BU831" s="13"/>
      <c r="BV831" s="13"/>
      <c r="BZ831" s="14"/>
      <c r="CA831" s="14"/>
      <c r="CE831" s="14"/>
      <c r="CF831" s="14"/>
    </row>
    <row r="832" spans="24:84" x14ac:dyDescent="0.25">
      <c r="X832" s="13"/>
      <c r="AI832" s="13"/>
      <c r="AJ832" s="13"/>
      <c r="AW832" s="13"/>
      <c r="AX832" s="13"/>
      <c r="BA832" s="13"/>
      <c r="BB832" s="13"/>
      <c r="BE832" s="13"/>
      <c r="BF832" s="13"/>
      <c r="BH832" s="13"/>
      <c r="BI832" s="13"/>
      <c r="BJ832" s="13"/>
      <c r="BK832" s="13"/>
      <c r="BL832" s="13"/>
      <c r="BM832" s="101"/>
      <c r="BU832" s="13"/>
      <c r="BV832" s="13"/>
      <c r="BZ832" s="14"/>
      <c r="CA832" s="14"/>
      <c r="CE832" s="14"/>
      <c r="CF832" s="14"/>
    </row>
    <row r="833" spans="24:84" x14ac:dyDescent="0.25">
      <c r="X833" s="13"/>
      <c r="AI833" s="13"/>
      <c r="AJ833" s="13"/>
      <c r="AW833" s="13"/>
      <c r="AX833" s="13"/>
      <c r="BA833" s="13"/>
      <c r="BB833" s="13"/>
      <c r="BE833" s="13"/>
      <c r="BF833" s="13"/>
      <c r="BH833" s="13"/>
      <c r="BI833" s="13"/>
      <c r="BJ833" s="13"/>
      <c r="BK833" s="13"/>
      <c r="BL833" s="13"/>
      <c r="BM833" s="101"/>
      <c r="BU833" s="13"/>
      <c r="BV833" s="13"/>
      <c r="BZ833" s="14"/>
      <c r="CA833" s="14"/>
      <c r="CE833" s="14"/>
      <c r="CF833" s="14"/>
    </row>
    <row r="834" spans="24:84" x14ac:dyDescent="0.25">
      <c r="X834" s="13"/>
      <c r="AI834" s="13"/>
      <c r="AJ834" s="13"/>
      <c r="AW834" s="13"/>
      <c r="AX834" s="13"/>
      <c r="BA834" s="13"/>
      <c r="BB834" s="13"/>
      <c r="BE834" s="13"/>
      <c r="BF834" s="13"/>
      <c r="BH834" s="13"/>
      <c r="BI834" s="13"/>
      <c r="BJ834" s="13"/>
      <c r="BK834" s="13"/>
      <c r="BL834" s="13"/>
      <c r="BM834" s="101"/>
      <c r="BU834" s="13"/>
      <c r="BV834" s="13"/>
      <c r="BZ834" s="14"/>
      <c r="CA834" s="14"/>
      <c r="CE834" s="14"/>
      <c r="CF834" s="14"/>
    </row>
    <row r="835" spans="24:84" x14ac:dyDescent="0.25">
      <c r="X835" s="13"/>
      <c r="AI835" s="13"/>
      <c r="AJ835" s="13"/>
      <c r="AW835" s="13"/>
      <c r="AX835" s="13"/>
      <c r="BA835" s="13"/>
      <c r="BB835" s="13"/>
      <c r="BE835" s="13"/>
      <c r="BF835" s="13"/>
      <c r="BH835" s="13"/>
      <c r="BI835" s="13"/>
      <c r="BJ835" s="13"/>
      <c r="BK835" s="13"/>
      <c r="BL835" s="13"/>
      <c r="BM835" s="101"/>
      <c r="BU835" s="13"/>
      <c r="BV835" s="13"/>
      <c r="BZ835" s="14"/>
      <c r="CA835" s="14"/>
      <c r="CE835" s="14"/>
      <c r="CF835" s="14"/>
    </row>
    <row r="836" spans="24:84" x14ac:dyDescent="0.25">
      <c r="X836" s="13"/>
      <c r="AI836" s="13"/>
      <c r="AJ836" s="13"/>
      <c r="AW836" s="13"/>
      <c r="AX836" s="13"/>
      <c r="BA836" s="13"/>
      <c r="BB836" s="13"/>
      <c r="BE836" s="13"/>
      <c r="BF836" s="13"/>
      <c r="BH836" s="13"/>
      <c r="BI836" s="13"/>
      <c r="BJ836" s="13"/>
      <c r="BK836" s="13"/>
      <c r="BL836" s="13"/>
      <c r="BM836" s="101"/>
      <c r="BU836" s="13"/>
      <c r="BV836" s="13"/>
      <c r="BZ836" s="14"/>
      <c r="CA836" s="14"/>
      <c r="CE836" s="14"/>
      <c r="CF836" s="14"/>
    </row>
    <row r="837" spans="24:84" x14ac:dyDescent="0.25">
      <c r="X837" s="13"/>
      <c r="AI837" s="13"/>
      <c r="AJ837" s="13"/>
      <c r="AW837" s="13"/>
      <c r="AX837" s="13"/>
      <c r="BA837" s="13"/>
      <c r="BB837" s="13"/>
      <c r="BE837" s="13"/>
      <c r="BF837" s="13"/>
      <c r="BH837" s="13"/>
      <c r="BI837" s="13"/>
      <c r="BJ837" s="13"/>
      <c r="BK837" s="13"/>
      <c r="BL837" s="13"/>
      <c r="BM837" s="101"/>
      <c r="BU837" s="13"/>
      <c r="BV837" s="13"/>
      <c r="BZ837" s="14"/>
      <c r="CA837" s="14"/>
      <c r="CE837" s="14"/>
      <c r="CF837" s="14"/>
    </row>
    <row r="838" spans="24:84" x14ac:dyDescent="0.25">
      <c r="X838" s="13"/>
      <c r="AI838" s="13"/>
      <c r="AJ838" s="13"/>
      <c r="AW838" s="13"/>
      <c r="AX838" s="13"/>
      <c r="BA838" s="13"/>
      <c r="BB838" s="13"/>
      <c r="BE838" s="13"/>
      <c r="BF838" s="13"/>
      <c r="BH838" s="13"/>
      <c r="BI838" s="13"/>
      <c r="BJ838" s="13"/>
      <c r="BK838" s="13"/>
      <c r="BL838" s="13"/>
      <c r="BM838" s="101"/>
      <c r="BU838" s="13"/>
      <c r="BV838" s="13"/>
      <c r="BZ838" s="14"/>
      <c r="CA838" s="14"/>
      <c r="CE838" s="14"/>
      <c r="CF838" s="14"/>
    </row>
    <row r="839" spans="24:84" x14ac:dyDescent="0.25">
      <c r="X839" s="13"/>
      <c r="AI839" s="13"/>
      <c r="AJ839" s="13"/>
      <c r="AW839" s="13"/>
      <c r="AX839" s="13"/>
      <c r="BA839" s="13"/>
      <c r="BB839" s="13"/>
      <c r="BE839" s="13"/>
      <c r="BF839" s="13"/>
      <c r="BH839" s="13"/>
      <c r="BI839" s="13"/>
      <c r="BJ839" s="13"/>
      <c r="BK839" s="13"/>
      <c r="BL839" s="13"/>
      <c r="BM839" s="101"/>
      <c r="BU839" s="13"/>
      <c r="BV839" s="13"/>
      <c r="BZ839" s="14"/>
      <c r="CA839" s="14"/>
      <c r="CE839" s="14"/>
      <c r="CF839" s="14"/>
    </row>
    <row r="840" spans="24:84" x14ac:dyDescent="0.25">
      <c r="X840" s="13"/>
      <c r="AI840" s="13"/>
      <c r="AJ840" s="13"/>
      <c r="AW840" s="13"/>
      <c r="AX840" s="13"/>
      <c r="BA840" s="13"/>
      <c r="BB840" s="13"/>
      <c r="BE840" s="13"/>
      <c r="BF840" s="13"/>
      <c r="BH840" s="13"/>
      <c r="BI840" s="13"/>
      <c r="BJ840" s="13"/>
      <c r="BK840" s="13"/>
      <c r="BL840" s="13"/>
      <c r="BM840" s="101"/>
      <c r="BU840" s="13"/>
      <c r="BV840" s="13"/>
      <c r="BZ840" s="14"/>
      <c r="CA840" s="14"/>
      <c r="CE840" s="14"/>
      <c r="CF840" s="14"/>
    </row>
    <row r="841" spans="24:84" x14ac:dyDescent="0.25">
      <c r="X841" s="13"/>
      <c r="AI841" s="13"/>
      <c r="AJ841" s="13"/>
      <c r="AW841" s="13"/>
      <c r="AX841" s="13"/>
      <c r="BA841" s="13"/>
      <c r="BB841" s="13"/>
      <c r="BE841" s="13"/>
      <c r="BF841" s="13"/>
      <c r="BH841" s="13"/>
      <c r="BI841" s="13"/>
      <c r="BJ841" s="13"/>
      <c r="BK841" s="13"/>
      <c r="BL841" s="13"/>
      <c r="BM841" s="101"/>
      <c r="BU841" s="13"/>
      <c r="BV841" s="13"/>
      <c r="BZ841" s="14"/>
      <c r="CA841" s="14"/>
      <c r="CE841" s="14"/>
      <c r="CF841" s="14"/>
    </row>
    <row r="842" spans="24:84" x14ac:dyDescent="0.25">
      <c r="X842" s="13"/>
      <c r="AI842" s="13"/>
      <c r="AJ842" s="13"/>
      <c r="AW842" s="13"/>
      <c r="AX842" s="13"/>
      <c r="BA842" s="13"/>
      <c r="BB842" s="13"/>
      <c r="BE842" s="13"/>
      <c r="BF842" s="13"/>
      <c r="BH842" s="13"/>
      <c r="BI842" s="13"/>
      <c r="BJ842" s="13"/>
      <c r="BK842" s="13"/>
      <c r="BL842" s="13"/>
      <c r="BM842" s="101"/>
      <c r="BU842" s="13"/>
      <c r="BV842" s="13"/>
      <c r="BZ842" s="14"/>
      <c r="CA842" s="14"/>
      <c r="CE842" s="14"/>
      <c r="CF842" s="14"/>
    </row>
    <row r="843" spans="24:84" x14ac:dyDescent="0.25">
      <c r="X843" s="13"/>
      <c r="AI843" s="13"/>
      <c r="AJ843" s="13"/>
      <c r="AW843" s="13"/>
      <c r="AX843" s="13"/>
      <c r="BA843" s="13"/>
      <c r="BB843" s="13"/>
      <c r="BE843" s="13"/>
      <c r="BF843" s="13"/>
      <c r="BH843" s="13"/>
      <c r="BI843" s="13"/>
      <c r="BJ843" s="13"/>
      <c r="BK843" s="13"/>
      <c r="BL843" s="13"/>
      <c r="BM843" s="101"/>
      <c r="BU843" s="13"/>
      <c r="BV843" s="13"/>
      <c r="BZ843" s="14"/>
      <c r="CA843" s="14"/>
      <c r="CE843" s="14"/>
      <c r="CF843" s="14"/>
    </row>
    <row r="844" spans="24:84" x14ac:dyDescent="0.25">
      <c r="X844" s="13"/>
      <c r="AI844" s="13"/>
      <c r="AJ844" s="13"/>
      <c r="AW844" s="13"/>
      <c r="AX844" s="13"/>
      <c r="BA844" s="13"/>
      <c r="BB844" s="13"/>
      <c r="BE844" s="13"/>
      <c r="BF844" s="13"/>
      <c r="BH844" s="13"/>
      <c r="BI844" s="13"/>
      <c r="BJ844" s="13"/>
      <c r="BK844" s="13"/>
      <c r="BL844" s="13"/>
      <c r="BM844" s="101"/>
      <c r="BU844" s="13"/>
      <c r="BV844" s="13"/>
      <c r="BZ844" s="14"/>
      <c r="CA844" s="14"/>
      <c r="CE844" s="14"/>
      <c r="CF844" s="14"/>
    </row>
    <row r="845" spans="24:84" x14ac:dyDescent="0.25">
      <c r="X845" s="13"/>
      <c r="AI845" s="13"/>
      <c r="AJ845" s="13"/>
      <c r="AW845" s="13"/>
      <c r="AX845" s="13"/>
      <c r="BA845" s="13"/>
      <c r="BB845" s="13"/>
      <c r="BE845" s="13"/>
      <c r="BF845" s="13"/>
      <c r="BH845" s="13"/>
      <c r="BI845" s="13"/>
      <c r="BJ845" s="13"/>
      <c r="BK845" s="13"/>
      <c r="BL845" s="13"/>
      <c r="BM845" s="101"/>
      <c r="BU845" s="13"/>
      <c r="BV845" s="13"/>
      <c r="BZ845" s="14"/>
      <c r="CA845" s="14"/>
      <c r="CE845" s="14"/>
      <c r="CF845" s="14"/>
    </row>
    <row r="846" spans="24:84" x14ac:dyDescent="0.25">
      <c r="X846" s="13"/>
      <c r="AI846" s="13"/>
      <c r="AJ846" s="13"/>
      <c r="AW846" s="13"/>
      <c r="AX846" s="13"/>
      <c r="BA846" s="13"/>
      <c r="BB846" s="13"/>
      <c r="BE846" s="13"/>
      <c r="BF846" s="13"/>
      <c r="BH846" s="13"/>
      <c r="BI846" s="13"/>
      <c r="BJ846" s="13"/>
      <c r="BK846" s="13"/>
      <c r="BL846" s="13"/>
      <c r="BM846" s="101"/>
      <c r="BU846" s="13"/>
      <c r="BV846" s="13"/>
      <c r="BZ846" s="14"/>
      <c r="CA846" s="14"/>
      <c r="CE846" s="14"/>
      <c r="CF846" s="14"/>
    </row>
    <row r="847" spans="24:84" x14ac:dyDescent="0.25">
      <c r="X847" s="13"/>
      <c r="AI847" s="13"/>
      <c r="AJ847" s="13"/>
      <c r="AW847" s="13"/>
      <c r="AX847" s="13"/>
      <c r="BA847" s="13"/>
      <c r="BB847" s="13"/>
      <c r="BE847" s="13"/>
      <c r="BF847" s="13"/>
      <c r="BH847" s="13"/>
      <c r="BI847" s="13"/>
      <c r="BJ847" s="13"/>
      <c r="BK847" s="13"/>
      <c r="BL847" s="13"/>
      <c r="BM847" s="101"/>
      <c r="BU847" s="13"/>
      <c r="BV847" s="13"/>
      <c r="BZ847" s="14"/>
      <c r="CA847" s="14"/>
      <c r="CE847" s="14"/>
      <c r="CF847" s="14"/>
    </row>
    <row r="848" spans="24:84" x14ac:dyDescent="0.25">
      <c r="X848" s="13"/>
      <c r="AI848" s="13"/>
      <c r="AJ848" s="13"/>
      <c r="AW848" s="13"/>
      <c r="AX848" s="13"/>
      <c r="BA848" s="13"/>
      <c r="BB848" s="13"/>
      <c r="BE848" s="13"/>
      <c r="BF848" s="13"/>
      <c r="BH848" s="13"/>
      <c r="BI848" s="13"/>
      <c r="BJ848" s="13"/>
      <c r="BK848" s="13"/>
      <c r="BL848" s="13"/>
      <c r="BM848" s="101"/>
      <c r="BU848" s="13"/>
      <c r="BV848" s="13"/>
      <c r="BZ848" s="14"/>
      <c r="CA848" s="14"/>
      <c r="CE848" s="14"/>
      <c r="CF848" s="14"/>
    </row>
    <row r="849" spans="24:84" x14ac:dyDescent="0.25">
      <c r="X849" s="13"/>
      <c r="AI849" s="13"/>
      <c r="AJ849" s="13"/>
      <c r="AW849" s="13"/>
      <c r="AX849" s="13"/>
      <c r="BA849" s="13"/>
      <c r="BB849" s="13"/>
      <c r="BE849" s="13"/>
      <c r="BF849" s="13"/>
      <c r="BH849" s="13"/>
      <c r="BI849" s="13"/>
      <c r="BJ849" s="13"/>
      <c r="BK849" s="13"/>
      <c r="BL849" s="13"/>
      <c r="BM849" s="101"/>
      <c r="BU849" s="13"/>
      <c r="BV849" s="13"/>
      <c r="BZ849" s="14"/>
      <c r="CA849" s="14"/>
      <c r="CE849" s="14"/>
      <c r="CF849" s="14"/>
    </row>
    <row r="850" spans="24:84" x14ac:dyDescent="0.25">
      <c r="X850" s="13"/>
      <c r="AI850" s="13"/>
      <c r="AJ850" s="13"/>
      <c r="AW850" s="13"/>
      <c r="AX850" s="13"/>
      <c r="BA850" s="13"/>
      <c r="BB850" s="13"/>
      <c r="BE850" s="13"/>
      <c r="BF850" s="13"/>
      <c r="BH850" s="13"/>
      <c r="BI850" s="13"/>
      <c r="BJ850" s="13"/>
      <c r="BK850" s="13"/>
      <c r="BL850" s="13"/>
      <c r="BM850" s="101"/>
      <c r="BU850" s="13"/>
      <c r="BV850" s="13"/>
      <c r="BZ850" s="14"/>
      <c r="CA850" s="14"/>
      <c r="CE850" s="14"/>
      <c r="CF850" s="14"/>
    </row>
    <row r="851" spans="24:84" x14ac:dyDescent="0.25">
      <c r="X851" s="13"/>
      <c r="AI851" s="13"/>
      <c r="AJ851" s="13"/>
      <c r="AW851" s="13"/>
      <c r="AX851" s="13"/>
      <c r="BA851" s="13"/>
      <c r="BB851" s="13"/>
      <c r="BE851" s="13"/>
      <c r="BF851" s="13"/>
      <c r="BH851" s="13"/>
      <c r="BI851" s="13"/>
      <c r="BJ851" s="13"/>
      <c r="BK851" s="13"/>
      <c r="BL851" s="13"/>
      <c r="BM851" s="101"/>
      <c r="BU851" s="13"/>
      <c r="BV851" s="13"/>
      <c r="BZ851" s="14"/>
      <c r="CA851" s="14"/>
      <c r="CE851" s="14"/>
      <c r="CF851" s="14"/>
    </row>
    <row r="852" spans="24:84" x14ac:dyDescent="0.25">
      <c r="X852" s="13"/>
      <c r="AI852" s="13"/>
      <c r="AJ852" s="13"/>
      <c r="AW852" s="13"/>
      <c r="AX852" s="13"/>
      <c r="BA852" s="13"/>
      <c r="BB852" s="13"/>
      <c r="BE852" s="13"/>
      <c r="BF852" s="13"/>
      <c r="BH852" s="13"/>
      <c r="BI852" s="13"/>
      <c r="BJ852" s="13"/>
      <c r="BK852" s="13"/>
      <c r="BL852" s="13"/>
      <c r="BM852" s="101"/>
      <c r="BU852" s="13"/>
      <c r="BV852" s="13"/>
      <c r="BZ852" s="14"/>
      <c r="CA852" s="14"/>
      <c r="CE852" s="14"/>
      <c r="CF852" s="14"/>
    </row>
    <row r="853" spans="24:84" x14ac:dyDescent="0.25">
      <c r="X853" s="13"/>
      <c r="AI853" s="13"/>
      <c r="AJ853" s="13"/>
      <c r="AW853" s="13"/>
      <c r="AX853" s="13"/>
      <c r="BA853" s="13"/>
      <c r="BB853" s="13"/>
      <c r="BE853" s="13"/>
      <c r="BF853" s="13"/>
      <c r="BH853" s="13"/>
      <c r="BI853" s="13"/>
      <c r="BJ853" s="13"/>
      <c r="BK853" s="13"/>
      <c r="BL853" s="13"/>
      <c r="BM853" s="101"/>
      <c r="BU853" s="13"/>
      <c r="BV853" s="13"/>
      <c r="BZ853" s="14"/>
      <c r="CA853" s="14"/>
      <c r="CE853" s="14"/>
      <c r="CF853" s="14"/>
    </row>
    <row r="854" spans="24:84" x14ac:dyDescent="0.25">
      <c r="X854" s="13"/>
      <c r="AI854" s="13"/>
      <c r="AJ854" s="13"/>
      <c r="AW854" s="13"/>
      <c r="AX854" s="13"/>
      <c r="BA854" s="13"/>
      <c r="BB854" s="13"/>
      <c r="BE854" s="13"/>
      <c r="BF854" s="13"/>
      <c r="BH854" s="13"/>
      <c r="BI854" s="13"/>
      <c r="BJ854" s="13"/>
      <c r="BK854" s="13"/>
      <c r="BL854" s="13"/>
      <c r="BM854" s="101"/>
      <c r="BU854" s="13"/>
      <c r="BV854" s="13"/>
      <c r="BZ854" s="14"/>
      <c r="CA854" s="14"/>
      <c r="CE854" s="14"/>
      <c r="CF854" s="14"/>
    </row>
    <row r="855" spans="24:84" x14ac:dyDescent="0.25">
      <c r="X855" s="13"/>
      <c r="AI855" s="13"/>
      <c r="AJ855" s="13"/>
      <c r="AW855" s="13"/>
      <c r="AX855" s="13"/>
      <c r="BA855" s="13"/>
      <c r="BB855" s="13"/>
      <c r="BE855" s="13"/>
      <c r="BF855" s="13"/>
      <c r="BH855" s="13"/>
      <c r="BI855" s="13"/>
      <c r="BJ855" s="13"/>
      <c r="BK855" s="13"/>
      <c r="BL855" s="13"/>
      <c r="BM855" s="101"/>
      <c r="BU855" s="13"/>
      <c r="BV855" s="13"/>
      <c r="BZ855" s="14"/>
      <c r="CA855" s="14"/>
      <c r="CE855" s="14"/>
      <c r="CF855" s="14"/>
    </row>
    <row r="856" spans="24:84" x14ac:dyDescent="0.25">
      <c r="X856" s="13"/>
      <c r="AI856" s="13"/>
      <c r="AJ856" s="13"/>
      <c r="AW856" s="13"/>
      <c r="AX856" s="13"/>
      <c r="BA856" s="13"/>
      <c r="BB856" s="13"/>
      <c r="BE856" s="13"/>
      <c r="BF856" s="13"/>
      <c r="BH856" s="13"/>
      <c r="BI856" s="13"/>
      <c r="BJ856" s="13"/>
      <c r="BK856" s="13"/>
      <c r="BL856" s="13"/>
      <c r="BM856" s="101"/>
      <c r="BU856" s="13"/>
      <c r="BV856" s="13"/>
      <c r="BZ856" s="14"/>
      <c r="CA856" s="14"/>
      <c r="CE856" s="14"/>
      <c r="CF856" s="14"/>
    </row>
    <row r="857" spans="24:84" x14ac:dyDescent="0.25">
      <c r="X857" s="13"/>
      <c r="AI857" s="13"/>
      <c r="AJ857" s="13"/>
      <c r="AW857" s="13"/>
      <c r="AX857" s="13"/>
      <c r="BA857" s="13"/>
      <c r="BB857" s="13"/>
      <c r="BE857" s="13"/>
      <c r="BF857" s="13"/>
      <c r="BH857" s="13"/>
      <c r="BI857" s="13"/>
      <c r="BJ857" s="13"/>
      <c r="BK857" s="13"/>
      <c r="BL857" s="13"/>
      <c r="BM857" s="101"/>
      <c r="BU857" s="13"/>
      <c r="BV857" s="13"/>
      <c r="BZ857" s="14"/>
      <c r="CA857" s="14"/>
      <c r="CE857" s="14"/>
      <c r="CF857" s="14"/>
    </row>
    <row r="858" spans="24:84" x14ac:dyDescent="0.25">
      <c r="X858" s="13"/>
      <c r="AI858" s="13"/>
      <c r="AJ858" s="13"/>
      <c r="AW858" s="13"/>
      <c r="AX858" s="13"/>
      <c r="BA858" s="13"/>
      <c r="BB858" s="13"/>
      <c r="BE858" s="13"/>
      <c r="BF858" s="13"/>
      <c r="BH858" s="13"/>
      <c r="BI858" s="13"/>
      <c r="BJ858" s="13"/>
      <c r="BK858" s="13"/>
      <c r="BL858" s="13"/>
      <c r="BM858" s="101"/>
      <c r="BU858" s="13"/>
      <c r="BV858" s="13"/>
      <c r="BZ858" s="14"/>
      <c r="CA858" s="14"/>
      <c r="CE858" s="14"/>
      <c r="CF858" s="14"/>
    </row>
    <row r="859" spans="24:84" x14ac:dyDescent="0.25">
      <c r="X859" s="13"/>
      <c r="AI859" s="13"/>
      <c r="AJ859" s="13"/>
      <c r="AW859" s="13"/>
      <c r="AX859" s="13"/>
      <c r="BA859" s="13"/>
      <c r="BB859" s="13"/>
      <c r="BE859" s="13"/>
      <c r="BF859" s="13"/>
      <c r="BH859" s="13"/>
      <c r="BI859" s="13"/>
      <c r="BJ859" s="13"/>
      <c r="BK859" s="13"/>
      <c r="BL859" s="13"/>
      <c r="BM859" s="101"/>
      <c r="BU859" s="13"/>
      <c r="BV859" s="13"/>
      <c r="BZ859" s="14"/>
      <c r="CA859" s="14"/>
      <c r="CE859" s="14"/>
      <c r="CF859" s="14"/>
    </row>
    <row r="860" spans="24:84" x14ac:dyDescent="0.25">
      <c r="X860" s="13"/>
      <c r="AI860" s="13"/>
      <c r="AJ860" s="13"/>
      <c r="AW860" s="13"/>
      <c r="AX860" s="13"/>
      <c r="BA860" s="13"/>
      <c r="BB860" s="13"/>
      <c r="BE860" s="13"/>
      <c r="BF860" s="13"/>
      <c r="BH860" s="13"/>
      <c r="BI860" s="13"/>
      <c r="BJ860" s="13"/>
      <c r="BK860" s="13"/>
      <c r="BL860" s="13"/>
      <c r="BM860" s="101"/>
      <c r="BU860" s="13"/>
      <c r="BV860" s="13"/>
      <c r="BZ860" s="14"/>
      <c r="CA860" s="14"/>
      <c r="CE860" s="14"/>
      <c r="CF860" s="14"/>
    </row>
    <row r="861" spans="24:84" x14ac:dyDescent="0.25">
      <c r="X861" s="13"/>
      <c r="AI861" s="13"/>
      <c r="AJ861" s="13"/>
      <c r="AW861" s="13"/>
      <c r="AX861" s="13"/>
      <c r="BA861" s="13"/>
      <c r="BB861" s="13"/>
      <c r="BE861" s="13"/>
      <c r="BF861" s="13"/>
      <c r="BH861" s="13"/>
      <c r="BI861" s="13"/>
      <c r="BJ861" s="13"/>
      <c r="BK861" s="13"/>
      <c r="BL861" s="13"/>
      <c r="BM861" s="101"/>
      <c r="BU861" s="13"/>
      <c r="BV861" s="13"/>
      <c r="BZ861" s="14"/>
      <c r="CA861" s="14"/>
      <c r="CE861" s="14"/>
      <c r="CF861" s="14"/>
    </row>
    <row r="862" spans="24:84" x14ac:dyDescent="0.25">
      <c r="X862" s="13"/>
      <c r="AI862" s="13"/>
      <c r="AJ862" s="13"/>
      <c r="AW862" s="13"/>
      <c r="AX862" s="13"/>
      <c r="BA862" s="13"/>
      <c r="BB862" s="13"/>
      <c r="BE862" s="13"/>
      <c r="BF862" s="13"/>
      <c r="BH862" s="13"/>
      <c r="BI862" s="13"/>
      <c r="BJ862" s="13"/>
      <c r="BK862" s="13"/>
      <c r="BL862" s="13"/>
      <c r="BM862" s="101"/>
      <c r="BU862" s="13"/>
      <c r="BV862" s="13"/>
      <c r="BZ862" s="14"/>
      <c r="CA862" s="14"/>
      <c r="CE862" s="14"/>
      <c r="CF862" s="14"/>
    </row>
    <row r="863" spans="24:84" x14ac:dyDescent="0.25">
      <c r="X863" s="13"/>
      <c r="AI863" s="13"/>
      <c r="AJ863" s="13"/>
      <c r="AW863" s="13"/>
      <c r="AX863" s="13"/>
      <c r="BA863" s="13"/>
      <c r="BB863" s="13"/>
      <c r="BE863" s="13"/>
      <c r="BF863" s="13"/>
      <c r="BH863" s="13"/>
      <c r="BI863" s="13"/>
      <c r="BJ863" s="13"/>
      <c r="BK863" s="13"/>
      <c r="BL863" s="13"/>
      <c r="BM863" s="101"/>
      <c r="BU863" s="13"/>
      <c r="BV863" s="13"/>
      <c r="BZ863" s="14"/>
      <c r="CA863" s="14"/>
      <c r="CE863" s="14"/>
      <c r="CF863" s="14"/>
    </row>
    <row r="864" spans="24:84" x14ac:dyDescent="0.25">
      <c r="X864" s="13"/>
      <c r="AI864" s="13"/>
      <c r="AJ864" s="13"/>
      <c r="AW864" s="13"/>
      <c r="AX864" s="13"/>
      <c r="BA864" s="13"/>
      <c r="BB864" s="13"/>
      <c r="BE864" s="13"/>
      <c r="BF864" s="13"/>
      <c r="BH864" s="13"/>
      <c r="BI864" s="13"/>
      <c r="BJ864" s="13"/>
      <c r="BK864" s="13"/>
      <c r="BL864" s="13"/>
      <c r="BM864" s="101"/>
      <c r="BU864" s="13"/>
      <c r="BV864" s="13"/>
      <c r="BZ864" s="14"/>
      <c r="CA864" s="14"/>
      <c r="CE864" s="14"/>
      <c r="CF864" s="14"/>
    </row>
    <row r="865" spans="24:84" x14ac:dyDescent="0.25">
      <c r="X865" s="13"/>
      <c r="AI865" s="13"/>
      <c r="AJ865" s="13"/>
      <c r="AW865" s="13"/>
      <c r="AX865" s="13"/>
      <c r="BA865" s="13"/>
      <c r="BB865" s="13"/>
      <c r="BE865" s="13"/>
      <c r="BF865" s="13"/>
      <c r="BH865" s="13"/>
      <c r="BI865" s="13"/>
      <c r="BJ865" s="13"/>
      <c r="BK865" s="13"/>
      <c r="BL865" s="13"/>
      <c r="BM865" s="101"/>
      <c r="BU865" s="13"/>
      <c r="BV865" s="13"/>
      <c r="BZ865" s="14"/>
      <c r="CA865" s="14"/>
      <c r="CE865" s="14"/>
      <c r="CF865" s="14"/>
    </row>
    <row r="866" spans="24:84" x14ac:dyDescent="0.25">
      <c r="X866" s="13"/>
      <c r="AI866" s="13"/>
      <c r="AJ866" s="13"/>
      <c r="AW866" s="13"/>
      <c r="AX866" s="13"/>
      <c r="BA866" s="13"/>
      <c r="BB866" s="13"/>
      <c r="BE866" s="13"/>
      <c r="BF866" s="13"/>
      <c r="BH866" s="13"/>
      <c r="BI866" s="13"/>
      <c r="BJ866" s="13"/>
      <c r="BK866" s="13"/>
      <c r="BL866" s="13"/>
      <c r="BM866" s="101"/>
      <c r="BU866" s="13"/>
      <c r="BV866" s="13"/>
      <c r="BZ866" s="14"/>
      <c r="CA866" s="14"/>
      <c r="CE866" s="14"/>
      <c r="CF866" s="14"/>
    </row>
    <row r="867" spans="24:84" x14ac:dyDescent="0.25">
      <c r="X867" s="13"/>
      <c r="AI867" s="13"/>
      <c r="AJ867" s="13"/>
      <c r="AW867" s="13"/>
      <c r="AX867" s="13"/>
      <c r="BA867" s="13"/>
      <c r="BB867" s="13"/>
      <c r="BE867" s="13"/>
      <c r="BF867" s="13"/>
      <c r="BH867" s="13"/>
      <c r="BI867" s="13"/>
      <c r="BJ867" s="13"/>
      <c r="BK867" s="13"/>
      <c r="BL867" s="13"/>
      <c r="BM867" s="101"/>
      <c r="BU867" s="13"/>
      <c r="BV867" s="13"/>
      <c r="BZ867" s="14"/>
      <c r="CA867" s="14"/>
      <c r="CE867" s="14"/>
      <c r="CF867" s="14"/>
    </row>
    <row r="868" spans="24:84" x14ac:dyDescent="0.25">
      <c r="X868" s="13"/>
      <c r="AI868" s="13"/>
      <c r="AJ868" s="13"/>
      <c r="AW868" s="13"/>
      <c r="AX868" s="13"/>
      <c r="BA868" s="13"/>
      <c r="BB868" s="13"/>
      <c r="BE868" s="13"/>
      <c r="BF868" s="13"/>
      <c r="BH868" s="13"/>
      <c r="BI868" s="13"/>
      <c r="BJ868" s="13"/>
      <c r="BK868" s="13"/>
      <c r="BL868" s="13"/>
      <c r="BM868" s="101"/>
      <c r="BU868" s="13"/>
      <c r="BV868" s="13"/>
      <c r="BZ868" s="14"/>
      <c r="CA868" s="14"/>
      <c r="CE868" s="14"/>
      <c r="CF868" s="14"/>
    </row>
    <row r="869" spans="24:84" x14ac:dyDescent="0.25">
      <c r="X869" s="13"/>
      <c r="AI869" s="13"/>
      <c r="AJ869" s="13"/>
      <c r="AW869" s="13"/>
      <c r="AX869" s="13"/>
      <c r="BA869" s="13"/>
      <c r="BB869" s="13"/>
      <c r="BE869" s="13"/>
      <c r="BF869" s="13"/>
      <c r="BH869" s="13"/>
      <c r="BI869" s="13"/>
      <c r="BJ869" s="13"/>
      <c r="BK869" s="13"/>
      <c r="BL869" s="13"/>
      <c r="BM869" s="101"/>
      <c r="BU869" s="13"/>
      <c r="BV869" s="13"/>
      <c r="BZ869" s="14"/>
      <c r="CA869" s="14"/>
      <c r="CE869" s="14"/>
      <c r="CF869" s="14"/>
    </row>
    <row r="870" spans="24:84" x14ac:dyDescent="0.25">
      <c r="X870" s="13"/>
      <c r="AI870" s="13"/>
      <c r="AJ870" s="13"/>
      <c r="AW870" s="13"/>
      <c r="AX870" s="13"/>
      <c r="BA870" s="13"/>
      <c r="BB870" s="13"/>
      <c r="BE870" s="13"/>
      <c r="BF870" s="13"/>
      <c r="BH870" s="13"/>
      <c r="BI870" s="13"/>
      <c r="BJ870" s="13"/>
      <c r="BK870" s="13"/>
      <c r="BL870" s="13"/>
      <c r="BM870" s="101"/>
      <c r="BU870" s="13"/>
      <c r="BV870" s="13"/>
      <c r="BZ870" s="14"/>
      <c r="CA870" s="14"/>
      <c r="CE870" s="14"/>
      <c r="CF870" s="14"/>
    </row>
    <row r="871" spans="24:84" x14ac:dyDescent="0.25">
      <c r="X871" s="13"/>
      <c r="AI871" s="13"/>
      <c r="AJ871" s="13"/>
      <c r="AW871" s="13"/>
      <c r="AX871" s="13"/>
      <c r="BA871" s="13"/>
      <c r="BB871" s="13"/>
      <c r="BE871" s="13"/>
      <c r="BF871" s="13"/>
      <c r="BH871" s="13"/>
      <c r="BI871" s="13"/>
      <c r="BJ871" s="13"/>
      <c r="BK871" s="13"/>
      <c r="BL871" s="13"/>
      <c r="BM871" s="101"/>
      <c r="BU871" s="13"/>
      <c r="BV871" s="13"/>
      <c r="BZ871" s="14"/>
      <c r="CA871" s="14"/>
      <c r="CE871" s="14"/>
      <c r="CF871" s="14"/>
    </row>
    <row r="872" spans="24:84" x14ac:dyDescent="0.25">
      <c r="X872" s="13"/>
      <c r="AI872" s="13"/>
      <c r="AJ872" s="13"/>
      <c r="AW872" s="13"/>
      <c r="AX872" s="13"/>
      <c r="BA872" s="13"/>
      <c r="BB872" s="13"/>
      <c r="BE872" s="13"/>
      <c r="BF872" s="13"/>
      <c r="BH872" s="13"/>
      <c r="BI872" s="13"/>
      <c r="BJ872" s="13"/>
      <c r="BK872" s="13"/>
      <c r="BL872" s="13"/>
      <c r="BM872" s="101"/>
      <c r="BU872" s="13"/>
      <c r="BV872" s="13"/>
      <c r="BZ872" s="14"/>
      <c r="CA872" s="14"/>
      <c r="CE872" s="14"/>
      <c r="CF872" s="14"/>
    </row>
    <row r="873" spans="24:84" x14ac:dyDescent="0.25">
      <c r="X873" s="13"/>
      <c r="AI873" s="13"/>
      <c r="AJ873" s="13"/>
      <c r="AW873" s="13"/>
      <c r="AX873" s="13"/>
      <c r="BA873" s="13"/>
      <c r="BB873" s="13"/>
      <c r="BE873" s="13"/>
      <c r="BF873" s="13"/>
      <c r="BH873" s="13"/>
      <c r="BI873" s="13"/>
      <c r="BJ873" s="13"/>
      <c r="BK873" s="13"/>
      <c r="BL873" s="13"/>
      <c r="BM873" s="101"/>
      <c r="BU873" s="13"/>
      <c r="BV873" s="13"/>
      <c r="BZ873" s="14"/>
      <c r="CA873" s="14"/>
      <c r="CE873" s="14"/>
      <c r="CF873" s="14"/>
    </row>
    <row r="874" spans="24:84" x14ac:dyDescent="0.25">
      <c r="X874" s="13"/>
      <c r="AI874" s="13"/>
      <c r="AJ874" s="13"/>
      <c r="AW874" s="13"/>
      <c r="AX874" s="13"/>
      <c r="BA874" s="13"/>
      <c r="BB874" s="13"/>
      <c r="BE874" s="13"/>
      <c r="BF874" s="13"/>
      <c r="BH874" s="13"/>
      <c r="BI874" s="13"/>
      <c r="BJ874" s="13"/>
      <c r="BK874" s="13"/>
      <c r="BL874" s="13"/>
      <c r="BM874" s="101"/>
      <c r="BU874" s="13"/>
      <c r="BV874" s="13"/>
      <c r="BZ874" s="14"/>
      <c r="CA874" s="14"/>
      <c r="CE874" s="14"/>
      <c r="CF874" s="14"/>
    </row>
    <row r="875" spans="24:84" x14ac:dyDescent="0.25">
      <c r="X875" s="13"/>
      <c r="AI875" s="13"/>
      <c r="AJ875" s="13"/>
      <c r="AW875" s="13"/>
      <c r="AX875" s="13"/>
      <c r="BA875" s="13"/>
      <c r="BB875" s="13"/>
      <c r="BE875" s="13"/>
      <c r="BF875" s="13"/>
      <c r="BH875" s="13"/>
      <c r="BI875" s="13"/>
      <c r="BJ875" s="13"/>
      <c r="BK875" s="13"/>
      <c r="BL875" s="13"/>
      <c r="BM875" s="101"/>
      <c r="BU875" s="13"/>
      <c r="BV875" s="13"/>
      <c r="BZ875" s="14"/>
      <c r="CA875" s="14"/>
      <c r="CE875" s="14"/>
      <c r="CF875" s="14"/>
    </row>
    <row r="876" spans="24:84" x14ac:dyDescent="0.25">
      <c r="X876" s="13"/>
      <c r="AI876" s="13"/>
      <c r="AJ876" s="13"/>
      <c r="AW876" s="13"/>
      <c r="AX876" s="13"/>
      <c r="BA876" s="13"/>
      <c r="BB876" s="13"/>
      <c r="BE876" s="13"/>
      <c r="BF876" s="13"/>
      <c r="BH876" s="13"/>
      <c r="BI876" s="13"/>
      <c r="BJ876" s="13"/>
      <c r="BK876" s="13"/>
      <c r="BL876" s="13"/>
      <c r="BM876" s="101"/>
      <c r="BU876" s="13"/>
      <c r="BV876" s="13"/>
      <c r="BZ876" s="14"/>
      <c r="CA876" s="14"/>
      <c r="CE876" s="14"/>
      <c r="CF876" s="14"/>
    </row>
    <row r="877" spans="24:84" x14ac:dyDescent="0.25">
      <c r="X877" s="13"/>
      <c r="AI877" s="13"/>
      <c r="AJ877" s="13"/>
      <c r="AW877" s="13"/>
      <c r="AX877" s="13"/>
      <c r="BA877" s="13"/>
      <c r="BB877" s="13"/>
      <c r="BE877" s="13"/>
      <c r="BF877" s="13"/>
      <c r="BH877" s="13"/>
      <c r="BI877" s="13"/>
      <c r="BJ877" s="13"/>
      <c r="BK877" s="13"/>
      <c r="BL877" s="13"/>
      <c r="BM877" s="101"/>
      <c r="BU877" s="13"/>
      <c r="BV877" s="13"/>
      <c r="BZ877" s="14"/>
      <c r="CA877" s="14"/>
      <c r="CE877" s="14"/>
      <c r="CF877" s="14"/>
    </row>
    <row r="878" spans="24:84" x14ac:dyDescent="0.25">
      <c r="X878" s="13"/>
      <c r="AI878" s="13"/>
      <c r="AJ878" s="13"/>
      <c r="AW878" s="13"/>
      <c r="AX878" s="13"/>
      <c r="BA878" s="13"/>
      <c r="BB878" s="13"/>
      <c r="BE878" s="13"/>
      <c r="BF878" s="13"/>
      <c r="BH878" s="13"/>
      <c r="BI878" s="13"/>
      <c r="BJ878" s="13"/>
      <c r="BK878" s="13"/>
      <c r="BL878" s="13"/>
      <c r="BM878" s="101"/>
      <c r="BU878" s="13"/>
      <c r="BV878" s="13"/>
      <c r="BZ878" s="14"/>
      <c r="CA878" s="14"/>
      <c r="CE878" s="14"/>
      <c r="CF878" s="14"/>
    </row>
    <row r="879" spans="24:84" x14ac:dyDescent="0.25">
      <c r="X879" s="13"/>
      <c r="AI879" s="13"/>
      <c r="AJ879" s="13"/>
      <c r="AW879" s="13"/>
      <c r="AX879" s="13"/>
      <c r="BA879" s="13"/>
      <c r="BB879" s="13"/>
      <c r="BE879" s="13"/>
      <c r="BF879" s="13"/>
      <c r="BH879" s="13"/>
      <c r="BI879" s="13"/>
      <c r="BJ879" s="13"/>
      <c r="BK879" s="13"/>
      <c r="BL879" s="13"/>
      <c r="BM879" s="101"/>
      <c r="BU879" s="13"/>
      <c r="BV879" s="13"/>
      <c r="BZ879" s="14"/>
      <c r="CA879" s="14"/>
      <c r="CE879" s="14"/>
      <c r="CF879" s="14"/>
    </row>
    <row r="880" spans="24:84" x14ac:dyDescent="0.25">
      <c r="X880" s="13"/>
      <c r="AI880" s="13"/>
      <c r="AJ880" s="13"/>
      <c r="AW880" s="13"/>
      <c r="AX880" s="13"/>
      <c r="BA880" s="13"/>
      <c r="BB880" s="13"/>
      <c r="BE880" s="13"/>
      <c r="BF880" s="13"/>
      <c r="BH880" s="13"/>
      <c r="BI880" s="13"/>
      <c r="BJ880" s="13"/>
      <c r="BK880" s="13"/>
      <c r="BL880" s="13"/>
      <c r="BM880" s="101"/>
      <c r="BU880" s="13"/>
      <c r="BV880" s="13"/>
      <c r="BZ880" s="14"/>
      <c r="CA880" s="14"/>
      <c r="CE880" s="14"/>
      <c r="CF880" s="14"/>
    </row>
    <row r="881" spans="24:84" x14ac:dyDescent="0.25">
      <c r="X881" s="13"/>
      <c r="AI881" s="13"/>
      <c r="AJ881" s="13"/>
      <c r="AW881" s="13"/>
      <c r="AX881" s="13"/>
      <c r="BA881" s="13"/>
      <c r="BB881" s="13"/>
      <c r="BE881" s="13"/>
      <c r="BF881" s="13"/>
      <c r="BH881" s="13"/>
      <c r="BI881" s="13"/>
      <c r="BJ881" s="13"/>
      <c r="BK881" s="13"/>
      <c r="BL881" s="13"/>
      <c r="BM881" s="101"/>
      <c r="BU881" s="13"/>
      <c r="BV881" s="13"/>
      <c r="BZ881" s="14"/>
      <c r="CA881" s="14"/>
      <c r="CE881" s="14"/>
      <c r="CF881" s="14"/>
    </row>
    <row r="882" spans="24:84" x14ac:dyDescent="0.25">
      <c r="X882" s="13"/>
      <c r="AI882" s="13"/>
      <c r="AJ882" s="13"/>
      <c r="AW882" s="13"/>
      <c r="AX882" s="13"/>
      <c r="BA882" s="13"/>
      <c r="BB882" s="13"/>
      <c r="BE882" s="13"/>
      <c r="BF882" s="13"/>
      <c r="BH882" s="13"/>
      <c r="BI882" s="13"/>
      <c r="BJ882" s="13"/>
      <c r="BK882" s="13"/>
      <c r="BL882" s="13"/>
      <c r="BM882" s="101"/>
      <c r="BU882" s="13"/>
      <c r="BV882" s="13"/>
      <c r="BZ882" s="14"/>
      <c r="CA882" s="14"/>
      <c r="CE882" s="14"/>
      <c r="CF882" s="14"/>
    </row>
    <row r="883" spans="24:84" x14ac:dyDescent="0.25">
      <c r="X883" s="13"/>
      <c r="AI883" s="13"/>
      <c r="AJ883" s="13"/>
      <c r="AW883" s="13"/>
      <c r="AX883" s="13"/>
      <c r="BA883" s="13"/>
      <c r="BB883" s="13"/>
      <c r="BE883" s="13"/>
      <c r="BF883" s="13"/>
      <c r="BH883" s="13"/>
      <c r="BI883" s="13"/>
      <c r="BJ883" s="13"/>
      <c r="BK883" s="13"/>
      <c r="BL883" s="13"/>
      <c r="BM883" s="101"/>
      <c r="BU883" s="13"/>
      <c r="BV883" s="13"/>
      <c r="BZ883" s="14"/>
      <c r="CA883" s="14"/>
      <c r="CE883" s="14"/>
      <c r="CF883" s="14"/>
    </row>
    <row r="884" spans="24:84" x14ac:dyDescent="0.25">
      <c r="X884" s="13"/>
      <c r="AI884" s="13"/>
      <c r="AJ884" s="13"/>
      <c r="AW884" s="13"/>
      <c r="AX884" s="13"/>
      <c r="BA884" s="13"/>
      <c r="BB884" s="13"/>
      <c r="BE884" s="13"/>
      <c r="BF884" s="13"/>
      <c r="BH884" s="13"/>
      <c r="BI884" s="13"/>
      <c r="BJ884" s="13"/>
      <c r="BK884" s="13"/>
      <c r="BL884" s="13"/>
      <c r="BM884" s="101"/>
      <c r="BU884" s="13"/>
      <c r="BV884" s="13"/>
      <c r="BZ884" s="14"/>
      <c r="CA884" s="14"/>
      <c r="CE884" s="14"/>
      <c r="CF884" s="14"/>
    </row>
    <row r="885" spans="24:84" x14ac:dyDescent="0.25">
      <c r="X885" s="13"/>
      <c r="AI885" s="13"/>
      <c r="AJ885" s="13"/>
      <c r="AW885" s="13"/>
      <c r="AX885" s="13"/>
      <c r="BA885" s="13"/>
      <c r="BB885" s="13"/>
      <c r="BE885" s="13"/>
      <c r="BF885" s="13"/>
      <c r="BH885" s="13"/>
      <c r="BI885" s="13"/>
      <c r="BJ885" s="13"/>
      <c r="BK885" s="13"/>
      <c r="BL885" s="13"/>
      <c r="BM885" s="101"/>
      <c r="BU885" s="13"/>
      <c r="BV885" s="13"/>
      <c r="BZ885" s="14"/>
      <c r="CA885" s="14"/>
      <c r="CE885" s="14"/>
      <c r="CF885" s="14"/>
    </row>
    <row r="886" spans="24:84" x14ac:dyDescent="0.25">
      <c r="X886" s="13"/>
      <c r="AI886" s="13"/>
      <c r="AJ886" s="13"/>
      <c r="AW886" s="13"/>
      <c r="AX886" s="13"/>
      <c r="BA886" s="13"/>
      <c r="BB886" s="13"/>
      <c r="BE886" s="13"/>
      <c r="BF886" s="13"/>
      <c r="BH886" s="13"/>
      <c r="BI886" s="13"/>
      <c r="BJ886" s="13"/>
      <c r="BK886" s="13"/>
      <c r="BL886" s="13"/>
      <c r="BM886" s="101"/>
      <c r="BU886" s="13"/>
      <c r="BV886" s="13"/>
      <c r="BZ886" s="14"/>
      <c r="CA886" s="14"/>
      <c r="CE886" s="14"/>
      <c r="CF886" s="14"/>
    </row>
    <row r="887" spans="24:84" x14ac:dyDescent="0.25">
      <c r="X887" s="13"/>
      <c r="AI887" s="13"/>
      <c r="AJ887" s="13"/>
      <c r="AW887" s="13"/>
      <c r="AX887" s="13"/>
      <c r="BA887" s="13"/>
      <c r="BB887" s="13"/>
      <c r="BE887" s="13"/>
      <c r="BF887" s="13"/>
      <c r="BH887" s="13"/>
      <c r="BI887" s="13"/>
      <c r="BJ887" s="13"/>
      <c r="BK887" s="13"/>
      <c r="BL887" s="13"/>
      <c r="BM887" s="101"/>
      <c r="BU887" s="13"/>
      <c r="BV887" s="13"/>
      <c r="BZ887" s="14"/>
      <c r="CA887" s="14"/>
      <c r="CE887" s="14"/>
      <c r="CF887" s="14"/>
    </row>
    <row r="888" spans="24:84" x14ac:dyDescent="0.25">
      <c r="X888" s="13"/>
      <c r="AI888" s="13"/>
      <c r="AJ888" s="13"/>
      <c r="AW888" s="13"/>
      <c r="AX888" s="13"/>
      <c r="BA888" s="13"/>
      <c r="BB888" s="13"/>
      <c r="BE888" s="13"/>
      <c r="BF888" s="13"/>
      <c r="BH888" s="13"/>
      <c r="BI888" s="13"/>
      <c r="BJ888" s="13"/>
      <c r="BK888" s="13"/>
      <c r="BL888" s="13"/>
      <c r="BM888" s="101"/>
      <c r="BU888" s="13"/>
      <c r="BV888" s="13"/>
      <c r="BZ888" s="14"/>
      <c r="CA888" s="14"/>
      <c r="CE888" s="14"/>
      <c r="CF888" s="14"/>
    </row>
    <row r="889" spans="24:84" x14ac:dyDescent="0.25">
      <c r="X889" s="13"/>
      <c r="AI889" s="13"/>
      <c r="AJ889" s="13"/>
      <c r="AW889" s="13"/>
      <c r="AX889" s="13"/>
      <c r="BA889" s="13"/>
      <c r="BB889" s="13"/>
      <c r="BE889" s="13"/>
      <c r="BF889" s="13"/>
      <c r="BH889" s="13"/>
      <c r="BI889" s="13"/>
      <c r="BJ889" s="13"/>
      <c r="BK889" s="13"/>
      <c r="BL889" s="13"/>
      <c r="BM889" s="101"/>
      <c r="BU889" s="13"/>
      <c r="BV889" s="13"/>
      <c r="BZ889" s="14"/>
      <c r="CA889" s="14"/>
      <c r="CE889" s="14"/>
      <c r="CF889" s="14"/>
    </row>
    <row r="890" spans="24:84" x14ac:dyDescent="0.25">
      <c r="X890" s="13"/>
      <c r="AI890" s="13"/>
      <c r="AJ890" s="13"/>
      <c r="AW890" s="13"/>
      <c r="AX890" s="13"/>
      <c r="BA890" s="13"/>
      <c r="BB890" s="13"/>
      <c r="BE890" s="13"/>
      <c r="BF890" s="13"/>
      <c r="BH890" s="13"/>
      <c r="BI890" s="13"/>
      <c r="BJ890" s="13"/>
      <c r="BK890" s="13"/>
      <c r="BL890" s="13"/>
      <c r="BM890" s="101"/>
      <c r="BU890" s="13"/>
      <c r="BV890" s="13"/>
      <c r="BZ890" s="14"/>
      <c r="CA890" s="14"/>
      <c r="CE890" s="14"/>
      <c r="CF890" s="14"/>
    </row>
    <row r="891" spans="24:84" x14ac:dyDescent="0.25">
      <c r="X891" s="13"/>
      <c r="AI891" s="13"/>
      <c r="AJ891" s="13"/>
      <c r="AW891" s="13"/>
      <c r="AX891" s="13"/>
      <c r="BA891" s="13"/>
      <c r="BB891" s="13"/>
      <c r="BE891" s="13"/>
      <c r="BF891" s="13"/>
      <c r="BH891" s="13"/>
      <c r="BI891" s="13"/>
      <c r="BJ891" s="13"/>
      <c r="BK891" s="13"/>
      <c r="BL891" s="13"/>
      <c r="BM891" s="101"/>
      <c r="BU891" s="13"/>
      <c r="BV891" s="13"/>
      <c r="BZ891" s="14"/>
      <c r="CA891" s="14"/>
      <c r="CE891" s="14"/>
      <c r="CF891" s="14"/>
    </row>
    <row r="892" spans="24:84" x14ac:dyDescent="0.25">
      <c r="X892" s="13"/>
      <c r="AI892" s="13"/>
      <c r="AJ892" s="13"/>
      <c r="AW892" s="13"/>
      <c r="AX892" s="13"/>
      <c r="BA892" s="13"/>
      <c r="BB892" s="13"/>
      <c r="BE892" s="13"/>
      <c r="BF892" s="13"/>
      <c r="BH892" s="13"/>
      <c r="BI892" s="13"/>
      <c r="BJ892" s="13"/>
      <c r="BK892" s="13"/>
      <c r="BL892" s="13"/>
      <c r="BM892" s="101"/>
      <c r="BU892" s="13"/>
      <c r="BV892" s="13"/>
      <c r="BZ892" s="14"/>
      <c r="CA892" s="14"/>
      <c r="CE892" s="14"/>
      <c r="CF892" s="14"/>
    </row>
    <row r="893" spans="24:84" x14ac:dyDescent="0.25">
      <c r="X893" s="13"/>
      <c r="AI893" s="13"/>
      <c r="AJ893" s="13"/>
      <c r="AW893" s="13"/>
      <c r="AX893" s="13"/>
      <c r="BA893" s="13"/>
      <c r="BB893" s="13"/>
      <c r="BE893" s="13"/>
      <c r="BF893" s="13"/>
      <c r="BH893" s="13"/>
      <c r="BI893" s="13"/>
      <c r="BJ893" s="13"/>
      <c r="BK893" s="13"/>
      <c r="BL893" s="13"/>
      <c r="BM893" s="101"/>
      <c r="BU893" s="13"/>
      <c r="BV893" s="13"/>
      <c r="BZ893" s="14"/>
      <c r="CA893" s="14"/>
      <c r="CE893" s="14"/>
      <c r="CF893" s="14"/>
    </row>
    <row r="894" spans="24:84" x14ac:dyDescent="0.25">
      <c r="X894" s="13"/>
      <c r="AI894" s="13"/>
      <c r="AJ894" s="13"/>
      <c r="AW894" s="13"/>
      <c r="AX894" s="13"/>
      <c r="BA894" s="13"/>
      <c r="BB894" s="13"/>
      <c r="BE894" s="13"/>
      <c r="BF894" s="13"/>
      <c r="BH894" s="13"/>
      <c r="BI894" s="13"/>
      <c r="BJ894" s="13"/>
      <c r="BK894" s="13"/>
      <c r="BL894" s="13"/>
      <c r="BM894" s="101"/>
      <c r="BU894" s="13"/>
      <c r="BV894" s="13"/>
      <c r="BZ894" s="14"/>
      <c r="CA894" s="14"/>
      <c r="CE894" s="14"/>
      <c r="CF894" s="14"/>
    </row>
    <row r="895" spans="24:84" x14ac:dyDescent="0.25">
      <c r="X895" s="13"/>
      <c r="AI895" s="13"/>
      <c r="AJ895" s="13"/>
      <c r="AW895" s="13"/>
      <c r="AX895" s="13"/>
      <c r="BA895" s="13"/>
      <c r="BB895" s="13"/>
      <c r="BE895" s="13"/>
      <c r="BF895" s="13"/>
      <c r="BH895" s="13"/>
      <c r="BI895" s="13"/>
      <c r="BJ895" s="13"/>
      <c r="BK895" s="13"/>
      <c r="BL895" s="13"/>
      <c r="BM895" s="101"/>
      <c r="BU895" s="13"/>
      <c r="BV895" s="13"/>
      <c r="BZ895" s="14"/>
      <c r="CA895" s="14"/>
      <c r="CE895" s="14"/>
      <c r="CF895" s="14"/>
    </row>
    <row r="896" spans="24:84" x14ac:dyDescent="0.25">
      <c r="X896" s="13"/>
      <c r="AI896" s="13"/>
      <c r="AJ896" s="13"/>
      <c r="AW896" s="13"/>
      <c r="AX896" s="13"/>
      <c r="BA896" s="13"/>
      <c r="BB896" s="13"/>
      <c r="BE896" s="13"/>
      <c r="BF896" s="13"/>
      <c r="BH896" s="13"/>
      <c r="BI896" s="13"/>
      <c r="BJ896" s="13"/>
      <c r="BK896" s="13"/>
      <c r="BL896" s="13"/>
      <c r="BM896" s="101"/>
      <c r="BU896" s="13"/>
      <c r="BV896" s="13"/>
      <c r="BZ896" s="14"/>
      <c r="CA896" s="14"/>
      <c r="CE896" s="14"/>
      <c r="CF896" s="14"/>
    </row>
    <row r="897" spans="24:84" x14ac:dyDescent="0.25">
      <c r="X897" s="13"/>
      <c r="AI897" s="13"/>
      <c r="AJ897" s="13"/>
      <c r="AW897" s="13"/>
      <c r="AX897" s="13"/>
      <c r="BA897" s="13"/>
      <c r="BB897" s="13"/>
      <c r="BE897" s="13"/>
      <c r="BF897" s="13"/>
      <c r="BH897" s="13"/>
      <c r="BI897" s="13"/>
      <c r="BJ897" s="13"/>
      <c r="BK897" s="13"/>
      <c r="BL897" s="13"/>
      <c r="BM897" s="101"/>
      <c r="BU897" s="13"/>
      <c r="BV897" s="13"/>
      <c r="BZ897" s="14"/>
      <c r="CA897" s="14"/>
      <c r="CE897" s="14"/>
      <c r="CF897" s="14"/>
    </row>
    <row r="898" spans="24:84" x14ac:dyDescent="0.25">
      <c r="X898" s="13"/>
      <c r="AI898" s="13"/>
      <c r="AJ898" s="13"/>
      <c r="AW898" s="13"/>
      <c r="AX898" s="13"/>
      <c r="BA898" s="13"/>
      <c r="BB898" s="13"/>
      <c r="BE898" s="13"/>
      <c r="BF898" s="13"/>
      <c r="BH898" s="13"/>
      <c r="BI898" s="13"/>
      <c r="BJ898" s="13"/>
      <c r="BK898" s="13"/>
      <c r="BL898" s="13"/>
      <c r="BM898" s="101"/>
      <c r="BU898" s="13"/>
      <c r="BV898" s="13"/>
      <c r="BZ898" s="14"/>
      <c r="CA898" s="14"/>
      <c r="CE898" s="14"/>
      <c r="CF898" s="14"/>
    </row>
    <row r="899" spans="24:84" x14ac:dyDescent="0.25">
      <c r="X899" s="13"/>
      <c r="AI899" s="13"/>
      <c r="AJ899" s="13"/>
      <c r="AW899" s="13"/>
      <c r="AX899" s="13"/>
      <c r="BA899" s="13"/>
      <c r="BB899" s="13"/>
      <c r="BE899" s="13"/>
      <c r="BF899" s="13"/>
      <c r="BH899" s="13"/>
      <c r="BI899" s="13"/>
      <c r="BJ899" s="13"/>
      <c r="BK899" s="13"/>
      <c r="BL899" s="13"/>
      <c r="BM899" s="101"/>
      <c r="BU899" s="13"/>
      <c r="BV899" s="13"/>
      <c r="BZ899" s="14"/>
      <c r="CA899" s="14"/>
      <c r="CE899" s="14"/>
      <c r="CF899" s="14"/>
    </row>
    <row r="900" spans="24:84" x14ac:dyDescent="0.25">
      <c r="X900" s="13"/>
      <c r="AI900" s="13"/>
      <c r="AJ900" s="13"/>
      <c r="AW900" s="13"/>
      <c r="AX900" s="13"/>
      <c r="BA900" s="13"/>
      <c r="BB900" s="13"/>
      <c r="BE900" s="13"/>
      <c r="BF900" s="13"/>
      <c r="BH900" s="13"/>
      <c r="BI900" s="13"/>
      <c r="BJ900" s="13"/>
      <c r="BK900" s="13"/>
      <c r="BL900" s="13"/>
      <c r="BM900" s="101"/>
      <c r="BU900" s="13"/>
      <c r="BV900" s="13"/>
      <c r="BZ900" s="14"/>
      <c r="CA900" s="14"/>
      <c r="CE900" s="14"/>
      <c r="CF900" s="14"/>
    </row>
    <row r="901" spans="24:84" x14ac:dyDescent="0.25">
      <c r="X901" s="13"/>
      <c r="AI901" s="13"/>
      <c r="AJ901" s="13"/>
      <c r="AW901" s="13"/>
      <c r="AX901" s="13"/>
      <c r="BA901" s="13"/>
      <c r="BB901" s="13"/>
      <c r="BE901" s="13"/>
      <c r="BF901" s="13"/>
      <c r="BH901" s="13"/>
      <c r="BI901" s="13"/>
      <c r="BJ901" s="13"/>
      <c r="BK901" s="13"/>
      <c r="BL901" s="13"/>
      <c r="BM901" s="101"/>
      <c r="BU901" s="13"/>
      <c r="BV901" s="13"/>
      <c r="BZ901" s="14"/>
      <c r="CA901" s="14"/>
      <c r="CE901" s="14"/>
      <c r="CF901" s="14"/>
    </row>
    <row r="902" spans="24:84" x14ac:dyDescent="0.25">
      <c r="X902" s="13"/>
      <c r="AI902" s="13"/>
      <c r="AJ902" s="13"/>
      <c r="AW902" s="13"/>
      <c r="AX902" s="13"/>
      <c r="BA902" s="13"/>
      <c r="BB902" s="13"/>
      <c r="BE902" s="13"/>
      <c r="BF902" s="13"/>
      <c r="BH902" s="13"/>
      <c r="BI902" s="13"/>
      <c r="BJ902" s="13"/>
      <c r="BK902" s="13"/>
      <c r="BL902" s="13"/>
      <c r="BM902" s="101"/>
      <c r="BU902" s="13"/>
      <c r="BV902" s="13"/>
      <c r="BZ902" s="14"/>
      <c r="CA902" s="14"/>
      <c r="CE902" s="14"/>
      <c r="CF902" s="14"/>
    </row>
    <row r="903" spans="24:84" x14ac:dyDescent="0.25">
      <c r="X903" s="13"/>
      <c r="AI903" s="13"/>
      <c r="AJ903" s="13"/>
      <c r="AW903" s="13"/>
      <c r="AX903" s="13"/>
      <c r="BA903" s="13"/>
      <c r="BB903" s="13"/>
      <c r="BE903" s="13"/>
      <c r="BF903" s="13"/>
      <c r="BH903" s="13"/>
      <c r="BI903" s="13"/>
      <c r="BJ903" s="13"/>
      <c r="BK903" s="13"/>
      <c r="BL903" s="13"/>
      <c r="BM903" s="101"/>
      <c r="BU903" s="13"/>
      <c r="BV903" s="13"/>
      <c r="BZ903" s="14"/>
      <c r="CA903" s="14"/>
      <c r="CE903" s="14"/>
      <c r="CF903" s="14"/>
    </row>
    <row r="904" spans="24:84" x14ac:dyDescent="0.25">
      <c r="X904" s="13"/>
      <c r="AI904" s="13"/>
      <c r="AJ904" s="13"/>
      <c r="AW904" s="13"/>
      <c r="AX904" s="13"/>
      <c r="BA904" s="13"/>
      <c r="BB904" s="13"/>
      <c r="BE904" s="13"/>
      <c r="BF904" s="13"/>
      <c r="BH904" s="13"/>
      <c r="BI904" s="13"/>
      <c r="BJ904" s="13"/>
      <c r="BK904" s="13"/>
      <c r="BL904" s="13"/>
      <c r="BM904" s="101"/>
      <c r="BU904" s="13"/>
      <c r="BV904" s="13"/>
      <c r="BZ904" s="14"/>
      <c r="CA904" s="14"/>
      <c r="CE904" s="14"/>
      <c r="CF904" s="14"/>
    </row>
    <row r="905" spans="24:84" x14ac:dyDescent="0.25">
      <c r="X905" s="13"/>
      <c r="AI905" s="13"/>
      <c r="AJ905" s="13"/>
      <c r="AW905" s="13"/>
      <c r="AX905" s="13"/>
      <c r="BA905" s="13"/>
      <c r="BB905" s="13"/>
      <c r="BE905" s="13"/>
      <c r="BF905" s="13"/>
      <c r="BH905" s="13"/>
      <c r="BI905" s="13"/>
      <c r="BJ905" s="13"/>
      <c r="BK905" s="13"/>
      <c r="BL905" s="13"/>
      <c r="BM905" s="101"/>
      <c r="BU905" s="13"/>
      <c r="BV905" s="13"/>
      <c r="BZ905" s="14"/>
      <c r="CA905" s="14"/>
      <c r="CE905" s="14"/>
      <c r="CF905" s="14"/>
    </row>
    <row r="906" spans="24:84" x14ac:dyDescent="0.25">
      <c r="X906" s="13"/>
      <c r="AI906" s="13"/>
      <c r="AJ906" s="13"/>
      <c r="AW906" s="13"/>
      <c r="AX906" s="13"/>
      <c r="BA906" s="13"/>
      <c r="BB906" s="13"/>
      <c r="BE906" s="13"/>
      <c r="BF906" s="13"/>
      <c r="BH906" s="13"/>
      <c r="BI906" s="13"/>
      <c r="BJ906" s="13"/>
      <c r="BK906" s="13"/>
      <c r="BL906" s="13"/>
      <c r="BM906" s="101"/>
      <c r="BU906" s="13"/>
      <c r="BV906" s="13"/>
      <c r="BZ906" s="14"/>
      <c r="CA906" s="14"/>
      <c r="CE906" s="14"/>
      <c r="CF906" s="14"/>
    </row>
    <row r="907" spans="24:84" x14ac:dyDescent="0.25">
      <c r="X907" s="13"/>
      <c r="AI907" s="13"/>
      <c r="AJ907" s="13"/>
      <c r="AW907" s="13"/>
      <c r="AX907" s="13"/>
      <c r="BA907" s="13"/>
      <c r="BB907" s="13"/>
      <c r="BE907" s="13"/>
      <c r="BF907" s="13"/>
      <c r="BH907" s="13"/>
      <c r="BI907" s="13"/>
      <c r="BJ907" s="13"/>
      <c r="BK907" s="13"/>
      <c r="BL907" s="13"/>
      <c r="BM907" s="101"/>
      <c r="BU907" s="13"/>
      <c r="BV907" s="13"/>
      <c r="BZ907" s="14"/>
      <c r="CA907" s="14"/>
      <c r="CE907" s="14"/>
      <c r="CF907" s="14"/>
    </row>
    <row r="908" spans="24:84" x14ac:dyDescent="0.25">
      <c r="X908" s="13"/>
      <c r="AI908" s="13"/>
      <c r="AJ908" s="13"/>
      <c r="AW908" s="13"/>
      <c r="AX908" s="13"/>
      <c r="BA908" s="13"/>
      <c r="BB908" s="13"/>
      <c r="BE908" s="13"/>
      <c r="BF908" s="13"/>
      <c r="BH908" s="13"/>
      <c r="BI908" s="13"/>
      <c r="BJ908" s="13"/>
      <c r="BK908" s="13"/>
      <c r="BL908" s="13"/>
      <c r="BM908" s="101"/>
      <c r="BU908" s="13"/>
      <c r="BV908" s="13"/>
      <c r="BZ908" s="14"/>
      <c r="CA908" s="14"/>
      <c r="CE908" s="14"/>
      <c r="CF908" s="14"/>
    </row>
    <row r="909" spans="24:84" x14ac:dyDescent="0.25">
      <c r="X909" s="13"/>
      <c r="AI909" s="13"/>
      <c r="AJ909" s="13"/>
      <c r="AW909" s="13"/>
      <c r="AX909" s="13"/>
      <c r="BA909" s="13"/>
      <c r="BB909" s="13"/>
      <c r="BE909" s="13"/>
      <c r="BF909" s="13"/>
      <c r="BH909" s="13"/>
      <c r="BI909" s="13"/>
      <c r="BJ909" s="13"/>
      <c r="BK909" s="13"/>
      <c r="BL909" s="13"/>
      <c r="BM909" s="101"/>
      <c r="BU909" s="13"/>
      <c r="BV909" s="13"/>
      <c r="BZ909" s="14"/>
      <c r="CA909" s="14"/>
      <c r="CE909" s="14"/>
      <c r="CF909" s="14"/>
    </row>
    <row r="910" spans="24:84" x14ac:dyDescent="0.25">
      <c r="X910" s="13"/>
      <c r="AI910" s="13"/>
      <c r="AJ910" s="13"/>
      <c r="AW910" s="13"/>
      <c r="AX910" s="13"/>
      <c r="BA910" s="13"/>
      <c r="BB910" s="13"/>
      <c r="BE910" s="13"/>
      <c r="BF910" s="13"/>
      <c r="BH910" s="13"/>
      <c r="BI910" s="13"/>
      <c r="BJ910" s="13"/>
      <c r="BK910" s="13"/>
      <c r="BL910" s="13"/>
      <c r="BM910" s="101"/>
      <c r="BU910" s="13"/>
      <c r="BV910" s="13"/>
      <c r="BZ910" s="14"/>
      <c r="CA910" s="14"/>
      <c r="CE910" s="14"/>
      <c r="CF910" s="14"/>
    </row>
    <row r="911" spans="24:84" x14ac:dyDescent="0.25">
      <c r="X911" s="13"/>
      <c r="AI911" s="13"/>
      <c r="AJ911" s="13"/>
      <c r="AW911" s="13"/>
      <c r="AX911" s="13"/>
      <c r="BA911" s="13"/>
      <c r="BB911" s="13"/>
      <c r="BE911" s="13"/>
      <c r="BF911" s="13"/>
      <c r="BH911" s="13"/>
      <c r="BI911" s="13"/>
      <c r="BJ911" s="13"/>
      <c r="BK911" s="13"/>
      <c r="BL911" s="13"/>
      <c r="BM911" s="101"/>
      <c r="BU911" s="13"/>
      <c r="BV911" s="13"/>
      <c r="BZ911" s="14"/>
      <c r="CA911" s="14"/>
      <c r="CE911" s="14"/>
      <c r="CF911" s="14"/>
    </row>
    <row r="912" spans="24:84" x14ac:dyDescent="0.25">
      <c r="X912" s="13"/>
      <c r="AI912" s="13"/>
      <c r="AJ912" s="13"/>
      <c r="AW912" s="13"/>
      <c r="AX912" s="13"/>
      <c r="BA912" s="13"/>
      <c r="BB912" s="13"/>
      <c r="BE912" s="13"/>
      <c r="BF912" s="13"/>
      <c r="BH912" s="13"/>
      <c r="BI912" s="13"/>
      <c r="BJ912" s="13"/>
      <c r="BK912" s="13"/>
      <c r="BL912" s="13"/>
      <c r="BM912" s="101"/>
      <c r="BU912" s="13"/>
      <c r="BV912" s="13"/>
      <c r="BZ912" s="14"/>
      <c r="CA912" s="14"/>
      <c r="CE912" s="14"/>
      <c r="CF912" s="14"/>
    </row>
    <row r="913" spans="24:84" x14ac:dyDescent="0.25">
      <c r="X913" s="13"/>
      <c r="AI913" s="13"/>
      <c r="AJ913" s="13"/>
      <c r="AW913" s="13"/>
      <c r="AX913" s="13"/>
      <c r="BA913" s="13"/>
      <c r="BB913" s="13"/>
      <c r="BE913" s="13"/>
      <c r="BF913" s="13"/>
      <c r="BH913" s="13"/>
      <c r="BI913" s="13"/>
      <c r="BJ913" s="13"/>
      <c r="BK913" s="13"/>
      <c r="BL913" s="13"/>
      <c r="BM913" s="101"/>
      <c r="BU913" s="13"/>
      <c r="BV913" s="13"/>
      <c r="BZ913" s="14"/>
      <c r="CA913" s="14"/>
      <c r="CE913" s="14"/>
      <c r="CF913" s="14"/>
    </row>
    <row r="914" spans="24:84" x14ac:dyDescent="0.25">
      <c r="X914" s="13"/>
      <c r="AI914" s="13"/>
      <c r="AJ914" s="13"/>
      <c r="AW914" s="13"/>
      <c r="AX914" s="13"/>
      <c r="BA914" s="13"/>
      <c r="BB914" s="13"/>
      <c r="BE914" s="13"/>
      <c r="BF914" s="13"/>
      <c r="BH914" s="13"/>
      <c r="BI914" s="13"/>
      <c r="BJ914" s="13"/>
      <c r="BK914" s="13"/>
      <c r="BL914" s="13"/>
      <c r="BM914" s="101"/>
      <c r="BU914" s="13"/>
      <c r="BV914" s="13"/>
      <c r="BZ914" s="14"/>
      <c r="CA914" s="14"/>
      <c r="CE914" s="14"/>
      <c r="CF914" s="14"/>
    </row>
    <row r="915" spans="24:84" x14ac:dyDescent="0.25">
      <c r="X915" s="13"/>
      <c r="AI915" s="13"/>
      <c r="AJ915" s="13"/>
      <c r="AW915" s="13"/>
      <c r="AX915" s="13"/>
      <c r="BA915" s="13"/>
      <c r="BB915" s="13"/>
      <c r="BE915" s="13"/>
      <c r="BF915" s="13"/>
      <c r="BH915" s="13"/>
      <c r="BI915" s="13"/>
      <c r="BJ915" s="13"/>
      <c r="BK915" s="13"/>
      <c r="BL915" s="13"/>
      <c r="BM915" s="101"/>
      <c r="BU915" s="13"/>
      <c r="BV915" s="13"/>
      <c r="BZ915" s="14"/>
      <c r="CA915" s="14"/>
      <c r="CE915" s="14"/>
      <c r="CF915" s="14"/>
    </row>
    <row r="916" spans="24:84" x14ac:dyDescent="0.25">
      <c r="X916" s="13"/>
      <c r="AI916" s="13"/>
      <c r="AJ916" s="13"/>
      <c r="AW916" s="13"/>
      <c r="AX916" s="13"/>
      <c r="BA916" s="13"/>
      <c r="BB916" s="13"/>
      <c r="BE916" s="13"/>
      <c r="BF916" s="13"/>
      <c r="BH916" s="13"/>
      <c r="BI916" s="13"/>
      <c r="BJ916" s="13"/>
      <c r="BK916" s="13"/>
      <c r="BL916" s="13"/>
      <c r="BM916" s="101"/>
      <c r="BU916" s="13"/>
      <c r="BV916" s="13"/>
      <c r="BZ916" s="14"/>
      <c r="CA916" s="14"/>
      <c r="CE916" s="14"/>
      <c r="CF916" s="14"/>
    </row>
    <row r="917" spans="24:84" x14ac:dyDescent="0.25">
      <c r="X917" s="13"/>
      <c r="AI917" s="13"/>
      <c r="AJ917" s="13"/>
      <c r="AW917" s="13"/>
      <c r="AX917" s="13"/>
      <c r="BA917" s="13"/>
      <c r="BB917" s="13"/>
      <c r="BE917" s="13"/>
      <c r="BF917" s="13"/>
      <c r="BH917" s="13"/>
      <c r="BI917" s="13"/>
      <c r="BJ917" s="13"/>
      <c r="BK917" s="13"/>
      <c r="BL917" s="13"/>
      <c r="BM917" s="101"/>
      <c r="BU917" s="13"/>
      <c r="BV917" s="13"/>
      <c r="BZ917" s="14"/>
      <c r="CA917" s="14"/>
      <c r="CE917" s="14"/>
      <c r="CF917" s="14"/>
    </row>
    <row r="918" spans="24:84" x14ac:dyDescent="0.25">
      <c r="X918" s="13"/>
      <c r="AI918" s="13"/>
      <c r="AJ918" s="13"/>
      <c r="AW918" s="13"/>
      <c r="AX918" s="13"/>
      <c r="BA918" s="13"/>
      <c r="BB918" s="13"/>
      <c r="BE918" s="13"/>
      <c r="BF918" s="13"/>
      <c r="BH918" s="13"/>
      <c r="BI918" s="13"/>
      <c r="BJ918" s="13"/>
      <c r="BK918" s="13"/>
      <c r="BL918" s="13"/>
      <c r="BM918" s="101"/>
      <c r="BU918" s="13"/>
      <c r="BV918" s="13"/>
      <c r="BZ918" s="14"/>
      <c r="CA918" s="14"/>
      <c r="CE918" s="14"/>
      <c r="CF918" s="14"/>
    </row>
    <row r="919" spans="24:84" x14ac:dyDescent="0.25">
      <c r="X919" s="13"/>
      <c r="AI919" s="13"/>
      <c r="AJ919" s="13"/>
      <c r="AW919" s="13"/>
      <c r="AX919" s="13"/>
      <c r="BA919" s="13"/>
      <c r="BB919" s="13"/>
      <c r="BE919" s="13"/>
      <c r="BF919" s="13"/>
      <c r="BH919" s="13"/>
      <c r="BI919" s="13"/>
      <c r="BJ919" s="13"/>
      <c r="BK919" s="13"/>
      <c r="BL919" s="13"/>
      <c r="BM919" s="101"/>
      <c r="BU919" s="13"/>
      <c r="BV919" s="13"/>
      <c r="BZ919" s="14"/>
      <c r="CA919" s="14"/>
      <c r="CE919" s="14"/>
      <c r="CF919" s="14"/>
    </row>
    <row r="920" spans="24:84" x14ac:dyDescent="0.25">
      <c r="X920" s="13"/>
      <c r="AI920" s="13"/>
      <c r="AJ920" s="13"/>
      <c r="AW920" s="13"/>
      <c r="AX920" s="13"/>
      <c r="BA920" s="13"/>
      <c r="BB920" s="13"/>
      <c r="BE920" s="13"/>
      <c r="BF920" s="13"/>
      <c r="BH920" s="13"/>
      <c r="BI920" s="13"/>
      <c r="BJ920" s="13"/>
      <c r="BK920" s="13"/>
      <c r="BL920" s="13"/>
      <c r="BM920" s="101"/>
      <c r="BU920" s="13"/>
      <c r="BV920" s="13"/>
      <c r="BZ920" s="14"/>
      <c r="CA920" s="14"/>
      <c r="CE920" s="14"/>
      <c r="CF920" s="14"/>
    </row>
    <row r="921" spans="24:84" x14ac:dyDescent="0.25">
      <c r="X921" s="13"/>
      <c r="AI921" s="13"/>
      <c r="AJ921" s="13"/>
      <c r="AW921" s="13"/>
      <c r="AX921" s="13"/>
      <c r="BA921" s="13"/>
      <c r="BB921" s="13"/>
      <c r="BE921" s="13"/>
      <c r="BF921" s="13"/>
      <c r="BH921" s="13"/>
      <c r="BI921" s="13"/>
      <c r="BJ921" s="13"/>
      <c r="BK921" s="13"/>
      <c r="BL921" s="13"/>
      <c r="BM921" s="101"/>
      <c r="BU921" s="13"/>
      <c r="BV921" s="13"/>
      <c r="BZ921" s="14"/>
      <c r="CA921" s="14"/>
      <c r="CE921" s="14"/>
      <c r="CF921" s="14"/>
    </row>
    <row r="922" spans="24:84" x14ac:dyDescent="0.25">
      <c r="X922" s="13"/>
      <c r="AI922" s="13"/>
      <c r="AJ922" s="13"/>
      <c r="AW922" s="13"/>
      <c r="AX922" s="13"/>
      <c r="BA922" s="13"/>
      <c r="BB922" s="13"/>
      <c r="BE922" s="13"/>
      <c r="BF922" s="13"/>
      <c r="BH922" s="13"/>
      <c r="BI922" s="13"/>
      <c r="BJ922" s="13"/>
      <c r="BK922" s="13"/>
      <c r="BL922" s="13"/>
      <c r="BM922" s="101"/>
      <c r="BU922" s="13"/>
      <c r="BV922" s="13"/>
      <c r="BZ922" s="14"/>
      <c r="CA922" s="14"/>
      <c r="CE922" s="14"/>
      <c r="CF922" s="14"/>
    </row>
    <row r="923" spans="24:84" x14ac:dyDescent="0.25">
      <c r="X923" s="13"/>
      <c r="AI923" s="13"/>
      <c r="AJ923" s="13"/>
      <c r="AW923" s="13"/>
      <c r="AX923" s="13"/>
      <c r="BA923" s="13"/>
      <c r="BB923" s="13"/>
      <c r="BE923" s="13"/>
      <c r="BF923" s="13"/>
      <c r="BH923" s="13"/>
      <c r="BI923" s="13"/>
      <c r="BJ923" s="13"/>
      <c r="BK923" s="13"/>
      <c r="BL923" s="13"/>
      <c r="BM923" s="101"/>
      <c r="BU923" s="13"/>
      <c r="BV923" s="13"/>
      <c r="BZ923" s="14"/>
      <c r="CA923" s="14"/>
      <c r="CE923" s="14"/>
      <c r="CF923" s="14"/>
    </row>
    <row r="924" spans="24:84" x14ac:dyDescent="0.25">
      <c r="X924" s="13"/>
      <c r="AI924" s="13"/>
      <c r="AJ924" s="13"/>
      <c r="AW924" s="13"/>
      <c r="AX924" s="13"/>
      <c r="BA924" s="13"/>
      <c r="BB924" s="13"/>
      <c r="BE924" s="13"/>
      <c r="BF924" s="13"/>
      <c r="BH924" s="13"/>
      <c r="BI924" s="13"/>
      <c r="BJ924" s="13"/>
      <c r="BK924" s="13"/>
      <c r="BL924" s="13"/>
      <c r="BM924" s="101"/>
      <c r="BU924" s="13"/>
      <c r="BV924" s="13"/>
      <c r="BZ924" s="14"/>
      <c r="CA924" s="14"/>
      <c r="CE924" s="14"/>
      <c r="CF924" s="14"/>
    </row>
    <row r="925" spans="24:84" x14ac:dyDescent="0.25">
      <c r="X925" s="13"/>
      <c r="AI925" s="13"/>
      <c r="AJ925" s="13"/>
      <c r="AW925" s="13"/>
      <c r="AX925" s="13"/>
      <c r="BA925" s="13"/>
      <c r="BB925" s="13"/>
      <c r="BE925" s="13"/>
      <c r="BF925" s="13"/>
      <c r="BH925" s="13"/>
      <c r="BI925" s="13"/>
      <c r="BJ925" s="13"/>
      <c r="BK925" s="13"/>
      <c r="BL925" s="13"/>
      <c r="BM925" s="101"/>
      <c r="BU925" s="13"/>
      <c r="BV925" s="13"/>
      <c r="BZ925" s="14"/>
      <c r="CA925" s="14"/>
      <c r="CE925" s="14"/>
      <c r="CF925" s="14"/>
    </row>
    <row r="926" spans="24:84" x14ac:dyDescent="0.25">
      <c r="X926" s="13"/>
      <c r="AI926" s="13"/>
      <c r="AJ926" s="13"/>
      <c r="AW926" s="13"/>
      <c r="AX926" s="13"/>
      <c r="BA926" s="13"/>
      <c r="BB926" s="13"/>
      <c r="BE926" s="13"/>
      <c r="BF926" s="13"/>
      <c r="BH926" s="13"/>
      <c r="BI926" s="13"/>
      <c r="BJ926" s="13"/>
      <c r="BK926" s="13"/>
      <c r="BL926" s="13"/>
      <c r="BM926" s="101"/>
      <c r="BU926" s="13"/>
      <c r="BV926" s="13"/>
      <c r="BZ926" s="14"/>
      <c r="CA926" s="14"/>
      <c r="CE926" s="14"/>
      <c r="CF926" s="14"/>
    </row>
    <row r="927" spans="24:84" x14ac:dyDescent="0.25">
      <c r="X927" s="13"/>
      <c r="AI927" s="13"/>
      <c r="AJ927" s="13"/>
      <c r="AW927" s="13"/>
      <c r="AX927" s="13"/>
      <c r="BA927" s="13"/>
      <c r="BB927" s="13"/>
      <c r="BE927" s="13"/>
      <c r="BF927" s="13"/>
      <c r="BH927" s="13"/>
      <c r="BI927" s="13"/>
      <c r="BJ927" s="13"/>
      <c r="BK927" s="13"/>
      <c r="BL927" s="13"/>
      <c r="BM927" s="101"/>
      <c r="BU927" s="13"/>
      <c r="BV927" s="13"/>
      <c r="BZ927" s="14"/>
      <c r="CA927" s="14"/>
      <c r="CE927" s="14"/>
      <c r="CF927" s="14"/>
    </row>
    <row r="928" spans="24:84" x14ac:dyDescent="0.25">
      <c r="X928" s="13"/>
      <c r="AI928" s="13"/>
      <c r="AJ928" s="13"/>
      <c r="AW928" s="13"/>
      <c r="AX928" s="13"/>
      <c r="BA928" s="13"/>
      <c r="BB928" s="13"/>
      <c r="BE928" s="13"/>
      <c r="BF928" s="13"/>
      <c r="BH928" s="13"/>
      <c r="BI928" s="13"/>
      <c r="BJ928" s="13"/>
      <c r="BK928" s="13"/>
      <c r="BL928" s="13"/>
      <c r="BM928" s="101"/>
      <c r="BU928" s="13"/>
      <c r="BV928" s="13"/>
      <c r="BZ928" s="14"/>
      <c r="CA928" s="14"/>
      <c r="CE928" s="14"/>
      <c r="CF928" s="14"/>
    </row>
    <row r="929" spans="24:84" x14ac:dyDescent="0.25">
      <c r="X929" s="13"/>
      <c r="AI929" s="13"/>
      <c r="AJ929" s="13"/>
      <c r="AW929" s="13"/>
      <c r="AX929" s="13"/>
      <c r="BA929" s="13"/>
      <c r="BB929" s="13"/>
      <c r="BE929" s="13"/>
      <c r="BF929" s="13"/>
      <c r="BH929" s="13"/>
      <c r="BI929" s="13"/>
      <c r="BJ929" s="13"/>
      <c r="BK929" s="13"/>
      <c r="BL929" s="13"/>
      <c r="BM929" s="101"/>
      <c r="BU929" s="13"/>
      <c r="BV929" s="13"/>
      <c r="BZ929" s="14"/>
      <c r="CA929" s="14"/>
      <c r="CE929" s="14"/>
      <c r="CF929" s="14"/>
    </row>
    <row r="930" spans="24:84" x14ac:dyDescent="0.25">
      <c r="X930" s="13"/>
      <c r="AI930" s="13"/>
      <c r="AJ930" s="13"/>
      <c r="AW930" s="13"/>
      <c r="AX930" s="13"/>
      <c r="BA930" s="13"/>
      <c r="BB930" s="13"/>
      <c r="BE930" s="13"/>
      <c r="BF930" s="13"/>
      <c r="BH930" s="13"/>
      <c r="BI930" s="13"/>
      <c r="BJ930" s="13"/>
      <c r="BK930" s="13"/>
      <c r="BL930" s="13"/>
      <c r="BM930" s="101"/>
      <c r="BU930" s="13"/>
      <c r="BV930" s="13"/>
      <c r="BZ930" s="14"/>
      <c r="CA930" s="14"/>
      <c r="CE930" s="14"/>
      <c r="CF930" s="14"/>
    </row>
    <row r="931" spans="24:84" x14ac:dyDescent="0.25">
      <c r="X931" s="13"/>
      <c r="AI931" s="13"/>
      <c r="AJ931" s="13"/>
      <c r="AW931" s="13"/>
      <c r="AX931" s="13"/>
      <c r="BA931" s="13"/>
      <c r="BB931" s="13"/>
      <c r="BE931" s="13"/>
      <c r="BF931" s="13"/>
      <c r="BH931" s="13"/>
      <c r="BI931" s="13"/>
      <c r="BJ931" s="13"/>
      <c r="BK931" s="13"/>
      <c r="BL931" s="13"/>
      <c r="BM931" s="101"/>
      <c r="BU931" s="13"/>
      <c r="BV931" s="13"/>
      <c r="BZ931" s="14"/>
      <c r="CA931" s="14"/>
      <c r="CE931" s="14"/>
      <c r="CF931" s="14"/>
    </row>
    <row r="932" spans="24:84" x14ac:dyDescent="0.25">
      <c r="X932" s="13"/>
      <c r="AI932" s="13"/>
      <c r="AJ932" s="13"/>
      <c r="AW932" s="13"/>
      <c r="AX932" s="13"/>
      <c r="BA932" s="13"/>
      <c r="BB932" s="13"/>
      <c r="BE932" s="13"/>
      <c r="BF932" s="13"/>
      <c r="BH932" s="13"/>
      <c r="BI932" s="13"/>
      <c r="BJ932" s="13"/>
      <c r="BK932" s="13"/>
      <c r="BL932" s="13"/>
      <c r="BM932" s="101"/>
      <c r="BU932" s="13"/>
      <c r="BV932" s="13"/>
      <c r="BZ932" s="14"/>
      <c r="CA932" s="14"/>
      <c r="CE932" s="14"/>
      <c r="CF932" s="14"/>
    </row>
    <row r="933" spans="24:84" x14ac:dyDescent="0.25">
      <c r="X933" s="13"/>
      <c r="AI933" s="13"/>
      <c r="AJ933" s="13"/>
      <c r="AW933" s="13"/>
      <c r="AX933" s="13"/>
      <c r="BA933" s="13"/>
      <c r="BB933" s="13"/>
      <c r="BE933" s="13"/>
      <c r="BF933" s="13"/>
      <c r="BH933" s="13"/>
      <c r="BI933" s="13"/>
      <c r="BJ933" s="13"/>
      <c r="BK933" s="13"/>
      <c r="BL933" s="13"/>
      <c r="BM933" s="101"/>
      <c r="BU933" s="13"/>
      <c r="BV933" s="13"/>
      <c r="BZ933" s="14"/>
      <c r="CA933" s="14"/>
      <c r="CE933" s="14"/>
      <c r="CF933" s="14"/>
    </row>
    <row r="934" spans="24:84" x14ac:dyDescent="0.25">
      <c r="X934" s="13"/>
      <c r="AI934" s="13"/>
      <c r="AJ934" s="13"/>
      <c r="AW934" s="13"/>
      <c r="AX934" s="13"/>
      <c r="BA934" s="13"/>
      <c r="BB934" s="13"/>
      <c r="BE934" s="13"/>
      <c r="BF934" s="13"/>
      <c r="BH934" s="13"/>
      <c r="BI934" s="13"/>
      <c r="BJ934" s="13"/>
      <c r="BK934" s="13"/>
      <c r="BL934" s="13"/>
      <c r="BM934" s="101"/>
      <c r="BU934" s="13"/>
      <c r="BV934" s="13"/>
      <c r="BZ934" s="14"/>
      <c r="CA934" s="14"/>
      <c r="CE934" s="14"/>
      <c r="CF934" s="14"/>
    </row>
    <row r="935" spans="24:84" x14ac:dyDescent="0.25">
      <c r="X935" s="13"/>
      <c r="AI935" s="13"/>
      <c r="AJ935" s="13"/>
      <c r="AW935" s="13"/>
      <c r="AX935" s="13"/>
      <c r="BA935" s="13"/>
      <c r="BB935" s="13"/>
      <c r="BE935" s="13"/>
      <c r="BF935" s="13"/>
      <c r="BH935" s="13"/>
      <c r="BI935" s="13"/>
      <c r="BJ935" s="13"/>
      <c r="BK935" s="13"/>
      <c r="BL935" s="13"/>
      <c r="BM935" s="101"/>
      <c r="BU935" s="13"/>
      <c r="BV935" s="13"/>
      <c r="BZ935" s="14"/>
      <c r="CA935" s="14"/>
      <c r="CE935" s="14"/>
      <c r="CF935" s="14"/>
    </row>
    <row r="936" spans="24:84" x14ac:dyDescent="0.25">
      <c r="X936" s="13"/>
      <c r="AI936" s="13"/>
      <c r="AJ936" s="13"/>
      <c r="AW936" s="13"/>
      <c r="AX936" s="13"/>
      <c r="BA936" s="13"/>
      <c r="BB936" s="13"/>
      <c r="BE936" s="13"/>
      <c r="BF936" s="13"/>
      <c r="BH936" s="13"/>
      <c r="BI936" s="13"/>
      <c r="BJ936" s="13"/>
      <c r="BK936" s="13"/>
      <c r="BL936" s="13"/>
      <c r="BM936" s="101"/>
      <c r="BU936" s="13"/>
      <c r="BV936" s="13"/>
      <c r="BZ936" s="14"/>
      <c r="CA936" s="14"/>
      <c r="CE936" s="14"/>
      <c r="CF936" s="14"/>
    </row>
    <row r="937" spans="24:84" x14ac:dyDescent="0.25">
      <c r="X937" s="13"/>
      <c r="AI937" s="13"/>
      <c r="AJ937" s="13"/>
      <c r="AW937" s="13"/>
      <c r="AX937" s="13"/>
      <c r="BA937" s="13"/>
      <c r="BB937" s="13"/>
      <c r="BE937" s="13"/>
      <c r="BF937" s="13"/>
      <c r="BH937" s="13"/>
      <c r="BI937" s="13"/>
      <c r="BJ937" s="13"/>
      <c r="BK937" s="13"/>
      <c r="BL937" s="13"/>
      <c r="BM937" s="101"/>
      <c r="BU937" s="13"/>
      <c r="BV937" s="13"/>
      <c r="BZ937" s="14"/>
      <c r="CA937" s="14"/>
      <c r="CE937" s="14"/>
      <c r="CF937" s="14"/>
    </row>
    <row r="938" spans="24:84" x14ac:dyDescent="0.25">
      <c r="X938" s="13"/>
      <c r="AI938" s="13"/>
      <c r="AJ938" s="13"/>
      <c r="AW938" s="13"/>
      <c r="AX938" s="13"/>
      <c r="BA938" s="13"/>
      <c r="BB938" s="13"/>
      <c r="BE938" s="13"/>
      <c r="BF938" s="13"/>
      <c r="BH938" s="13"/>
      <c r="BI938" s="13"/>
      <c r="BJ938" s="13"/>
      <c r="BK938" s="13"/>
      <c r="BL938" s="13"/>
      <c r="BM938" s="101"/>
      <c r="BU938" s="13"/>
      <c r="BV938" s="13"/>
      <c r="BZ938" s="14"/>
      <c r="CA938" s="14"/>
      <c r="CE938" s="14"/>
      <c r="CF938" s="14"/>
    </row>
    <row r="939" spans="24:84" x14ac:dyDescent="0.25">
      <c r="X939" s="13"/>
      <c r="AI939" s="13"/>
      <c r="AJ939" s="13"/>
      <c r="AW939" s="13"/>
      <c r="AX939" s="13"/>
      <c r="BA939" s="13"/>
      <c r="BB939" s="13"/>
      <c r="BE939" s="13"/>
      <c r="BF939" s="13"/>
      <c r="BH939" s="13"/>
      <c r="BI939" s="13"/>
      <c r="BJ939" s="13"/>
      <c r="BK939" s="13"/>
      <c r="BL939" s="13"/>
      <c r="BM939" s="101"/>
      <c r="BU939" s="13"/>
      <c r="BV939" s="13"/>
      <c r="BZ939" s="14"/>
      <c r="CA939" s="14"/>
      <c r="CE939" s="14"/>
      <c r="CF939" s="14"/>
    </row>
    <row r="940" spans="24:84" x14ac:dyDescent="0.25">
      <c r="X940" s="13"/>
      <c r="AI940" s="13"/>
      <c r="AJ940" s="13"/>
      <c r="AW940" s="13"/>
      <c r="AX940" s="13"/>
      <c r="BA940" s="13"/>
      <c r="BB940" s="13"/>
      <c r="BE940" s="13"/>
      <c r="BF940" s="13"/>
      <c r="BH940" s="13"/>
      <c r="BI940" s="13"/>
      <c r="BJ940" s="13"/>
      <c r="BK940" s="13"/>
      <c r="BL940" s="13"/>
      <c r="BM940" s="101"/>
      <c r="BU940" s="13"/>
      <c r="BV940" s="13"/>
      <c r="BZ940" s="14"/>
      <c r="CA940" s="14"/>
      <c r="CE940" s="14"/>
      <c r="CF940" s="14"/>
    </row>
    <row r="941" spans="24:84" x14ac:dyDescent="0.25">
      <c r="X941" s="13"/>
      <c r="AI941" s="13"/>
      <c r="AJ941" s="13"/>
      <c r="AW941" s="13"/>
      <c r="AX941" s="13"/>
      <c r="BA941" s="13"/>
      <c r="BB941" s="13"/>
      <c r="BE941" s="13"/>
      <c r="BF941" s="13"/>
      <c r="BH941" s="13"/>
      <c r="BI941" s="13"/>
      <c r="BJ941" s="13"/>
      <c r="BK941" s="13"/>
      <c r="BL941" s="13"/>
      <c r="BM941" s="101"/>
      <c r="BU941" s="13"/>
      <c r="BV941" s="13"/>
      <c r="BZ941" s="14"/>
      <c r="CA941" s="14"/>
      <c r="CE941" s="14"/>
      <c r="CF941" s="14"/>
    </row>
    <row r="942" spans="24:84" x14ac:dyDescent="0.25">
      <c r="X942" s="13"/>
      <c r="AI942" s="13"/>
      <c r="AJ942" s="13"/>
      <c r="AW942" s="13"/>
      <c r="AX942" s="13"/>
      <c r="BA942" s="13"/>
      <c r="BB942" s="13"/>
      <c r="BE942" s="13"/>
      <c r="BF942" s="13"/>
      <c r="BH942" s="13"/>
      <c r="BI942" s="13"/>
      <c r="BJ942" s="13"/>
      <c r="BK942" s="13"/>
      <c r="BL942" s="13"/>
      <c r="BM942" s="101"/>
      <c r="BU942" s="13"/>
      <c r="BV942" s="13"/>
      <c r="BZ942" s="14"/>
      <c r="CA942" s="14"/>
      <c r="CE942" s="14"/>
      <c r="CF942" s="14"/>
    </row>
    <row r="943" spans="24:84" x14ac:dyDescent="0.25">
      <c r="X943" s="13"/>
      <c r="AI943" s="13"/>
      <c r="AJ943" s="13"/>
      <c r="AW943" s="13"/>
      <c r="AX943" s="13"/>
      <c r="BA943" s="13"/>
      <c r="BB943" s="13"/>
      <c r="BE943" s="13"/>
      <c r="BF943" s="13"/>
      <c r="BH943" s="13"/>
      <c r="BI943" s="13"/>
      <c r="BJ943" s="13"/>
      <c r="BK943" s="13"/>
      <c r="BL943" s="13"/>
      <c r="BM943" s="101"/>
      <c r="BU943" s="13"/>
      <c r="BV943" s="13"/>
      <c r="BZ943" s="14"/>
      <c r="CA943" s="14"/>
      <c r="CE943" s="14"/>
      <c r="CF943" s="14"/>
    </row>
    <row r="944" spans="24:84" x14ac:dyDescent="0.25">
      <c r="X944" s="13"/>
      <c r="AI944" s="13"/>
      <c r="AJ944" s="13"/>
      <c r="AW944" s="13"/>
      <c r="AX944" s="13"/>
      <c r="BA944" s="13"/>
      <c r="BB944" s="13"/>
      <c r="BE944" s="13"/>
      <c r="BF944" s="13"/>
      <c r="BH944" s="13"/>
      <c r="BI944" s="13"/>
      <c r="BJ944" s="13"/>
      <c r="BK944" s="13"/>
      <c r="BL944" s="13"/>
      <c r="BM944" s="101"/>
      <c r="BU944" s="13"/>
      <c r="BV944" s="13"/>
      <c r="BZ944" s="14"/>
      <c r="CA944" s="14"/>
      <c r="CE944" s="14"/>
      <c r="CF944" s="14"/>
    </row>
    <row r="945" spans="24:84" x14ac:dyDescent="0.25">
      <c r="X945" s="13"/>
      <c r="AI945" s="13"/>
      <c r="AJ945" s="13"/>
      <c r="AW945" s="13"/>
      <c r="AX945" s="13"/>
      <c r="BA945" s="13"/>
      <c r="BB945" s="13"/>
      <c r="BE945" s="13"/>
      <c r="BF945" s="13"/>
      <c r="BH945" s="13"/>
      <c r="BI945" s="13"/>
      <c r="BJ945" s="13"/>
      <c r="BK945" s="13"/>
      <c r="BL945" s="13"/>
      <c r="BM945" s="101"/>
      <c r="BU945" s="13"/>
      <c r="BV945" s="13"/>
      <c r="BZ945" s="14"/>
      <c r="CA945" s="14"/>
      <c r="CE945" s="14"/>
      <c r="CF945" s="14"/>
    </row>
    <row r="946" spans="24:84" x14ac:dyDescent="0.25">
      <c r="X946" s="13"/>
      <c r="AI946" s="13"/>
      <c r="AJ946" s="13"/>
      <c r="AW946" s="13"/>
      <c r="AX946" s="13"/>
      <c r="BA946" s="13"/>
      <c r="BB946" s="13"/>
      <c r="BE946" s="13"/>
      <c r="BF946" s="13"/>
      <c r="BH946" s="13"/>
      <c r="BI946" s="13"/>
      <c r="BJ946" s="13"/>
      <c r="BK946" s="13"/>
      <c r="BL946" s="13"/>
      <c r="BM946" s="101"/>
      <c r="BU946" s="13"/>
      <c r="BV946" s="13"/>
      <c r="BZ946" s="14"/>
      <c r="CA946" s="14"/>
      <c r="CE946" s="14"/>
      <c r="CF946" s="14"/>
    </row>
    <row r="947" spans="24:84" x14ac:dyDescent="0.25">
      <c r="X947" s="13"/>
      <c r="AI947" s="13"/>
      <c r="AJ947" s="13"/>
      <c r="AW947" s="13"/>
      <c r="AX947" s="13"/>
      <c r="BA947" s="13"/>
      <c r="BB947" s="13"/>
      <c r="BE947" s="13"/>
      <c r="BF947" s="13"/>
      <c r="BH947" s="13"/>
      <c r="BI947" s="13"/>
      <c r="BJ947" s="13"/>
      <c r="BK947" s="13"/>
      <c r="BL947" s="13"/>
      <c r="BM947" s="101"/>
      <c r="BU947" s="13"/>
      <c r="BV947" s="13"/>
      <c r="BZ947" s="14"/>
      <c r="CA947" s="14"/>
      <c r="CE947" s="14"/>
      <c r="CF947" s="14"/>
    </row>
    <row r="948" spans="24:84" x14ac:dyDescent="0.25">
      <c r="X948" s="13"/>
      <c r="AI948" s="13"/>
      <c r="AJ948" s="13"/>
      <c r="AW948" s="13"/>
      <c r="AX948" s="13"/>
      <c r="BA948" s="13"/>
      <c r="BB948" s="13"/>
      <c r="BE948" s="13"/>
      <c r="BF948" s="13"/>
      <c r="BH948" s="13"/>
      <c r="BI948" s="13"/>
      <c r="BJ948" s="13"/>
      <c r="BK948" s="13"/>
      <c r="BL948" s="13"/>
      <c r="BM948" s="101"/>
      <c r="BU948" s="13"/>
      <c r="BV948" s="13"/>
      <c r="BZ948" s="14"/>
      <c r="CA948" s="14"/>
      <c r="CE948" s="14"/>
      <c r="CF948" s="14"/>
    </row>
    <row r="949" spans="24:84" x14ac:dyDescent="0.25">
      <c r="X949" s="13"/>
      <c r="AI949" s="13"/>
      <c r="AJ949" s="13"/>
      <c r="AW949" s="13"/>
      <c r="AX949" s="13"/>
      <c r="BA949" s="13"/>
      <c r="BB949" s="13"/>
      <c r="BE949" s="13"/>
      <c r="BF949" s="13"/>
      <c r="BH949" s="13"/>
      <c r="BI949" s="13"/>
      <c r="BJ949" s="13"/>
      <c r="BK949" s="13"/>
      <c r="BL949" s="13"/>
      <c r="BM949" s="101"/>
      <c r="BU949" s="13"/>
      <c r="BV949" s="13"/>
      <c r="BZ949" s="14"/>
      <c r="CA949" s="14"/>
      <c r="CE949" s="14"/>
      <c r="CF949" s="14"/>
    </row>
    <row r="950" spans="24:84" x14ac:dyDescent="0.25">
      <c r="X950" s="13"/>
      <c r="AI950" s="13"/>
      <c r="AJ950" s="13"/>
      <c r="AW950" s="13"/>
      <c r="AX950" s="13"/>
      <c r="BA950" s="13"/>
      <c r="BB950" s="13"/>
      <c r="BE950" s="13"/>
      <c r="BF950" s="13"/>
      <c r="BH950" s="13"/>
      <c r="BI950" s="13"/>
      <c r="BJ950" s="13"/>
      <c r="BK950" s="13"/>
      <c r="BL950" s="13"/>
      <c r="BM950" s="101"/>
      <c r="BU950" s="13"/>
      <c r="BV950" s="13"/>
      <c r="BZ950" s="14"/>
      <c r="CA950" s="14"/>
      <c r="CE950" s="14"/>
      <c r="CF950" s="14"/>
    </row>
    <row r="951" spans="24:84" x14ac:dyDescent="0.25">
      <c r="X951" s="13"/>
      <c r="AI951" s="13"/>
      <c r="AJ951" s="13"/>
      <c r="AW951" s="13"/>
      <c r="AX951" s="13"/>
      <c r="BA951" s="13"/>
      <c r="BB951" s="13"/>
      <c r="BE951" s="13"/>
      <c r="BF951" s="13"/>
      <c r="BH951" s="13"/>
      <c r="BI951" s="13"/>
      <c r="BJ951" s="13"/>
      <c r="BK951" s="13"/>
      <c r="BL951" s="13"/>
      <c r="BM951" s="101"/>
      <c r="BU951" s="13"/>
      <c r="BV951" s="13"/>
      <c r="BZ951" s="14"/>
      <c r="CA951" s="14"/>
      <c r="CE951" s="14"/>
      <c r="CF951" s="14"/>
    </row>
    <row r="952" spans="24:84" x14ac:dyDescent="0.25">
      <c r="X952" s="13"/>
      <c r="AI952" s="13"/>
      <c r="AJ952" s="13"/>
      <c r="AW952" s="13"/>
      <c r="AX952" s="13"/>
      <c r="BA952" s="13"/>
      <c r="BB952" s="13"/>
      <c r="BE952" s="13"/>
      <c r="BF952" s="13"/>
      <c r="BH952" s="13"/>
      <c r="BI952" s="13"/>
      <c r="BJ952" s="13"/>
      <c r="BK952" s="13"/>
      <c r="BL952" s="13"/>
      <c r="BM952" s="101"/>
      <c r="BU952" s="13"/>
      <c r="BV952" s="13"/>
      <c r="BZ952" s="14"/>
      <c r="CA952" s="14"/>
      <c r="CE952" s="14"/>
      <c r="CF952" s="14"/>
    </row>
    <row r="953" spans="24:84" x14ac:dyDescent="0.25">
      <c r="X953" s="13"/>
      <c r="AI953" s="13"/>
      <c r="AJ953" s="13"/>
      <c r="AW953" s="13"/>
      <c r="AX953" s="13"/>
      <c r="BA953" s="13"/>
      <c r="BB953" s="13"/>
      <c r="BE953" s="13"/>
      <c r="BF953" s="13"/>
      <c r="BH953" s="13"/>
      <c r="BI953" s="13"/>
      <c r="BJ953" s="13"/>
      <c r="BK953" s="13"/>
      <c r="BL953" s="13"/>
      <c r="BM953" s="101"/>
      <c r="BU953" s="13"/>
      <c r="BV953" s="13"/>
      <c r="BZ953" s="14"/>
      <c r="CA953" s="14"/>
      <c r="CE953" s="14"/>
      <c r="CF953" s="14"/>
    </row>
    <row r="954" spans="24:84" x14ac:dyDescent="0.25">
      <c r="X954" s="13"/>
      <c r="AI954" s="13"/>
      <c r="AJ954" s="13"/>
      <c r="AW954" s="13"/>
      <c r="AX954" s="13"/>
      <c r="BA954" s="13"/>
      <c r="BB954" s="13"/>
      <c r="BE954" s="13"/>
      <c r="BF954" s="13"/>
      <c r="BH954" s="13"/>
      <c r="BI954" s="13"/>
      <c r="BJ954" s="13"/>
      <c r="BK954" s="13"/>
      <c r="BL954" s="13"/>
      <c r="BM954" s="101"/>
      <c r="BU954" s="13"/>
      <c r="BV954" s="13"/>
      <c r="BZ954" s="14"/>
      <c r="CA954" s="14"/>
      <c r="CE954" s="14"/>
      <c r="CF954" s="14"/>
    </row>
    <row r="955" spans="24:84" x14ac:dyDescent="0.25">
      <c r="X955" s="13"/>
      <c r="AI955" s="13"/>
      <c r="AJ955" s="13"/>
      <c r="AW955" s="13"/>
      <c r="AX955" s="13"/>
      <c r="BA955" s="13"/>
      <c r="BB955" s="13"/>
      <c r="BE955" s="13"/>
      <c r="BF955" s="13"/>
      <c r="BH955" s="13"/>
      <c r="BI955" s="13"/>
      <c r="BJ955" s="13"/>
      <c r="BK955" s="13"/>
      <c r="BL955" s="13"/>
      <c r="BM955" s="101"/>
      <c r="BU955" s="13"/>
      <c r="BV955" s="13"/>
      <c r="BZ955" s="14"/>
      <c r="CA955" s="14"/>
      <c r="CE955" s="14"/>
      <c r="CF955" s="14"/>
    </row>
    <row r="956" spans="24:84" x14ac:dyDescent="0.25">
      <c r="X956" s="13"/>
      <c r="AI956" s="13"/>
      <c r="AJ956" s="13"/>
      <c r="AW956" s="13"/>
      <c r="AX956" s="13"/>
      <c r="BA956" s="13"/>
      <c r="BB956" s="13"/>
      <c r="BE956" s="13"/>
      <c r="BF956" s="13"/>
      <c r="BH956" s="13"/>
      <c r="BI956" s="13"/>
      <c r="BJ956" s="13"/>
      <c r="BK956" s="13"/>
      <c r="BL956" s="13"/>
      <c r="BM956" s="101"/>
      <c r="BU956" s="13"/>
      <c r="BV956" s="13"/>
      <c r="BZ956" s="14"/>
      <c r="CA956" s="14"/>
      <c r="CE956" s="14"/>
      <c r="CF956" s="14"/>
    </row>
    <row r="957" spans="24:84" x14ac:dyDescent="0.25">
      <c r="X957" s="13"/>
      <c r="AI957" s="13"/>
      <c r="AJ957" s="13"/>
      <c r="AW957" s="13"/>
      <c r="AX957" s="13"/>
      <c r="BA957" s="13"/>
      <c r="BB957" s="13"/>
      <c r="BE957" s="13"/>
      <c r="BF957" s="13"/>
      <c r="BH957" s="13"/>
      <c r="BI957" s="13"/>
      <c r="BJ957" s="13"/>
      <c r="BK957" s="13"/>
      <c r="BL957" s="13"/>
      <c r="BM957" s="101"/>
      <c r="BU957" s="13"/>
      <c r="BV957" s="13"/>
      <c r="BZ957" s="14"/>
      <c r="CA957" s="14"/>
      <c r="CE957" s="14"/>
      <c r="CF957" s="14"/>
    </row>
    <row r="958" spans="24:84" x14ac:dyDescent="0.25">
      <c r="X958" s="13"/>
      <c r="AI958" s="13"/>
      <c r="AJ958" s="13"/>
      <c r="AW958" s="13"/>
      <c r="AX958" s="13"/>
      <c r="BA958" s="13"/>
      <c r="BB958" s="13"/>
      <c r="BE958" s="13"/>
      <c r="BF958" s="13"/>
      <c r="BH958" s="13"/>
      <c r="BI958" s="13"/>
      <c r="BJ958" s="13"/>
      <c r="BK958" s="13"/>
      <c r="BL958" s="13"/>
      <c r="BM958" s="101"/>
      <c r="BU958" s="13"/>
      <c r="BV958" s="13"/>
      <c r="BZ958" s="14"/>
      <c r="CA958" s="14"/>
      <c r="CE958" s="14"/>
      <c r="CF958" s="14"/>
    </row>
    <row r="959" spans="24:84" x14ac:dyDescent="0.25">
      <c r="X959" s="13"/>
      <c r="AI959" s="13"/>
      <c r="AJ959" s="13"/>
      <c r="AW959" s="13"/>
      <c r="AX959" s="13"/>
      <c r="BA959" s="13"/>
      <c r="BB959" s="13"/>
      <c r="BE959" s="13"/>
      <c r="BF959" s="13"/>
      <c r="BH959" s="13"/>
      <c r="BI959" s="13"/>
      <c r="BJ959" s="13"/>
      <c r="BK959" s="13"/>
      <c r="BL959" s="13"/>
      <c r="BM959" s="101"/>
      <c r="BU959" s="13"/>
      <c r="BV959" s="13"/>
      <c r="BZ959" s="14"/>
      <c r="CA959" s="14"/>
      <c r="CE959" s="14"/>
      <c r="CF959" s="14"/>
    </row>
    <row r="960" spans="24:84" x14ac:dyDescent="0.25">
      <c r="X960" s="13"/>
      <c r="AI960" s="13"/>
      <c r="AJ960" s="13"/>
      <c r="AW960" s="13"/>
      <c r="AX960" s="13"/>
      <c r="BA960" s="13"/>
      <c r="BB960" s="13"/>
      <c r="BE960" s="13"/>
      <c r="BF960" s="13"/>
      <c r="BH960" s="13"/>
      <c r="BI960" s="13"/>
      <c r="BJ960" s="13"/>
      <c r="BK960" s="13"/>
      <c r="BL960" s="13"/>
      <c r="BM960" s="101"/>
      <c r="BU960" s="13"/>
      <c r="BV960" s="13"/>
      <c r="BZ960" s="14"/>
      <c r="CA960" s="14"/>
      <c r="CE960" s="14"/>
      <c r="CF960" s="14"/>
    </row>
    <row r="961" spans="24:84" x14ac:dyDescent="0.25">
      <c r="X961" s="13"/>
      <c r="AI961" s="13"/>
      <c r="AJ961" s="13"/>
      <c r="AW961" s="13"/>
      <c r="AX961" s="13"/>
      <c r="BA961" s="13"/>
      <c r="BB961" s="13"/>
      <c r="BE961" s="13"/>
      <c r="BF961" s="13"/>
      <c r="BH961" s="13"/>
      <c r="BI961" s="13"/>
      <c r="BJ961" s="13"/>
      <c r="BK961" s="13"/>
      <c r="BL961" s="13"/>
      <c r="BM961" s="101"/>
      <c r="BU961" s="13"/>
      <c r="BV961" s="13"/>
      <c r="BZ961" s="14"/>
      <c r="CA961" s="14"/>
      <c r="CE961" s="14"/>
      <c r="CF961" s="14"/>
    </row>
    <row r="962" spans="24:84" x14ac:dyDescent="0.25">
      <c r="X962" s="13"/>
      <c r="AI962" s="13"/>
      <c r="AJ962" s="13"/>
      <c r="AW962" s="13"/>
      <c r="AX962" s="13"/>
      <c r="BA962" s="13"/>
      <c r="BB962" s="13"/>
      <c r="BE962" s="13"/>
      <c r="BF962" s="13"/>
      <c r="BH962" s="13"/>
      <c r="BI962" s="13"/>
      <c r="BJ962" s="13"/>
      <c r="BK962" s="13"/>
      <c r="BL962" s="13"/>
      <c r="BM962" s="101"/>
      <c r="BU962" s="13"/>
      <c r="BV962" s="13"/>
      <c r="BZ962" s="14"/>
      <c r="CA962" s="14"/>
      <c r="CE962" s="14"/>
      <c r="CF962" s="14"/>
    </row>
    <row r="963" spans="24:84" x14ac:dyDescent="0.25">
      <c r="X963" s="13"/>
      <c r="AI963" s="13"/>
      <c r="AJ963" s="13"/>
      <c r="AW963" s="13"/>
      <c r="AX963" s="13"/>
      <c r="BA963" s="13"/>
      <c r="BB963" s="13"/>
      <c r="BE963" s="13"/>
      <c r="BF963" s="13"/>
      <c r="BH963" s="13"/>
      <c r="BI963" s="13"/>
      <c r="BJ963" s="13"/>
      <c r="BK963" s="13"/>
      <c r="BL963" s="13"/>
      <c r="BM963" s="101"/>
      <c r="BU963" s="13"/>
      <c r="BV963" s="13"/>
      <c r="BZ963" s="14"/>
      <c r="CA963" s="14"/>
      <c r="CE963" s="14"/>
      <c r="CF963" s="14"/>
    </row>
    <row r="964" spans="24:84" x14ac:dyDescent="0.25">
      <c r="X964" s="13"/>
      <c r="AI964" s="13"/>
      <c r="AJ964" s="13"/>
      <c r="AW964" s="13"/>
      <c r="AX964" s="13"/>
      <c r="BA964" s="13"/>
      <c r="BB964" s="13"/>
      <c r="BE964" s="13"/>
      <c r="BF964" s="13"/>
      <c r="BH964" s="13"/>
      <c r="BI964" s="13"/>
      <c r="BJ964" s="13"/>
      <c r="BK964" s="13"/>
      <c r="BL964" s="13"/>
      <c r="BM964" s="101"/>
      <c r="BU964" s="13"/>
      <c r="BV964" s="13"/>
      <c r="BZ964" s="14"/>
      <c r="CA964" s="14"/>
      <c r="CE964" s="14"/>
      <c r="CF964" s="14"/>
    </row>
    <row r="965" spans="24:84" x14ac:dyDescent="0.25">
      <c r="X965" s="13"/>
      <c r="AI965" s="13"/>
      <c r="AJ965" s="13"/>
      <c r="AW965" s="13"/>
      <c r="AX965" s="13"/>
      <c r="BA965" s="13"/>
      <c r="BB965" s="13"/>
      <c r="BE965" s="13"/>
      <c r="BF965" s="13"/>
      <c r="BH965" s="13"/>
      <c r="BI965" s="13"/>
      <c r="BJ965" s="13"/>
      <c r="BK965" s="13"/>
      <c r="BL965" s="13"/>
      <c r="BM965" s="101"/>
      <c r="BU965" s="13"/>
      <c r="BV965" s="13"/>
      <c r="BZ965" s="14"/>
      <c r="CA965" s="14"/>
      <c r="CE965" s="14"/>
      <c r="CF965" s="14"/>
    </row>
    <row r="966" spans="24:84" x14ac:dyDescent="0.25">
      <c r="X966" s="13"/>
      <c r="AI966" s="13"/>
      <c r="AJ966" s="13"/>
      <c r="AW966" s="13"/>
      <c r="AX966" s="13"/>
      <c r="BA966" s="13"/>
      <c r="BB966" s="13"/>
      <c r="BE966" s="13"/>
      <c r="BF966" s="13"/>
      <c r="BH966" s="13"/>
      <c r="BI966" s="13"/>
      <c r="BJ966" s="13"/>
      <c r="BK966" s="13"/>
      <c r="BL966" s="13"/>
      <c r="BM966" s="101"/>
      <c r="BU966" s="13"/>
      <c r="BV966" s="13"/>
      <c r="BZ966" s="14"/>
      <c r="CA966" s="14"/>
      <c r="CE966" s="14"/>
      <c r="CF966" s="14"/>
    </row>
    <row r="967" spans="24:84" x14ac:dyDescent="0.25">
      <c r="X967" s="13"/>
      <c r="AI967" s="13"/>
      <c r="AJ967" s="13"/>
      <c r="AW967" s="13"/>
      <c r="AX967" s="13"/>
      <c r="BA967" s="13"/>
      <c r="BB967" s="13"/>
      <c r="BE967" s="13"/>
      <c r="BF967" s="13"/>
      <c r="BH967" s="13"/>
      <c r="BI967" s="13"/>
      <c r="BJ967" s="13"/>
      <c r="BK967" s="13"/>
      <c r="BL967" s="13"/>
      <c r="BM967" s="101"/>
      <c r="BU967" s="13"/>
      <c r="BV967" s="13"/>
      <c r="BZ967" s="14"/>
      <c r="CA967" s="14"/>
      <c r="CE967" s="14"/>
      <c r="CF967" s="14"/>
    </row>
    <row r="968" spans="24:84" x14ac:dyDescent="0.25">
      <c r="X968" s="13"/>
      <c r="AI968" s="13"/>
      <c r="AJ968" s="13"/>
      <c r="AW968" s="13"/>
      <c r="AX968" s="13"/>
      <c r="BA968" s="13"/>
      <c r="BB968" s="13"/>
      <c r="BE968" s="13"/>
      <c r="BF968" s="13"/>
      <c r="BH968" s="13"/>
      <c r="BI968" s="13"/>
      <c r="BJ968" s="13"/>
      <c r="BK968" s="13"/>
      <c r="BL968" s="13"/>
      <c r="BM968" s="101"/>
      <c r="BU968" s="13"/>
      <c r="BV968" s="13"/>
      <c r="BZ968" s="14"/>
      <c r="CA968" s="14"/>
      <c r="CE968" s="14"/>
      <c r="CF968" s="14"/>
    </row>
    <row r="969" spans="24:84" x14ac:dyDescent="0.25">
      <c r="X969" s="13"/>
      <c r="AI969" s="13"/>
      <c r="AJ969" s="13"/>
      <c r="AW969" s="13"/>
      <c r="AX969" s="13"/>
      <c r="BA969" s="13"/>
      <c r="BB969" s="13"/>
      <c r="BE969" s="13"/>
      <c r="BF969" s="13"/>
      <c r="BH969" s="13"/>
      <c r="BI969" s="13"/>
      <c r="BJ969" s="13"/>
      <c r="BK969" s="13"/>
      <c r="BL969" s="13"/>
      <c r="BM969" s="101"/>
      <c r="BU969" s="13"/>
      <c r="BV969" s="13"/>
      <c r="BZ969" s="14"/>
      <c r="CA969" s="14"/>
      <c r="CE969" s="14"/>
      <c r="CF969" s="14"/>
    </row>
    <row r="970" spans="24:84" x14ac:dyDescent="0.25">
      <c r="X970" s="13"/>
      <c r="AI970" s="13"/>
      <c r="AJ970" s="13"/>
      <c r="AW970" s="13"/>
      <c r="AX970" s="13"/>
      <c r="BA970" s="13"/>
      <c r="BB970" s="13"/>
      <c r="BE970" s="13"/>
      <c r="BF970" s="13"/>
      <c r="BH970" s="13"/>
      <c r="BI970" s="13"/>
      <c r="BJ970" s="13"/>
      <c r="BK970" s="13"/>
      <c r="BL970" s="13"/>
      <c r="BM970" s="101"/>
      <c r="BU970" s="13"/>
      <c r="BV970" s="13"/>
      <c r="BZ970" s="14"/>
      <c r="CA970" s="14"/>
      <c r="CE970" s="14"/>
      <c r="CF970" s="14"/>
    </row>
    <row r="971" spans="24:84" x14ac:dyDescent="0.25">
      <c r="X971" s="13"/>
      <c r="AI971" s="13"/>
      <c r="AJ971" s="13"/>
      <c r="AW971" s="13"/>
      <c r="AX971" s="13"/>
      <c r="BA971" s="13"/>
      <c r="BB971" s="13"/>
      <c r="BE971" s="13"/>
      <c r="BF971" s="13"/>
      <c r="BH971" s="13"/>
      <c r="BI971" s="13"/>
      <c r="BJ971" s="13"/>
      <c r="BK971" s="13"/>
      <c r="BL971" s="13"/>
      <c r="BM971" s="101"/>
      <c r="BU971" s="13"/>
      <c r="BV971" s="13"/>
      <c r="BZ971" s="14"/>
      <c r="CA971" s="14"/>
      <c r="CE971" s="14"/>
      <c r="CF971" s="14"/>
    </row>
    <row r="972" spans="24:84" x14ac:dyDescent="0.25">
      <c r="X972" s="13"/>
      <c r="AI972" s="13"/>
      <c r="AJ972" s="13"/>
      <c r="AW972" s="13"/>
      <c r="AX972" s="13"/>
      <c r="BA972" s="13"/>
      <c r="BB972" s="13"/>
      <c r="BE972" s="13"/>
      <c r="BF972" s="13"/>
      <c r="BH972" s="13"/>
      <c r="BI972" s="13"/>
      <c r="BJ972" s="13"/>
      <c r="BK972" s="13"/>
      <c r="BL972" s="13"/>
      <c r="BM972" s="101"/>
      <c r="BU972" s="13"/>
      <c r="BV972" s="13"/>
      <c r="BZ972" s="14"/>
      <c r="CA972" s="14"/>
      <c r="CE972" s="14"/>
      <c r="CF972" s="14"/>
    </row>
    <row r="973" spans="24:84" x14ac:dyDescent="0.25">
      <c r="X973" s="13"/>
      <c r="AI973" s="13"/>
      <c r="AJ973" s="13"/>
      <c r="AW973" s="13"/>
      <c r="AX973" s="13"/>
      <c r="BA973" s="13"/>
      <c r="BB973" s="13"/>
      <c r="BE973" s="13"/>
      <c r="BF973" s="13"/>
      <c r="BH973" s="13"/>
      <c r="BI973" s="13"/>
      <c r="BJ973" s="13"/>
      <c r="BK973" s="13"/>
      <c r="BL973" s="13"/>
      <c r="BM973" s="101"/>
      <c r="BU973" s="13"/>
      <c r="BV973" s="13"/>
      <c r="BZ973" s="14"/>
      <c r="CA973" s="14"/>
      <c r="CE973" s="14"/>
      <c r="CF973" s="14"/>
    </row>
    <row r="974" spans="24:84" x14ac:dyDescent="0.25">
      <c r="X974" s="13"/>
      <c r="AI974" s="13"/>
      <c r="AJ974" s="13"/>
      <c r="AW974" s="13"/>
      <c r="AX974" s="13"/>
      <c r="BA974" s="13"/>
      <c r="BB974" s="13"/>
      <c r="BE974" s="13"/>
      <c r="BF974" s="13"/>
      <c r="BH974" s="13"/>
      <c r="BI974" s="13"/>
      <c r="BJ974" s="13"/>
      <c r="BK974" s="13"/>
      <c r="BL974" s="13"/>
      <c r="BM974" s="101"/>
      <c r="BU974" s="13"/>
      <c r="BV974" s="13"/>
      <c r="BZ974" s="14"/>
      <c r="CA974" s="14"/>
      <c r="CE974" s="14"/>
      <c r="CF974" s="14"/>
    </row>
    <row r="975" spans="24:84" x14ac:dyDescent="0.25">
      <c r="X975" s="13"/>
      <c r="AI975" s="13"/>
      <c r="AJ975" s="13"/>
      <c r="AW975" s="13"/>
      <c r="AX975" s="13"/>
      <c r="BA975" s="13"/>
      <c r="BB975" s="13"/>
      <c r="BE975" s="13"/>
      <c r="BF975" s="13"/>
      <c r="BH975" s="13"/>
      <c r="BI975" s="13"/>
      <c r="BJ975" s="13"/>
      <c r="BK975" s="13"/>
      <c r="BL975" s="13"/>
      <c r="BM975" s="101"/>
      <c r="BU975" s="13"/>
      <c r="BV975" s="13"/>
      <c r="BZ975" s="14"/>
      <c r="CA975" s="14"/>
      <c r="CE975" s="14"/>
      <c r="CF975" s="14"/>
    </row>
    <row r="976" spans="24:84" x14ac:dyDescent="0.25">
      <c r="X976" s="13"/>
      <c r="AI976" s="13"/>
      <c r="AJ976" s="13"/>
      <c r="AW976" s="13"/>
      <c r="AX976" s="13"/>
      <c r="BA976" s="13"/>
      <c r="BB976" s="13"/>
      <c r="BE976" s="13"/>
      <c r="BF976" s="13"/>
      <c r="BH976" s="13"/>
      <c r="BI976" s="13"/>
      <c r="BJ976" s="13"/>
      <c r="BK976" s="13"/>
      <c r="BL976" s="13"/>
      <c r="BM976" s="101"/>
      <c r="BU976" s="13"/>
      <c r="BV976" s="13"/>
      <c r="BZ976" s="14"/>
      <c r="CA976" s="14"/>
      <c r="CE976" s="14"/>
      <c r="CF976" s="14"/>
    </row>
    <row r="977" spans="24:84" x14ac:dyDescent="0.25">
      <c r="X977" s="13"/>
      <c r="AI977" s="13"/>
      <c r="AJ977" s="13"/>
      <c r="AW977" s="13"/>
      <c r="AX977" s="13"/>
      <c r="BA977" s="13"/>
      <c r="BB977" s="13"/>
      <c r="BE977" s="13"/>
      <c r="BF977" s="13"/>
      <c r="BH977" s="13"/>
      <c r="BI977" s="13"/>
      <c r="BJ977" s="13"/>
      <c r="BK977" s="13"/>
      <c r="BL977" s="13"/>
      <c r="BM977" s="101"/>
      <c r="BU977" s="13"/>
      <c r="BV977" s="13"/>
      <c r="BZ977" s="14"/>
      <c r="CA977" s="14"/>
      <c r="CE977" s="14"/>
      <c r="CF977" s="14"/>
    </row>
    <row r="978" spans="24:84" x14ac:dyDescent="0.25">
      <c r="X978" s="13"/>
      <c r="AI978" s="13"/>
      <c r="AJ978" s="13"/>
      <c r="AW978" s="13"/>
      <c r="AX978" s="13"/>
      <c r="BA978" s="13"/>
      <c r="BB978" s="13"/>
      <c r="BE978" s="13"/>
      <c r="BF978" s="13"/>
      <c r="BH978" s="13"/>
      <c r="BI978" s="13"/>
      <c r="BJ978" s="13"/>
      <c r="BK978" s="13"/>
      <c r="BL978" s="13"/>
      <c r="BM978" s="101"/>
      <c r="BU978" s="13"/>
      <c r="BV978" s="13"/>
      <c r="BZ978" s="14"/>
      <c r="CA978" s="14"/>
      <c r="CE978" s="14"/>
      <c r="CF978" s="14"/>
    </row>
    <row r="979" spans="24:84" x14ac:dyDescent="0.25">
      <c r="X979" s="13"/>
      <c r="AI979" s="13"/>
      <c r="AJ979" s="13"/>
      <c r="AW979" s="13"/>
      <c r="AX979" s="13"/>
      <c r="BA979" s="13"/>
      <c r="BB979" s="13"/>
      <c r="BE979" s="13"/>
      <c r="BF979" s="13"/>
      <c r="BH979" s="13"/>
      <c r="BI979" s="13"/>
      <c r="BJ979" s="13"/>
      <c r="BK979" s="13"/>
      <c r="BL979" s="13"/>
      <c r="BM979" s="101"/>
      <c r="BU979" s="13"/>
      <c r="BV979" s="13"/>
      <c r="BZ979" s="14"/>
      <c r="CA979" s="14"/>
      <c r="CE979" s="14"/>
      <c r="CF979" s="14"/>
    </row>
    <row r="980" spans="24:84" x14ac:dyDescent="0.25">
      <c r="X980" s="13"/>
      <c r="AI980" s="13"/>
      <c r="AJ980" s="13"/>
      <c r="AW980" s="13"/>
      <c r="AX980" s="13"/>
      <c r="BA980" s="13"/>
      <c r="BB980" s="13"/>
      <c r="BE980" s="13"/>
      <c r="BF980" s="13"/>
      <c r="BH980" s="13"/>
      <c r="BI980" s="13"/>
      <c r="BJ980" s="13"/>
      <c r="BK980" s="13"/>
      <c r="BL980" s="13"/>
      <c r="BM980" s="101"/>
      <c r="BU980" s="13"/>
      <c r="BV980" s="13"/>
      <c r="BZ980" s="14"/>
      <c r="CA980" s="14"/>
      <c r="CE980" s="14"/>
      <c r="CF980" s="14"/>
    </row>
    <row r="981" spans="24:84" x14ac:dyDescent="0.25">
      <c r="X981" s="13"/>
      <c r="AI981" s="13"/>
      <c r="AJ981" s="13"/>
      <c r="AW981" s="13"/>
      <c r="AX981" s="13"/>
      <c r="BA981" s="13"/>
      <c r="BB981" s="13"/>
      <c r="BE981" s="13"/>
      <c r="BF981" s="13"/>
      <c r="BH981" s="13"/>
      <c r="BI981" s="13"/>
      <c r="BJ981" s="13"/>
      <c r="BK981" s="13"/>
      <c r="BL981" s="13"/>
      <c r="BM981" s="101"/>
      <c r="BU981" s="13"/>
      <c r="BV981" s="13"/>
      <c r="BZ981" s="14"/>
      <c r="CA981" s="14"/>
      <c r="CE981" s="14"/>
      <c r="CF981" s="14"/>
    </row>
    <row r="982" spans="24:84" x14ac:dyDescent="0.25">
      <c r="X982" s="13"/>
      <c r="AI982" s="13"/>
      <c r="AJ982" s="13"/>
      <c r="AW982" s="13"/>
      <c r="AX982" s="13"/>
      <c r="BA982" s="13"/>
      <c r="BB982" s="13"/>
      <c r="BE982" s="13"/>
      <c r="BF982" s="13"/>
      <c r="BH982" s="13"/>
      <c r="BI982" s="13"/>
      <c r="BJ982" s="13"/>
      <c r="BK982" s="13"/>
      <c r="BL982" s="13"/>
      <c r="BM982" s="101"/>
      <c r="BU982" s="13"/>
      <c r="BV982" s="13"/>
      <c r="BZ982" s="14"/>
      <c r="CA982" s="14"/>
      <c r="CE982" s="14"/>
      <c r="CF982" s="14"/>
    </row>
    <row r="983" spans="24:84" x14ac:dyDescent="0.25">
      <c r="X983" s="13"/>
      <c r="AI983" s="13"/>
      <c r="AJ983" s="13"/>
      <c r="AW983" s="13"/>
      <c r="AX983" s="13"/>
      <c r="BA983" s="13"/>
      <c r="BB983" s="13"/>
      <c r="BE983" s="13"/>
      <c r="BF983" s="13"/>
      <c r="BH983" s="13"/>
      <c r="BI983" s="13"/>
      <c r="BJ983" s="13"/>
      <c r="BK983" s="13"/>
      <c r="BL983" s="13"/>
      <c r="BM983" s="101"/>
      <c r="BU983" s="13"/>
      <c r="BV983" s="13"/>
      <c r="BZ983" s="14"/>
      <c r="CA983" s="14"/>
      <c r="CE983" s="14"/>
      <c r="CF983" s="14"/>
    </row>
    <row r="984" spans="24:84" x14ac:dyDescent="0.25">
      <c r="X984" s="13"/>
      <c r="AI984" s="13"/>
      <c r="AJ984" s="13"/>
      <c r="AW984" s="13"/>
      <c r="AX984" s="13"/>
      <c r="BA984" s="13"/>
      <c r="BB984" s="13"/>
      <c r="BE984" s="13"/>
      <c r="BF984" s="13"/>
      <c r="BH984" s="13"/>
      <c r="BI984" s="13"/>
      <c r="BJ984" s="13"/>
      <c r="BK984" s="13"/>
      <c r="BL984" s="13"/>
      <c r="BM984" s="101"/>
      <c r="BU984" s="13"/>
      <c r="BV984" s="13"/>
      <c r="BZ984" s="14"/>
      <c r="CA984" s="14"/>
      <c r="CE984" s="14"/>
      <c r="CF984" s="14"/>
    </row>
    <row r="985" spans="24:84" x14ac:dyDescent="0.25">
      <c r="X985" s="13"/>
      <c r="AI985" s="13"/>
      <c r="AJ985" s="13"/>
      <c r="AW985" s="13"/>
      <c r="AX985" s="13"/>
      <c r="BA985" s="13"/>
      <c r="BB985" s="13"/>
      <c r="BE985" s="13"/>
      <c r="BF985" s="13"/>
      <c r="BH985" s="13"/>
      <c r="BI985" s="13"/>
      <c r="BJ985" s="13"/>
      <c r="BK985" s="13"/>
      <c r="BL985" s="13"/>
      <c r="BM985" s="101"/>
      <c r="BU985" s="13"/>
      <c r="BV985" s="13"/>
      <c r="BZ985" s="14"/>
      <c r="CA985" s="14"/>
      <c r="CE985" s="14"/>
      <c r="CF985" s="14"/>
    </row>
    <row r="986" spans="24:84" x14ac:dyDescent="0.25">
      <c r="X986" s="13"/>
      <c r="AI986" s="13"/>
      <c r="AJ986" s="13"/>
      <c r="AW986" s="13"/>
      <c r="AX986" s="13"/>
      <c r="BA986" s="13"/>
      <c r="BB986" s="13"/>
      <c r="BE986" s="13"/>
      <c r="BF986" s="13"/>
      <c r="BH986" s="13"/>
      <c r="BI986" s="13"/>
      <c r="BJ986" s="13"/>
      <c r="BK986" s="13"/>
      <c r="BL986" s="13"/>
      <c r="BM986" s="101"/>
      <c r="BU986" s="13"/>
      <c r="BV986" s="13"/>
      <c r="BZ986" s="14"/>
      <c r="CA986" s="14"/>
      <c r="CE986" s="14"/>
      <c r="CF986" s="14"/>
    </row>
    <row r="987" spans="24:84" x14ac:dyDescent="0.25">
      <c r="X987" s="13"/>
      <c r="AI987" s="13"/>
      <c r="AJ987" s="13"/>
      <c r="AW987" s="13"/>
      <c r="AX987" s="13"/>
      <c r="BA987" s="13"/>
      <c r="BB987" s="13"/>
      <c r="BE987" s="13"/>
      <c r="BF987" s="13"/>
      <c r="BH987" s="13"/>
      <c r="BI987" s="13"/>
      <c r="BJ987" s="13"/>
      <c r="BK987" s="13"/>
      <c r="BL987" s="13"/>
      <c r="BM987" s="101"/>
      <c r="BU987" s="13"/>
      <c r="BV987" s="13"/>
      <c r="BZ987" s="14"/>
      <c r="CA987" s="14"/>
      <c r="CE987" s="14"/>
      <c r="CF987" s="14"/>
    </row>
    <row r="988" spans="24:84" x14ac:dyDescent="0.25">
      <c r="X988" s="13"/>
      <c r="AI988" s="13"/>
      <c r="AJ988" s="13"/>
      <c r="AW988" s="13"/>
      <c r="AX988" s="13"/>
      <c r="BA988" s="13"/>
      <c r="BB988" s="13"/>
      <c r="BE988" s="13"/>
      <c r="BF988" s="13"/>
      <c r="BH988" s="13"/>
      <c r="BI988" s="13"/>
      <c r="BJ988" s="13"/>
      <c r="BK988" s="13"/>
      <c r="BL988" s="13"/>
      <c r="BM988" s="101"/>
      <c r="BU988" s="13"/>
      <c r="BV988" s="13"/>
      <c r="BZ988" s="14"/>
      <c r="CA988" s="14"/>
      <c r="CE988" s="14"/>
      <c r="CF988" s="14"/>
    </row>
    <row r="989" spans="24:84" x14ac:dyDescent="0.25">
      <c r="X989" s="13"/>
      <c r="AI989" s="13"/>
      <c r="AJ989" s="13"/>
      <c r="AW989" s="13"/>
      <c r="AX989" s="13"/>
      <c r="BA989" s="13"/>
      <c r="BB989" s="13"/>
      <c r="BE989" s="13"/>
      <c r="BF989" s="13"/>
      <c r="BH989" s="13"/>
      <c r="BI989" s="13"/>
      <c r="BJ989" s="13"/>
      <c r="BK989" s="13"/>
      <c r="BL989" s="13"/>
      <c r="BM989" s="101"/>
      <c r="BU989" s="13"/>
      <c r="BV989" s="13"/>
      <c r="BZ989" s="14"/>
      <c r="CA989" s="14"/>
      <c r="CE989" s="14"/>
      <c r="CF989" s="14"/>
    </row>
    <row r="990" spans="24:84" x14ac:dyDescent="0.25">
      <c r="X990" s="13"/>
      <c r="AI990" s="13"/>
      <c r="AJ990" s="13"/>
      <c r="AW990" s="13"/>
      <c r="AX990" s="13"/>
      <c r="BA990" s="13"/>
      <c r="BB990" s="13"/>
      <c r="BE990" s="13"/>
      <c r="BF990" s="13"/>
      <c r="BH990" s="13"/>
      <c r="BI990" s="13"/>
      <c r="BJ990" s="13"/>
      <c r="BK990" s="13"/>
      <c r="BL990" s="13"/>
      <c r="BM990" s="101"/>
      <c r="BU990" s="13"/>
      <c r="BV990" s="13"/>
      <c r="BZ990" s="14"/>
      <c r="CA990" s="14"/>
      <c r="CE990" s="14"/>
      <c r="CF990" s="14"/>
    </row>
    <row r="991" spans="24:84" x14ac:dyDescent="0.25">
      <c r="X991" s="13"/>
      <c r="AI991" s="13"/>
      <c r="AJ991" s="13"/>
      <c r="AW991" s="13"/>
      <c r="AX991" s="13"/>
      <c r="BA991" s="13"/>
      <c r="BB991" s="13"/>
      <c r="BE991" s="13"/>
      <c r="BF991" s="13"/>
      <c r="BH991" s="13"/>
      <c r="BI991" s="13"/>
      <c r="BJ991" s="13"/>
      <c r="BK991" s="13"/>
      <c r="BL991" s="13"/>
      <c r="BM991" s="101"/>
      <c r="BU991" s="13"/>
      <c r="BV991" s="13"/>
      <c r="BZ991" s="14"/>
      <c r="CA991" s="14"/>
      <c r="CE991" s="14"/>
      <c r="CF991" s="14"/>
    </row>
    <row r="992" spans="24:84" x14ac:dyDescent="0.25">
      <c r="X992" s="13"/>
      <c r="AI992" s="13"/>
      <c r="AJ992" s="13"/>
      <c r="AW992" s="13"/>
      <c r="AX992" s="13"/>
      <c r="BA992" s="13"/>
      <c r="BB992" s="13"/>
      <c r="BE992" s="13"/>
      <c r="BF992" s="13"/>
      <c r="BH992" s="13"/>
      <c r="BI992" s="13"/>
      <c r="BJ992" s="13"/>
      <c r="BK992" s="13"/>
      <c r="BL992" s="13"/>
      <c r="BM992" s="101"/>
      <c r="BU992" s="13"/>
      <c r="BV992" s="13"/>
      <c r="BZ992" s="14"/>
      <c r="CA992" s="14"/>
      <c r="CE992" s="14"/>
      <c r="CF992" s="14"/>
    </row>
    <row r="993" spans="24:84" x14ac:dyDescent="0.25">
      <c r="X993" s="13"/>
      <c r="AI993" s="13"/>
      <c r="AJ993" s="13"/>
      <c r="AW993" s="13"/>
      <c r="AX993" s="13"/>
      <c r="BA993" s="13"/>
      <c r="BB993" s="13"/>
      <c r="BE993" s="13"/>
      <c r="BF993" s="13"/>
      <c r="BH993" s="13"/>
      <c r="BI993" s="13"/>
      <c r="BJ993" s="13"/>
      <c r="BK993" s="13"/>
      <c r="BL993" s="13"/>
      <c r="BM993" s="101"/>
      <c r="BU993" s="13"/>
      <c r="BV993" s="13"/>
      <c r="BZ993" s="14"/>
      <c r="CA993" s="14"/>
      <c r="CE993" s="14"/>
      <c r="CF993" s="14"/>
    </row>
    <row r="994" spans="24:84" x14ac:dyDescent="0.25">
      <c r="X994" s="13"/>
      <c r="AI994" s="13"/>
      <c r="AJ994" s="13"/>
      <c r="AW994" s="13"/>
      <c r="AX994" s="13"/>
      <c r="BA994" s="13"/>
      <c r="BB994" s="13"/>
      <c r="BE994" s="13"/>
      <c r="BF994" s="13"/>
      <c r="BH994" s="13"/>
      <c r="BI994" s="13"/>
      <c r="BJ994" s="13"/>
      <c r="BK994" s="13"/>
      <c r="BL994" s="13"/>
      <c r="BM994" s="101"/>
      <c r="BU994" s="13"/>
      <c r="BV994" s="13"/>
      <c r="BZ994" s="14"/>
      <c r="CA994" s="14"/>
      <c r="CE994" s="14"/>
      <c r="CF994" s="14"/>
    </row>
    <row r="995" spans="24:84" x14ac:dyDescent="0.25">
      <c r="X995" s="13"/>
      <c r="AI995" s="13"/>
      <c r="AJ995" s="13"/>
      <c r="AW995" s="13"/>
      <c r="AX995" s="13"/>
      <c r="BA995" s="13"/>
      <c r="BB995" s="13"/>
      <c r="BE995" s="13"/>
      <c r="BF995" s="13"/>
      <c r="BH995" s="13"/>
      <c r="BI995" s="13"/>
      <c r="BJ995" s="13"/>
      <c r="BK995" s="13"/>
      <c r="BL995" s="13"/>
      <c r="BM995" s="101"/>
      <c r="BU995" s="13"/>
      <c r="BV995" s="13"/>
      <c r="BZ995" s="14"/>
      <c r="CA995" s="14"/>
      <c r="CE995" s="14"/>
      <c r="CF995" s="14"/>
    </row>
    <row r="996" spans="24:84" x14ac:dyDescent="0.25">
      <c r="X996" s="13"/>
      <c r="AI996" s="13"/>
      <c r="AJ996" s="13"/>
      <c r="AW996" s="13"/>
      <c r="AX996" s="13"/>
      <c r="BA996" s="13"/>
      <c r="BB996" s="13"/>
      <c r="BE996" s="13"/>
      <c r="BF996" s="13"/>
      <c r="BH996" s="13"/>
      <c r="BI996" s="13"/>
      <c r="BJ996" s="13"/>
      <c r="BK996" s="13"/>
      <c r="BL996" s="13"/>
      <c r="BM996" s="101"/>
      <c r="BU996" s="13"/>
      <c r="BV996" s="13"/>
      <c r="BZ996" s="14"/>
      <c r="CA996" s="14"/>
      <c r="CE996" s="14"/>
      <c r="CF996" s="14"/>
    </row>
    <row r="997" spans="24:84" x14ac:dyDescent="0.25">
      <c r="X997" s="13"/>
      <c r="AI997" s="13"/>
      <c r="AJ997" s="13"/>
      <c r="AW997" s="13"/>
      <c r="AX997" s="13"/>
      <c r="BA997" s="13"/>
      <c r="BB997" s="13"/>
      <c r="BE997" s="13"/>
      <c r="BF997" s="13"/>
      <c r="BH997" s="13"/>
      <c r="BI997" s="13"/>
      <c r="BJ997" s="13"/>
      <c r="BK997" s="13"/>
      <c r="BL997" s="13"/>
      <c r="BM997" s="101"/>
      <c r="BU997" s="13"/>
      <c r="BV997" s="13"/>
      <c r="BZ997" s="14"/>
      <c r="CA997" s="14"/>
      <c r="CE997" s="14"/>
      <c r="CF997" s="14"/>
    </row>
    <row r="998" spans="24:84" x14ac:dyDescent="0.25">
      <c r="X998" s="13"/>
      <c r="AI998" s="13"/>
      <c r="AJ998" s="13"/>
      <c r="AW998" s="13"/>
      <c r="AX998" s="13"/>
      <c r="BA998" s="13"/>
      <c r="BB998" s="13"/>
      <c r="BE998" s="13"/>
      <c r="BF998" s="13"/>
      <c r="BH998" s="13"/>
      <c r="BI998" s="13"/>
      <c r="BJ998" s="13"/>
      <c r="BK998" s="13"/>
      <c r="BL998" s="13"/>
      <c r="BM998" s="101"/>
      <c r="BU998" s="13"/>
      <c r="BV998" s="13"/>
      <c r="BZ998" s="14"/>
      <c r="CA998" s="14"/>
      <c r="CE998" s="14"/>
      <c r="CF998" s="14"/>
    </row>
    <row r="999" spans="24:84" x14ac:dyDescent="0.25">
      <c r="X999" s="13"/>
      <c r="AI999" s="13"/>
      <c r="AJ999" s="13"/>
      <c r="AW999" s="13"/>
      <c r="AX999" s="13"/>
      <c r="BA999" s="13"/>
      <c r="BB999" s="13"/>
      <c r="BE999" s="13"/>
      <c r="BF999" s="13"/>
      <c r="BH999" s="13"/>
      <c r="BI999" s="13"/>
      <c r="BJ999" s="13"/>
      <c r="BK999" s="13"/>
      <c r="BL999" s="13"/>
      <c r="BM999" s="101"/>
      <c r="BU999" s="13"/>
      <c r="BV999" s="13"/>
      <c r="BZ999" s="14"/>
      <c r="CA999" s="14"/>
      <c r="CE999" s="14"/>
      <c r="CF999" s="14"/>
    </row>
    <row r="1000" spans="24:84" x14ac:dyDescent="0.25">
      <c r="X1000" s="13"/>
      <c r="AI1000" s="13"/>
      <c r="AJ1000" s="13"/>
      <c r="AW1000" s="13"/>
      <c r="AX1000" s="13"/>
      <c r="BA1000" s="13"/>
      <c r="BB1000" s="13"/>
      <c r="BE1000" s="13"/>
      <c r="BF1000" s="13"/>
      <c r="BH1000" s="13"/>
      <c r="BI1000" s="13"/>
      <c r="BJ1000" s="13"/>
      <c r="BK1000" s="13"/>
      <c r="BL1000" s="13"/>
      <c r="BM1000" s="101"/>
      <c r="BU1000" s="13"/>
      <c r="BV1000" s="13"/>
      <c r="BZ1000" s="14"/>
      <c r="CA1000" s="14"/>
      <c r="CE1000" s="14"/>
      <c r="CF1000" s="14"/>
    </row>
  </sheetData>
  <mergeCells count="1860">
    <mergeCell ref="BQ163:BQ168"/>
    <mergeCell ref="BR163:BR168"/>
    <mergeCell ref="BS163:BS168"/>
    <mergeCell ref="BT163:BT168"/>
    <mergeCell ref="A163:A168"/>
    <mergeCell ref="B163:B168"/>
    <mergeCell ref="C163:C168"/>
    <mergeCell ref="D163:D168"/>
    <mergeCell ref="E163:E168"/>
    <mergeCell ref="F163:F168"/>
    <mergeCell ref="G163:G168"/>
    <mergeCell ref="AC163:AC168"/>
    <mergeCell ref="AD163:AD168"/>
    <mergeCell ref="AE163:AE168"/>
    <mergeCell ref="AF163:AF168"/>
    <mergeCell ref="AG163:AG168"/>
    <mergeCell ref="AH163:AH168"/>
    <mergeCell ref="AI163:AI168"/>
    <mergeCell ref="AJ163:AJ168"/>
    <mergeCell ref="AK163:AK168"/>
    <mergeCell ref="BI163:BI168"/>
    <mergeCell ref="BJ163:BJ168"/>
    <mergeCell ref="BK163:BK168"/>
    <mergeCell ref="BL163:BL168"/>
    <mergeCell ref="BM163:BM168"/>
    <mergeCell ref="BN163:BN168"/>
    <mergeCell ref="BO163:BO168"/>
    <mergeCell ref="BP163:BP168"/>
    <mergeCell ref="CB163:CB168"/>
    <mergeCell ref="CC163:CC168"/>
    <mergeCell ref="BU163:BU168"/>
    <mergeCell ref="BV163:BV168"/>
    <mergeCell ref="BW163:BW168"/>
    <mergeCell ref="BX163:BX168"/>
    <mergeCell ref="BY163:BY168"/>
    <mergeCell ref="BZ163:BZ168"/>
    <mergeCell ref="CA163:CA168"/>
    <mergeCell ref="H163:H168"/>
    <mergeCell ref="I163:I168"/>
    <mergeCell ref="J163:J168"/>
    <mergeCell ref="K163:K168"/>
    <mergeCell ref="L163:L168"/>
    <mergeCell ref="M163:M168"/>
    <mergeCell ref="N163:N168"/>
    <mergeCell ref="O163:O168"/>
    <mergeCell ref="P163:P168"/>
    <mergeCell ref="Q163:Q168"/>
    <mergeCell ref="R163:R168"/>
    <mergeCell ref="S163:S168"/>
    <mergeCell ref="T163:T168"/>
    <mergeCell ref="U163:U168"/>
    <mergeCell ref="V163:V168"/>
    <mergeCell ref="W163:W168"/>
    <mergeCell ref="X163:X168"/>
    <mergeCell ref="Y163:Y168"/>
    <mergeCell ref="Z163:Z168"/>
    <mergeCell ref="AA163:AA168"/>
    <mergeCell ref="AB163:AB168"/>
    <mergeCell ref="AI159:AI162"/>
    <mergeCell ref="AJ159:AJ162"/>
    <mergeCell ref="AK159:AK162"/>
    <mergeCell ref="BI159:BI162"/>
    <mergeCell ref="BJ159:BJ162"/>
    <mergeCell ref="BK159:BK162"/>
    <mergeCell ref="BL159:BL162"/>
    <mergeCell ref="BM159:BM162"/>
    <mergeCell ref="BN159:BN162"/>
    <mergeCell ref="BO159:BO162"/>
    <mergeCell ref="BP159:BP162"/>
    <mergeCell ref="BQ159:BQ162"/>
    <mergeCell ref="BR159:BR162"/>
    <mergeCell ref="BS159:BS162"/>
    <mergeCell ref="BT159:BT162"/>
    <mergeCell ref="A159:A162"/>
    <mergeCell ref="B159:B162"/>
    <mergeCell ref="C159:C162"/>
    <mergeCell ref="D159:D162"/>
    <mergeCell ref="E159:E162"/>
    <mergeCell ref="F159:F162"/>
    <mergeCell ref="G159:G162"/>
    <mergeCell ref="R159:R162"/>
    <mergeCell ref="S159:S162"/>
    <mergeCell ref="T159:T162"/>
    <mergeCell ref="U159:U162"/>
    <mergeCell ref="V159:V162"/>
    <mergeCell ref="W159:W162"/>
    <mergeCell ref="X159:X162"/>
    <mergeCell ref="Y159:Y162"/>
    <mergeCell ref="Z159:Z162"/>
    <mergeCell ref="AA159:AA162"/>
    <mergeCell ref="AB159:AB162"/>
    <mergeCell ref="AC159:AC162"/>
    <mergeCell ref="AD159:AD162"/>
    <mergeCell ref="AE159:AE162"/>
    <mergeCell ref="AF159:AF162"/>
    <mergeCell ref="AG159:AG162"/>
    <mergeCell ref="AH159:AH162"/>
    <mergeCell ref="BQ154:BQ158"/>
    <mergeCell ref="BR154:BR158"/>
    <mergeCell ref="BS154:BS158"/>
    <mergeCell ref="BT154:BT158"/>
    <mergeCell ref="A154:A158"/>
    <mergeCell ref="B154:B158"/>
    <mergeCell ref="C154:C158"/>
    <mergeCell ref="D154:D158"/>
    <mergeCell ref="E154:E158"/>
    <mergeCell ref="F154:F158"/>
    <mergeCell ref="G154:G158"/>
    <mergeCell ref="CB159:CB162"/>
    <mergeCell ref="CC159:CC162"/>
    <mergeCell ref="BU159:BU162"/>
    <mergeCell ref="BV159:BV162"/>
    <mergeCell ref="BW159:BW162"/>
    <mergeCell ref="BX159:BX162"/>
    <mergeCell ref="BY159:BY162"/>
    <mergeCell ref="BZ159:BZ162"/>
    <mergeCell ref="CA159:CA162"/>
    <mergeCell ref="H159:H162"/>
    <mergeCell ref="I159:I162"/>
    <mergeCell ref="J159:J162"/>
    <mergeCell ref="K159:K162"/>
    <mergeCell ref="L159:L162"/>
    <mergeCell ref="M159:M162"/>
    <mergeCell ref="N159:N162"/>
    <mergeCell ref="O159:O162"/>
    <mergeCell ref="P159:P162"/>
    <mergeCell ref="Q159:Q162"/>
    <mergeCell ref="AC154:AC158"/>
    <mergeCell ref="AD154:AD158"/>
    <mergeCell ref="AE154:AE158"/>
    <mergeCell ref="AF154:AF158"/>
    <mergeCell ref="AG154:AG158"/>
    <mergeCell ref="AH154:AH158"/>
    <mergeCell ref="AI154:AI158"/>
    <mergeCell ref="AJ154:AJ158"/>
    <mergeCell ref="AK154:AK158"/>
    <mergeCell ref="BI154:BI158"/>
    <mergeCell ref="BJ154:BJ158"/>
    <mergeCell ref="BK154:BK158"/>
    <mergeCell ref="BL154:BL158"/>
    <mergeCell ref="BM154:BM158"/>
    <mergeCell ref="BN154:BN158"/>
    <mergeCell ref="BO154:BO158"/>
    <mergeCell ref="BP154:BP158"/>
    <mergeCell ref="CB154:CB158"/>
    <mergeCell ref="CC154:CC158"/>
    <mergeCell ref="BU154:BU158"/>
    <mergeCell ref="BV154:BV158"/>
    <mergeCell ref="BW154:BW158"/>
    <mergeCell ref="BX154:BX158"/>
    <mergeCell ref="BY154:BY158"/>
    <mergeCell ref="BZ154:BZ158"/>
    <mergeCell ref="CA154:CA158"/>
    <mergeCell ref="H154:H158"/>
    <mergeCell ref="I154:I158"/>
    <mergeCell ref="J154:J158"/>
    <mergeCell ref="K154:K158"/>
    <mergeCell ref="L154:L158"/>
    <mergeCell ref="M154:M158"/>
    <mergeCell ref="N154:N158"/>
    <mergeCell ref="O154:O158"/>
    <mergeCell ref="P154:P158"/>
    <mergeCell ref="Q154:Q158"/>
    <mergeCell ref="R154:R158"/>
    <mergeCell ref="S154:S158"/>
    <mergeCell ref="T154:T158"/>
    <mergeCell ref="U154:U158"/>
    <mergeCell ref="V154:V158"/>
    <mergeCell ref="W154:W158"/>
    <mergeCell ref="X154:X158"/>
    <mergeCell ref="Y154:Y158"/>
    <mergeCell ref="Z154:Z158"/>
    <mergeCell ref="AA154:AA158"/>
    <mergeCell ref="AB154:AB158"/>
    <mergeCell ref="AI134:AI135"/>
    <mergeCell ref="AJ134:AJ135"/>
    <mergeCell ref="AK134:AK135"/>
    <mergeCell ref="BI134:BI135"/>
    <mergeCell ref="BJ134:BJ135"/>
    <mergeCell ref="BK134:BK135"/>
    <mergeCell ref="BL134:BL135"/>
    <mergeCell ref="BM134:BM135"/>
    <mergeCell ref="BN134:BN135"/>
    <mergeCell ref="BO134:BO135"/>
    <mergeCell ref="BP134:BP135"/>
    <mergeCell ref="BQ134:BQ135"/>
    <mergeCell ref="BR134:BR135"/>
    <mergeCell ref="BS134:BS135"/>
    <mergeCell ref="BT134:BT135"/>
    <mergeCell ref="A134:A135"/>
    <mergeCell ref="B134:B135"/>
    <mergeCell ref="C134:C135"/>
    <mergeCell ref="D134:D135"/>
    <mergeCell ref="E134:E135"/>
    <mergeCell ref="F134:F135"/>
    <mergeCell ref="G134:G135"/>
    <mergeCell ref="R134:R135"/>
    <mergeCell ref="S134:S135"/>
    <mergeCell ref="T134:T135"/>
    <mergeCell ref="U134:U135"/>
    <mergeCell ref="V134:V135"/>
    <mergeCell ref="W134:W135"/>
    <mergeCell ref="X134:X135"/>
    <mergeCell ref="Y134:Y135"/>
    <mergeCell ref="Z134:Z135"/>
    <mergeCell ref="AA134:AA135"/>
    <mergeCell ref="AB134:AB135"/>
    <mergeCell ref="AC134:AC135"/>
    <mergeCell ref="AD134:AD135"/>
    <mergeCell ref="AE134:AE135"/>
    <mergeCell ref="AF134:AF135"/>
    <mergeCell ref="AG134:AG135"/>
    <mergeCell ref="AH134:AH135"/>
    <mergeCell ref="BQ124:BQ125"/>
    <mergeCell ref="BR124:BR125"/>
    <mergeCell ref="BS124:BS125"/>
    <mergeCell ref="BT124:BT125"/>
    <mergeCell ref="A124:A125"/>
    <mergeCell ref="B124:B125"/>
    <mergeCell ref="C124:C125"/>
    <mergeCell ref="D124:D125"/>
    <mergeCell ref="E124:E125"/>
    <mergeCell ref="F124:F125"/>
    <mergeCell ref="G124:G125"/>
    <mergeCell ref="CB134:CB135"/>
    <mergeCell ref="CC134:CC135"/>
    <mergeCell ref="BU134:BU135"/>
    <mergeCell ref="BV134:BV135"/>
    <mergeCell ref="BW134:BW135"/>
    <mergeCell ref="BX134:BX135"/>
    <mergeCell ref="BY134:BY135"/>
    <mergeCell ref="BZ134:BZ135"/>
    <mergeCell ref="CA134:CA135"/>
    <mergeCell ref="H134:H135"/>
    <mergeCell ref="I134:I135"/>
    <mergeCell ref="J134:J135"/>
    <mergeCell ref="K134:K135"/>
    <mergeCell ref="L134:L135"/>
    <mergeCell ref="M134:M135"/>
    <mergeCell ref="N134:N135"/>
    <mergeCell ref="O134:O135"/>
    <mergeCell ref="P134:P135"/>
    <mergeCell ref="Q134:Q135"/>
    <mergeCell ref="AC124:AC125"/>
    <mergeCell ref="AD124:AD125"/>
    <mergeCell ref="AE124:AE125"/>
    <mergeCell ref="AF124:AF125"/>
    <mergeCell ref="AG124:AG125"/>
    <mergeCell ref="AH124:AH125"/>
    <mergeCell ref="AI124:AI125"/>
    <mergeCell ref="AJ124:AJ125"/>
    <mergeCell ref="AK124:AK125"/>
    <mergeCell ref="BI124:BI125"/>
    <mergeCell ref="BJ124:BJ125"/>
    <mergeCell ref="BK124:BK125"/>
    <mergeCell ref="BL124:BL125"/>
    <mergeCell ref="BM124:BM125"/>
    <mergeCell ref="BN124:BN125"/>
    <mergeCell ref="BO124:BO125"/>
    <mergeCell ref="BP124:BP125"/>
    <mergeCell ref="CB124:CB125"/>
    <mergeCell ref="CC124:CC125"/>
    <mergeCell ref="BU124:BU125"/>
    <mergeCell ref="BV124:BV125"/>
    <mergeCell ref="BW124:BW125"/>
    <mergeCell ref="BX124:BX125"/>
    <mergeCell ref="BY124:BY125"/>
    <mergeCell ref="BZ124:BZ125"/>
    <mergeCell ref="CA124:CA125"/>
    <mergeCell ref="H124:H125"/>
    <mergeCell ref="I124:I125"/>
    <mergeCell ref="J124:J125"/>
    <mergeCell ref="K124:K125"/>
    <mergeCell ref="L124:L125"/>
    <mergeCell ref="M124:M125"/>
    <mergeCell ref="N124:N125"/>
    <mergeCell ref="O124:O125"/>
    <mergeCell ref="P124:P125"/>
    <mergeCell ref="Q124:Q125"/>
    <mergeCell ref="R124:R125"/>
    <mergeCell ref="S124:S125"/>
    <mergeCell ref="T124:T125"/>
    <mergeCell ref="U124:U125"/>
    <mergeCell ref="V124:V125"/>
    <mergeCell ref="W124:W125"/>
    <mergeCell ref="X124:X125"/>
    <mergeCell ref="Y124:Y125"/>
    <mergeCell ref="Z124:Z125"/>
    <mergeCell ref="AA124:AA125"/>
    <mergeCell ref="AB124:AB125"/>
    <mergeCell ref="AH119:AH123"/>
    <mergeCell ref="AI119:AI123"/>
    <mergeCell ref="AJ119:AJ123"/>
    <mergeCell ref="AK119:AK123"/>
    <mergeCell ref="BI119:BI123"/>
    <mergeCell ref="BJ119:BJ123"/>
    <mergeCell ref="BK119:BK123"/>
    <mergeCell ref="BL119:BL123"/>
    <mergeCell ref="BM119:BM123"/>
    <mergeCell ref="BN119:BN123"/>
    <mergeCell ref="BO119:BO123"/>
    <mergeCell ref="BP119:BP123"/>
    <mergeCell ref="BQ119:BQ123"/>
    <mergeCell ref="BR119:BR123"/>
    <mergeCell ref="BS119:BS123"/>
    <mergeCell ref="BT119:BT123"/>
    <mergeCell ref="A119:A123"/>
    <mergeCell ref="B119:B123"/>
    <mergeCell ref="C119:C123"/>
    <mergeCell ref="D119:D123"/>
    <mergeCell ref="E119:E123"/>
    <mergeCell ref="F119:F123"/>
    <mergeCell ref="G119:G123"/>
    <mergeCell ref="Q119:Q123"/>
    <mergeCell ref="R119:R123"/>
    <mergeCell ref="S119:S123"/>
    <mergeCell ref="T119:T123"/>
    <mergeCell ref="U119:U123"/>
    <mergeCell ref="V119:V123"/>
    <mergeCell ref="W119:W123"/>
    <mergeCell ref="X119:X123"/>
    <mergeCell ref="Y119:Y123"/>
    <mergeCell ref="Z119:Z123"/>
    <mergeCell ref="AA119:AA123"/>
    <mergeCell ref="AB119:AB123"/>
    <mergeCell ref="AC119:AC123"/>
    <mergeCell ref="AD119:AD123"/>
    <mergeCell ref="AE119:AE123"/>
    <mergeCell ref="AF119:AF123"/>
    <mergeCell ref="AG119:AG123"/>
    <mergeCell ref="BP111:BP118"/>
    <mergeCell ref="BQ111:BQ118"/>
    <mergeCell ref="BR111:BR118"/>
    <mergeCell ref="BS111:BS118"/>
    <mergeCell ref="BT111:BT118"/>
    <mergeCell ref="A111:A118"/>
    <mergeCell ref="B111:B118"/>
    <mergeCell ref="C111:C118"/>
    <mergeCell ref="D111:D118"/>
    <mergeCell ref="E111:E118"/>
    <mergeCell ref="F111:F118"/>
    <mergeCell ref="G111:G118"/>
    <mergeCell ref="CB119:CB123"/>
    <mergeCell ref="CC119:CC123"/>
    <mergeCell ref="BU119:BU123"/>
    <mergeCell ref="BV119:BV123"/>
    <mergeCell ref="BW119:BW123"/>
    <mergeCell ref="BX119:BX123"/>
    <mergeCell ref="BY119:BY123"/>
    <mergeCell ref="BZ119:BZ123"/>
    <mergeCell ref="CA119:CA123"/>
    <mergeCell ref="H119:H123"/>
    <mergeCell ref="I119:I123"/>
    <mergeCell ref="J119:J123"/>
    <mergeCell ref="K119:K123"/>
    <mergeCell ref="L119:L123"/>
    <mergeCell ref="M119:M123"/>
    <mergeCell ref="N119:N123"/>
    <mergeCell ref="O119:O123"/>
    <mergeCell ref="P119:P123"/>
    <mergeCell ref="CC111:CC118"/>
    <mergeCell ref="BU111:BU118"/>
    <mergeCell ref="BV111:BV118"/>
    <mergeCell ref="BW111:BW118"/>
    <mergeCell ref="BX111:BX118"/>
    <mergeCell ref="BY111:BY118"/>
    <mergeCell ref="BZ111:BZ118"/>
    <mergeCell ref="CA111:CA118"/>
    <mergeCell ref="H111:H118"/>
    <mergeCell ref="I111:I118"/>
    <mergeCell ref="J111:J118"/>
    <mergeCell ref="K111:K118"/>
    <mergeCell ref="L111:L118"/>
    <mergeCell ref="M111:M118"/>
    <mergeCell ref="N111:N118"/>
    <mergeCell ref="O111:O118"/>
    <mergeCell ref="P111:P118"/>
    <mergeCell ref="Q111:Q118"/>
    <mergeCell ref="R111:R118"/>
    <mergeCell ref="S111:S118"/>
    <mergeCell ref="T111:T118"/>
    <mergeCell ref="U111:U118"/>
    <mergeCell ref="V111:V118"/>
    <mergeCell ref="W111:W118"/>
    <mergeCell ref="X111:X118"/>
    <mergeCell ref="Y111:Y118"/>
    <mergeCell ref="Z111:Z118"/>
    <mergeCell ref="AA111:AA118"/>
    <mergeCell ref="AB111:AB118"/>
    <mergeCell ref="AC111:AC118"/>
    <mergeCell ref="AA109:AA110"/>
    <mergeCell ref="AB109:AB110"/>
    <mergeCell ref="AC109:AC110"/>
    <mergeCell ref="AD109:AD110"/>
    <mergeCell ref="AE109:AE110"/>
    <mergeCell ref="AF109:AF110"/>
    <mergeCell ref="AG109:AG110"/>
    <mergeCell ref="AH109:AH110"/>
    <mergeCell ref="AI109:AI110"/>
    <mergeCell ref="A109:A110"/>
    <mergeCell ref="B109:B110"/>
    <mergeCell ref="C109:C110"/>
    <mergeCell ref="D109:D110"/>
    <mergeCell ref="E109:E110"/>
    <mergeCell ref="F109:F110"/>
    <mergeCell ref="G109:G110"/>
    <mergeCell ref="CB111:CB118"/>
    <mergeCell ref="AD111:AD118"/>
    <mergeCell ref="AE111:AE118"/>
    <mergeCell ref="AF111:AF118"/>
    <mergeCell ref="AG111:AG118"/>
    <mergeCell ref="AH111:AH118"/>
    <mergeCell ref="AI111:AI118"/>
    <mergeCell ref="AJ111:AJ118"/>
    <mergeCell ref="AK111:AK118"/>
    <mergeCell ref="BI111:BI118"/>
    <mergeCell ref="BJ111:BJ118"/>
    <mergeCell ref="BK111:BK118"/>
    <mergeCell ref="BL111:BL118"/>
    <mergeCell ref="BM111:BM118"/>
    <mergeCell ref="BN111:BN118"/>
    <mergeCell ref="BO111:BO118"/>
    <mergeCell ref="CB109:CB110"/>
    <mergeCell ref="CC109:CC110"/>
    <mergeCell ref="BU109:BU110"/>
    <mergeCell ref="BV109:BV110"/>
    <mergeCell ref="BW109:BW110"/>
    <mergeCell ref="BX109:BX110"/>
    <mergeCell ref="BY109:BY110"/>
    <mergeCell ref="BZ109:BZ110"/>
    <mergeCell ref="CA109:CA110"/>
    <mergeCell ref="O102:O108"/>
    <mergeCell ref="P102:P108"/>
    <mergeCell ref="H102:H108"/>
    <mergeCell ref="I102:I108"/>
    <mergeCell ref="J102:J108"/>
    <mergeCell ref="K102:K108"/>
    <mergeCell ref="L102:L108"/>
    <mergeCell ref="M102:M108"/>
    <mergeCell ref="N102:N108"/>
    <mergeCell ref="H109:H110"/>
    <mergeCell ref="I109:I110"/>
    <mergeCell ref="J109:J110"/>
    <mergeCell ref="K109:K110"/>
    <mergeCell ref="L109:L110"/>
    <mergeCell ref="M109:M110"/>
    <mergeCell ref="N109:N110"/>
    <mergeCell ref="O109:O110"/>
    <mergeCell ref="P109:P110"/>
    <mergeCell ref="Q109:Q110"/>
    <mergeCell ref="R109:R110"/>
    <mergeCell ref="S109:S110"/>
    <mergeCell ref="BQ41:BQ47"/>
    <mergeCell ref="BR41:BR47"/>
    <mergeCell ref="BS41:BS47"/>
    <mergeCell ref="BT41:BT47"/>
    <mergeCell ref="A41:A47"/>
    <mergeCell ref="B41:B47"/>
    <mergeCell ref="C41:C47"/>
    <mergeCell ref="D41:D47"/>
    <mergeCell ref="E41:E47"/>
    <mergeCell ref="F41:F47"/>
    <mergeCell ref="G41:G47"/>
    <mergeCell ref="AJ109:AJ110"/>
    <mergeCell ref="AK109:AK110"/>
    <mergeCell ref="BI109:BI110"/>
    <mergeCell ref="BJ109:BJ110"/>
    <mergeCell ref="BK109:BK110"/>
    <mergeCell ref="BL109:BL110"/>
    <mergeCell ref="BM109:BM110"/>
    <mergeCell ref="BN109:BN110"/>
    <mergeCell ref="BO109:BO110"/>
    <mergeCell ref="BP109:BP110"/>
    <mergeCell ref="BQ109:BQ110"/>
    <mergeCell ref="BR109:BR110"/>
    <mergeCell ref="BS109:BS110"/>
    <mergeCell ref="BT109:BT110"/>
    <mergeCell ref="T109:T110"/>
    <mergeCell ref="U109:U110"/>
    <mergeCell ref="V109:V110"/>
    <mergeCell ref="W109:W110"/>
    <mergeCell ref="X109:X110"/>
    <mergeCell ref="Y109:Y110"/>
    <mergeCell ref="Z109:Z110"/>
    <mergeCell ref="AC41:AC47"/>
    <mergeCell ref="AD41:AD47"/>
    <mergeCell ref="AE41:AE47"/>
    <mergeCell ref="AF41:AF47"/>
    <mergeCell ref="AG41:AG47"/>
    <mergeCell ref="AH41:AH47"/>
    <mergeCell ref="AI41:AI47"/>
    <mergeCell ref="AJ41:AJ47"/>
    <mergeCell ref="AK41:AK47"/>
    <mergeCell ref="BI41:BI47"/>
    <mergeCell ref="BJ41:BJ47"/>
    <mergeCell ref="BK41:BK47"/>
    <mergeCell ref="BL41:BL47"/>
    <mergeCell ref="BM41:BM47"/>
    <mergeCell ref="BN41:BN47"/>
    <mergeCell ref="BO41:BO47"/>
    <mergeCell ref="BP41:BP47"/>
    <mergeCell ref="CB41:CB47"/>
    <mergeCell ref="CC41:CC47"/>
    <mergeCell ref="BU41:BU47"/>
    <mergeCell ref="BV41:BV47"/>
    <mergeCell ref="BW41:BW47"/>
    <mergeCell ref="BX41:BX47"/>
    <mergeCell ref="BY41:BY47"/>
    <mergeCell ref="BZ41:BZ47"/>
    <mergeCell ref="CA41:CA47"/>
    <mergeCell ref="H41:H47"/>
    <mergeCell ref="I41:I47"/>
    <mergeCell ref="J41:J47"/>
    <mergeCell ref="K41:K47"/>
    <mergeCell ref="L41:L47"/>
    <mergeCell ref="M41:M47"/>
    <mergeCell ref="N41:N47"/>
    <mergeCell ref="O41:O47"/>
    <mergeCell ref="P41:P47"/>
    <mergeCell ref="Q41:Q47"/>
    <mergeCell ref="R41:R47"/>
    <mergeCell ref="S41:S47"/>
    <mergeCell ref="T41:T47"/>
    <mergeCell ref="U41:U47"/>
    <mergeCell ref="V41:V47"/>
    <mergeCell ref="W41:W47"/>
    <mergeCell ref="X41:X47"/>
    <mergeCell ref="Y41:Y47"/>
    <mergeCell ref="Z41:Z47"/>
    <mergeCell ref="AA41:AA47"/>
    <mergeCell ref="AB41:AB47"/>
    <mergeCell ref="BK36:BK40"/>
    <mergeCell ref="BL36:BL40"/>
    <mergeCell ref="BM36:BM40"/>
    <mergeCell ref="BN36:BN40"/>
    <mergeCell ref="BO36:BO40"/>
    <mergeCell ref="BP36:BP40"/>
    <mergeCell ref="BQ36:BQ40"/>
    <mergeCell ref="BR36:BR40"/>
    <mergeCell ref="BS36:BS40"/>
    <mergeCell ref="BT36:BT40"/>
    <mergeCell ref="A36:A40"/>
    <mergeCell ref="B36:B40"/>
    <mergeCell ref="C36:C40"/>
    <mergeCell ref="D36:D40"/>
    <mergeCell ref="E36:E40"/>
    <mergeCell ref="F36:F40"/>
    <mergeCell ref="G36:G40"/>
    <mergeCell ref="V36:V40"/>
    <mergeCell ref="W36:W40"/>
    <mergeCell ref="X36:X40"/>
    <mergeCell ref="Y36:Y40"/>
    <mergeCell ref="Z36:Z40"/>
    <mergeCell ref="AA36:AA40"/>
    <mergeCell ref="AB36:AB40"/>
    <mergeCell ref="AC36:AC40"/>
    <mergeCell ref="AD36:AD40"/>
    <mergeCell ref="AE36:AE40"/>
    <mergeCell ref="AF36:AF40"/>
    <mergeCell ref="AG36:AG40"/>
    <mergeCell ref="AH36:AH40"/>
    <mergeCell ref="AI36:AI40"/>
    <mergeCell ref="AJ36:AJ40"/>
    <mergeCell ref="AK36:AK40"/>
    <mergeCell ref="BI36:BI40"/>
    <mergeCell ref="A30:A35"/>
    <mergeCell ref="B30:B35"/>
    <mergeCell ref="C30:C35"/>
    <mergeCell ref="D30:D35"/>
    <mergeCell ref="E30:E35"/>
    <mergeCell ref="F30:F35"/>
    <mergeCell ref="G30:G35"/>
    <mergeCell ref="CB36:CB40"/>
    <mergeCell ref="CC36:CC40"/>
    <mergeCell ref="BU36:BU40"/>
    <mergeCell ref="BV36:BV40"/>
    <mergeCell ref="BW36:BW40"/>
    <mergeCell ref="BX36:BX40"/>
    <mergeCell ref="BY36:BY40"/>
    <mergeCell ref="BZ36:BZ40"/>
    <mergeCell ref="CA36:CA40"/>
    <mergeCell ref="H36:H40"/>
    <mergeCell ref="I36:I40"/>
    <mergeCell ref="J36:J40"/>
    <mergeCell ref="K36:K40"/>
    <mergeCell ref="L36:L40"/>
    <mergeCell ref="M36:M40"/>
    <mergeCell ref="N36:N40"/>
    <mergeCell ref="O36:O40"/>
    <mergeCell ref="P36:P40"/>
    <mergeCell ref="Q36:Q40"/>
    <mergeCell ref="R36:R40"/>
    <mergeCell ref="S36:S40"/>
    <mergeCell ref="T36:T40"/>
    <mergeCell ref="U36:U40"/>
    <mergeCell ref="Y30:Y35"/>
    <mergeCell ref="Z30:Z35"/>
    <mergeCell ref="AA30:AA35"/>
    <mergeCell ref="AB30:AB35"/>
    <mergeCell ref="AC30:AC35"/>
    <mergeCell ref="AD30:AD35"/>
    <mergeCell ref="AE30:AE35"/>
    <mergeCell ref="AF30:AF35"/>
    <mergeCell ref="AG30:AG35"/>
    <mergeCell ref="AH30:AH35"/>
    <mergeCell ref="AI30:AI35"/>
    <mergeCell ref="AJ30:AJ35"/>
    <mergeCell ref="AK30:AK35"/>
    <mergeCell ref="BI30:BI35"/>
    <mergeCell ref="BJ30:BJ35"/>
    <mergeCell ref="BK30:BK35"/>
    <mergeCell ref="BL30:BL35"/>
    <mergeCell ref="H30:H35"/>
    <mergeCell ref="I30:I35"/>
    <mergeCell ref="J30:J35"/>
    <mergeCell ref="K30:K35"/>
    <mergeCell ref="L30:L35"/>
    <mergeCell ref="M30:M35"/>
    <mergeCell ref="N30:N35"/>
    <mergeCell ref="O30:O35"/>
    <mergeCell ref="P30:P35"/>
    <mergeCell ref="Q30:Q35"/>
    <mergeCell ref="R30:R35"/>
    <mergeCell ref="S30:S35"/>
    <mergeCell ref="T30:T35"/>
    <mergeCell ref="U30:U35"/>
    <mergeCell ref="V30:V35"/>
    <mergeCell ref="W30:W35"/>
    <mergeCell ref="X30:X35"/>
    <mergeCell ref="AG84:AG101"/>
    <mergeCell ref="AH84:AH101"/>
    <mergeCell ref="AI84:AI101"/>
    <mergeCell ref="BN84:BN101"/>
    <mergeCell ref="BO84:BO101"/>
    <mergeCell ref="BP84:BP101"/>
    <mergeCell ref="BQ84:BQ101"/>
    <mergeCell ref="BR84:BR101"/>
    <mergeCell ref="BS84:BS101"/>
    <mergeCell ref="BT84:BT101"/>
    <mergeCell ref="CC102:CC108"/>
    <mergeCell ref="CB30:CB35"/>
    <mergeCell ref="CC30:CC35"/>
    <mergeCell ref="BU30:BU35"/>
    <mergeCell ref="BV30:BV35"/>
    <mergeCell ref="BW30:BW35"/>
    <mergeCell ref="BX30:BX35"/>
    <mergeCell ref="BY30:BY35"/>
    <mergeCell ref="BZ30:BZ35"/>
    <mergeCell ref="CA30:CA35"/>
    <mergeCell ref="BM30:BM35"/>
    <mergeCell ref="BN30:BN35"/>
    <mergeCell ref="BO30:BO35"/>
    <mergeCell ref="BP30:BP35"/>
    <mergeCell ref="BQ30:BQ35"/>
    <mergeCell ref="BR30:BR35"/>
    <mergeCell ref="BS30:BS35"/>
    <mergeCell ref="BT30:BT35"/>
    <mergeCell ref="BJ36:BJ40"/>
    <mergeCell ref="AJ84:AJ101"/>
    <mergeCell ref="AK84:AK101"/>
    <mergeCell ref="BI84:BI101"/>
    <mergeCell ref="BJ84:BJ101"/>
    <mergeCell ref="BK84:BK101"/>
    <mergeCell ref="BL84:BL101"/>
    <mergeCell ref="BM84:BM101"/>
    <mergeCell ref="A102:A108"/>
    <mergeCell ref="B102:B108"/>
    <mergeCell ref="C102:C108"/>
    <mergeCell ref="D102:D108"/>
    <mergeCell ref="E102:E108"/>
    <mergeCell ref="F102:F108"/>
    <mergeCell ref="G102:G108"/>
    <mergeCell ref="O84:O101"/>
    <mergeCell ref="P84:P101"/>
    <mergeCell ref="Q84:Q101"/>
    <mergeCell ref="R84:R101"/>
    <mergeCell ref="S84:S101"/>
    <mergeCell ref="T84:T101"/>
    <mergeCell ref="U84:U101"/>
    <mergeCell ref="V84:V101"/>
    <mergeCell ref="W84:W101"/>
    <mergeCell ref="X84:X101"/>
    <mergeCell ref="Y84:Y101"/>
    <mergeCell ref="Z84:Z101"/>
    <mergeCell ref="AA84:AA101"/>
    <mergeCell ref="AB84:AB101"/>
    <mergeCell ref="AC84:AC101"/>
    <mergeCell ref="AD84:AD101"/>
    <mergeCell ref="AE84:AE101"/>
    <mergeCell ref="AF84:AF101"/>
    <mergeCell ref="BV102:BV108"/>
    <mergeCell ref="BW102:BW108"/>
    <mergeCell ref="BO102:BO108"/>
    <mergeCell ref="BP102:BP108"/>
    <mergeCell ref="BQ102:BQ108"/>
    <mergeCell ref="BR102:BR108"/>
    <mergeCell ref="BS102:BS108"/>
    <mergeCell ref="BT102:BT108"/>
    <mergeCell ref="BU102:BU108"/>
    <mergeCell ref="BU84:BU101"/>
    <mergeCell ref="BV84:BV101"/>
    <mergeCell ref="CA84:CA101"/>
    <mergeCell ref="CB84:CB101"/>
    <mergeCell ref="CC84:CC101"/>
    <mergeCell ref="BZ84:BZ101"/>
    <mergeCell ref="BX102:BX108"/>
    <mergeCell ref="BY102:BY108"/>
    <mergeCell ref="BZ102:BZ108"/>
    <mergeCell ref="CA102:CA108"/>
    <mergeCell ref="CB102:CB108"/>
    <mergeCell ref="AG102:AG108"/>
    <mergeCell ref="AH102:AH108"/>
    <mergeCell ref="Z102:Z108"/>
    <mergeCell ref="AA102:AA108"/>
    <mergeCell ref="AB102:AB108"/>
    <mergeCell ref="AC102:AC108"/>
    <mergeCell ref="AD102:AD108"/>
    <mergeCell ref="AE102:AE108"/>
    <mergeCell ref="AF102:AF108"/>
    <mergeCell ref="BM102:BM108"/>
    <mergeCell ref="BN102:BN108"/>
    <mergeCell ref="AI102:AI108"/>
    <mergeCell ref="AJ102:AJ108"/>
    <mergeCell ref="AK102:AK108"/>
    <mergeCell ref="BI102:BI108"/>
    <mergeCell ref="BJ102:BJ108"/>
    <mergeCell ref="BK102:BK108"/>
    <mergeCell ref="BL102:BL108"/>
    <mergeCell ref="H84:H101"/>
    <mergeCell ref="I84:I101"/>
    <mergeCell ref="J84:J101"/>
    <mergeCell ref="K84:K101"/>
    <mergeCell ref="L84:L101"/>
    <mergeCell ref="M84:M101"/>
    <mergeCell ref="N84:N101"/>
    <mergeCell ref="A84:A101"/>
    <mergeCell ref="B84:B101"/>
    <mergeCell ref="C84:C101"/>
    <mergeCell ref="D84:D101"/>
    <mergeCell ref="E84:E101"/>
    <mergeCell ref="F84:F101"/>
    <mergeCell ref="G84:G101"/>
    <mergeCell ref="X102:X108"/>
    <mergeCell ref="Y102:Y108"/>
    <mergeCell ref="Q102:Q108"/>
    <mergeCell ref="R102:R108"/>
    <mergeCell ref="S102:S108"/>
    <mergeCell ref="T102:T108"/>
    <mergeCell ref="U102:U108"/>
    <mergeCell ref="V102:V108"/>
    <mergeCell ref="W102:W108"/>
    <mergeCell ref="AI208:AI210"/>
    <mergeCell ref="AJ208:AJ210"/>
    <mergeCell ref="AK208:AK210"/>
    <mergeCell ref="BI208:BI210"/>
    <mergeCell ref="BJ208:BJ210"/>
    <mergeCell ref="BK208:BK210"/>
    <mergeCell ref="BL208:BL210"/>
    <mergeCell ref="BM208:BM210"/>
    <mergeCell ref="BN208:BN210"/>
    <mergeCell ref="BO208:BO210"/>
    <mergeCell ref="BP208:BP210"/>
    <mergeCell ref="BQ208:BQ210"/>
    <mergeCell ref="BR208:BR210"/>
    <mergeCell ref="BS208:BS210"/>
    <mergeCell ref="BT208:BT210"/>
    <mergeCell ref="A211:W211"/>
    <mergeCell ref="B213:L213"/>
    <mergeCell ref="O208:O210"/>
    <mergeCell ref="P208:P210"/>
    <mergeCell ref="Q208:Q210"/>
    <mergeCell ref="R208:R210"/>
    <mergeCell ref="S208:S210"/>
    <mergeCell ref="T208:T210"/>
    <mergeCell ref="U208:U210"/>
    <mergeCell ref="K208:K210"/>
    <mergeCell ref="L208:L210"/>
    <mergeCell ref="M208:M210"/>
    <mergeCell ref="N208:N210"/>
    <mergeCell ref="V208:V210"/>
    <mergeCell ref="W208:W210"/>
    <mergeCell ref="X208:X210"/>
    <mergeCell ref="Y208:Y210"/>
    <mergeCell ref="Z208:Z210"/>
    <mergeCell ref="AA208:AA210"/>
    <mergeCell ref="AB208:AB210"/>
    <mergeCell ref="AC208:AC210"/>
    <mergeCell ref="AD208:AD210"/>
    <mergeCell ref="AE208:AE210"/>
    <mergeCell ref="AF208:AF210"/>
    <mergeCell ref="AG208:AG210"/>
    <mergeCell ref="AH208:AH210"/>
    <mergeCell ref="BQ131:BQ133"/>
    <mergeCell ref="BR131:BR133"/>
    <mergeCell ref="BS131:BS133"/>
    <mergeCell ref="BT131:BT133"/>
    <mergeCell ref="A131:A133"/>
    <mergeCell ref="B131:B133"/>
    <mergeCell ref="C131:C133"/>
    <mergeCell ref="D131:D133"/>
    <mergeCell ref="E131:E133"/>
    <mergeCell ref="F131:F133"/>
    <mergeCell ref="G131:G133"/>
    <mergeCell ref="CB208:CB210"/>
    <mergeCell ref="CC208:CC210"/>
    <mergeCell ref="BU208:BU210"/>
    <mergeCell ref="BV208:BV210"/>
    <mergeCell ref="BW208:BW210"/>
    <mergeCell ref="BX208:BX210"/>
    <mergeCell ref="BY208:BY210"/>
    <mergeCell ref="BZ208:BZ210"/>
    <mergeCell ref="CA208:CA210"/>
    <mergeCell ref="A208:A210"/>
    <mergeCell ref="B208:B210"/>
    <mergeCell ref="C208:C210"/>
    <mergeCell ref="D208:D210"/>
    <mergeCell ref="E208:E210"/>
    <mergeCell ref="F208:F210"/>
    <mergeCell ref="G208:G210"/>
    <mergeCell ref="H208:H210"/>
    <mergeCell ref="I208:I210"/>
    <mergeCell ref="J208:J210"/>
    <mergeCell ref="AC131:AC133"/>
    <mergeCell ref="AD131:AD133"/>
    <mergeCell ref="AE131:AE133"/>
    <mergeCell ref="AF131:AF133"/>
    <mergeCell ref="AG131:AG133"/>
    <mergeCell ref="AH131:AH133"/>
    <mergeCell ref="AI131:AI133"/>
    <mergeCell ref="AJ131:AJ133"/>
    <mergeCell ref="AK131:AK133"/>
    <mergeCell ref="BI131:BI133"/>
    <mergeCell ref="BJ131:BJ133"/>
    <mergeCell ref="BK131:BK133"/>
    <mergeCell ref="BL131:BL133"/>
    <mergeCell ref="BM131:BM133"/>
    <mergeCell ref="BN131:BN133"/>
    <mergeCell ref="BO131:BO133"/>
    <mergeCell ref="BP131:BP133"/>
    <mergeCell ref="CB131:CB133"/>
    <mergeCell ref="CC131:CC133"/>
    <mergeCell ref="BU131:BU133"/>
    <mergeCell ref="BV131:BV133"/>
    <mergeCell ref="BW131:BW133"/>
    <mergeCell ref="BX131:BX133"/>
    <mergeCell ref="BY131:BY133"/>
    <mergeCell ref="BZ131:BZ133"/>
    <mergeCell ref="CA131:CA133"/>
    <mergeCell ref="H131:H133"/>
    <mergeCell ref="I131:I133"/>
    <mergeCell ref="J131:J133"/>
    <mergeCell ref="K131:K133"/>
    <mergeCell ref="L131:L133"/>
    <mergeCell ref="M131:M133"/>
    <mergeCell ref="N131:N133"/>
    <mergeCell ref="O131:O133"/>
    <mergeCell ref="P131:P133"/>
    <mergeCell ref="Q131:Q133"/>
    <mergeCell ref="R131:R133"/>
    <mergeCell ref="S131:S133"/>
    <mergeCell ref="T131:T133"/>
    <mergeCell ref="U131:U133"/>
    <mergeCell ref="V131:V133"/>
    <mergeCell ref="W131:W133"/>
    <mergeCell ref="X131:X133"/>
    <mergeCell ref="Y131:Y133"/>
    <mergeCell ref="Z131:Z133"/>
    <mergeCell ref="AA131:AA133"/>
    <mergeCell ref="AB131:AB133"/>
    <mergeCell ref="AI128:AI130"/>
    <mergeCell ref="AJ128:AJ130"/>
    <mergeCell ref="AK128:AK130"/>
    <mergeCell ref="BI128:BI130"/>
    <mergeCell ref="BJ128:BJ130"/>
    <mergeCell ref="BK128:BK130"/>
    <mergeCell ref="BL128:BL130"/>
    <mergeCell ref="BM128:BM130"/>
    <mergeCell ref="BN128:BN130"/>
    <mergeCell ref="BO128:BO130"/>
    <mergeCell ref="BP128:BP130"/>
    <mergeCell ref="BQ128:BQ130"/>
    <mergeCell ref="BR128:BR130"/>
    <mergeCell ref="BS128:BS130"/>
    <mergeCell ref="BT128:BT130"/>
    <mergeCell ref="A128:A130"/>
    <mergeCell ref="B128:B130"/>
    <mergeCell ref="C128:C130"/>
    <mergeCell ref="D128:D130"/>
    <mergeCell ref="E128:E130"/>
    <mergeCell ref="F128:F130"/>
    <mergeCell ref="G128:G130"/>
    <mergeCell ref="R128:R130"/>
    <mergeCell ref="S128:S130"/>
    <mergeCell ref="T128:T130"/>
    <mergeCell ref="U128:U130"/>
    <mergeCell ref="V128:V130"/>
    <mergeCell ref="W128:W130"/>
    <mergeCell ref="X128:X130"/>
    <mergeCell ref="Y128:Y130"/>
    <mergeCell ref="Z128:Z130"/>
    <mergeCell ref="AA128:AA130"/>
    <mergeCell ref="AB128:AB130"/>
    <mergeCell ref="AC128:AC130"/>
    <mergeCell ref="AD128:AD130"/>
    <mergeCell ref="AE128:AE130"/>
    <mergeCell ref="AF128:AF130"/>
    <mergeCell ref="AG128:AG130"/>
    <mergeCell ref="AH128:AH130"/>
    <mergeCell ref="BQ126:BQ127"/>
    <mergeCell ref="BR126:BR127"/>
    <mergeCell ref="BS126:BS127"/>
    <mergeCell ref="BT126:BT127"/>
    <mergeCell ref="A126:A127"/>
    <mergeCell ref="B126:B127"/>
    <mergeCell ref="C126:C127"/>
    <mergeCell ref="D126:D127"/>
    <mergeCell ref="E126:E127"/>
    <mergeCell ref="F126:F127"/>
    <mergeCell ref="G126:G127"/>
    <mergeCell ref="CB128:CB130"/>
    <mergeCell ref="CC128:CC130"/>
    <mergeCell ref="BU128:BU130"/>
    <mergeCell ref="BV128:BV130"/>
    <mergeCell ref="BW128:BW130"/>
    <mergeCell ref="BX128:BX130"/>
    <mergeCell ref="BY128:BY130"/>
    <mergeCell ref="BZ128:BZ130"/>
    <mergeCell ref="CA128:CA130"/>
    <mergeCell ref="H128:H130"/>
    <mergeCell ref="I128:I130"/>
    <mergeCell ref="J128:J130"/>
    <mergeCell ref="K128:K130"/>
    <mergeCell ref="L128:L130"/>
    <mergeCell ref="M128:M130"/>
    <mergeCell ref="N128:N130"/>
    <mergeCell ref="O128:O130"/>
    <mergeCell ref="P128:P130"/>
    <mergeCell ref="Q128:Q130"/>
    <mergeCell ref="AC126:AC127"/>
    <mergeCell ref="AD126:AD127"/>
    <mergeCell ref="AE126:AE127"/>
    <mergeCell ref="AF126:AF127"/>
    <mergeCell ref="AG126:AG127"/>
    <mergeCell ref="AH126:AH127"/>
    <mergeCell ref="AI126:AI127"/>
    <mergeCell ref="AJ126:AJ127"/>
    <mergeCell ref="AK126:AK127"/>
    <mergeCell ref="BI126:BI127"/>
    <mergeCell ref="BJ126:BJ127"/>
    <mergeCell ref="BK126:BK127"/>
    <mergeCell ref="BL126:BL127"/>
    <mergeCell ref="BM126:BM127"/>
    <mergeCell ref="BN126:BN127"/>
    <mergeCell ref="BO126:BO127"/>
    <mergeCell ref="BP126:BP127"/>
    <mergeCell ref="CB126:CB127"/>
    <mergeCell ref="CC126:CC127"/>
    <mergeCell ref="BU126:BU127"/>
    <mergeCell ref="BV126:BV127"/>
    <mergeCell ref="BW126:BW127"/>
    <mergeCell ref="BX126:BX127"/>
    <mergeCell ref="BY126:BY127"/>
    <mergeCell ref="BZ126:BZ127"/>
    <mergeCell ref="CA126:CA127"/>
    <mergeCell ref="H126:H127"/>
    <mergeCell ref="I126:I127"/>
    <mergeCell ref="J126:J127"/>
    <mergeCell ref="K126:K127"/>
    <mergeCell ref="L126:L127"/>
    <mergeCell ref="M126:M127"/>
    <mergeCell ref="N126:N127"/>
    <mergeCell ref="O126:O127"/>
    <mergeCell ref="P126:P127"/>
    <mergeCell ref="Q126:Q127"/>
    <mergeCell ref="R126:R127"/>
    <mergeCell ref="S126:S127"/>
    <mergeCell ref="T126:T127"/>
    <mergeCell ref="U126:U127"/>
    <mergeCell ref="V126:V127"/>
    <mergeCell ref="W126:W127"/>
    <mergeCell ref="X126:X127"/>
    <mergeCell ref="Y126:Y127"/>
    <mergeCell ref="Z126:Z127"/>
    <mergeCell ref="AA126:AA127"/>
    <mergeCell ref="AB126:AB127"/>
    <mergeCell ref="AI204:AI207"/>
    <mergeCell ref="AJ204:AJ207"/>
    <mergeCell ref="AK204:AK207"/>
    <mergeCell ref="BI204:BI207"/>
    <mergeCell ref="BJ204:BJ207"/>
    <mergeCell ref="BK204:BK207"/>
    <mergeCell ref="BL204:BL207"/>
    <mergeCell ref="BM204:BM207"/>
    <mergeCell ref="BN204:BN207"/>
    <mergeCell ref="BO204:BO207"/>
    <mergeCell ref="BP204:BP207"/>
    <mergeCell ref="BQ204:BQ207"/>
    <mergeCell ref="BR204:BR207"/>
    <mergeCell ref="BS204:BS207"/>
    <mergeCell ref="BT204:BT207"/>
    <mergeCell ref="A204:A207"/>
    <mergeCell ref="B204:B207"/>
    <mergeCell ref="C204:C207"/>
    <mergeCell ref="D204:D207"/>
    <mergeCell ref="E204:E207"/>
    <mergeCell ref="F204:F207"/>
    <mergeCell ref="G204:G207"/>
    <mergeCell ref="R204:R207"/>
    <mergeCell ref="S204:S207"/>
    <mergeCell ref="T204:T207"/>
    <mergeCell ref="U204:U207"/>
    <mergeCell ref="V204:V207"/>
    <mergeCell ref="W204:W207"/>
    <mergeCell ref="X204:X207"/>
    <mergeCell ref="Y204:Y207"/>
    <mergeCell ref="Z204:Z207"/>
    <mergeCell ref="AA204:AA207"/>
    <mergeCell ref="AB204:AB207"/>
    <mergeCell ref="AC204:AC207"/>
    <mergeCell ref="AD204:AD207"/>
    <mergeCell ref="AE204:AE207"/>
    <mergeCell ref="AF204:AF207"/>
    <mergeCell ref="AG204:AG207"/>
    <mergeCell ref="AH204:AH207"/>
    <mergeCell ref="BQ193:BQ203"/>
    <mergeCell ref="BR193:BR203"/>
    <mergeCell ref="BS193:BS203"/>
    <mergeCell ref="BT193:BT203"/>
    <mergeCell ref="A193:A203"/>
    <mergeCell ref="B193:B203"/>
    <mergeCell ref="C193:C203"/>
    <mergeCell ref="D193:D203"/>
    <mergeCell ref="E193:E203"/>
    <mergeCell ref="F193:F203"/>
    <mergeCell ref="G193:G203"/>
    <mergeCell ref="CB204:CB207"/>
    <mergeCell ref="CC204:CC207"/>
    <mergeCell ref="BU204:BU207"/>
    <mergeCell ref="BV204:BV207"/>
    <mergeCell ref="BW204:BW207"/>
    <mergeCell ref="BX204:BX207"/>
    <mergeCell ref="BY204:BY207"/>
    <mergeCell ref="BZ204:BZ207"/>
    <mergeCell ref="CA204:CA207"/>
    <mergeCell ref="H204:H207"/>
    <mergeCell ref="I204:I207"/>
    <mergeCell ref="J204:J207"/>
    <mergeCell ref="K204:K207"/>
    <mergeCell ref="L204:L207"/>
    <mergeCell ref="M204:M207"/>
    <mergeCell ref="N204:N207"/>
    <mergeCell ref="O204:O207"/>
    <mergeCell ref="P204:P207"/>
    <mergeCell ref="Q204:Q207"/>
    <mergeCell ref="AC193:AC203"/>
    <mergeCell ref="AD193:AD203"/>
    <mergeCell ref="AE193:AE203"/>
    <mergeCell ref="AF193:AF203"/>
    <mergeCell ref="AG193:AG203"/>
    <mergeCell ref="AH193:AH203"/>
    <mergeCell ref="AI193:AI203"/>
    <mergeCell ref="AJ193:AJ203"/>
    <mergeCell ref="AK193:AK203"/>
    <mergeCell ref="BI193:BI203"/>
    <mergeCell ref="BJ193:BJ203"/>
    <mergeCell ref="BK193:BK203"/>
    <mergeCell ref="BL193:BL203"/>
    <mergeCell ref="BM193:BM203"/>
    <mergeCell ref="BN193:BN203"/>
    <mergeCell ref="BO193:BO203"/>
    <mergeCell ref="BP193:BP203"/>
    <mergeCell ref="CB193:CB203"/>
    <mergeCell ref="CC193:CC203"/>
    <mergeCell ref="BU193:BU203"/>
    <mergeCell ref="BV193:BV203"/>
    <mergeCell ref="BW193:BW203"/>
    <mergeCell ref="BX193:BX203"/>
    <mergeCell ref="BY193:BY203"/>
    <mergeCell ref="BZ193:BZ203"/>
    <mergeCell ref="CA193:CA203"/>
    <mergeCell ref="H193:H203"/>
    <mergeCell ref="I193:I203"/>
    <mergeCell ref="J193:J203"/>
    <mergeCell ref="K193:K203"/>
    <mergeCell ref="L193:L203"/>
    <mergeCell ref="M193:M203"/>
    <mergeCell ref="N193:N203"/>
    <mergeCell ref="O193:O203"/>
    <mergeCell ref="P193:P203"/>
    <mergeCell ref="Q193:Q203"/>
    <mergeCell ref="R193:R203"/>
    <mergeCell ref="S193:S203"/>
    <mergeCell ref="T193:T203"/>
    <mergeCell ref="U193:U203"/>
    <mergeCell ref="V193:V203"/>
    <mergeCell ref="W193:W203"/>
    <mergeCell ref="X193:X203"/>
    <mergeCell ref="Y193:Y203"/>
    <mergeCell ref="Z193:Z203"/>
    <mergeCell ref="AA193:AA203"/>
    <mergeCell ref="AB193:AB203"/>
    <mergeCell ref="AI191:AI192"/>
    <mergeCell ref="AJ191:AJ192"/>
    <mergeCell ref="AK191:AK192"/>
    <mergeCell ref="BI191:BI192"/>
    <mergeCell ref="BJ191:BJ192"/>
    <mergeCell ref="BK191:BK192"/>
    <mergeCell ref="BL191:BL192"/>
    <mergeCell ref="BM191:BM192"/>
    <mergeCell ref="BN191:BN192"/>
    <mergeCell ref="BO191:BO192"/>
    <mergeCell ref="BP191:BP192"/>
    <mergeCell ref="BQ191:BQ192"/>
    <mergeCell ref="BR191:BR192"/>
    <mergeCell ref="BS191:BS192"/>
    <mergeCell ref="BT191:BT192"/>
    <mergeCell ref="A191:A192"/>
    <mergeCell ref="B191:B192"/>
    <mergeCell ref="C191:C192"/>
    <mergeCell ref="D191:D192"/>
    <mergeCell ref="E191:E192"/>
    <mergeCell ref="F191:F192"/>
    <mergeCell ref="G191:G192"/>
    <mergeCell ref="R191:R192"/>
    <mergeCell ref="S191:S192"/>
    <mergeCell ref="T191:T192"/>
    <mergeCell ref="U191:U192"/>
    <mergeCell ref="V191:V192"/>
    <mergeCell ref="W191:W192"/>
    <mergeCell ref="X191:X192"/>
    <mergeCell ref="Y191:Y192"/>
    <mergeCell ref="Z191:Z192"/>
    <mergeCell ref="AA191:AA192"/>
    <mergeCell ref="AB191:AB192"/>
    <mergeCell ref="AC191:AC192"/>
    <mergeCell ref="AD191:AD192"/>
    <mergeCell ref="AE191:AE192"/>
    <mergeCell ref="AF191:AF192"/>
    <mergeCell ref="AG191:AG192"/>
    <mergeCell ref="AH191:AH192"/>
    <mergeCell ref="BQ187:BQ190"/>
    <mergeCell ref="BR187:BR190"/>
    <mergeCell ref="BS187:BS190"/>
    <mergeCell ref="BT187:BT190"/>
    <mergeCell ref="A187:A190"/>
    <mergeCell ref="B187:B190"/>
    <mergeCell ref="C187:C190"/>
    <mergeCell ref="D187:D190"/>
    <mergeCell ref="E187:E190"/>
    <mergeCell ref="F187:F190"/>
    <mergeCell ref="G187:G190"/>
    <mergeCell ref="CB191:CB192"/>
    <mergeCell ref="CC191:CC192"/>
    <mergeCell ref="BU191:BU192"/>
    <mergeCell ref="BV191:BV192"/>
    <mergeCell ref="BW191:BW192"/>
    <mergeCell ref="BX191:BX192"/>
    <mergeCell ref="BY191:BY192"/>
    <mergeCell ref="BZ191:BZ192"/>
    <mergeCell ref="CA191:CA192"/>
    <mergeCell ref="H191:H192"/>
    <mergeCell ref="I191:I192"/>
    <mergeCell ref="J191:J192"/>
    <mergeCell ref="K191:K192"/>
    <mergeCell ref="L191:L192"/>
    <mergeCell ref="M191:M192"/>
    <mergeCell ref="N191:N192"/>
    <mergeCell ref="O191:O192"/>
    <mergeCell ref="P191:P192"/>
    <mergeCell ref="Q191:Q192"/>
    <mergeCell ref="AC187:AC190"/>
    <mergeCell ref="AD187:AD190"/>
    <mergeCell ref="AE187:AE190"/>
    <mergeCell ref="AF187:AF190"/>
    <mergeCell ref="AG187:AG190"/>
    <mergeCell ref="AH187:AH190"/>
    <mergeCell ref="AI187:AI190"/>
    <mergeCell ref="AJ187:AJ190"/>
    <mergeCell ref="AK187:AK190"/>
    <mergeCell ref="BI187:BI190"/>
    <mergeCell ref="BJ187:BJ190"/>
    <mergeCell ref="BK187:BK190"/>
    <mergeCell ref="BL187:BL190"/>
    <mergeCell ref="BM187:BM190"/>
    <mergeCell ref="BN187:BN190"/>
    <mergeCell ref="BO187:BO190"/>
    <mergeCell ref="BP187:BP190"/>
    <mergeCell ref="CB187:CB190"/>
    <mergeCell ref="CC187:CC190"/>
    <mergeCell ref="BU187:BU190"/>
    <mergeCell ref="BV187:BV190"/>
    <mergeCell ref="BW187:BW190"/>
    <mergeCell ref="BX187:BX190"/>
    <mergeCell ref="BY187:BY190"/>
    <mergeCell ref="BZ187:BZ190"/>
    <mergeCell ref="CA187:CA190"/>
    <mergeCell ref="H187:H190"/>
    <mergeCell ref="I187:I190"/>
    <mergeCell ref="J187:J190"/>
    <mergeCell ref="K187:K190"/>
    <mergeCell ref="L187:L190"/>
    <mergeCell ref="M187:M190"/>
    <mergeCell ref="N187:N190"/>
    <mergeCell ref="O187:O190"/>
    <mergeCell ref="P187:P190"/>
    <mergeCell ref="Q187:Q190"/>
    <mergeCell ref="R187:R190"/>
    <mergeCell ref="S187:S190"/>
    <mergeCell ref="T187:T190"/>
    <mergeCell ref="U187:U190"/>
    <mergeCell ref="V187:V190"/>
    <mergeCell ref="W187:W190"/>
    <mergeCell ref="X187:X190"/>
    <mergeCell ref="Y187:Y190"/>
    <mergeCell ref="Z187:Z190"/>
    <mergeCell ref="AA187:AA190"/>
    <mergeCell ref="AB187:AB190"/>
    <mergeCell ref="AI184:AI186"/>
    <mergeCell ref="AJ184:AJ186"/>
    <mergeCell ref="AK184:AK186"/>
    <mergeCell ref="BI184:BI186"/>
    <mergeCell ref="BJ184:BJ186"/>
    <mergeCell ref="BK184:BK186"/>
    <mergeCell ref="BL184:BL186"/>
    <mergeCell ref="BM184:BM186"/>
    <mergeCell ref="BN184:BN186"/>
    <mergeCell ref="BO184:BO186"/>
    <mergeCell ref="BP184:BP186"/>
    <mergeCell ref="BQ184:BQ186"/>
    <mergeCell ref="BR184:BR186"/>
    <mergeCell ref="BS184:BS186"/>
    <mergeCell ref="BT184:BT186"/>
    <mergeCell ref="A184:A186"/>
    <mergeCell ref="B184:B186"/>
    <mergeCell ref="C184:C186"/>
    <mergeCell ref="D184:D186"/>
    <mergeCell ref="E184:E186"/>
    <mergeCell ref="F184:F186"/>
    <mergeCell ref="G184:G186"/>
    <mergeCell ref="R184:R186"/>
    <mergeCell ref="S184:S186"/>
    <mergeCell ref="T184:T186"/>
    <mergeCell ref="U184:U186"/>
    <mergeCell ref="V184:V186"/>
    <mergeCell ref="W184:W186"/>
    <mergeCell ref="X184:X186"/>
    <mergeCell ref="Y184:Y186"/>
    <mergeCell ref="Z184:Z186"/>
    <mergeCell ref="AA184:AA186"/>
    <mergeCell ref="AB184:AB186"/>
    <mergeCell ref="AC184:AC186"/>
    <mergeCell ref="AD184:AD186"/>
    <mergeCell ref="AE184:AE186"/>
    <mergeCell ref="AF184:AF186"/>
    <mergeCell ref="AG184:AG186"/>
    <mergeCell ref="AH184:AH186"/>
    <mergeCell ref="BQ169:BQ176"/>
    <mergeCell ref="BR169:BR176"/>
    <mergeCell ref="BS169:BS176"/>
    <mergeCell ref="BT169:BT176"/>
    <mergeCell ref="A169:A176"/>
    <mergeCell ref="B169:B176"/>
    <mergeCell ref="C169:C176"/>
    <mergeCell ref="D169:D176"/>
    <mergeCell ref="E169:E176"/>
    <mergeCell ref="F169:F176"/>
    <mergeCell ref="G169:G176"/>
    <mergeCell ref="CB184:CB186"/>
    <mergeCell ref="CC184:CC186"/>
    <mergeCell ref="BU184:BU186"/>
    <mergeCell ref="BV184:BV186"/>
    <mergeCell ref="BW184:BW186"/>
    <mergeCell ref="BX184:BX186"/>
    <mergeCell ref="BY184:BY186"/>
    <mergeCell ref="BZ184:BZ186"/>
    <mergeCell ref="CA184:CA186"/>
    <mergeCell ref="H184:H186"/>
    <mergeCell ref="I184:I186"/>
    <mergeCell ref="J184:J186"/>
    <mergeCell ref="K184:K186"/>
    <mergeCell ref="L184:L186"/>
    <mergeCell ref="M184:M186"/>
    <mergeCell ref="N184:N186"/>
    <mergeCell ref="O184:O186"/>
    <mergeCell ref="P184:P186"/>
    <mergeCell ref="Q184:Q186"/>
    <mergeCell ref="AC169:AC176"/>
    <mergeCell ref="AD169:AD176"/>
    <mergeCell ref="AE169:AE176"/>
    <mergeCell ref="AF169:AF176"/>
    <mergeCell ref="AG169:AG176"/>
    <mergeCell ref="AH169:AH176"/>
    <mergeCell ref="AI169:AI176"/>
    <mergeCell ref="AJ169:AJ176"/>
    <mergeCell ref="AK169:AK176"/>
    <mergeCell ref="BI169:BI176"/>
    <mergeCell ref="BJ169:BJ176"/>
    <mergeCell ref="BK169:BK176"/>
    <mergeCell ref="BL169:BL176"/>
    <mergeCell ref="BM169:BM176"/>
    <mergeCell ref="BN169:BN176"/>
    <mergeCell ref="BO169:BO176"/>
    <mergeCell ref="BP169:BP176"/>
    <mergeCell ref="CB169:CB176"/>
    <mergeCell ref="CC169:CC176"/>
    <mergeCell ref="BU169:BU176"/>
    <mergeCell ref="BV169:BV176"/>
    <mergeCell ref="BW169:BW176"/>
    <mergeCell ref="BX169:BX176"/>
    <mergeCell ref="BY169:BY176"/>
    <mergeCell ref="BZ169:BZ176"/>
    <mergeCell ref="CA169:CA176"/>
    <mergeCell ref="H169:H176"/>
    <mergeCell ref="I169:I176"/>
    <mergeCell ref="J169:J176"/>
    <mergeCell ref="K169:K176"/>
    <mergeCell ref="L169:L176"/>
    <mergeCell ref="M169:M176"/>
    <mergeCell ref="N169:N176"/>
    <mergeCell ref="O169:O176"/>
    <mergeCell ref="P169:P176"/>
    <mergeCell ref="Q169:Q176"/>
    <mergeCell ref="R169:R176"/>
    <mergeCell ref="S169:S176"/>
    <mergeCell ref="T169:T176"/>
    <mergeCell ref="U169:U176"/>
    <mergeCell ref="V169:V176"/>
    <mergeCell ref="W169:W176"/>
    <mergeCell ref="X169:X176"/>
    <mergeCell ref="Y169:Y176"/>
    <mergeCell ref="Z169:Z176"/>
    <mergeCell ref="AA169:AA176"/>
    <mergeCell ref="AB169:AB176"/>
    <mergeCell ref="AI77:AI79"/>
    <mergeCell ref="AJ77:AJ79"/>
    <mergeCell ref="AK77:AK79"/>
    <mergeCell ref="BI77:BI79"/>
    <mergeCell ref="BJ77:BJ79"/>
    <mergeCell ref="BK77:BK79"/>
    <mergeCell ref="BL77:BL79"/>
    <mergeCell ref="BM77:BM79"/>
    <mergeCell ref="BN77:BN79"/>
    <mergeCell ref="BO77:BO79"/>
    <mergeCell ref="BP77:BP79"/>
    <mergeCell ref="BQ77:BQ79"/>
    <mergeCell ref="BR77:BR79"/>
    <mergeCell ref="BS77:BS79"/>
    <mergeCell ref="BT77:BT79"/>
    <mergeCell ref="A77:A79"/>
    <mergeCell ref="B77:B79"/>
    <mergeCell ref="C77:C79"/>
    <mergeCell ref="D77:D79"/>
    <mergeCell ref="E77:E79"/>
    <mergeCell ref="F77:F79"/>
    <mergeCell ref="G77:G79"/>
    <mergeCell ref="R77:R79"/>
    <mergeCell ref="S77:S79"/>
    <mergeCell ref="T77:T79"/>
    <mergeCell ref="U77:U79"/>
    <mergeCell ref="V77:V79"/>
    <mergeCell ref="W77:W79"/>
    <mergeCell ref="X77:X79"/>
    <mergeCell ref="Y77:Y79"/>
    <mergeCell ref="Z77:Z79"/>
    <mergeCell ref="AA77:AA79"/>
    <mergeCell ref="AB77:AB79"/>
    <mergeCell ref="AC77:AC79"/>
    <mergeCell ref="AD77:AD79"/>
    <mergeCell ref="AE77:AE79"/>
    <mergeCell ref="AF77:AF79"/>
    <mergeCell ref="AG77:AG79"/>
    <mergeCell ref="AH77:AH79"/>
    <mergeCell ref="BQ71:BQ75"/>
    <mergeCell ref="BR71:BR75"/>
    <mergeCell ref="BS71:BS75"/>
    <mergeCell ref="BT71:BT75"/>
    <mergeCell ref="A71:A75"/>
    <mergeCell ref="B71:B75"/>
    <mergeCell ref="C71:C75"/>
    <mergeCell ref="D71:D75"/>
    <mergeCell ref="E71:E75"/>
    <mergeCell ref="F71:F75"/>
    <mergeCell ref="G71:G75"/>
    <mergeCell ref="CB77:CB79"/>
    <mergeCell ref="CC77:CC79"/>
    <mergeCell ref="BU77:BU79"/>
    <mergeCell ref="BV77:BV79"/>
    <mergeCell ref="BW77:BW79"/>
    <mergeCell ref="BX77:BX79"/>
    <mergeCell ref="BY77:BY79"/>
    <mergeCell ref="BZ77:BZ79"/>
    <mergeCell ref="CA77:CA79"/>
    <mergeCell ref="H77:H79"/>
    <mergeCell ref="I77:I79"/>
    <mergeCell ref="J77:J79"/>
    <mergeCell ref="K77:K79"/>
    <mergeCell ref="L77:L79"/>
    <mergeCell ref="M77:M79"/>
    <mergeCell ref="N77:N79"/>
    <mergeCell ref="O77:O79"/>
    <mergeCell ref="P77:P79"/>
    <mergeCell ref="Q77:Q79"/>
    <mergeCell ref="AC71:AC75"/>
    <mergeCell ref="AD71:AD75"/>
    <mergeCell ref="AE71:AE75"/>
    <mergeCell ref="AF71:AF75"/>
    <mergeCell ref="AG71:AG75"/>
    <mergeCell ref="AH71:AH75"/>
    <mergeCell ref="AI71:AI75"/>
    <mergeCell ref="AJ71:AJ75"/>
    <mergeCell ref="AK71:AK75"/>
    <mergeCell ref="BI71:BI75"/>
    <mergeCell ref="BJ71:BJ75"/>
    <mergeCell ref="BK71:BK75"/>
    <mergeCell ref="BL71:BL75"/>
    <mergeCell ref="BM71:BM75"/>
    <mergeCell ref="BN71:BN75"/>
    <mergeCell ref="BO71:BO75"/>
    <mergeCell ref="BP71:BP75"/>
    <mergeCell ref="CB71:CB75"/>
    <mergeCell ref="CC71:CC75"/>
    <mergeCell ref="BU71:BU75"/>
    <mergeCell ref="BV71:BV75"/>
    <mergeCell ref="BW71:BW75"/>
    <mergeCell ref="BX71:BX75"/>
    <mergeCell ref="BY71:BY75"/>
    <mergeCell ref="BZ71:BZ75"/>
    <mergeCell ref="CA71:CA75"/>
    <mergeCell ref="H71:H75"/>
    <mergeCell ref="I71:I75"/>
    <mergeCell ref="J71:J75"/>
    <mergeCell ref="K71:K75"/>
    <mergeCell ref="L71:L75"/>
    <mergeCell ref="M71:M75"/>
    <mergeCell ref="N71:N75"/>
    <mergeCell ref="O71:O75"/>
    <mergeCell ref="P71:P75"/>
    <mergeCell ref="Q71:Q75"/>
    <mergeCell ref="R71:R75"/>
    <mergeCell ref="S71:S75"/>
    <mergeCell ref="T71:T75"/>
    <mergeCell ref="U71:U75"/>
    <mergeCell ref="V71:V75"/>
    <mergeCell ref="W71:W75"/>
    <mergeCell ref="X71:X75"/>
    <mergeCell ref="Y71:Y75"/>
    <mergeCell ref="Z71:Z75"/>
    <mergeCell ref="AA71:AA75"/>
    <mergeCell ref="AB71:AB75"/>
    <mergeCell ref="AI65:AI70"/>
    <mergeCell ref="AJ65:AJ70"/>
    <mergeCell ref="AK65:AK70"/>
    <mergeCell ref="BI65:BI70"/>
    <mergeCell ref="BJ65:BJ70"/>
    <mergeCell ref="BK65:BK70"/>
    <mergeCell ref="BL65:BL70"/>
    <mergeCell ref="BM65:BM70"/>
    <mergeCell ref="BN65:BN70"/>
    <mergeCell ref="BO65:BO70"/>
    <mergeCell ref="BP65:BP70"/>
    <mergeCell ref="BQ65:BQ70"/>
    <mergeCell ref="BR65:BR70"/>
    <mergeCell ref="BS65:BS70"/>
    <mergeCell ref="BT65:BT70"/>
    <mergeCell ref="A65:A70"/>
    <mergeCell ref="B65:B70"/>
    <mergeCell ref="C65:C70"/>
    <mergeCell ref="D65:D70"/>
    <mergeCell ref="E65:E70"/>
    <mergeCell ref="F65:F70"/>
    <mergeCell ref="G65:G70"/>
    <mergeCell ref="R65:R70"/>
    <mergeCell ref="S65:S70"/>
    <mergeCell ref="T65:T70"/>
    <mergeCell ref="U65:U70"/>
    <mergeCell ref="V65:V70"/>
    <mergeCell ref="W65:W70"/>
    <mergeCell ref="X65:X70"/>
    <mergeCell ref="Y65:Y70"/>
    <mergeCell ref="Z65:Z70"/>
    <mergeCell ref="AA65:AA70"/>
    <mergeCell ref="AB65:AB70"/>
    <mergeCell ref="AC65:AC70"/>
    <mergeCell ref="AD65:AD70"/>
    <mergeCell ref="AE65:AE70"/>
    <mergeCell ref="AF65:AF70"/>
    <mergeCell ref="AG65:AG70"/>
    <mergeCell ref="AH65:AH70"/>
    <mergeCell ref="BQ60:BQ64"/>
    <mergeCell ref="BR60:BR64"/>
    <mergeCell ref="BS60:BS64"/>
    <mergeCell ref="BT60:BT64"/>
    <mergeCell ref="A60:A64"/>
    <mergeCell ref="B60:B64"/>
    <mergeCell ref="C60:C64"/>
    <mergeCell ref="D60:D64"/>
    <mergeCell ref="E60:E64"/>
    <mergeCell ref="F60:F64"/>
    <mergeCell ref="G60:G64"/>
    <mergeCell ref="CB65:CB70"/>
    <mergeCell ref="CC65:CC70"/>
    <mergeCell ref="BU65:BU70"/>
    <mergeCell ref="BV65:BV70"/>
    <mergeCell ref="BW65:BW70"/>
    <mergeCell ref="BX65:BX70"/>
    <mergeCell ref="BY65:BY70"/>
    <mergeCell ref="BZ65:BZ70"/>
    <mergeCell ref="CA65:CA70"/>
    <mergeCell ref="H65:H70"/>
    <mergeCell ref="I65:I70"/>
    <mergeCell ref="J65:J70"/>
    <mergeCell ref="K65:K70"/>
    <mergeCell ref="L65:L70"/>
    <mergeCell ref="M65:M70"/>
    <mergeCell ref="N65:N70"/>
    <mergeCell ref="O65:O70"/>
    <mergeCell ref="P65:P70"/>
    <mergeCell ref="Q65:Q70"/>
    <mergeCell ref="AC60:AC64"/>
    <mergeCell ref="AD60:AD64"/>
    <mergeCell ref="AE60:AE64"/>
    <mergeCell ref="AF60:AF64"/>
    <mergeCell ref="AG60:AG64"/>
    <mergeCell ref="AH60:AH64"/>
    <mergeCell ref="AI60:AI64"/>
    <mergeCell ref="AJ60:AJ64"/>
    <mergeCell ref="AK60:AK64"/>
    <mergeCell ref="BI60:BI64"/>
    <mergeCell ref="BJ60:BJ64"/>
    <mergeCell ref="BK60:BK64"/>
    <mergeCell ref="BL60:BL64"/>
    <mergeCell ref="BM60:BM64"/>
    <mergeCell ref="BN60:BN64"/>
    <mergeCell ref="BO60:BO64"/>
    <mergeCell ref="BP60:BP64"/>
    <mergeCell ref="CB60:CB64"/>
    <mergeCell ref="CC60:CC64"/>
    <mergeCell ref="BU60:BU64"/>
    <mergeCell ref="BV60:BV64"/>
    <mergeCell ref="BW60:BW64"/>
    <mergeCell ref="BX60:BX64"/>
    <mergeCell ref="BY60:BY64"/>
    <mergeCell ref="BZ60:BZ64"/>
    <mergeCell ref="CA60:CA64"/>
    <mergeCell ref="H60:H64"/>
    <mergeCell ref="I60:I64"/>
    <mergeCell ref="J60:J64"/>
    <mergeCell ref="K60:K64"/>
    <mergeCell ref="L60:L64"/>
    <mergeCell ref="M60:M64"/>
    <mergeCell ref="N60:N64"/>
    <mergeCell ref="O60:O64"/>
    <mergeCell ref="P60:P64"/>
    <mergeCell ref="Q60:Q64"/>
    <mergeCell ref="R60:R64"/>
    <mergeCell ref="S60:S64"/>
    <mergeCell ref="T60:T64"/>
    <mergeCell ref="U60:U64"/>
    <mergeCell ref="V60:V64"/>
    <mergeCell ref="W60:W64"/>
    <mergeCell ref="X60:X64"/>
    <mergeCell ref="Y60:Y64"/>
    <mergeCell ref="Z60:Z64"/>
    <mergeCell ref="AA60:AA64"/>
    <mergeCell ref="AB60:AB64"/>
    <mergeCell ref="AI55:AI59"/>
    <mergeCell ref="AJ55:AJ59"/>
    <mergeCell ref="AK55:AK59"/>
    <mergeCell ref="BI55:BI59"/>
    <mergeCell ref="BJ55:BJ59"/>
    <mergeCell ref="BK55:BK59"/>
    <mergeCell ref="BL55:BL59"/>
    <mergeCell ref="BM55:BM59"/>
    <mergeCell ref="BN55:BN59"/>
    <mergeCell ref="BO55:BO59"/>
    <mergeCell ref="BP55:BP59"/>
    <mergeCell ref="BQ55:BQ59"/>
    <mergeCell ref="BR55:BR59"/>
    <mergeCell ref="BS55:BS59"/>
    <mergeCell ref="BT55:BT59"/>
    <mergeCell ref="A55:A59"/>
    <mergeCell ref="B55:B59"/>
    <mergeCell ref="C55:C59"/>
    <mergeCell ref="D55:D59"/>
    <mergeCell ref="E55:E59"/>
    <mergeCell ref="F55:F59"/>
    <mergeCell ref="G55:G59"/>
    <mergeCell ref="R55:R59"/>
    <mergeCell ref="S55:S59"/>
    <mergeCell ref="T55:T59"/>
    <mergeCell ref="U55:U59"/>
    <mergeCell ref="V55:V59"/>
    <mergeCell ref="W55:W59"/>
    <mergeCell ref="X55:X59"/>
    <mergeCell ref="Y55:Y59"/>
    <mergeCell ref="Z55:Z59"/>
    <mergeCell ref="AA55:AA59"/>
    <mergeCell ref="AB55:AB59"/>
    <mergeCell ref="AC55:AC59"/>
    <mergeCell ref="AD55:AD59"/>
    <mergeCell ref="AE55:AE59"/>
    <mergeCell ref="AF55:AF59"/>
    <mergeCell ref="AG55:AG59"/>
    <mergeCell ref="AH55:AH59"/>
    <mergeCell ref="BQ48:BQ54"/>
    <mergeCell ref="BR48:BR54"/>
    <mergeCell ref="BS48:BS54"/>
    <mergeCell ref="BT48:BT54"/>
    <mergeCell ref="A48:A54"/>
    <mergeCell ref="B48:B54"/>
    <mergeCell ref="C48:C54"/>
    <mergeCell ref="D48:D54"/>
    <mergeCell ref="E48:E54"/>
    <mergeCell ref="F48:F54"/>
    <mergeCell ref="G48:G54"/>
    <mergeCell ref="CB55:CB59"/>
    <mergeCell ref="CC55:CC59"/>
    <mergeCell ref="BU55:BU59"/>
    <mergeCell ref="BV55:BV59"/>
    <mergeCell ref="BW55:BW59"/>
    <mergeCell ref="BX55:BX59"/>
    <mergeCell ref="BY55:BY59"/>
    <mergeCell ref="BZ55:BZ59"/>
    <mergeCell ref="CA55:CA59"/>
    <mergeCell ref="H55:H59"/>
    <mergeCell ref="I55:I59"/>
    <mergeCell ref="J55:J59"/>
    <mergeCell ref="K55:K59"/>
    <mergeCell ref="L55:L59"/>
    <mergeCell ref="M55:M59"/>
    <mergeCell ref="N55:N59"/>
    <mergeCell ref="O55:O59"/>
    <mergeCell ref="P55:P59"/>
    <mergeCell ref="Q55:Q59"/>
    <mergeCell ref="AC48:AC54"/>
    <mergeCell ref="AD48:AD54"/>
    <mergeCell ref="AE48:AE54"/>
    <mergeCell ref="AF48:AF54"/>
    <mergeCell ref="AG48:AG54"/>
    <mergeCell ref="AH48:AH54"/>
    <mergeCell ref="AI48:AI54"/>
    <mergeCell ref="AJ48:AJ54"/>
    <mergeCell ref="AK48:AK54"/>
    <mergeCell ref="BI48:BI54"/>
    <mergeCell ref="BJ48:BJ54"/>
    <mergeCell ref="BK48:BK54"/>
    <mergeCell ref="BL48:BL54"/>
    <mergeCell ref="BM48:BM54"/>
    <mergeCell ref="BN48:BN54"/>
    <mergeCell ref="BO48:BO54"/>
    <mergeCell ref="BP48:BP54"/>
    <mergeCell ref="CB48:CB54"/>
    <mergeCell ref="CC48:CC54"/>
    <mergeCell ref="BU48:BU54"/>
    <mergeCell ref="BV48:BV54"/>
    <mergeCell ref="BW48:BW54"/>
    <mergeCell ref="BX48:BX54"/>
    <mergeCell ref="BY48:BY54"/>
    <mergeCell ref="BZ48:BZ54"/>
    <mergeCell ref="CA48:CA54"/>
    <mergeCell ref="H48:H54"/>
    <mergeCell ref="I48:I54"/>
    <mergeCell ref="J48:J54"/>
    <mergeCell ref="K48:K54"/>
    <mergeCell ref="L48:L54"/>
    <mergeCell ref="M48:M54"/>
    <mergeCell ref="N48:N54"/>
    <mergeCell ref="O48:O54"/>
    <mergeCell ref="P48:P54"/>
    <mergeCell ref="Q48:Q54"/>
    <mergeCell ref="R48:R54"/>
    <mergeCell ref="S48:S54"/>
    <mergeCell ref="T48:T54"/>
    <mergeCell ref="U48:U54"/>
    <mergeCell ref="V48:V54"/>
    <mergeCell ref="W48:W54"/>
    <mergeCell ref="X48:X54"/>
    <mergeCell ref="Y48:Y54"/>
    <mergeCell ref="Z48:Z54"/>
    <mergeCell ref="AA48:AA54"/>
    <mergeCell ref="AB48:AB54"/>
    <mergeCell ref="A22:A24"/>
    <mergeCell ref="B22:B24"/>
    <mergeCell ref="C22:C24"/>
    <mergeCell ref="D22:D24"/>
    <mergeCell ref="F25:F29"/>
    <mergeCell ref="G25:G29"/>
    <mergeCell ref="H25:H29"/>
    <mergeCell ref="I25:I29"/>
    <mergeCell ref="J25:J29"/>
    <mergeCell ref="K25:K29"/>
    <mergeCell ref="L25:L29"/>
    <mergeCell ref="M25:M29"/>
    <mergeCell ref="N25:N29"/>
    <mergeCell ref="O25:O29"/>
    <mergeCell ref="P25:P29"/>
    <mergeCell ref="Q25:Q29"/>
    <mergeCell ref="R25:R29"/>
    <mergeCell ref="G22:G24"/>
    <mergeCell ref="H22:H24"/>
    <mergeCell ref="A25:A29"/>
    <mergeCell ref="B25:B29"/>
    <mergeCell ref="C25:C29"/>
    <mergeCell ref="D25:D29"/>
    <mergeCell ref="E25:E29"/>
    <mergeCell ref="BR25:BR29"/>
    <mergeCell ref="BS25:BS29"/>
    <mergeCell ref="BT25:BT29"/>
    <mergeCell ref="CB25:CB29"/>
    <mergeCell ref="CC25:CC29"/>
    <mergeCell ref="BU25:BU29"/>
    <mergeCell ref="BV25:BV29"/>
    <mergeCell ref="BW25:BW29"/>
    <mergeCell ref="BX25:BX29"/>
    <mergeCell ref="BY25:BY29"/>
    <mergeCell ref="BZ25:BZ29"/>
    <mergeCell ref="CA25:CA29"/>
    <mergeCell ref="I22:I24"/>
    <mergeCell ref="J22:J24"/>
    <mergeCell ref="K22:K24"/>
    <mergeCell ref="L22:L24"/>
    <mergeCell ref="S25:S29"/>
    <mergeCell ref="T25:T29"/>
    <mergeCell ref="U25:U29"/>
    <mergeCell ref="AD25:AD29"/>
    <mergeCell ref="AE25:AE29"/>
    <mergeCell ref="AF25:AF29"/>
    <mergeCell ref="AG25:AG29"/>
    <mergeCell ref="AH25:AH29"/>
    <mergeCell ref="AI25:AI29"/>
    <mergeCell ref="AJ25:AJ29"/>
    <mergeCell ref="AK25:AK29"/>
    <mergeCell ref="BI25:BI29"/>
    <mergeCell ref="BJ25:BJ29"/>
    <mergeCell ref="BK25:BK29"/>
    <mergeCell ref="BL25:BL29"/>
    <mergeCell ref="BM25:BM29"/>
    <mergeCell ref="BN25:BN29"/>
    <mergeCell ref="BO25:BO29"/>
    <mergeCell ref="BP25:BP29"/>
    <mergeCell ref="BQ25:BQ29"/>
    <mergeCell ref="E22:E24"/>
    <mergeCell ref="F22:F24"/>
    <mergeCell ref="L19:L20"/>
    <mergeCell ref="M19:M20"/>
    <mergeCell ref="M22:M24"/>
    <mergeCell ref="N22:N24"/>
    <mergeCell ref="O22:O24"/>
    <mergeCell ref="P22:P24"/>
    <mergeCell ref="Q22:Q24"/>
    <mergeCell ref="V25:V29"/>
    <mergeCell ref="W25:W29"/>
    <mergeCell ref="X25:X29"/>
    <mergeCell ref="Y25:Y29"/>
    <mergeCell ref="Z25:Z29"/>
    <mergeCell ref="AA25:AA29"/>
    <mergeCell ref="AB25:AB29"/>
    <mergeCell ref="AC25:AC29"/>
    <mergeCell ref="B16:H19"/>
    <mergeCell ref="I16:L18"/>
    <mergeCell ref="J19:K19"/>
    <mergeCell ref="CC22:CC24"/>
    <mergeCell ref="BQ22:BQ24"/>
    <mergeCell ref="BR22:BR24"/>
    <mergeCell ref="BS22:BS24"/>
    <mergeCell ref="BT22:BT24"/>
    <mergeCell ref="BU22:BU24"/>
    <mergeCell ref="BV22:BV24"/>
    <mergeCell ref="BW22:BW24"/>
    <mergeCell ref="N19:N20"/>
    <mergeCell ref="O19:O20"/>
    <mergeCell ref="P19:P20"/>
    <mergeCell ref="Q19:Q20"/>
    <mergeCell ref="R19:S19"/>
    <mergeCell ref="T19:T20"/>
    <mergeCell ref="U19:U20"/>
    <mergeCell ref="V19:V20"/>
    <mergeCell ref="W19:W20"/>
    <mergeCell ref="X19:X20"/>
    <mergeCell ref="AI22:AI24"/>
    <mergeCell ref="AJ22:AJ24"/>
    <mergeCell ref="AK22:AK24"/>
    <mergeCell ref="BI22:BI24"/>
    <mergeCell ref="BJ22:BJ24"/>
    <mergeCell ref="BK22:BK24"/>
    <mergeCell ref="BL22:BL24"/>
    <mergeCell ref="BM22:BM24"/>
    <mergeCell ref="BN22:BN24"/>
    <mergeCell ref="BO22:BO24"/>
    <mergeCell ref="BP22:BP24"/>
    <mergeCell ref="BX22:BX24"/>
    <mergeCell ref="BY22:BY24"/>
    <mergeCell ref="BZ22:BZ24"/>
    <mergeCell ref="CA22:CA24"/>
    <mergeCell ref="CB22:CB24"/>
    <mergeCell ref="R22:R24"/>
    <mergeCell ref="S22:S24"/>
    <mergeCell ref="T22:T24"/>
    <mergeCell ref="U22:U24"/>
    <mergeCell ref="V22:V24"/>
    <mergeCell ref="W22:W24"/>
    <mergeCell ref="X22:X24"/>
    <mergeCell ref="Y22:Y24"/>
    <mergeCell ref="Z22:Z24"/>
    <mergeCell ref="AA22:AA24"/>
    <mergeCell ref="AB22:AB24"/>
    <mergeCell ref="AC22:AC24"/>
    <mergeCell ref="AD22:AD24"/>
    <mergeCell ref="AE22:AE24"/>
    <mergeCell ref="AF22:AF24"/>
    <mergeCell ref="AG22:AG24"/>
    <mergeCell ref="AH22:AH24"/>
    <mergeCell ref="BZ15:CC19"/>
    <mergeCell ref="BW18:BY19"/>
    <mergeCell ref="BJ19:BL19"/>
    <mergeCell ref="AK19:AK20"/>
    <mergeCell ref="AL19:AL20"/>
    <mergeCell ref="AD19:AD20"/>
    <mergeCell ref="AE19:AE20"/>
    <mergeCell ref="AF19:AF20"/>
    <mergeCell ref="AG19:AG20"/>
    <mergeCell ref="AH19:AH20"/>
    <mergeCell ref="AI19:AI20"/>
    <mergeCell ref="AJ19:AJ20"/>
    <mergeCell ref="Y18:AK18"/>
    <mergeCell ref="AL18:BB18"/>
    <mergeCell ref="BC18:BH18"/>
    <mergeCell ref="BI18:BI20"/>
    <mergeCell ref="BJ18:BL18"/>
    <mergeCell ref="BM18:BM20"/>
    <mergeCell ref="BN18:BN20"/>
    <mergeCell ref="BO18:BQ19"/>
    <mergeCell ref="BR18:BS19"/>
    <mergeCell ref="BT18:BT20"/>
    <mergeCell ref="BU18:BU20"/>
    <mergeCell ref="BV18:BV20"/>
    <mergeCell ref="Y19:Y20"/>
    <mergeCell ref="Z19:Z20"/>
    <mergeCell ref="AA19:AA20"/>
    <mergeCell ref="AB19:AB20"/>
    <mergeCell ref="AC19:AC20"/>
    <mergeCell ref="E12:F12"/>
    <mergeCell ref="I19:I20"/>
    <mergeCell ref="AM19:AM20"/>
    <mergeCell ref="AN19:AN20"/>
    <mergeCell ref="AO19:AO20"/>
    <mergeCell ref="AP19:AP20"/>
    <mergeCell ref="AQ19:AR19"/>
    <mergeCell ref="AS19:AT19"/>
    <mergeCell ref="AU19:AX19"/>
    <mergeCell ref="AY19:BB19"/>
    <mergeCell ref="BC19:BE19"/>
    <mergeCell ref="BF19:BH19"/>
    <mergeCell ref="E11:F11"/>
    <mergeCell ref="A15:A20"/>
    <mergeCell ref="B15:X15"/>
    <mergeCell ref="Y15:BL17"/>
    <mergeCell ref="BM15:BY17"/>
    <mergeCell ref="M16:P18"/>
    <mergeCell ref="Q16:X18"/>
  </mergeCells>
  <pageMargins left="0.51181102362204722" right="0.51181102362204722" top="0.78740157480314965" bottom="0.78740157480314965" header="0" footer="0"/>
  <pageSetup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SEAGRO CONTRATAÇÃO PÚB DEZ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ANDREATO</cp:lastModifiedBy>
  <dcterms:modified xsi:type="dcterms:W3CDTF">2026-03-25T20:49:52Z</dcterms:modified>
</cp:coreProperties>
</file>