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19410" windowHeight="10890"/>
  </bookViews>
  <sheets>
    <sheet name="SMDGU ABRIL" sheetId="1" r:id="rId1"/>
  </sheets>
  <definedNames>
    <definedName name="_xlnm._FilterDatabase" localSheetId="0" hidden="1">'SMDGU ABRIL'!$AO$1:$AO$124</definedName>
  </definedNames>
  <calcPr calcId="145621"/>
</workbook>
</file>

<file path=xl/calcChain.xml><?xml version="1.0" encoding="utf-8"?>
<calcChain xmlns="http://schemas.openxmlformats.org/spreadsheetml/2006/main">
  <c r="AI109" i="1" l="1"/>
  <c r="AI84" i="1"/>
  <c r="AJ111" i="1" l="1"/>
  <c r="AJ110" i="1"/>
  <c r="AI24" i="1"/>
  <c r="AI29" i="1"/>
  <c r="AI35" i="1"/>
  <c r="AI51" i="1"/>
  <c r="AI56" i="1"/>
  <c r="AI75" i="1"/>
  <c r="AI80" i="1"/>
  <c r="AI81" i="1"/>
  <c r="AI82" i="1"/>
  <c r="AI83" i="1"/>
  <c r="AI85" i="1"/>
  <c r="AI91" i="1"/>
  <c r="AI97" i="1"/>
  <c r="AI98" i="1"/>
  <c r="AI93" i="1"/>
  <c r="AI69" i="1" l="1"/>
  <c r="AI66" i="1"/>
  <c r="AI89" i="1" l="1"/>
  <c r="AJ89" i="1" s="1"/>
  <c r="AI18" i="1" l="1"/>
  <c r="AI112" i="1" s="1"/>
  <c r="AJ87" i="1" l="1"/>
  <c r="AJ88" i="1"/>
  <c r="AJ94" i="1" l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F112" i="1"/>
  <c r="AJ85" i="1" l="1"/>
  <c r="AG63" i="1"/>
  <c r="AJ63" i="1" s="1"/>
  <c r="AG24" i="1" l="1"/>
  <c r="AJ91" i="1" l="1"/>
  <c r="AJ81" i="1"/>
  <c r="AC77" i="1"/>
  <c r="AE77" i="1" s="1"/>
  <c r="AH51" i="1"/>
  <c r="AH24" i="1"/>
  <c r="AG34" i="1"/>
  <c r="AJ29" i="1" s="1"/>
  <c r="AJ84" i="1"/>
  <c r="AJ80" i="1"/>
  <c r="AJ75" i="1"/>
  <c r="AJ93" i="1"/>
  <c r="AJ82" i="1"/>
  <c r="AJ24" i="1" l="1"/>
  <c r="AH112" i="1"/>
  <c r="AE30" i="1"/>
  <c r="AJ51" i="1"/>
  <c r="AC33" i="1"/>
  <c r="AE34" i="1" l="1"/>
  <c r="AE82" i="1"/>
  <c r="AE83" i="1"/>
  <c r="AC85" i="1"/>
  <c r="AE85" i="1" s="1"/>
  <c r="AE91" i="1"/>
  <c r="AE71" i="1" l="1"/>
  <c r="AG66" i="1" l="1"/>
  <c r="AJ66" i="1" s="1"/>
  <c r="L93" i="1" l="1"/>
  <c r="L112" i="1" s="1"/>
  <c r="AG74" i="1" l="1"/>
  <c r="AJ69" i="1" s="1"/>
  <c r="AG56" i="1"/>
  <c r="AJ56" i="1" s="1"/>
  <c r="AG44" i="1"/>
  <c r="AJ35" i="1" s="1"/>
  <c r="AG18" i="1"/>
  <c r="AJ18" i="1" l="1"/>
  <c r="AJ112" i="1" s="1"/>
  <c r="AG112" i="1"/>
  <c r="AC18" i="1"/>
  <c r="AE18" i="1" s="1"/>
  <c r="AE38" i="1" l="1"/>
  <c r="AE44" i="1" s="1"/>
  <c r="AE112" i="1" l="1"/>
</calcChain>
</file>

<file path=xl/sharedStrings.xml><?xml version="1.0" encoding="utf-8"?>
<sst xmlns="http://schemas.openxmlformats.org/spreadsheetml/2006/main" count="756" uniqueCount="366">
  <si>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</si>
  <si>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</si>
  <si>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</si>
  <si>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</si>
  <si>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</si>
  <si>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</si>
  <si>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</si>
  <si>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</si>
  <si>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</si>
  <si>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</si>
  <si>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</si>
  <si>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</si>
  <si>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</si>
  <si>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</si>
  <si>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</si>
  <si>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</si>
  <si>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</si>
  <si>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</si>
  <si>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</si>
  <si>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</si>
  <si>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</si>
  <si>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</si>
  <si>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</si>
  <si>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</si>
  <si>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</si>
  <si>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</si>
  <si>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</si>
  <si>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</si>
  <si>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</si>
  <si>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</si>
  <si>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</si>
  <si>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</si>
  <si>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</si>
  <si>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</si>
  <si>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</si>
  <si>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</si>
  <si>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</si>
  <si>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</si>
  <si>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</si>
  <si>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</si>
  <si>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</si>
  <si>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</si>
  <si>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</si>
  <si>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</si>
  <si>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</si>
  <si>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</si>
  <si>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</si>
  <si>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</si>
  <si>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</si>
  <si>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</si>
  <si>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</si>
  <si>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</si>
  <si>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</si>
  <si>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</si>
  <si>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</si>
  <si>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</si>
  <si>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</si>
  <si>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</si>
  <si>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</si>
  <si>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</si>
  <si>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</si>
  <si>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</si>
  <si>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</si>
  <si>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</si>
  <si>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</si>
  <si>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</si>
  <si>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</si>
  <si>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</si>
  <si>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</si>
  <si>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</si>
  <si>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</si>
  <si>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</si>
  <si>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</si>
  <si>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</si>
  <si>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</si>
  <si>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</si>
  <si>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</si>
  <si>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</si>
  <si>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</si>
  <si>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</si>
  <si>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</si>
  <si>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</si>
  <si>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</si>
  <si>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</si>
  <si>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</si>
  <si>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</si>
  <si>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</si>
  <si>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</si>
  <si>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</si>
  <si>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</si>
  <si>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</si>
  <si>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</si>
  <si>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</si>
  <si>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</si>
  <si>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</si>
  <si>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</si>
  <si>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</si>
  <si>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</si>
  <si>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</si>
  <si>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</si>
  <si>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</si>
  <si>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</si>
  <si>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</si>
  <si>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</si>
  <si>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</si>
  <si>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</si>
  <si>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</si>
  <si>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</si>
  <si>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</si>
  <si>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</si>
  <si>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</si>
  <si>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</si>
  <si>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</si>
  <si>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</si>
  <si>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</si>
  <si>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</si>
  <si>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</si>
  <si>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</si>
  <si>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</si>
  <si>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</si>
  <si>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</si>
  <si>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</si>
  <si>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Raimundo Lopes Bezerra</t>
  </si>
  <si>
    <t>14.743.646/0001-02</t>
  </si>
  <si>
    <t>1º</t>
  </si>
  <si>
    <t>017/2013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</si>
  <si>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</si>
  <si>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</si>
  <si>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</si>
  <si>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</si>
  <si>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</si>
  <si>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</si>
  <si>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</si>
  <si>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</si>
  <si>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024/2013</t>
  </si>
  <si>
    <t>032/2013</t>
  </si>
  <si>
    <t>020/2013</t>
  </si>
  <si>
    <t>040/2013</t>
  </si>
  <si>
    <t>045/2013</t>
  </si>
  <si>
    <t>001/2014</t>
  </si>
  <si>
    <t>001/2013</t>
  </si>
  <si>
    <t>005/2014</t>
  </si>
  <si>
    <t>006/2014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</si>
  <si>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</si>
  <si>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</si>
  <si>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</si>
  <si>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</si>
  <si>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</si>
  <si>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</si>
  <si>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</si>
  <si>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003/2013</t>
  </si>
  <si>
    <t>Serviço de Locação de Impressora Multifuncional, com fornecimento de material.</t>
  </si>
  <si>
    <t>004/2014</t>
  </si>
  <si>
    <t>05.502.105/0001-62</t>
  </si>
  <si>
    <t>84313.0630001-98</t>
  </si>
  <si>
    <t>Tribunal de Contas do Estado do Acre</t>
  </si>
  <si>
    <t>Departamento Estadual de Pavimentação  e Saneamento - Depasa</t>
  </si>
  <si>
    <t>-</t>
  </si>
  <si>
    <t>126/2013</t>
  </si>
  <si>
    <t>Contratação de prestação de serviço de segurança armada</t>
  </si>
  <si>
    <t>09.228.233/0001-10</t>
  </si>
  <si>
    <t>07/012014</t>
  </si>
  <si>
    <t>012/2013</t>
  </si>
  <si>
    <t>9º</t>
  </si>
  <si>
    <t>Serviço de transporte c/ condutor - veiculo tipo pick-up cabine dupla L-200 - placa - NAD - 3577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</si>
  <si>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</si>
  <si>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</si>
  <si>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</si>
  <si>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Estação de Segurança Privada Ltda.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</si>
  <si>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</si>
  <si>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</si>
  <si>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</si>
  <si>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Menor preço unitário por item</t>
  </si>
  <si>
    <t>Dux Com. Rep. E Exp. Ltda.</t>
  </si>
  <si>
    <t>Confecção de carimbo simples, datador e automático, copia de chaves, encadernação, plastificarão, plotagem, impressões e fotocopias simples e em grande formatos.</t>
  </si>
  <si>
    <t>Copiart Ind e Com de Copias Ltda.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</si>
  <si>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</si>
  <si>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</si>
  <si>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</si>
  <si>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</si>
  <si>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</si>
  <si>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</si>
  <si>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</si>
  <si>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</si>
  <si>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</si>
  <si>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</si>
  <si>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</si>
  <si>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</si>
  <si>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</si>
  <si>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</si>
  <si>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Modifica o Valor original, a partir de 1º de outubro de 2014, em decorrência de realinhamento de valor conforme índice do IGP-M.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</si>
  <si>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</si>
  <si>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</si>
  <si>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</si>
  <si>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</si>
  <si>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</si>
  <si>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</si>
  <si>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</si>
  <si>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</si>
  <si>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</si>
  <si>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</si>
  <si>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</si>
  <si>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</si>
  <si>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</si>
  <si>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</si>
  <si>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</si>
  <si>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</si>
  <si>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</si>
  <si>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005/2015</t>
  </si>
  <si>
    <t>006/2015</t>
  </si>
  <si>
    <t>Fernando Vasconcelos Ingar</t>
  </si>
  <si>
    <t>010778612-57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</si>
  <si>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</si>
  <si>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</si>
  <si>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</si>
  <si>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</si>
  <si>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</si>
  <si>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</si>
  <si>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</si>
  <si>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010/2015</t>
  </si>
  <si>
    <t>1479/2013</t>
  </si>
  <si>
    <t>Menor preço por lote</t>
  </si>
  <si>
    <t>Contratação de empresa prestadora de serviço de manutenção preventiva e corretiva nos aparelho de Arcondicionados tipo esplit</t>
  </si>
  <si>
    <t>K &amp; Y Refrigeração Ltda - ME</t>
  </si>
  <si>
    <t>07.243095/001-13</t>
  </si>
  <si>
    <t>33 90 39 00 e                 33 90 30 00</t>
  </si>
  <si>
    <t>513/2014</t>
  </si>
  <si>
    <t>Secretaria de Estado de Saúde</t>
  </si>
  <si>
    <t>Secretaria de Estado da Gestão administrativa  - SGA</t>
  </si>
  <si>
    <t>1ª</t>
  </si>
  <si>
    <t>016/2015</t>
  </si>
  <si>
    <t>014/2015</t>
  </si>
  <si>
    <t>33 90 30 00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</si>
  <si>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</si>
  <si>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</si>
  <si>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</si>
  <si>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</si>
  <si>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</si>
  <si>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</si>
  <si>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</si>
  <si>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</si>
  <si>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</si>
  <si>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Ferronorter Importação e Exportação Ltda</t>
  </si>
  <si>
    <t>03.082.817/0001-44</t>
  </si>
  <si>
    <t>Secretaria Municipal de Serviços Urbanos (SEMSUR)</t>
  </si>
  <si>
    <t>018/2014</t>
  </si>
  <si>
    <t>2ª</t>
  </si>
  <si>
    <t>W. O. Pereira  - ME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</si>
  <si>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</si>
  <si>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Prestação de Serviço  de agenciamento de passagens aereas em trechos interestaduais e intermunicipais</t>
  </si>
  <si>
    <t>Kampa viagens, serviços e eventos ltda</t>
  </si>
  <si>
    <t>03.383.410/0001-57</t>
  </si>
  <si>
    <t>Seretaria Municipal de Educação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</si>
  <si>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</si>
  <si>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</si>
  <si>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</si>
  <si>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</si>
  <si>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>Acréscimo em decorrência do acordo coletivo data base 2014, conforme parecer da Procuradoria Jurídica do Município para os postos de vigilancia armada diuna corrspondente a valor mensal de 6.600,00 e notuno de segunda a domingo valor mensal de 7.100,00, corespondento a valor total mensal de 13.700,00, onde pasarar apos o aditamento para valor menal de 14.156,56 correspondendo a 3,33%</t>
  </si>
  <si>
    <t>Acréscimo em decorrência do acordo coletivo data base 2015, conforme parecer da Procuradoria Jurídica do Municípiopara os postos de vigilancia armada diuna corrspondente a valor mensal de 6.618,08 e notuno de segunda a domingo valor mensal de 7538,48, corespondento a valor total mensal de 14.156,56, onde pasarar apos o aditamento para valor menal de 15.513,87 correspondendo a 9,59%</t>
  </si>
  <si>
    <t>PRESTAÇÃO DE CONTAS MENSAL - EXERCÍCIO 2016</t>
  </si>
  <si>
    <t xml:space="preserve"> Executado no Exercício 2016</t>
  </si>
  <si>
    <t xml:space="preserve">(ai) </t>
  </si>
  <si>
    <t>(aj) = (af) + (ag) + (ah) +(ai)</t>
  </si>
  <si>
    <t>(bf)</t>
  </si>
  <si>
    <t>15º</t>
  </si>
  <si>
    <t>3ª</t>
  </si>
  <si>
    <t>004/2016</t>
  </si>
  <si>
    <t>001/2016</t>
  </si>
  <si>
    <t>002/2016</t>
  </si>
  <si>
    <t>003/2016</t>
  </si>
  <si>
    <t>Dispensa</t>
  </si>
  <si>
    <t xml:space="preserve"> - </t>
  </si>
  <si>
    <t>Obrigações Patronal</t>
  </si>
  <si>
    <t>Instituto Nacional Do Seguro Social - INSS</t>
  </si>
  <si>
    <t>29.979.036/0423-07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</si>
  <si>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</si>
  <si>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</si>
  <si>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</si>
  <si>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</si>
  <si>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</si>
  <si>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</si>
  <si>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</si>
  <si>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Aquisição de material de expediente</t>
  </si>
  <si>
    <t xml:space="preserve">- </t>
  </si>
  <si>
    <t>Calurino Ferraz Mirnda - EPP</t>
  </si>
  <si>
    <t>14.413..439/0001-50</t>
  </si>
  <si>
    <t>D</t>
  </si>
  <si>
    <t>Art. 23 e 24, Inciso II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</si>
  <si>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</si>
  <si>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</si>
  <si>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</si>
  <si>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</si>
  <si>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33 90 47 00</t>
  </si>
  <si>
    <t>Contratação de empresa especializada para os serviços de reparos de manutenção predial (eletrica e hidraulica)na sede administrativa da smdgu.</t>
  </si>
  <si>
    <t>Falcon Ind.Com.Serv.E Artigos Militares Ltda</t>
  </si>
  <si>
    <t>09.041.147/0001-02</t>
  </si>
  <si>
    <t>014/2016</t>
  </si>
  <si>
    <t>015/2016</t>
  </si>
  <si>
    <t>005/2016</t>
  </si>
  <si>
    <t>Registro De Responsabilidade Técnica - RRT'S, Junto Ao Conselho De Arquitetura E Urbanismo (CAU), Conf Lei 12.378, Visado Atender Ao Programa De Moradia Econômica - PROMORE.</t>
  </si>
  <si>
    <t>14.794.749/0001-62</t>
  </si>
  <si>
    <t>Anotações De Responsabilidade Técnica - ART, Junto Ao CREA/AC Em Conformidade Lei Federal Nº 6.496/77.</t>
  </si>
  <si>
    <t>04.090.403/0001-20</t>
  </si>
  <si>
    <t>Contratação de empresa especializada para os serviços xerografia e repografia</t>
  </si>
  <si>
    <t>Digicopias Ltda</t>
  </si>
  <si>
    <t>06.234.024/0001-91</t>
  </si>
  <si>
    <t>006/2016</t>
  </si>
  <si>
    <t>F Almeida da Silva  - ME</t>
  </si>
  <si>
    <t>06.886.449/0001-85</t>
  </si>
  <si>
    <t>007/2016</t>
  </si>
  <si>
    <t>Grupe E - Importação Ltda</t>
  </si>
  <si>
    <t>17.410.071/0001-65</t>
  </si>
  <si>
    <t>008/2016</t>
  </si>
  <si>
    <t>Arnaldo Comercio e Representações</t>
  </si>
  <si>
    <t>04.517.439/0001-47</t>
  </si>
  <si>
    <t>009/2016</t>
  </si>
  <si>
    <t>14.413.439/0001-50</t>
  </si>
  <si>
    <t>010/2016</t>
  </si>
  <si>
    <t>Criativa Comercio Importação e Exportação Ltda</t>
  </si>
  <si>
    <t>03.357.836/0001-36</t>
  </si>
  <si>
    <t>J. S. Cordeiro - EPP</t>
  </si>
  <si>
    <t>18.225.882/0001-00</t>
  </si>
  <si>
    <t>012/2016</t>
  </si>
  <si>
    <t>011/2016</t>
  </si>
  <si>
    <t>17.482.432/0001-01</t>
  </si>
  <si>
    <t>M. C. Cavalcante Oliveira  - ME</t>
  </si>
  <si>
    <t>013/2016</t>
  </si>
  <si>
    <t>S &amp; S Cpmercio e Representação de Tintas Ltda</t>
  </si>
  <si>
    <t>07.338.922/0001-52</t>
  </si>
  <si>
    <t>Aquisição de material de cosumo</t>
  </si>
  <si>
    <t>04.1/2016</t>
  </si>
  <si>
    <t>011/2015</t>
  </si>
  <si>
    <t>656/2014</t>
  </si>
  <si>
    <t>Contratação de Empresa para aquisição de uniformes para atender as necessidades da SMDGU</t>
  </si>
  <si>
    <t>Oliveira &amp; Alves Ltda (Malharia Gaby)</t>
  </si>
  <si>
    <t>03.978.576/0001-16</t>
  </si>
  <si>
    <t>049/2014</t>
  </si>
  <si>
    <t>Instituto de defesa Agropecuária e Floresta do Estado do Acre</t>
  </si>
  <si>
    <t>013/2015</t>
  </si>
  <si>
    <t>010/2014</t>
  </si>
  <si>
    <t>Serviço de Buffet para o fornecimento de alimentação e complementos</t>
  </si>
  <si>
    <t>Celio Pereria - ME</t>
  </si>
  <si>
    <t>14.362.842/0001-06</t>
  </si>
  <si>
    <t>Ministerio Publico do Estado do Acre</t>
  </si>
  <si>
    <t>1454/2013</t>
  </si>
  <si>
    <t>Serviço de manutenção preventiva e corretiva, e reposição de pecas, para mobilario e equipamento diversos</t>
  </si>
  <si>
    <t>Tecmaq Ltda</t>
  </si>
  <si>
    <t>04.108.775/000-36</t>
  </si>
  <si>
    <t>33 90 30 00 33 90 39 00</t>
  </si>
  <si>
    <t>038/2015</t>
  </si>
  <si>
    <t>Sec de Estado de Educação</t>
  </si>
  <si>
    <t>026/2015</t>
  </si>
  <si>
    <t>CAU - Conselho de Arquitetura e Urbanismo do Estado do Acre</t>
  </si>
  <si>
    <t>CREA - Conselho Reg. de Eng. Arq. e Agron. do Estado do Acre</t>
  </si>
  <si>
    <t>016/2016</t>
  </si>
  <si>
    <t>Inexigibilidade</t>
  </si>
  <si>
    <t>Contratação de Serviços Especializados de manutenção do sistema de informação territorial georreferenciado de Rio Branco  - SITGEo</t>
  </si>
  <si>
    <t>SITGEO  - Tecnologia da Informação Ltda ME</t>
  </si>
  <si>
    <t>04.793242/0001-30</t>
  </si>
  <si>
    <t>I</t>
  </si>
  <si>
    <t>Art. 25, Inciso I</t>
  </si>
  <si>
    <r>
      <t xml:space="preserve">ÓRGÃO/ENTIDADE/FUNDO: </t>
    </r>
    <r>
      <rPr>
        <b/>
        <sz val="10"/>
        <color theme="1"/>
        <rFont val="Arial"/>
        <family val="2"/>
      </rPr>
      <t>SECRETARIA MUNICIPAL DE DESENVOLVIMENTO E GESTÃO URBANA</t>
    </r>
  </si>
  <si>
    <r>
      <t xml:space="preserve">MÊS/ANO: </t>
    </r>
    <r>
      <rPr>
        <b/>
        <sz val="10"/>
        <color theme="1"/>
        <rFont val="Arial"/>
        <family val="2"/>
      </rPr>
      <t>JANEIRO/2016 A ABRIL/2016</t>
    </r>
  </si>
  <si>
    <r>
      <t xml:space="preserve">DATA DA ÚLTIMA ATUALIZAÇÃO: </t>
    </r>
    <r>
      <rPr>
        <b/>
        <sz val="10"/>
        <color theme="1"/>
        <rFont val="Arial"/>
        <family val="2"/>
      </rPr>
      <t>01/01/2016 A 30/04/2016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</si>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</sst>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36">
    <xf numFmtId="0" fontId="0" fillId="0" borderId="0" xfId="0"/>
    <xf numFmtId="0" fontId="1" fillId="0" borderId="0" xfId="0" applyFont="1" applyFill="1" applyAlignment="1">
      <alignment horizontal="justify" vertical="center"/>
    </xf>
    <xf numFmtId="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4" fontId="1" fillId="0" borderId="28" xfId="1" applyNumberFormat="1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>
      <alignment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vertical="center"/>
    </xf>
    <xf numFmtId="0" fontId="1" fillId="0" borderId="30" xfId="0" applyFont="1" applyFill="1" applyBorder="1" applyAlignment="1">
      <alignment vertical="center"/>
    </xf>
    <xf numFmtId="0" fontId="1" fillId="0" borderId="3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4" fontId="1" fillId="0" borderId="11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justify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14" fontId="1" fillId="0" borderId="19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8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justify" vertical="center" wrapText="1"/>
    </xf>
    <xf numFmtId="2" fontId="1" fillId="0" borderId="31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0" fontId="1" fillId="0" borderId="27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21" xfId="0" applyFont="1" applyFill="1" applyBorder="1" applyAlignment="1">
      <alignment horizontal="right" vertical="center" wrapText="1"/>
    </xf>
    <xf numFmtId="0" fontId="1" fillId="0" borderId="20" xfId="0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justify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justify" vertical="center" wrapText="1"/>
    </xf>
    <xf numFmtId="2" fontId="1" fillId="0" borderId="27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4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justify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46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justify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vertical="center"/>
    </xf>
    <xf numFmtId="3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36" xfId="0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horizontal="center" vertical="center"/>
    </xf>
    <xf numFmtId="4" fontId="1" fillId="0" borderId="21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justify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35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39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13" xfId="0" applyNumberFormat="1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right" vertical="center" wrapText="1"/>
    </xf>
    <xf numFmtId="3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left" vertical="center" wrapText="1"/>
    </xf>
    <xf numFmtId="3" fontId="1" fillId="0" borderId="31" xfId="0" applyNumberFormat="1" applyFont="1" applyFill="1" applyBorder="1" applyAlignment="1">
      <alignment horizontal="righ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  <xf numFmtId="0" fontId="1" fillId="0" borderId="31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left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left" vertical="center" wrapText="1"/>
    </xf>
    <xf numFmtId="4" fontId="1" fillId="0" borderId="38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vertical="center" wrapText="1"/>
    </xf>
    <xf numFmtId="4" fontId="1" fillId="0" borderId="28" xfId="0" applyNumberFormat="1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44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justify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49" fontId="1" fillId="0" borderId="4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justify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2" fontId="1" fillId="0" borderId="4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right" vertical="center" wrapText="1"/>
    </xf>
    <xf numFmtId="14" fontId="1" fillId="0" borderId="16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0" fontId="1" fillId="0" borderId="44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 wrapText="1"/>
    </xf>
    <xf numFmtId="4" fontId="1" fillId="0" borderId="4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justify" vertical="center" wrapText="1"/>
    </xf>
    <xf numFmtId="14" fontId="1" fillId="0" borderId="50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horizontal="justify" vertical="center" wrapText="1"/>
    </xf>
    <xf numFmtId="49" fontId="1" fillId="0" borderId="19" xfId="0" applyNumberFormat="1" applyFont="1" applyFill="1" applyBorder="1" applyAlignment="1">
      <alignment horizontal="justify" vertical="center" wrapText="1"/>
    </xf>
    <xf numFmtId="0" fontId="1" fillId="0" borderId="41" xfId="0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vertical="center"/>
    </xf>
    <xf numFmtId="0" fontId="1" fillId="0" borderId="19" xfId="0" applyFont="1" applyFill="1" applyBorder="1" applyAlignment="1">
      <alignment horizontal="justify" vertical="center" wrapText="1"/>
    </xf>
    <xf numFmtId="165" fontId="1" fillId="0" borderId="28" xfId="0" applyNumberFormat="1" applyFont="1" applyFill="1" applyBorder="1" applyAlignment="1">
      <alignment horizontal="center" vertical="center" wrapText="1"/>
    </xf>
    <xf numFmtId="4" fontId="1" fillId="0" borderId="49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/>
    </xf>
    <xf numFmtId="4" fontId="1" fillId="0" borderId="28" xfId="0" applyNumberFormat="1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2" fontId="1" fillId="0" borderId="28" xfId="0" applyNumberFormat="1" applyFont="1" applyFill="1" applyBorder="1" applyAlignment="1">
      <alignment horizontal="left" vertical="center"/>
    </xf>
    <xf numFmtId="3" fontId="1" fillId="0" borderId="31" xfId="0" applyNumberFormat="1" applyFont="1" applyFill="1" applyBorder="1" applyAlignment="1">
      <alignment horizontal="center" vertical="center"/>
    </xf>
    <xf numFmtId="14" fontId="1" fillId="0" borderId="31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45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/>
    </xf>
    <xf numFmtId="14" fontId="1" fillId="0" borderId="21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4" fontId="1" fillId="0" borderId="33" xfId="0" applyNumberFormat="1" applyFon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justify" vertical="center" wrapText="1"/>
    </xf>
    <xf numFmtId="14" fontId="1" fillId="0" borderId="43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justify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43" fontId="2" fillId="0" borderId="16" xfId="0" applyNumberFormat="1" applyFont="1" applyFill="1" applyBorder="1" applyAlignment="1">
      <alignment horizontal="center" vertical="center" wrapText="1"/>
    </xf>
    <xf numFmtId="44" fontId="2" fillId="0" borderId="16" xfId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vertical="center" wrapText="1"/>
    </xf>
    <xf numFmtId="2" fontId="2" fillId="0" borderId="15" xfId="0" applyNumberFormat="1" applyFont="1" applyFill="1" applyBorder="1" applyAlignment="1">
      <alignment vertical="center" wrapText="1"/>
    </xf>
    <xf numFmtId="2" fontId="2" fillId="0" borderId="44" xfId="0" applyNumberFormat="1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44" fontId="1" fillId="0" borderId="0" xfId="1" applyFont="1" applyFill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43" fontId="1" fillId="0" borderId="0" xfId="0" applyNumberFormat="1" applyFont="1" applyFill="1" applyAlignment="1">
      <alignment horizontal="center" vertical="center"/>
    </xf>
    <xf numFmtId="44" fontId="1" fillId="0" borderId="0" xfId="1" applyFont="1" applyFill="1" applyAlignment="1">
      <alignment vertical="center"/>
    </xf>
    <xf numFmtId="17" fontId="1" fillId="0" borderId="0" xfId="0" applyNumberFormat="1" applyFont="1" applyFill="1" applyAlignment="1">
      <alignment vertical="center"/>
    </xf>
    <xf numFmtId="43" fontId="1" fillId="0" borderId="0" xfId="1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2" fillId="0" borderId="23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85725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68790</xdr:colOff>
      <xdr:row>0</xdr:row>
      <xdr:rowOff>85724</xdr:rowOff>
    </xdr:from>
    <xdr:to>
      <xdr:col>1</xdr:col>
      <xdr:colOff>97366</xdr:colOff>
      <xdr:row>2</xdr:row>
      <xdr:rowOff>249554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90" y="85724"/>
          <a:ext cx="483659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24"/>
  <sheetViews>
    <sheetView showGridLines="0" tabSelected="1" zoomScaleNormal="100" workbookViewId="0">
      <selection activeCell="E124" sqref="E124"/>
    </sheetView>
  </sheetViews>
  <sheetFormatPr defaultColWidth="9.140625" defaultRowHeight="12.75" x14ac:dyDescent="0.25"/>
  <cols>
    <col min="1" max="1" width="6.85546875" style="3" customWidth="1"/>
    <col min="2" max="2" width="13" style="5" customWidth="1"/>
    <col min="3" max="3" width="10.140625" style="3" customWidth="1"/>
    <col min="4" max="4" width="18.28515625" style="5" customWidth="1"/>
    <col min="5" max="5" width="13.140625" style="5" customWidth="1"/>
    <col min="6" max="6" width="45.140625" style="1" customWidth="1"/>
    <col min="7" max="7" width="12.85546875" style="5" customWidth="1"/>
    <col min="8" max="8" width="10.5703125" style="3" customWidth="1"/>
    <col min="9" max="9" width="26.28515625" style="6" customWidth="1"/>
    <col min="10" max="10" width="20" style="3" customWidth="1"/>
    <col min="11" max="11" width="11.5703125" style="5" customWidth="1"/>
    <col min="12" max="12" width="12.5703125" style="5" customWidth="1"/>
    <col min="13" max="13" width="10.140625" style="3" customWidth="1"/>
    <col min="14" max="15" width="11.5703125" style="5" customWidth="1"/>
    <col min="16" max="16" width="10" style="5" customWidth="1"/>
    <col min="17" max="17" width="17.140625" style="5" customWidth="1"/>
    <col min="18" max="18" width="11.7109375" style="5" customWidth="1"/>
    <col min="19" max="19" width="12.85546875" style="5" customWidth="1"/>
    <col min="20" max="20" width="11.42578125" style="5" customWidth="1"/>
    <col min="21" max="21" width="8.7109375" style="5" customWidth="1"/>
    <col min="22" max="22" width="11.42578125" style="5" customWidth="1"/>
    <col min="23" max="23" width="12.42578125" style="3" customWidth="1"/>
    <col min="24" max="24" width="73.5703125" style="5" customWidth="1"/>
    <col min="25" max="25" width="12.42578125" style="3" customWidth="1"/>
    <col min="26" max="26" width="12.7109375" style="5" customWidth="1"/>
    <col min="27" max="27" width="11.85546875" style="5" customWidth="1"/>
    <col min="28" max="28" width="10.7109375" style="5" customWidth="1"/>
    <col min="29" max="29" width="11" style="5" customWidth="1"/>
    <col min="30" max="30" width="14.28515625" style="5" customWidth="1"/>
    <col min="31" max="31" width="19" style="3" customWidth="1"/>
    <col min="32" max="32" width="14.7109375" style="3" customWidth="1"/>
    <col min="33" max="33" width="13.7109375" style="3" customWidth="1"/>
    <col min="34" max="35" width="20.140625" style="2" customWidth="1"/>
    <col min="36" max="36" width="21" style="2" customWidth="1"/>
    <col min="37" max="37" width="11.5703125" style="7" customWidth="1"/>
    <col min="38" max="38" width="13.85546875" style="5" customWidth="1"/>
    <col min="39" max="39" width="49.140625" style="5" customWidth="1"/>
    <col min="40" max="40" width="13.140625" style="5" customWidth="1"/>
    <col min="41" max="41" width="15.85546875" style="5" customWidth="1"/>
    <col min="42" max="42" width="19.42578125" style="5" customWidth="1"/>
    <col min="43" max="43" width="13.85546875" style="5" customWidth="1"/>
    <col min="44" max="44" width="13.7109375" style="5" customWidth="1"/>
    <col min="45" max="45" width="13.28515625" style="5" customWidth="1"/>
    <col min="46" max="46" width="12.28515625" style="5" customWidth="1"/>
    <col min="47" max="54" width="9.140625" style="5"/>
    <col min="55" max="55" width="21" style="5" bestFit="1" customWidth="1"/>
    <col min="56" max="57" width="9.140625" style="5"/>
    <col min="58" max="58" width="6.85546875" style="5" bestFit="1" customWidth="1"/>
    <col min="59" max="16384" width="9.140625" style="5"/>
  </cols>
  <sheetData>
    <row r="1" spans="1:58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L1" s="6"/>
      <c r="AM1" s="6"/>
      <c r="AN1" s="6"/>
      <c r="AO1" s="6"/>
      <c r="AP1" s="6"/>
      <c r="AQ1" s="6"/>
      <c r="AR1" s="6"/>
      <c r="AS1" s="6"/>
      <c r="AT1" s="6"/>
    </row>
    <row r="2" spans="1:5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L2" s="6"/>
      <c r="AM2" s="6"/>
      <c r="AN2" s="6"/>
      <c r="AO2" s="6"/>
      <c r="AP2" s="6"/>
      <c r="AQ2" s="6"/>
      <c r="AR2" s="6"/>
      <c r="AS2" s="6"/>
      <c r="AT2" s="6"/>
    </row>
    <row r="3" spans="1:58" ht="25.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L3" s="6"/>
      <c r="AM3" s="6"/>
      <c r="AN3" s="6"/>
      <c r="AO3" s="6"/>
      <c r="AP3" s="6"/>
      <c r="AQ3" s="6"/>
      <c r="AR3" s="6"/>
      <c r="AS3" s="6"/>
      <c r="AT3" s="6"/>
    </row>
    <row r="4" spans="1:58" x14ac:dyDescent="0.25">
      <c r="A4" s="4" t="s">
        <v>53</v>
      </c>
      <c r="B4" s="4"/>
      <c r="C4" s="4"/>
      <c r="D4" s="4"/>
      <c r="E4" s="4"/>
      <c r="F4" s="4"/>
    </row>
    <row r="5" spans="1:58" x14ac:dyDescent="0.25">
      <c r="B5" s="3"/>
      <c r="D5" s="3"/>
      <c r="E5" s="3"/>
      <c r="G5" s="3"/>
      <c r="K5" s="3"/>
      <c r="L5" s="3"/>
      <c r="N5" s="3"/>
      <c r="O5" s="3"/>
      <c r="P5" s="3"/>
      <c r="Q5" s="3"/>
      <c r="R5" s="3"/>
      <c r="S5" s="3"/>
      <c r="T5" s="3"/>
      <c r="U5" s="3"/>
      <c r="V5" s="3"/>
      <c r="X5" s="3"/>
      <c r="Z5" s="3"/>
      <c r="AA5" s="3"/>
      <c r="AB5" s="3"/>
      <c r="AC5" s="3"/>
      <c r="AD5" s="3"/>
      <c r="AL5" s="3"/>
      <c r="AM5" s="3"/>
      <c r="AN5" s="3"/>
      <c r="AO5" s="3"/>
      <c r="AP5" s="3"/>
      <c r="AQ5" s="3"/>
      <c r="AR5" s="3"/>
      <c r="AS5" s="3"/>
      <c r="AT5" s="3"/>
    </row>
    <row r="6" spans="1:58" x14ac:dyDescent="0.25">
      <c r="A6" s="4" t="s">
        <v>259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58" x14ac:dyDescent="0.25">
      <c r="A7" s="4" t="s">
        <v>113</v>
      </c>
      <c r="B7" s="4"/>
      <c r="C7" s="4"/>
      <c r="D7" s="4"/>
      <c r="E7" s="4"/>
      <c r="F7" s="4"/>
      <c r="G7" s="4"/>
      <c r="H7" s="4"/>
      <c r="I7" s="4"/>
      <c r="J7" s="4"/>
      <c r="K7" s="18"/>
      <c r="L7" s="18"/>
      <c r="M7" s="19"/>
      <c r="N7" s="18"/>
      <c r="O7" s="18"/>
      <c r="P7" s="18"/>
      <c r="Q7" s="18"/>
      <c r="R7" s="18"/>
      <c r="S7" s="18"/>
      <c r="T7" s="18"/>
      <c r="U7" s="18"/>
      <c r="V7" s="18"/>
      <c r="W7" s="19"/>
      <c r="X7" s="18"/>
      <c r="Y7" s="19"/>
      <c r="Z7" s="18"/>
      <c r="AA7" s="18"/>
      <c r="AB7" s="18"/>
      <c r="AC7" s="18"/>
      <c r="AD7" s="18"/>
      <c r="AE7" s="19"/>
      <c r="AF7" s="19"/>
      <c r="AG7" s="19"/>
      <c r="AK7" s="20"/>
      <c r="AL7" s="18"/>
      <c r="AM7" s="18"/>
      <c r="AN7" s="18"/>
      <c r="AO7" s="18"/>
      <c r="AP7" s="18"/>
      <c r="AQ7" s="18"/>
      <c r="AR7" s="18"/>
      <c r="AS7" s="18"/>
      <c r="AT7" s="18"/>
      <c r="AU7" s="18"/>
    </row>
    <row r="8" spans="1:58" x14ac:dyDescent="0.25">
      <c r="B8" s="3"/>
      <c r="D8" s="3"/>
      <c r="E8" s="3"/>
      <c r="G8" s="3"/>
      <c r="K8" s="3"/>
      <c r="L8" s="3"/>
      <c r="N8" s="3"/>
      <c r="O8" s="3"/>
      <c r="P8" s="3"/>
      <c r="Q8" s="3"/>
      <c r="R8" s="3"/>
      <c r="S8" s="3"/>
      <c r="T8" s="3"/>
      <c r="U8" s="3"/>
      <c r="V8" s="3"/>
      <c r="X8" s="3"/>
      <c r="Z8" s="3"/>
      <c r="AA8" s="3"/>
      <c r="AB8" s="3"/>
      <c r="AC8" s="3"/>
      <c r="AD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58" x14ac:dyDescent="0.25">
      <c r="A9" s="5" t="s">
        <v>361</v>
      </c>
    </row>
    <row r="10" spans="1:58" x14ac:dyDescent="0.25">
      <c r="A10" s="8" t="s">
        <v>362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H10" s="3"/>
      <c r="AI10" s="3"/>
      <c r="AK10" s="5"/>
    </row>
    <row r="11" spans="1:58" x14ac:dyDescent="0.25">
      <c r="A11" s="8" t="s">
        <v>363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K11" s="5"/>
    </row>
    <row r="12" spans="1:58" x14ac:dyDescent="0.25">
      <c r="B12" s="3"/>
      <c r="D12" s="3"/>
      <c r="E12" s="3"/>
      <c r="G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X12" s="3"/>
      <c r="Z12" s="3"/>
      <c r="AA12" s="3"/>
      <c r="AB12" s="3"/>
      <c r="AC12" s="3"/>
      <c r="AD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58" s="320" customFormat="1" ht="15.75" customHeight="1" thickBot="1" x14ac:dyDescent="0.3">
      <c r="A13" s="319" t="s">
        <v>248</v>
      </c>
      <c r="B13" s="319"/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319"/>
    </row>
    <row r="14" spans="1:58" ht="15.75" customHeight="1" thickBot="1" x14ac:dyDescent="0.3">
      <c r="A14" s="321" t="s">
        <v>57</v>
      </c>
      <c r="B14" s="21" t="s">
        <v>24</v>
      </c>
      <c r="C14" s="21"/>
      <c r="D14" s="21"/>
      <c r="E14" s="21"/>
      <c r="F14" s="21"/>
      <c r="G14" s="21"/>
      <c r="H14" s="21" t="s">
        <v>85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 t="s">
        <v>92</v>
      </c>
      <c r="AL14" s="21"/>
      <c r="AM14" s="21"/>
      <c r="AN14" s="21"/>
      <c r="AO14" s="21" t="s">
        <v>112</v>
      </c>
      <c r="AP14" s="21"/>
      <c r="AQ14" s="21"/>
      <c r="AR14" s="21"/>
      <c r="AS14" s="21"/>
      <c r="AT14" s="21"/>
      <c r="AU14" s="21" t="s">
        <v>86</v>
      </c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</row>
    <row r="15" spans="1:58" ht="13.5" thickBot="1" x14ac:dyDescent="0.3">
      <c r="A15" s="321"/>
      <c r="B15" s="21"/>
      <c r="C15" s="21"/>
      <c r="D15" s="21"/>
      <c r="E15" s="21"/>
      <c r="F15" s="21"/>
      <c r="G15" s="21"/>
      <c r="H15" s="21" t="s">
        <v>54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 t="s">
        <v>55</v>
      </c>
      <c r="V15" s="21"/>
      <c r="W15" s="21"/>
      <c r="X15" s="21"/>
      <c r="Y15" s="21"/>
      <c r="Z15" s="21"/>
      <c r="AA15" s="21"/>
      <c r="AB15" s="21"/>
      <c r="AC15" s="21"/>
      <c r="AD15" s="21"/>
      <c r="AE15" s="21" t="s">
        <v>56</v>
      </c>
      <c r="AF15" s="21"/>
      <c r="AG15" s="21"/>
      <c r="AH15" s="21"/>
      <c r="AI15" s="21"/>
      <c r="AJ15" s="21"/>
      <c r="AK15" s="322" t="s">
        <v>94</v>
      </c>
      <c r="AL15" s="21" t="s">
        <v>95</v>
      </c>
      <c r="AM15" s="21" t="s">
        <v>93</v>
      </c>
      <c r="AN15" s="21" t="s">
        <v>96</v>
      </c>
      <c r="AO15" s="21" t="s">
        <v>101</v>
      </c>
      <c r="AP15" s="21" t="s">
        <v>102</v>
      </c>
      <c r="AQ15" s="21" t="s">
        <v>103</v>
      </c>
      <c r="AR15" s="21" t="s">
        <v>105</v>
      </c>
      <c r="AS15" s="21" t="s">
        <v>104</v>
      </c>
      <c r="AT15" s="21" t="s">
        <v>105</v>
      </c>
      <c r="AU15" s="21" t="s">
        <v>1</v>
      </c>
      <c r="AV15" s="21" t="s">
        <v>63</v>
      </c>
      <c r="AW15" s="321" t="s">
        <v>67</v>
      </c>
      <c r="AX15" s="321"/>
      <c r="AY15" s="321"/>
      <c r="AZ15" s="321" t="s">
        <v>70</v>
      </c>
      <c r="BA15" s="321"/>
      <c r="BB15" s="21" t="s">
        <v>71</v>
      </c>
      <c r="BC15" s="21" t="s">
        <v>84</v>
      </c>
      <c r="BD15" s="321" t="s">
        <v>74</v>
      </c>
      <c r="BE15" s="321"/>
      <c r="BF15" s="321"/>
    </row>
    <row r="16" spans="1:58" s="3" customFormat="1" ht="66" customHeight="1" thickBot="1" x14ac:dyDescent="0.3">
      <c r="A16" s="321"/>
      <c r="B16" s="323" t="s">
        <v>6</v>
      </c>
      <c r="C16" s="323" t="s">
        <v>7</v>
      </c>
      <c r="D16" s="323" t="s">
        <v>0</v>
      </c>
      <c r="E16" s="323" t="s">
        <v>1</v>
      </c>
      <c r="F16" s="323" t="s">
        <v>2</v>
      </c>
      <c r="G16" s="323" t="s">
        <v>8</v>
      </c>
      <c r="H16" s="324" t="s">
        <v>9</v>
      </c>
      <c r="I16" s="323" t="s">
        <v>3</v>
      </c>
      <c r="J16" s="323" t="s">
        <v>21</v>
      </c>
      <c r="K16" s="323" t="s">
        <v>10</v>
      </c>
      <c r="L16" s="323" t="s">
        <v>51</v>
      </c>
      <c r="M16" s="323" t="s">
        <v>15</v>
      </c>
      <c r="N16" s="323" t="s">
        <v>14</v>
      </c>
      <c r="O16" s="323" t="s">
        <v>13</v>
      </c>
      <c r="P16" s="323" t="s">
        <v>4</v>
      </c>
      <c r="Q16" s="323" t="s">
        <v>91</v>
      </c>
      <c r="R16" s="323" t="s">
        <v>58</v>
      </c>
      <c r="S16" s="323" t="s">
        <v>59</v>
      </c>
      <c r="T16" s="323" t="s">
        <v>5</v>
      </c>
      <c r="U16" s="323" t="s">
        <v>11</v>
      </c>
      <c r="V16" s="323" t="s">
        <v>10</v>
      </c>
      <c r="W16" s="323" t="s">
        <v>15</v>
      </c>
      <c r="X16" s="323" t="s">
        <v>12</v>
      </c>
      <c r="Y16" s="323" t="s">
        <v>14</v>
      </c>
      <c r="Z16" s="323" t="s">
        <v>13</v>
      </c>
      <c r="AA16" s="323" t="s">
        <v>16</v>
      </c>
      <c r="AB16" s="323" t="s">
        <v>17</v>
      </c>
      <c r="AC16" s="323" t="s">
        <v>18</v>
      </c>
      <c r="AD16" s="323" t="s">
        <v>19</v>
      </c>
      <c r="AE16" s="323" t="s">
        <v>25</v>
      </c>
      <c r="AF16" s="323" t="s">
        <v>22</v>
      </c>
      <c r="AG16" s="323" t="s">
        <v>20</v>
      </c>
      <c r="AH16" s="325" t="s">
        <v>199</v>
      </c>
      <c r="AI16" s="325" t="s">
        <v>260</v>
      </c>
      <c r="AJ16" s="325" t="s">
        <v>23</v>
      </c>
      <c r="AK16" s="322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326" t="s">
        <v>64</v>
      </c>
      <c r="AX16" s="326" t="s">
        <v>65</v>
      </c>
      <c r="AY16" s="326" t="s">
        <v>66</v>
      </c>
      <c r="AZ16" s="326" t="s">
        <v>68</v>
      </c>
      <c r="BA16" s="323" t="s">
        <v>69</v>
      </c>
      <c r="BB16" s="21"/>
      <c r="BC16" s="21"/>
      <c r="BD16" s="326" t="s">
        <v>64</v>
      </c>
      <c r="BE16" s="326" t="s">
        <v>73</v>
      </c>
      <c r="BF16" s="326" t="s">
        <v>72</v>
      </c>
    </row>
    <row r="17" spans="1:58" s="3" customFormat="1" ht="26.25" thickBot="1" x14ac:dyDescent="0.3">
      <c r="A17" s="321"/>
      <c r="B17" s="323" t="s">
        <v>26</v>
      </c>
      <c r="C17" s="323" t="s">
        <v>27</v>
      </c>
      <c r="D17" s="324" t="s">
        <v>50</v>
      </c>
      <c r="E17" s="323" t="s">
        <v>28</v>
      </c>
      <c r="F17" s="323" t="s">
        <v>29</v>
      </c>
      <c r="G17" s="323" t="s">
        <v>30</v>
      </c>
      <c r="H17" s="324" t="s">
        <v>31</v>
      </c>
      <c r="I17" s="323" t="s">
        <v>32</v>
      </c>
      <c r="J17" s="323" t="s">
        <v>33</v>
      </c>
      <c r="K17" s="323" t="s">
        <v>34</v>
      </c>
      <c r="L17" s="325" t="s">
        <v>35</v>
      </c>
      <c r="M17" s="323" t="s">
        <v>36</v>
      </c>
      <c r="N17" s="323" t="s">
        <v>37</v>
      </c>
      <c r="O17" s="323" t="s">
        <v>38</v>
      </c>
      <c r="P17" s="323" t="s">
        <v>39</v>
      </c>
      <c r="Q17" s="323" t="s">
        <v>40</v>
      </c>
      <c r="R17" s="323" t="s">
        <v>41</v>
      </c>
      <c r="S17" s="323" t="s">
        <v>52</v>
      </c>
      <c r="T17" s="323" t="s">
        <v>42</v>
      </c>
      <c r="U17" s="323" t="s">
        <v>60</v>
      </c>
      <c r="V17" s="323" t="s">
        <v>43</v>
      </c>
      <c r="W17" s="323" t="s">
        <v>44</v>
      </c>
      <c r="X17" s="323" t="s">
        <v>45</v>
      </c>
      <c r="Y17" s="323" t="s">
        <v>46</v>
      </c>
      <c r="Z17" s="323" t="s">
        <v>47</v>
      </c>
      <c r="AA17" s="323" t="s">
        <v>48</v>
      </c>
      <c r="AB17" s="323" t="s">
        <v>61</v>
      </c>
      <c r="AC17" s="323" t="s">
        <v>49</v>
      </c>
      <c r="AD17" s="323" t="s">
        <v>87</v>
      </c>
      <c r="AE17" s="323" t="s">
        <v>90</v>
      </c>
      <c r="AF17" s="323" t="s">
        <v>62</v>
      </c>
      <c r="AG17" s="323" t="s">
        <v>88</v>
      </c>
      <c r="AH17" s="325" t="s">
        <v>200</v>
      </c>
      <c r="AI17" s="323" t="s">
        <v>261</v>
      </c>
      <c r="AJ17" s="325" t="s">
        <v>262</v>
      </c>
      <c r="AK17" s="323" t="s">
        <v>75</v>
      </c>
      <c r="AL17" s="323" t="s">
        <v>76</v>
      </c>
      <c r="AM17" s="323" t="s">
        <v>77</v>
      </c>
      <c r="AN17" s="326" t="s">
        <v>78</v>
      </c>
      <c r="AO17" s="326" t="s">
        <v>79</v>
      </c>
      <c r="AP17" s="326" t="s">
        <v>80</v>
      </c>
      <c r="AQ17" s="326" t="s">
        <v>81</v>
      </c>
      <c r="AR17" s="326" t="s">
        <v>82</v>
      </c>
      <c r="AS17" s="326" t="s">
        <v>83</v>
      </c>
      <c r="AT17" s="326" t="s">
        <v>89</v>
      </c>
      <c r="AU17" s="326" t="s">
        <v>97</v>
      </c>
      <c r="AV17" s="326" t="s">
        <v>98</v>
      </c>
      <c r="AW17" s="326" t="s">
        <v>202</v>
      </c>
      <c r="AX17" s="326" t="s">
        <v>99</v>
      </c>
      <c r="AY17" s="326" t="s">
        <v>106</v>
      </c>
      <c r="AZ17" s="326" t="s">
        <v>100</v>
      </c>
      <c r="BA17" s="326" t="s">
        <v>107</v>
      </c>
      <c r="BB17" s="326" t="s">
        <v>108</v>
      </c>
      <c r="BC17" s="326" t="s">
        <v>109</v>
      </c>
      <c r="BD17" s="326" t="s">
        <v>110</v>
      </c>
      <c r="BE17" s="326" t="s">
        <v>111</v>
      </c>
      <c r="BF17" s="326" t="s">
        <v>263</v>
      </c>
    </row>
    <row r="18" spans="1:58" s="3" customFormat="1" x14ac:dyDescent="0.25">
      <c r="A18" s="327">
        <v>1</v>
      </c>
      <c r="B18" s="22" t="s">
        <v>120</v>
      </c>
      <c r="C18" s="23" t="s">
        <v>120</v>
      </c>
      <c r="D18" s="23" t="s">
        <v>121</v>
      </c>
      <c r="E18" s="23" t="s">
        <v>119</v>
      </c>
      <c r="F18" s="24" t="s">
        <v>164</v>
      </c>
      <c r="G18" s="25">
        <v>11000</v>
      </c>
      <c r="H18" s="26" t="s">
        <v>125</v>
      </c>
      <c r="I18" s="27" t="s">
        <v>122</v>
      </c>
      <c r="J18" s="23" t="s">
        <v>123</v>
      </c>
      <c r="K18" s="28">
        <v>41394</v>
      </c>
      <c r="L18" s="29">
        <v>28160</v>
      </c>
      <c r="M18" s="30">
        <v>11041</v>
      </c>
      <c r="N18" s="28">
        <v>41394</v>
      </c>
      <c r="O18" s="28">
        <v>41639</v>
      </c>
      <c r="P18" s="23">
        <v>1</v>
      </c>
      <c r="Q18" s="23"/>
      <c r="R18" s="23"/>
      <c r="S18" s="23"/>
      <c r="T18" s="31" t="s">
        <v>117</v>
      </c>
      <c r="U18" s="32" t="s">
        <v>124</v>
      </c>
      <c r="V18" s="33">
        <v>41628</v>
      </c>
      <c r="W18" s="34">
        <v>11213</v>
      </c>
      <c r="X18" s="35" t="s">
        <v>132</v>
      </c>
      <c r="Y18" s="33">
        <v>41640</v>
      </c>
      <c r="Z18" s="33">
        <v>41820</v>
      </c>
      <c r="AA18" s="36">
        <v>8.14E-2</v>
      </c>
      <c r="AB18" s="23"/>
      <c r="AC18" s="29">
        <f>286.73*3</f>
        <v>860.19</v>
      </c>
      <c r="AD18" s="31"/>
      <c r="AE18" s="37">
        <f>3520*12+AC18</f>
        <v>43100.19</v>
      </c>
      <c r="AF18" s="29">
        <v>28160</v>
      </c>
      <c r="AG18" s="29">
        <f>21120+3520+3520+3520+3520+286.73+3520+286.73+3520+286.73</f>
        <v>43100.19000000001</v>
      </c>
      <c r="AH18" s="38">
        <v>38067.300000000003</v>
      </c>
      <c r="AI18" s="38">
        <f>3806.73+3806.73+3806.73</f>
        <v>11420.19</v>
      </c>
      <c r="AJ18" s="39">
        <f>AF18+AG18+AH18+AI18</f>
        <v>120747.68000000001</v>
      </c>
      <c r="AK18" s="26"/>
      <c r="AL18" s="23"/>
      <c r="AM18" s="24"/>
      <c r="AN18" s="31"/>
      <c r="AO18" s="40"/>
      <c r="AP18" s="41"/>
      <c r="AQ18" s="41"/>
      <c r="AR18" s="41"/>
      <c r="AS18" s="41"/>
      <c r="AT18" s="42"/>
      <c r="AU18" s="40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2"/>
    </row>
    <row r="19" spans="1:58" s="3" customFormat="1" x14ac:dyDescent="0.25">
      <c r="A19" s="328"/>
      <c r="B19" s="43"/>
      <c r="C19" s="44"/>
      <c r="D19" s="44"/>
      <c r="E19" s="44"/>
      <c r="F19" s="45"/>
      <c r="G19" s="46"/>
      <c r="H19" s="47"/>
      <c r="I19" s="48"/>
      <c r="J19" s="44"/>
      <c r="K19" s="49"/>
      <c r="L19" s="50"/>
      <c r="M19" s="51"/>
      <c r="N19" s="49"/>
      <c r="O19" s="49"/>
      <c r="P19" s="44"/>
      <c r="Q19" s="44"/>
      <c r="R19" s="44"/>
      <c r="S19" s="44"/>
      <c r="T19" s="52"/>
      <c r="U19" s="53" t="s">
        <v>127</v>
      </c>
      <c r="V19" s="54">
        <v>41815</v>
      </c>
      <c r="W19" s="55">
        <v>11337</v>
      </c>
      <c r="X19" s="56" t="s">
        <v>166</v>
      </c>
      <c r="Y19" s="54">
        <v>41821</v>
      </c>
      <c r="Z19" s="54">
        <v>42004</v>
      </c>
      <c r="AA19" s="57"/>
      <c r="AB19" s="44"/>
      <c r="AC19" s="57"/>
      <c r="AD19" s="52"/>
      <c r="AE19" s="58"/>
      <c r="AF19" s="44"/>
      <c r="AG19" s="44"/>
      <c r="AH19" s="59"/>
      <c r="AI19" s="59"/>
      <c r="AJ19" s="52"/>
      <c r="AK19" s="43"/>
      <c r="AL19" s="60"/>
      <c r="AM19" s="45"/>
      <c r="AN19" s="61"/>
      <c r="AO19" s="62"/>
      <c r="AP19" s="57"/>
      <c r="AQ19" s="57"/>
      <c r="AR19" s="57"/>
      <c r="AS19" s="57"/>
      <c r="AT19" s="63"/>
      <c r="AU19" s="62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63"/>
    </row>
    <row r="20" spans="1:58" s="3" customFormat="1" ht="25.5" x14ac:dyDescent="0.25">
      <c r="A20" s="328"/>
      <c r="B20" s="43"/>
      <c r="C20" s="44"/>
      <c r="D20" s="44"/>
      <c r="E20" s="44"/>
      <c r="F20" s="45"/>
      <c r="G20" s="46"/>
      <c r="H20" s="47"/>
      <c r="I20" s="48"/>
      <c r="J20" s="44"/>
      <c r="K20" s="49"/>
      <c r="L20" s="50"/>
      <c r="M20" s="51"/>
      <c r="N20" s="49"/>
      <c r="O20" s="49"/>
      <c r="P20" s="44"/>
      <c r="Q20" s="44"/>
      <c r="R20" s="44"/>
      <c r="S20" s="44"/>
      <c r="T20" s="64"/>
      <c r="U20" s="65" t="s">
        <v>128</v>
      </c>
      <c r="V20" s="66">
        <v>41905</v>
      </c>
      <c r="W20" s="67">
        <v>11400</v>
      </c>
      <c r="X20" s="68" t="s">
        <v>190</v>
      </c>
      <c r="Y20" s="66">
        <v>41913</v>
      </c>
      <c r="Z20" s="66">
        <v>42004</v>
      </c>
      <c r="AA20" s="57"/>
      <c r="AB20" s="44"/>
      <c r="AC20" s="57"/>
      <c r="AD20" s="52"/>
      <c r="AE20" s="58"/>
      <c r="AF20" s="44"/>
      <c r="AG20" s="44"/>
      <c r="AH20" s="59"/>
      <c r="AI20" s="59"/>
      <c r="AJ20" s="52"/>
      <c r="AK20" s="43"/>
      <c r="AL20" s="60"/>
      <c r="AM20" s="45"/>
      <c r="AN20" s="61"/>
      <c r="AO20" s="62"/>
      <c r="AP20" s="57"/>
      <c r="AQ20" s="57"/>
      <c r="AR20" s="57"/>
      <c r="AS20" s="57"/>
      <c r="AT20" s="63"/>
      <c r="AU20" s="62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63"/>
    </row>
    <row r="21" spans="1:58" s="3" customFormat="1" x14ac:dyDescent="0.25">
      <c r="A21" s="328"/>
      <c r="B21" s="43"/>
      <c r="C21" s="44"/>
      <c r="D21" s="44"/>
      <c r="E21" s="44"/>
      <c r="F21" s="45"/>
      <c r="G21" s="46"/>
      <c r="H21" s="47"/>
      <c r="I21" s="48"/>
      <c r="J21" s="44"/>
      <c r="K21" s="49"/>
      <c r="L21" s="50"/>
      <c r="M21" s="51"/>
      <c r="N21" s="49"/>
      <c r="O21" s="49"/>
      <c r="P21" s="44"/>
      <c r="Q21" s="44"/>
      <c r="R21" s="44"/>
      <c r="S21" s="44"/>
      <c r="T21" s="64"/>
      <c r="U21" s="32" t="s">
        <v>118</v>
      </c>
      <c r="V21" s="33">
        <v>41984</v>
      </c>
      <c r="W21" s="34">
        <v>11458</v>
      </c>
      <c r="X21" s="35" t="s">
        <v>166</v>
      </c>
      <c r="Y21" s="69">
        <v>42005</v>
      </c>
      <c r="Z21" s="69">
        <v>42185</v>
      </c>
      <c r="AA21" s="57"/>
      <c r="AB21" s="44"/>
      <c r="AC21" s="57"/>
      <c r="AD21" s="52"/>
      <c r="AE21" s="58"/>
      <c r="AF21" s="44"/>
      <c r="AG21" s="44"/>
      <c r="AH21" s="59"/>
      <c r="AI21" s="59"/>
      <c r="AJ21" s="52"/>
      <c r="AK21" s="43"/>
      <c r="AL21" s="60"/>
      <c r="AM21" s="45"/>
      <c r="AN21" s="61"/>
      <c r="AO21" s="62"/>
      <c r="AP21" s="57"/>
      <c r="AQ21" s="57"/>
      <c r="AR21" s="57"/>
      <c r="AS21" s="57"/>
      <c r="AT21" s="63"/>
      <c r="AU21" s="62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63"/>
    </row>
    <row r="22" spans="1:58" s="3" customFormat="1" x14ac:dyDescent="0.25">
      <c r="A22" s="328"/>
      <c r="B22" s="43"/>
      <c r="C22" s="44"/>
      <c r="D22" s="44"/>
      <c r="E22" s="44"/>
      <c r="F22" s="45"/>
      <c r="G22" s="46"/>
      <c r="H22" s="47"/>
      <c r="I22" s="48"/>
      <c r="J22" s="44"/>
      <c r="K22" s="49"/>
      <c r="L22" s="50"/>
      <c r="M22" s="51"/>
      <c r="N22" s="49"/>
      <c r="O22" s="49"/>
      <c r="P22" s="44"/>
      <c r="Q22" s="44"/>
      <c r="R22" s="44"/>
      <c r="S22" s="44"/>
      <c r="T22" s="64"/>
      <c r="U22" s="53" t="s">
        <v>129</v>
      </c>
      <c r="V22" s="54">
        <v>42171</v>
      </c>
      <c r="W22" s="55">
        <v>11580</v>
      </c>
      <c r="X22" s="56" t="s">
        <v>166</v>
      </c>
      <c r="Y22" s="69">
        <v>42186</v>
      </c>
      <c r="Z22" s="69">
        <v>42369</v>
      </c>
      <c r="AA22" s="57"/>
      <c r="AB22" s="44"/>
      <c r="AC22" s="57"/>
      <c r="AD22" s="52"/>
      <c r="AE22" s="58"/>
      <c r="AF22" s="44"/>
      <c r="AG22" s="44"/>
      <c r="AH22" s="59"/>
      <c r="AI22" s="59"/>
      <c r="AJ22" s="52"/>
      <c r="AK22" s="43"/>
      <c r="AL22" s="60"/>
      <c r="AM22" s="45"/>
      <c r="AN22" s="61"/>
      <c r="AO22" s="62"/>
      <c r="AP22" s="57"/>
      <c r="AQ22" s="57"/>
      <c r="AR22" s="57"/>
      <c r="AS22" s="57"/>
      <c r="AT22" s="63"/>
      <c r="AU22" s="62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63"/>
    </row>
    <row r="23" spans="1:58" ht="13.5" thickBot="1" x14ac:dyDescent="0.3">
      <c r="A23" s="329"/>
      <c r="B23" s="70"/>
      <c r="C23" s="71"/>
      <c r="D23" s="71"/>
      <c r="E23" s="71"/>
      <c r="F23" s="72"/>
      <c r="G23" s="73"/>
      <c r="H23" s="74"/>
      <c r="I23" s="75"/>
      <c r="J23" s="71"/>
      <c r="K23" s="76"/>
      <c r="L23" s="77"/>
      <c r="M23" s="78"/>
      <c r="N23" s="76"/>
      <c r="O23" s="76"/>
      <c r="P23" s="71"/>
      <c r="Q23" s="71"/>
      <c r="R23" s="71"/>
      <c r="S23" s="71"/>
      <c r="T23" s="79"/>
      <c r="U23" s="80" t="s">
        <v>130</v>
      </c>
      <c r="V23" s="81">
        <v>42367</v>
      </c>
      <c r="W23" s="82">
        <v>11718</v>
      </c>
      <c r="X23" s="83" t="s">
        <v>166</v>
      </c>
      <c r="Y23" s="84">
        <v>42370</v>
      </c>
      <c r="Z23" s="84">
        <v>42735</v>
      </c>
      <c r="AA23" s="85"/>
      <c r="AB23" s="71"/>
      <c r="AC23" s="85"/>
      <c r="AD23" s="79"/>
      <c r="AE23" s="86"/>
      <c r="AF23" s="71"/>
      <c r="AG23" s="71"/>
      <c r="AH23" s="87"/>
      <c r="AI23" s="87"/>
      <c r="AJ23" s="79"/>
      <c r="AK23" s="70"/>
      <c r="AL23" s="88"/>
      <c r="AM23" s="72"/>
      <c r="AN23" s="89"/>
      <c r="AO23" s="90"/>
      <c r="AP23" s="85"/>
      <c r="AQ23" s="85"/>
      <c r="AR23" s="85"/>
      <c r="AS23" s="85"/>
      <c r="AT23" s="91"/>
      <c r="AU23" s="90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91"/>
    </row>
    <row r="24" spans="1:58" x14ac:dyDescent="0.25">
      <c r="A24" s="327">
        <v>2</v>
      </c>
      <c r="B24" s="22" t="s">
        <v>133</v>
      </c>
      <c r="C24" s="23" t="s">
        <v>120</v>
      </c>
      <c r="D24" s="23" t="s">
        <v>121</v>
      </c>
      <c r="E24" s="23" t="s">
        <v>119</v>
      </c>
      <c r="F24" s="24" t="s">
        <v>165</v>
      </c>
      <c r="G24" s="25">
        <v>10990</v>
      </c>
      <c r="H24" s="26" t="s">
        <v>136</v>
      </c>
      <c r="I24" s="92" t="s">
        <v>144</v>
      </c>
      <c r="J24" s="23" t="s">
        <v>145</v>
      </c>
      <c r="K24" s="28">
        <v>41397</v>
      </c>
      <c r="L24" s="29">
        <v>11800</v>
      </c>
      <c r="M24" s="23">
        <v>11043</v>
      </c>
      <c r="N24" s="28">
        <v>41400</v>
      </c>
      <c r="O24" s="28">
        <v>41639</v>
      </c>
      <c r="P24" s="23">
        <v>1</v>
      </c>
      <c r="Q24" s="23" t="s">
        <v>157</v>
      </c>
      <c r="R24" s="23"/>
      <c r="S24" s="23"/>
      <c r="T24" s="31" t="s">
        <v>143</v>
      </c>
      <c r="U24" s="93" t="s">
        <v>124</v>
      </c>
      <c r="V24" s="94">
        <v>41628</v>
      </c>
      <c r="W24" s="95">
        <v>11213</v>
      </c>
      <c r="X24" s="96" t="s">
        <v>166</v>
      </c>
      <c r="Y24" s="33">
        <v>41640</v>
      </c>
      <c r="Z24" s="33">
        <v>41820</v>
      </c>
      <c r="AA24" s="23"/>
      <c r="AB24" s="23"/>
      <c r="AC24" s="29"/>
      <c r="AD24" s="31"/>
      <c r="AE24" s="37"/>
      <c r="AF24" s="29">
        <v>11800</v>
      </c>
      <c r="AG24" s="29">
        <f>1500*12</f>
        <v>18000</v>
      </c>
      <c r="AH24" s="29">
        <f>1500*11</f>
        <v>16500</v>
      </c>
      <c r="AI24" s="29">
        <f>1500+1500+1500+1500</f>
        <v>6000</v>
      </c>
      <c r="AJ24" s="39">
        <f>AF24+AG24+AH24+AI24</f>
        <v>52300</v>
      </c>
      <c r="AK24" s="26"/>
      <c r="AL24" s="97"/>
      <c r="AM24" s="98"/>
      <c r="AN24" s="99"/>
      <c r="AO24" s="100"/>
      <c r="AP24" s="97"/>
      <c r="AQ24" s="97"/>
      <c r="AR24" s="97"/>
      <c r="AS24" s="97"/>
      <c r="AT24" s="99"/>
      <c r="AU24" s="101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3"/>
    </row>
    <row r="25" spans="1:58" x14ac:dyDescent="0.25">
      <c r="A25" s="328"/>
      <c r="B25" s="43"/>
      <c r="C25" s="44"/>
      <c r="D25" s="44"/>
      <c r="E25" s="44"/>
      <c r="F25" s="45"/>
      <c r="G25" s="46"/>
      <c r="H25" s="47"/>
      <c r="I25" s="104"/>
      <c r="J25" s="44"/>
      <c r="K25" s="49"/>
      <c r="L25" s="50"/>
      <c r="M25" s="44"/>
      <c r="N25" s="49"/>
      <c r="O25" s="49"/>
      <c r="P25" s="44"/>
      <c r="Q25" s="44"/>
      <c r="R25" s="44"/>
      <c r="S25" s="44"/>
      <c r="T25" s="52"/>
      <c r="U25" s="53" t="s">
        <v>127</v>
      </c>
      <c r="V25" s="54">
        <v>41815</v>
      </c>
      <c r="W25" s="55">
        <v>11337</v>
      </c>
      <c r="X25" s="105" t="s">
        <v>166</v>
      </c>
      <c r="Y25" s="54">
        <v>41821</v>
      </c>
      <c r="Z25" s="54">
        <v>42004</v>
      </c>
      <c r="AA25" s="44"/>
      <c r="AB25" s="44"/>
      <c r="AC25" s="44"/>
      <c r="AD25" s="52"/>
      <c r="AE25" s="43"/>
      <c r="AF25" s="44"/>
      <c r="AG25" s="44"/>
      <c r="AH25" s="44"/>
      <c r="AI25" s="44"/>
      <c r="AJ25" s="52"/>
      <c r="AK25" s="43"/>
      <c r="AL25" s="106"/>
      <c r="AM25" s="45"/>
      <c r="AN25" s="107"/>
      <c r="AO25" s="108"/>
      <c r="AP25" s="106"/>
      <c r="AQ25" s="106"/>
      <c r="AR25" s="106"/>
      <c r="AS25" s="106"/>
      <c r="AT25" s="107"/>
      <c r="AU25" s="62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63"/>
    </row>
    <row r="26" spans="1:58" x14ac:dyDescent="0.25">
      <c r="A26" s="328"/>
      <c r="B26" s="43"/>
      <c r="C26" s="44"/>
      <c r="D26" s="44"/>
      <c r="E26" s="44"/>
      <c r="F26" s="45"/>
      <c r="G26" s="46"/>
      <c r="H26" s="47"/>
      <c r="I26" s="104"/>
      <c r="J26" s="44"/>
      <c r="K26" s="49"/>
      <c r="L26" s="50"/>
      <c r="M26" s="44"/>
      <c r="N26" s="49"/>
      <c r="O26" s="49"/>
      <c r="P26" s="44"/>
      <c r="Q26" s="44"/>
      <c r="R26" s="44"/>
      <c r="S26" s="44"/>
      <c r="T26" s="52"/>
      <c r="U26" s="53" t="s">
        <v>128</v>
      </c>
      <c r="V26" s="54">
        <v>41984</v>
      </c>
      <c r="W26" s="55">
        <v>11458</v>
      </c>
      <c r="X26" s="105" t="s">
        <v>166</v>
      </c>
      <c r="Y26" s="69">
        <v>42005</v>
      </c>
      <c r="Z26" s="69">
        <v>42185</v>
      </c>
      <c r="AA26" s="44"/>
      <c r="AB26" s="44"/>
      <c r="AC26" s="44"/>
      <c r="AD26" s="52"/>
      <c r="AE26" s="43"/>
      <c r="AF26" s="44"/>
      <c r="AG26" s="44"/>
      <c r="AH26" s="44"/>
      <c r="AI26" s="44"/>
      <c r="AJ26" s="52"/>
      <c r="AK26" s="43"/>
      <c r="AL26" s="106"/>
      <c r="AM26" s="45"/>
      <c r="AN26" s="107"/>
      <c r="AO26" s="108"/>
      <c r="AP26" s="106"/>
      <c r="AQ26" s="106"/>
      <c r="AR26" s="106"/>
      <c r="AS26" s="106"/>
      <c r="AT26" s="107"/>
      <c r="AU26" s="62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63"/>
    </row>
    <row r="27" spans="1:58" x14ac:dyDescent="0.25">
      <c r="A27" s="328"/>
      <c r="B27" s="43"/>
      <c r="C27" s="44"/>
      <c r="D27" s="44"/>
      <c r="E27" s="44"/>
      <c r="F27" s="45"/>
      <c r="G27" s="46"/>
      <c r="H27" s="47"/>
      <c r="I27" s="104"/>
      <c r="J27" s="44"/>
      <c r="K27" s="49"/>
      <c r="L27" s="50"/>
      <c r="M27" s="44"/>
      <c r="N27" s="49"/>
      <c r="O27" s="49"/>
      <c r="P27" s="44"/>
      <c r="Q27" s="44"/>
      <c r="R27" s="44"/>
      <c r="S27" s="44"/>
      <c r="T27" s="52"/>
      <c r="U27" s="53" t="s">
        <v>118</v>
      </c>
      <c r="V27" s="54">
        <v>42171</v>
      </c>
      <c r="W27" s="55">
        <v>11580</v>
      </c>
      <c r="X27" s="105" t="s">
        <v>166</v>
      </c>
      <c r="Y27" s="69">
        <v>42186</v>
      </c>
      <c r="Z27" s="69">
        <v>42369</v>
      </c>
      <c r="AA27" s="44"/>
      <c r="AB27" s="44"/>
      <c r="AC27" s="44"/>
      <c r="AD27" s="52"/>
      <c r="AE27" s="43"/>
      <c r="AF27" s="44"/>
      <c r="AG27" s="44"/>
      <c r="AH27" s="44"/>
      <c r="AI27" s="44"/>
      <c r="AJ27" s="52"/>
      <c r="AK27" s="43"/>
      <c r="AL27" s="106"/>
      <c r="AM27" s="45"/>
      <c r="AN27" s="107"/>
      <c r="AO27" s="108"/>
      <c r="AP27" s="106"/>
      <c r="AQ27" s="106"/>
      <c r="AR27" s="106"/>
      <c r="AS27" s="106"/>
      <c r="AT27" s="107"/>
      <c r="AU27" s="62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63"/>
    </row>
    <row r="28" spans="1:58" ht="13.5" thickBot="1" x14ac:dyDescent="0.3">
      <c r="A28" s="329"/>
      <c r="B28" s="70"/>
      <c r="C28" s="71"/>
      <c r="D28" s="71"/>
      <c r="E28" s="71"/>
      <c r="F28" s="72"/>
      <c r="G28" s="73"/>
      <c r="H28" s="74"/>
      <c r="I28" s="109"/>
      <c r="J28" s="71"/>
      <c r="K28" s="76"/>
      <c r="L28" s="77"/>
      <c r="M28" s="71"/>
      <c r="N28" s="76"/>
      <c r="O28" s="76"/>
      <c r="P28" s="71"/>
      <c r="Q28" s="71"/>
      <c r="R28" s="71"/>
      <c r="S28" s="71"/>
      <c r="T28" s="79"/>
      <c r="U28" s="80" t="s">
        <v>129</v>
      </c>
      <c r="V28" s="81">
        <v>42367</v>
      </c>
      <c r="W28" s="82">
        <v>11718</v>
      </c>
      <c r="X28" s="110" t="s">
        <v>166</v>
      </c>
      <c r="Y28" s="84">
        <v>42370</v>
      </c>
      <c r="Z28" s="84">
        <v>42735</v>
      </c>
      <c r="AA28" s="71"/>
      <c r="AB28" s="71"/>
      <c r="AC28" s="71"/>
      <c r="AD28" s="79"/>
      <c r="AE28" s="70"/>
      <c r="AF28" s="71"/>
      <c r="AG28" s="71"/>
      <c r="AH28" s="71"/>
      <c r="AI28" s="71"/>
      <c r="AJ28" s="79"/>
      <c r="AK28" s="70"/>
      <c r="AL28" s="111"/>
      <c r="AM28" s="72"/>
      <c r="AN28" s="112"/>
      <c r="AO28" s="113"/>
      <c r="AP28" s="111"/>
      <c r="AQ28" s="111"/>
      <c r="AR28" s="111"/>
      <c r="AS28" s="111"/>
      <c r="AT28" s="112"/>
      <c r="AU28" s="90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91"/>
    </row>
    <row r="29" spans="1:58" x14ac:dyDescent="0.25">
      <c r="A29" s="330">
        <v>3</v>
      </c>
      <c r="B29" s="114" t="s">
        <v>134</v>
      </c>
      <c r="C29" s="115" t="s">
        <v>158</v>
      </c>
      <c r="D29" s="115" t="s">
        <v>149</v>
      </c>
      <c r="E29" s="115" t="s">
        <v>119</v>
      </c>
      <c r="F29" s="116" t="s">
        <v>159</v>
      </c>
      <c r="G29" s="117">
        <v>10999</v>
      </c>
      <c r="H29" s="118" t="s">
        <v>133</v>
      </c>
      <c r="I29" s="119" t="s">
        <v>168</v>
      </c>
      <c r="J29" s="115" t="s">
        <v>160</v>
      </c>
      <c r="K29" s="120">
        <v>41402</v>
      </c>
      <c r="L29" s="121">
        <v>123000</v>
      </c>
      <c r="M29" s="122">
        <v>11046</v>
      </c>
      <c r="N29" s="120">
        <v>41402</v>
      </c>
      <c r="O29" s="115" t="s">
        <v>161</v>
      </c>
      <c r="P29" s="115">
        <v>1</v>
      </c>
      <c r="Q29" s="115" t="s">
        <v>157</v>
      </c>
      <c r="R29" s="115"/>
      <c r="S29" s="115"/>
      <c r="T29" s="123" t="s">
        <v>117</v>
      </c>
      <c r="U29" s="93" t="s">
        <v>124</v>
      </c>
      <c r="V29" s="94">
        <v>41641</v>
      </c>
      <c r="W29" s="95">
        <v>11224</v>
      </c>
      <c r="X29" s="124" t="s">
        <v>166</v>
      </c>
      <c r="Y29" s="125">
        <v>41647</v>
      </c>
      <c r="Z29" s="125">
        <v>41889</v>
      </c>
      <c r="AA29" s="126"/>
      <c r="AB29" s="126"/>
      <c r="AC29" s="127"/>
      <c r="AD29" s="128"/>
      <c r="AE29" s="129"/>
      <c r="AF29" s="127"/>
      <c r="AG29" s="127"/>
      <c r="AH29" s="127"/>
      <c r="AI29" s="29">
        <f>16517.92+24776.88</f>
        <v>41294.800000000003</v>
      </c>
      <c r="AJ29" s="39">
        <f>AF34+AG34+AH34+AI29</f>
        <v>396609.92</v>
      </c>
      <c r="AK29" s="118" t="s">
        <v>162</v>
      </c>
      <c r="AL29" s="122">
        <v>11023</v>
      </c>
      <c r="AM29" s="130" t="s">
        <v>156</v>
      </c>
      <c r="AN29" s="117">
        <v>11075</v>
      </c>
      <c r="AO29" s="131"/>
      <c r="AP29" s="132"/>
      <c r="AQ29" s="132"/>
      <c r="AR29" s="132"/>
      <c r="AS29" s="132"/>
      <c r="AT29" s="133"/>
      <c r="AU29" s="40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2"/>
    </row>
    <row r="30" spans="1:58" ht="63.75" x14ac:dyDescent="0.25">
      <c r="A30" s="328"/>
      <c r="B30" s="43"/>
      <c r="C30" s="44"/>
      <c r="D30" s="44"/>
      <c r="E30" s="44"/>
      <c r="F30" s="45"/>
      <c r="G30" s="46"/>
      <c r="H30" s="47"/>
      <c r="I30" s="48"/>
      <c r="J30" s="44"/>
      <c r="K30" s="49"/>
      <c r="L30" s="50"/>
      <c r="M30" s="51"/>
      <c r="N30" s="49"/>
      <c r="O30" s="44"/>
      <c r="P30" s="44"/>
      <c r="Q30" s="44"/>
      <c r="R30" s="44"/>
      <c r="S30" s="44"/>
      <c r="T30" s="52"/>
      <c r="U30" s="53" t="s">
        <v>127</v>
      </c>
      <c r="V30" s="54">
        <v>41782</v>
      </c>
      <c r="W30" s="55">
        <v>11318</v>
      </c>
      <c r="X30" s="56" t="s">
        <v>257</v>
      </c>
      <c r="Y30" s="54">
        <v>41647</v>
      </c>
      <c r="Z30" s="54">
        <v>41889</v>
      </c>
      <c r="AA30" s="134">
        <v>3.3300000000000003E-2</v>
      </c>
      <c r="AB30" s="135"/>
      <c r="AC30" s="136">
        <v>2282.8000000000002</v>
      </c>
      <c r="AD30" s="137"/>
      <c r="AE30" s="138">
        <f>L29+AC30</f>
        <v>125282.8</v>
      </c>
      <c r="AF30" s="139"/>
      <c r="AG30" s="139"/>
      <c r="AH30" s="139"/>
      <c r="AI30" s="50"/>
      <c r="AJ30" s="140"/>
      <c r="AK30" s="141"/>
      <c r="AL30" s="142"/>
      <c r="AM30" s="143"/>
      <c r="AN30" s="144"/>
      <c r="AO30" s="145"/>
      <c r="AP30" s="146"/>
      <c r="AQ30" s="146"/>
      <c r="AR30" s="146"/>
      <c r="AS30" s="146"/>
      <c r="AT30" s="147"/>
      <c r="AU30" s="58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148"/>
    </row>
    <row r="31" spans="1:58" x14ac:dyDescent="0.25">
      <c r="A31" s="328"/>
      <c r="B31" s="43"/>
      <c r="C31" s="44"/>
      <c r="D31" s="44"/>
      <c r="E31" s="44"/>
      <c r="F31" s="45"/>
      <c r="G31" s="46"/>
      <c r="H31" s="47"/>
      <c r="I31" s="48"/>
      <c r="J31" s="44"/>
      <c r="K31" s="49"/>
      <c r="L31" s="50"/>
      <c r="M31" s="51"/>
      <c r="N31" s="49"/>
      <c r="O31" s="44"/>
      <c r="P31" s="44"/>
      <c r="Q31" s="44"/>
      <c r="R31" s="44"/>
      <c r="S31" s="44"/>
      <c r="T31" s="52"/>
      <c r="U31" s="53" t="s">
        <v>128</v>
      </c>
      <c r="V31" s="54">
        <v>41872</v>
      </c>
      <c r="W31" s="55">
        <v>11378</v>
      </c>
      <c r="X31" s="105" t="s">
        <v>166</v>
      </c>
      <c r="Y31" s="54">
        <v>41890</v>
      </c>
      <c r="Z31" s="54">
        <v>42131</v>
      </c>
      <c r="AA31" s="134"/>
      <c r="AB31" s="149"/>
      <c r="AC31" s="136"/>
      <c r="AD31" s="137"/>
      <c r="AE31" s="150"/>
      <c r="AF31" s="139"/>
      <c r="AG31" s="139"/>
      <c r="AH31" s="139"/>
      <c r="AI31" s="50"/>
      <c r="AJ31" s="140"/>
      <c r="AK31" s="141"/>
      <c r="AL31" s="142"/>
      <c r="AM31" s="143"/>
      <c r="AN31" s="144"/>
      <c r="AO31" s="145"/>
      <c r="AP31" s="146"/>
      <c r="AQ31" s="146"/>
      <c r="AR31" s="146"/>
      <c r="AS31" s="146"/>
      <c r="AT31" s="147"/>
      <c r="AU31" s="58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148"/>
    </row>
    <row r="32" spans="1:58" x14ac:dyDescent="0.25">
      <c r="A32" s="328"/>
      <c r="B32" s="43"/>
      <c r="C32" s="44"/>
      <c r="D32" s="44"/>
      <c r="E32" s="44"/>
      <c r="F32" s="45"/>
      <c r="G32" s="46"/>
      <c r="H32" s="47"/>
      <c r="I32" s="48"/>
      <c r="J32" s="44"/>
      <c r="K32" s="49"/>
      <c r="L32" s="50"/>
      <c r="M32" s="51"/>
      <c r="N32" s="49"/>
      <c r="O32" s="44"/>
      <c r="P32" s="44"/>
      <c r="Q32" s="44"/>
      <c r="R32" s="44"/>
      <c r="S32" s="44"/>
      <c r="T32" s="52"/>
      <c r="U32" s="53" t="s">
        <v>118</v>
      </c>
      <c r="V32" s="54">
        <v>42111</v>
      </c>
      <c r="W32" s="55">
        <v>11537</v>
      </c>
      <c r="X32" s="105" t="s">
        <v>166</v>
      </c>
      <c r="Y32" s="54">
        <v>42132</v>
      </c>
      <c r="Z32" s="54">
        <v>42376</v>
      </c>
      <c r="AA32" s="134"/>
      <c r="AB32" s="151"/>
      <c r="AC32" s="136"/>
      <c r="AD32" s="137"/>
      <c r="AE32" s="152"/>
      <c r="AF32" s="136"/>
      <c r="AG32" s="136"/>
      <c r="AH32" s="136"/>
      <c r="AI32" s="50"/>
      <c r="AJ32" s="140"/>
      <c r="AK32" s="153"/>
      <c r="AL32" s="154"/>
      <c r="AM32" s="155"/>
      <c r="AN32" s="156"/>
      <c r="AO32" s="145"/>
      <c r="AP32" s="146"/>
      <c r="AQ32" s="146"/>
      <c r="AR32" s="146"/>
      <c r="AS32" s="146"/>
      <c r="AT32" s="147"/>
      <c r="AU32" s="58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148"/>
    </row>
    <row r="33" spans="1:58" ht="63.75" x14ac:dyDescent="0.25">
      <c r="A33" s="328"/>
      <c r="B33" s="43"/>
      <c r="C33" s="44"/>
      <c r="D33" s="44"/>
      <c r="E33" s="44"/>
      <c r="F33" s="45"/>
      <c r="G33" s="46"/>
      <c r="H33" s="47"/>
      <c r="I33" s="48"/>
      <c r="J33" s="44"/>
      <c r="K33" s="49"/>
      <c r="L33" s="50"/>
      <c r="M33" s="51"/>
      <c r="N33" s="49"/>
      <c r="O33" s="44"/>
      <c r="P33" s="44"/>
      <c r="Q33" s="44"/>
      <c r="R33" s="44"/>
      <c r="S33" s="44"/>
      <c r="T33" s="52"/>
      <c r="U33" s="53" t="s">
        <v>129</v>
      </c>
      <c r="V33" s="54">
        <v>42181</v>
      </c>
      <c r="W33" s="55">
        <v>11593</v>
      </c>
      <c r="X33" s="56" t="s">
        <v>258</v>
      </c>
      <c r="Y33" s="54">
        <v>42181</v>
      </c>
      <c r="Z33" s="54">
        <v>42376</v>
      </c>
      <c r="AA33" s="134">
        <v>9.5899999999999999E-2</v>
      </c>
      <c r="AB33" s="151"/>
      <c r="AC33" s="136">
        <f>1357.31*6</f>
        <v>8143.86</v>
      </c>
      <c r="AD33" s="157"/>
      <c r="AF33" s="136"/>
      <c r="AG33" s="136"/>
      <c r="AH33" s="136"/>
      <c r="AI33" s="50"/>
      <c r="AJ33" s="140"/>
      <c r="AK33" s="153"/>
      <c r="AL33" s="154"/>
      <c r="AM33" s="155"/>
      <c r="AN33" s="156"/>
      <c r="AO33" s="145"/>
      <c r="AP33" s="146"/>
      <c r="AQ33" s="146"/>
      <c r="AR33" s="146"/>
      <c r="AS33" s="146"/>
      <c r="AT33" s="147"/>
      <c r="AU33" s="58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148"/>
    </row>
    <row r="34" spans="1:58" ht="13.5" thickBot="1" x14ac:dyDescent="0.3">
      <c r="A34" s="331"/>
      <c r="B34" s="158"/>
      <c r="C34" s="159"/>
      <c r="D34" s="159"/>
      <c r="E34" s="159"/>
      <c r="F34" s="160"/>
      <c r="G34" s="161"/>
      <c r="H34" s="162"/>
      <c r="I34" s="163"/>
      <c r="J34" s="159"/>
      <c r="K34" s="164"/>
      <c r="L34" s="165"/>
      <c r="M34" s="166"/>
      <c r="N34" s="164"/>
      <c r="O34" s="159"/>
      <c r="P34" s="159"/>
      <c r="Q34" s="159"/>
      <c r="R34" s="159"/>
      <c r="S34" s="159"/>
      <c r="T34" s="167"/>
      <c r="U34" s="168" t="s">
        <v>130</v>
      </c>
      <c r="V34" s="169">
        <v>42367</v>
      </c>
      <c r="W34" s="170">
        <v>11718</v>
      </c>
      <c r="X34" s="105" t="s">
        <v>166</v>
      </c>
      <c r="Y34" s="84">
        <v>42377</v>
      </c>
      <c r="Z34" s="84">
        <v>42735</v>
      </c>
      <c r="AA34" s="171"/>
      <c r="AB34" s="171"/>
      <c r="AC34" s="171"/>
      <c r="AD34" s="172"/>
      <c r="AE34" s="173">
        <f>AE30+AC33</f>
        <v>133426.66</v>
      </c>
      <c r="AF34" s="136">
        <v>86340.479999999996</v>
      </c>
      <c r="AG34" s="136">
        <f>84939.36+14156.56+14156.56+14156.56+14156.56+14156.56</f>
        <v>155722.16</v>
      </c>
      <c r="AH34" s="136">
        <v>113252.48</v>
      </c>
      <c r="AI34" s="77"/>
      <c r="AJ34" s="174"/>
      <c r="AK34" s="175"/>
      <c r="AL34" s="166"/>
      <c r="AM34" s="176"/>
      <c r="AN34" s="161"/>
      <c r="AO34" s="177"/>
      <c r="AP34" s="178"/>
      <c r="AQ34" s="178"/>
      <c r="AR34" s="178"/>
      <c r="AS34" s="178"/>
      <c r="AT34" s="179"/>
      <c r="AU34" s="86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180"/>
    </row>
    <row r="35" spans="1:58" x14ac:dyDescent="0.25">
      <c r="A35" s="327">
        <v>4</v>
      </c>
      <c r="B35" s="22" t="s">
        <v>135</v>
      </c>
      <c r="C35" s="23" t="s">
        <v>114</v>
      </c>
      <c r="D35" s="23" t="s">
        <v>149</v>
      </c>
      <c r="E35" s="23" t="s">
        <v>119</v>
      </c>
      <c r="F35" s="24" t="s">
        <v>146</v>
      </c>
      <c r="G35" s="25">
        <v>10846</v>
      </c>
      <c r="H35" s="26" t="s">
        <v>115</v>
      </c>
      <c r="I35" s="92" t="s">
        <v>169</v>
      </c>
      <c r="J35" s="23" t="s">
        <v>116</v>
      </c>
      <c r="K35" s="28">
        <v>41155</v>
      </c>
      <c r="L35" s="29">
        <v>208799.39</v>
      </c>
      <c r="M35" s="30">
        <v>10865</v>
      </c>
      <c r="N35" s="28">
        <v>41155</v>
      </c>
      <c r="O35" s="28" t="s">
        <v>147</v>
      </c>
      <c r="P35" s="23">
        <v>1</v>
      </c>
      <c r="Q35" s="23" t="s">
        <v>157</v>
      </c>
      <c r="R35" s="23"/>
      <c r="S35" s="23"/>
      <c r="T35" s="181" t="s">
        <v>192</v>
      </c>
      <c r="U35" s="182" t="s">
        <v>124</v>
      </c>
      <c r="V35" s="125">
        <v>41260</v>
      </c>
      <c r="W35" s="183">
        <v>10955</v>
      </c>
      <c r="X35" s="124" t="s">
        <v>132</v>
      </c>
      <c r="Y35" s="125">
        <v>41275</v>
      </c>
      <c r="Z35" s="125">
        <v>41394</v>
      </c>
      <c r="AA35" s="126"/>
      <c r="AB35" s="126"/>
      <c r="AC35" s="127"/>
      <c r="AD35" s="128"/>
      <c r="AE35" s="129"/>
      <c r="AF35" s="127"/>
      <c r="AG35" s="127"/>
      <c r="AH35" s="184"/>
      <c r="AI35" s="29">
        <f>41054+41054+39001.3+39001.3</f>
        <v>160110.6</v>
      </c>
      <c r="AJ35" s="39">
        <f>AG44+AF44+AH44+AI35</f>
        <v>1652785.1</v>
      </c>
      <c r="AK35" s="26"/>
      <c r="AL35" s="132"/>
      <c r="AM35" s="132"/>
      <c r="AN35" s="133"/>
      <c r="AO35" s="131"/>
      <c r="AP35" s="132"/>
      <c r="AQ35" s="132"/>
      <c r="AR35" s="132"/>
      <c r="AS35" s="132"/>
      <c r="AT35" s="133"/>
      <c r="AU35" s="40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2"/>
    </row>
    <row r="36" spans="1:58" x14ac:dyDescent="0.25">
      <c r="A36" s="328"/>
      <c r="B36" s="43"/>
      <c r="C36" s="44"/>
      <c r="D36" s="44"/>
      <c r="E36" s="44"/>
      <c r="F36" s="45"/>
      <c r="G36" s="46"/>
      <c r="H36" s="47"/>
      <c r="I36" s="104"/>
      <c r="J36" s="44"/>
      <c r="K36" s="49"/>
      <c r="L36" s="50"/>
      <c r="M36" s="51"/>
      <c r="N36" s="49"/>
      <c r="O36" s="49"/>
      <c r="P36" s="44"/>
      <c r="Q36" s="44"/>
      <c r="R36" s="44"/>
      <c r="S36" s="44"/>
      <c r="T36" s="185"/>
      <c r="U36" s="65" t="s">
        <v>127</v>
      </c>
      <c r="V36" s="66">
        <v>41372</v>
      </c>
      <c r="W36" s="67">
        <v>11032</v>
      </c>
      <c r="X36" s="186" t="s">
        <v>132</v>
      </c>
      <c r="Y36" s="66">
        <v>41395</v>
      </c>
      <c r="Z36" s="66">
        <v>41514</v>
      </c>
      <c r="AA36" s="149"/>
      <c r="AB36" s="149"/>
      <c r="AC36" s="139"/>
      <c r="AD36" s="137"/>
      <c r="AE36" s="150"/>
      <c r="AF36" s="139"/>
      <c r="AG36" s="139"/>
      <c r="AH36" s="187"/>
      <c r="AI36" s="50"/>
      <c r="AJ36" s="140"/>
      <c r="AK36" s="47"/>
      <c r="AL36" s="146"/>
      <c r="AM36" s="146"/>
      <c r="AN36" s="147"/>
      <c r="AO36" s="145"/>
      <c r="AP36" s="146"/>
      <c r="AQ36" s="146"/>
      <c r="AR36" s="146"/>
      <c r="AS36" s="146"/>
      <c r="AT36" s="147"/>
      <c r="AU36" s="58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148"/>
    </row>
    <row r="37" spans="1:58" ht="25.5" x14ac:dyDescent="0.25">
      <c r="A37" s="328"/>
      <c r="B37" s="43"/>
      <c r="C37" s="44"/>
      <c r="D37" s="44"/>
      <c r="E37" s="44"/>
      <c r="F37" s="45"/>
      <c r="G37" s="46"/>
      <c r="H37" s="47"/>
      <c r="I37" s="104"/>
      <c r="J37" s="44"/>
      <c r="K37" s="49"/>
      <c r="L37" s="50"/>
      <c r="M37" s="51"/>
      <c r="N37" s="49"/>
      <c r="O37" s="49"/>
      <c r="P37" s="44"/>
      <c r="Q37" s="44"/>
      <c r="R37" s="44"/>
      <c r="S37" s="44"/>
      <c r="T37" s="185"/>
      <c r="U37" s="65" t="s">
        <v>128</v>
      </c>
      <c r="V37" s="66">
        <v>77911</v>
      </c>
      <c r="W37" s="67">
        <v>11069</v>
      </c>
      <c r="X37" s="68" t="s">
        <v>148</v>
      </c>
      <c r="Y37" s="66">
        <v>41387</v>
      </c>
      <c r="Z37" s="66">
        <v>41514</v>
      </c>
      <c r="AA37" s="149"/>
      <c r="AB37" s="149"/>
      <c r="AC37" s="139"/>
      <c r="AD37" s="137"/>
      <c r="AE37" s="150"/>
      <c r="AF37" s="139"/>
      <c r="AG37" s="139"/>
      <c r="AH37" s="187"/>
      <c r="AI37" s="50"/>
      <c r="AJ37" s="140"/>
      <c r="AK37" s="47"/>
      <c r="AL37" s="146"/>
      <c r="AM37" s="146"/>
      <c r="AN37" s="147"/>
      <c r="AO37" s="145"/>
      <c r="AP37" s="146"/>
      <c r="AQ37" s="146"/>
      <c r="AR37" s="146"/>
      <c r="AS37" s="146"/>
      <c r="AT37" s="147"/>
      <c r="AU37" s="58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148"/>
    </row>
    <row r="38" spans="1:58" ht="25.5" x14ac:dyDescent="0.25">
      <c r="A38" s="328"/>
      <c r="B38" s="43"/>
      <c r="C38" s="44"/>
      <c r="D38" s="44"/>
      <c r="E38" s="44"/>
      <c r="F38" s="45"/>
      <c r="G38" s="46"/>
      <c r="H38" s="47"/>
      <c r="I38" s="104"/>
      <c r="J38" s="44"/>
      <c r="K38" s="49"/>
      <c r="L38" s="50"/>
      <c r="M38" s="51"/>
      <c r="N38" s="49"/>
      <c r="O38" s="49"/>
      <c r="P38" s="44"/>
      <c r="Q38" s="44"/>
      <c r="R38" s="44"/>
      <c r="S38" s="44"/>
      <c r="T38" s="185"/>
      <c r="U38" s="65" t="s">
        <v>118</v>
      </c>
      <c r="V38" s="66">
        <v>41426</v>
      </c>
      <c r="W38" s="67">
        <v>11078</v>
      </c>
      <c r="X38" s="68" t="s">
        <v>170</v>
      </c>
      <c r="Y38" s="66">
        <v>41395</v>
      </c>
      <c r="Z38" s="66">
        <v>41514</v>
      </c>
      <c r="AA38" s="188">
        <v>0.25</v>
      </c>
      <c r="AB38" s="149"/>
      <c r="AC38" s="139">
        <v>26100</v>
      </c>
      <c r="AD38" s="137"/>
      <c r="AE38" s="150">
        <f>L35-AD38+AC38</f>
        <v>234899.39</v>
      </c>
      <c r="AF38" s="139"/>
      <c r="AG38" s="139"/>
      <c r="AH38" s="187"/>
      <c r="AI38" s="50"/>
      <c r="AJ38" s="140"/>
      <c r="AK38" s="47"/>
      <c r="AL38" s="146"/>
      <c r="AM38" s="146"/>
      <c r="AN38" s="147"/>
      <c r="AO38" s="145"/>
      <c r="AP38" s="146"/>
      <c r="AQ38" s="146"/>
      <c r="AR38" s="146"/>
      <c r="AS38" s="146"/>
      <c r="AT38" s="147"/>
      <c r="AU38" s="58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148"/>
    </row>
    <row r="39" spans="1:58" x14ac:dyDescent="0.25">
      <c r="A39" s="328"/>
      <c r="B39" s="43"/>
      <c r="C39" s="44"/>
      <c r="D39" s="44"/>
      <c r="E39" s="44"/>
      <c r="F39" s="45"/>
      <c r="G39" s="46"/>
      <c r="H39" s="47"/>
      <c r="I39" s="104"/>
      <c r="J39" s="44"/>
      <c r="K39" s="49"/>
      <c r="L39" s="50"/>
      <c r="M39" s="51"/>
      <c r="N39" s="49"/>
      <c r="O39" s="49"/>
      <c r="P39" s="44"/>
      <c r="Q39" s="44"/>
      <c r="R39" s="44"/>
      <c r="S39" s="44"/>
      <c r="T39" s="185"/>
      <c r="U39" s="65" t="s">
        <v>129</v>
      </c>
      <c r="V39" s="66">
        <v>41502</v>
      </c>
      <c r="W39" s="67">
        <v>11126</v>
      </c>
      <c r="X39" s="186" t="s">
        <v>166</v>
      </c>
      <c r="Y39" s="66">
        <v>41515</v>
      </c>
      <c r="Z39" s="66">
        <v>41634</v>
      </c>
      <c r="AA39" s="149"/>
      <c r="AB39" s="149"/>
      <c r="AC39" s="139"/>
      <c r="AD39" s="137"/>
      <c r="AE39" s="150"/>
      <c r="AF39" s="139"/>
      <c r="AG39" s="139"/>
      <c r="AH39" s="187"/>
      <c r="AI39" s="50"/>
      <c r="AJ39" s="140"/>
      <c r="AK39" s="47"/>
      <c r="AL39" s="146"/>
      <c r="AM39" s="146"/>
      <c r="AN39" s="147"/>
      <c r="AO39" s="145"/>
      <c r="AP39" s="146"/>
      <c r="AQ39" s="146"/>
      <c r="AR39" s="146"/>
      <c r="AS39" s="146"/>
      <c r="AT39" s="147"/>
      <c r="AU39" s="58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148"/>
    </row>
    <row r="40" spans="1:58" x14ac:dyDescent="0.25">
      <c r="A40" s="328"/>
      <c r="B40" s="43"/>
      <c r="C40" s="44"/>
      <c r="D40" s="44"/>
      <c r="E40" s="44"/>
      <c r="F40" s="45"/>
      <c r="G40" s="46"/>
      <c r="H40" s="47"/>
      <c r="I40" s="104"/>
      <c r="J40" s="44"/>
      <c r="K40" s="49"/>
      <c r="L40" s="50"/>
      <c r="M40" s="51"/>
      <c r="N40" s="49"/>
      <c r="O40" s="49"/>
      <c r="P40" s="44"/>
      <c r="Q40" s="44"/>
      <c r="R40" s="44"/>
      <c r="S40" s="44"/>
      <c r="T40" s="185"/>
      <c r="U40" s="65" t="s">
        <v>130</v>
      </c>
      <c r="V40" s="66">
        <v>41631</v>
      </c>
      <c r="W40" s="67">
        <v>11217</v>
      </c>
      <c r="X40" s="186" t="s">
        <v>166</v>
      </c>
      <c r="Y40" s="66">
        <v>41635</v>
      </c>
      <c r="Z40" s="66">
        <v>41754</v>
      </c>
      <c r="AA40" s="149"/>
      <c r="AB40" s="149"/>
      <c r="AC40" s="139"/>
      <c r="AD40" s="137"/>
      <c r="AE40" s="150"/>
      <c r="AF40" s="139"/>
      <c r="AG40" s="139"/>
      <c r="AH40" s="187"/>
      <c r="AI40" s="50"/>
      <c r="AJ40" s="140"/>
      <c r="AK40" s="47"/>
      <c r="AL40" s="146"/>
      <c r="AM40" s="146"/>
      <c r="AN40" s="147"/>
      <c r="AO40" s="145"/>
      <c r="AP40" s="146"/>
      <c r="AQ40" s="146"/>
      <c r="AR40" s="146"/>
      <c r="AS40" s="146"/>
      <c r="AT40" s="147"/>
      <c r="AU40" s="58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148"/>
    </row>
    <row r="41" spans="1:58" ht="25.5" x14ac:dyDescent="0.25">
      <c r="A41" s="328"/>
      <c r="B41" s="43"/>
      <c r="C41" s="44"/>
      <c r="D41" s="44"/>
      <c r="E41" s="44"/>
      <c r="F41" s="45"/>
      <c r="G41" s="46"/>
      <c r="H41" s="47"/>
      <c r="I41" s="104"/>
      <c r="J41" s="44"/>
      <c r="K41" s="49"/>
      <c r="L41" s="50"/>
      <c r="M41" s="51"/>
      <c r="N41" s="49"/>
      <c r="O41" s="49"/>
      <c r="P41" s="44"/>
      <c r="Q41" s="44"/>
      <c r="R41" s="44"/>
      <c r="S41" s="44"/>
      <c r="T41" s="185"/>
      <c r="U41" s="189" t="s">
        <v>131</v>
      </c>
      <c r="V41" s="190">
        <v>41648</v>
      </c>
      <c r="W41" s="154">
        <v>11237</v>
      </c>
      <c r="X41" s="56" t="s">
        <v>171</v>
      </c>
      <c r="Y41" s="54">
        <v>41275</v>
      </c>
      <c r="Z41" s="54">
        <v>41754</v>
      </c>
      <c r="AA41" s="134">
        <v>9.8799999999999999E-2</v>
      </c>
      <c r="AB41" s="151"/>
      <c r="AC41" s="136">
        <v>17202</v>
      </c>
      <c r="AD41" s="157"/>
      <c r="AE41" s="191"/>
      <c r="AF41" s="136"/>
      <c r="AG41" s="136"/>
      <c r="AH41" s="192"/>
      <c r="AI41" s="50"/>
      <c r="AJ41" s="140"/>
      <c r="AK41" s="47"/>
      <c r="AL41" s="146"/>
      <c r="AM41" s="146"/>
      <c r="AN41" s="147"/>
      <c r="AO41" s="145"/>
      <c r="AP41" s="146"/>
      <c r="AQ41" s="146"/>
      <c r="AR41" s="146"/>
      <c r="AS41" s="146"/>
      <c r="AT41" s="147"/>
      <c r="AU41" s="58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148"/>
    </row>
    <row r="42" spans="1:58" ht="25.5" x14ac:dyDescent="0.25">
      <c r="A42" s="328"/>
      <c r="B42" s="43"/>
      <c r="C42" s="44"/>
      <c r="D42" s="44"/>
      <c r="E42" s="44"/>
      <c r="F42" s="45"/>
      <c r="G42" s="46"/>
      <c r="H42" s="47"/>
      <c r="I42" s="104"/>
      <c r="J42" s="44"/>
      <c r="K42" s="49"/>
      <c r="L42" s="50"/>
      <c r="M42" s="51"/>
      <c r="N42" s="49"/>
      <c r="O42" s="49"/>
      <c r="P42" s="44"/>
      <c r="Q42" s="44"/>
      <c r="R42" s="44"/>
      <c r="S42" s="44"/>
      <c r="T42" s="185" t="s">
        <v>193</v>
      </c>
      <c r="U42" s="193"/>
      <c r="V42" s="194"/>
      <c r="W42" s="195"/>
      <c r="X42" s="56" t="s">
        <v>194</v>
      </c>
      <c r="Y42" s="54">
        <v>41275</v>
      </c>
      <c r="Z42" s="54">
        <v>41639</v>
      </c>
      <c r="AA42" s="134"/>
      <c r="AB42" s="151"/>
      <c r="AC42" s="136">
        <v>46961.46</v>
      </c>
      <c r="AD42" s="157"/>
      <c r="AE42" s="191"/>
      <c r="AF42" s="136"/>
      <c r="AG42" s="136"/>
      <c r="AH42" s="192"/>
      <c r="AI42" s="50"/>
      <c r="AJ42" s="140"/>
      <c r="AK42" s="47"/>
      <c r="AL42" s="146"/>
      <c r="AM42" s="146"/>
      <c r="AN42" s="147"/>
      <c r="AO42" s="145"/>
      <c r="AP42" s="146"/>
      <c r="AQ42" s="146"/>
      <c r="AR42" s="146"/>
      <c r="AS42" s="146"/>
      <c r="AT42" s="147"/>
      <c r="AU42" s="58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148"/>
    </row>
    <row r="43" spans="1:58" x14ac:dyDescent="0.25">
      <c r="A43" s="328"/>
      <c r="B43" s="43"/>
      <c r="C43" s="44"/>
      <c r="D43" s="44"/>
      <c r="E43" s="44"/>
      <c r="F43" s="45"/>
      <c r="G43" s="46"/>
      <c r="H43" s="47"/>
      <c r="I43" s="104"/>
      <c r="J43" s="44"/>
      <c r="K43" s="49"/>
      <c r="L43" s="50"/>
      <c r="M43" s="51"/>
      <c r="N43" s="49"/>
      <c r="O43" s="49"/>
      <c r="P43" s="44"/>
      <c r="Q43" s="44"/>
      <c r="R43" s="44"/>
      <c r="S43" s="44"/>
      <c r="T43" s="185"/>
      <c r="U43" s="65" t="s">
        <v>126</v>
      </c>
      <c r="V43" s="66">
        <v>41751</v>
      </c>
      <c r="W43" s="67">
        <v>11290</v>
      </c>
      <c r="X43" s="186" t="s">
        <v>166</v>
      </c>
      <c r="Y43" s="66">
        <v>41755</v>
      </c>
      <c r="Z43" s="66">
        <v>41874</v>
      </c>
      <c r="AA43" s="196"/>
      <c r="AB43" s="149"/>
      <c r="AC43" s="139"/>
      <c r="AD43" s="137"/>
      <c r="AE43" s="150"/>
      <c r="AF43" s="139"/>
      <c r="AG43" s="139"/>
      <c r="AH43" s="187"/>
      <c r="AI43" s="50"/>
      <c r="AJ43" s="140"/>
      <c r="AK43" s="47"/>
      <c r="AL43" s="146"/>
      <c r="AM43" s="146"/>
      <c r="AN43" s="147"/>
      <c r="AO43" s="145"/>
      <c r="AP43" s="146"/>
      <c r="AQ43" s="146"/>
      <c r="AR43" s="146"/>
      <c r="AS43" s="146"/>
      <c r="AT43" s="147"/>
      <c r="AU43" s="58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148"/>
    </row>
    <row r="44" spans="1:58" ht="25.5" x14ac:dyDescent="0.25">
      <c r="A44" s="328"/>
      <c r="B44" s="43"/>
      <c r="C44" s="44"/>
      <c r="D44" s="44"/>
      <c r="E44" s="44"/>
      <c r="F44" s="45"/>
      <c r="G44" s="46"/>
      <c r="H44" s="47"/>
      <c r="I44" s="104"/>
      <c r="J44" s="44"/>
      <c r="K44" s="49"/>
      <c r="L44" s="50"/>
      <c r="M44" s="51"/>
      <c r="N44" s="49"/>
      <c r="O44" s="49"/>
      <c r="P44" s="44"/>
      <c r="Q44" s="44"/>
      <c r="R44" s="44"/>
      <c r="S44" s="44"/>
      <c r="T44" s="185"/>
      <c r="U44" s="32" t="s">
        <v>163</v>
      </c>
      <c r="V44" s="33">
        <v>41813</v>
      </c>
      <c r="W44" s="34">
        <v>11337</v>
      </c>
      <c r="X44" s="56" t="s">
        <v>191</v>
      </c>
      <c r="Y44" s="33">
        <v>41640</v>
      </c>
      <c r="Z44" s="33">
        <v>41874</v>
      </c>
      <c r="AA44" s="197">
        <v>7.3599999999999999E-2</v>
      </c>
      <c r="AB44" s="198"/>
      <c r="AC44" s="199">
        <v>28138</v>
      </c>
      <c r="AD44" s="200"/>
      <c r="AE44" s="201">
        <f>AE38+AC44</f>
        <v>263037.39</v>
      </c>
      <c r="AF44" s="199">
        <v>335818.17</v>
      </c>
      <c r="AG44" s="199">
        <f>307905+51317.5+51317.5+51317.5+51317.5+46961.46+51317.5+51317.5</f>
        <v>662771.46</v>
      </c>
      <c r="AH44" s="199">
        <v>494084.87</v>
      </c>
      <c r="AI44" s="50"/>
      <c r="AJ44" s="140"/>
      <c r="AK44" s="47"/>
      <c r="AL44" s="146"/>
      <c r="AM44" s="146"/>
      <c r="AN44" s="147"/>
      <c r="AO44" s="145"/>
      <c r="AP44" s="146"/>
      <c r="AQ44" s="146"/>
      <c r="AR44" s="146"/>
      <c r="AS44" s="146"/>
      <c r="AT44" s="147"/>
      <c r="AU44" s="58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148"/>
    </row>
    <row r="45" spans="1:58" x14ac:dyDescent="0.25">
      <c r="A45" s="328"/>
      <c r="B45" s="43"/>
      <c r="C45" s="44"/>
      <c r="D45" s="44"/>
      <c r="E45" s="44"/>
      <c r="F45" s="45"/>
      <c r="G45" s="46"/>
      <c r="H45" s="47"/>
      <c r="I45" s="104"/>
      <c r="J45" s="44"/>
      <c r="K45" s="49"/>
      <c r="L45" s="50"/>
      <c r="M45" s="51"/>
      <c r="N45" s="49"/>
      <c r="O45" s="49"/>
      <c r="P45" s="44"/>
      <c r="Q45" s="44"/>
      <c r="R45" s="44"/>
      <c r="S45" s="44"/>
      <c r="T45" s="185"/>
      <c r="U45" s="53" t="s">
        <v>182</v>
      </c>
      <c r="V45" s="54">
        <v>41866</v>
      </c>
      <c r="W45" s="55">
        <v>11376</v>
      </c>
      <c r="X45" s="186" t="s">
        <v>166</v>
      </c>
      <c r="Y45" s="54">
        <v>41875</v>
      </c>
      <c r="Z45" s="54">
        <v>41995</v>
      </c>
      <c r="AA45" s="44"/>
      <c r="AB45" s="44"/>
      <c r="AC45" s="44"/>
      <c r="AD45" s="52"/>
      <c r="AE45" s="43"/>
      <c r="AF45" s="44"/>
      <c r="AG45" s="44"/>
      <c r="AH45" s="44"/>
      <c r="AI45" s="50"/>
      <c r="AJ45" s="140"/>
      <c r="AK45" s="47"/>
      <c r="AL45" s="146"/>
      <c r="AM45" s="146"/>
      <c r="AN45" s="147"/>
      <c r="AO45" s="145"/>
      <c r="AP45" s="146"/>
      <c r="AQ45" s="146"/>
      <c r="AR45" s="146"/>
      <c r="AS45" s="146"/>
      <c r="AT45" s="147"/>
      <c r="AU45" s="58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148"/>
    </row>
    <row r="46" spans="1:58" x14ac:dyDescent="0.25">
      <c r="A46" s="328"/>
      <c r="B46" s="43"/>
      <c r="C46" s="44"/>
      <c r="D46" s="44"/>
      <c r="E46" s="44"/>
      <c r="F46" s="45"/>
      <c r="G46" s="46"/>
      <c r="H46" s="47"/>
      <c r="I46" s="104"/>
      <c r="J46" s="44"/>
      <c r="K46" s="49"/>
      <c r="L46" s="50"/>
      <c r="M46" s="51"/>
      <c r="N46" s="49"/>
      <c r="O46" s="49"/>
      <c r="P46" s="44"/>
      <c r="Q46" s="44"/>
      <c r="R46" s="44"/>
      <c r="S46" s="44"/>
      <c r="T46" s="185"/>
      <c r="U46" s="53" t="s">
        <v>201</v>
      </c>
      <c r="V46" s="54">
        <v>41984</v>
      </c>
      <c r="W46" s="55">
        <v>11458</v>
      </c>
      <c r="X46" s="186" t="s">
        <v>166</v>
      </c>
      <c r="Y46" s="54">
        <v>41996</v>
      </c>
      <c r="Z46" s="54">
        <v>42055</v>
      </c>
      <c r="AA46" s="44"/>
      <c r="AB46" s="44"/>
      <c r="AC46" s="44"/>
      <c r="AD46" s="52"/>
      <c r="AE46" s="43"/>
      <c r="AF46" s="44"/>
      <c r="AG46" s="44"/>
      <c r="AH46" s="44"/>
      <c r="AI46" s="50"/>
      <c r="AJ46" s="140"/>
      <c r="AK46" s="47"/>
      <c r="AL46" s="146"/>
      <c r="AM46" s="146"/>
      <c r="AN46" s="147"/>
      <c r="AO46" s="145"/>
      <c r="AP46" s="146"/>
      <c r="AQ46" s="146"/>
      <c r="AR46" s="146"/>
      <c r="AS46" s="146"/>
      <c r="AT46" s="147"/>
      <c r="AU46" s="58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148"/>
    </row>
    <row r="47" spans="1:58" x14ac:dyDescent="0.25">
      <c r="A47" s="328"/>
      <c r="B47" s="43"/>
      <c r="C47" s="44"/>
      <c r="D47" s="44"/>
      <c r="E47" s="44"/>
      <c r="F47" s="45"/>
      <c r="G47" s="46"/>
      <c r="H47" s="47"/>
      <c r="I47" s="104"/>
      <c r="J47" s="44"/>
      <c r="K47" s="49"/>
      <c r="L47" s="50"/>
      <c r="M47" s="51"/>
      <c r="N47" s="49"/>
      <c r="O47" s="49"/>
      <c r="P47" s="44"/>
      <c r="Q47" s="44"/>
      <c r="R47" s="44"/>
      <c r="S47" s="44"/>
      <c r="T47" s="185"/>
      <c r="U47" s="65" t="s">
        <v>236</v>
      </c>
      <c r="V47" s="66">
        <v>42053</v>
      </c>
      <c r="W47" s="67">
        <v>11513</v>
      </c>
      <c r="X47" s="186" t="s">
        <v>166</v>
      </c>
      <c r="Y47" s="54">
        <v>42056</v>
      </c>
      <c r="Z47" s="54">
        <v>42115</v>
      </c>
      <c r="AA47" s="44"/>
      <c r="AB47" s="44"/>
      <c r="AC47" s="44"/>
      <c r="AD47" s="52"/>
      <c r="AE47" s="43"/>
      <c r="AF47" s="44"/>
      <c r="AG47" s="44"/>
      <c r="AH47" s="44"/>
      <c r="AI47" s="50"/>
      <c r="AJ47" s="140"/>
      <c r="AK47" s="47"/>
      <c r="AL47" s="146"/>
      <c r="AM47" s="146"/>
      <c r="AN47" s="147"/>
      <c r="AO47" s="145"/>
      <c r="AP47" s="146"/>
      <c r="AQ47" s="146"/>
      <c r="AR47" s="146"/>
      <c r="AS47" s="146"/>
      <c r="AT47" s="147"/>
      <c r="AU47" s="58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148"/>
    </row>
    <row r="48" spans="1:58" x14ac:dyDescent="0.25">
      <c r="A48" s="328"/>
      <c r="B48" s="43"/>
      <c r="C48" s="44"/>
      <c r="D48" s="44"/>
      <c r="E48" s="44"/>
      <c r="F48" s="45"/>
      <c r="G48" s="46"/>
      <c r="H48" s="47"/>
      <c r="I48" s="104"/>
      <c r="J48" s="44"/>
      <c r="K48" s="49"/>
      <c r="L48" s="50"/>
      <c r="M48" s="51"/>
      <c r="N48" s="49"/>
      <c r="O48" s="49"/>
      <c r="P48" s="44"/>
      <c r="Q48" s="44"/>
      <c r="R48" s="44"/>
      <c r="S48" s="44"/>
      <c r="T48" s="185"/>
      <c r="U48" s="53" t="s">
        <v>237</v>
      </c>
      <c r="V48" s="54">
        <v>42111</v>
      </c>
      <c r="W48" s="55">
        <v>11537</v>
      </c>
      <c r="X48" s="186" t="s">
        <v>166</v>
      </c>
      <c r="Y48" s="54">
        <v>42116</v>
      </c>
      <c r="Z48" s="54">
        <v>42175</v>
      </c>
      <c r="AA48" s="44"/>
      <c r="AB48" s="44"/>
      <c r="AC48" s="44"/>
      <c r="AD48" s="52"/>
      <c r="AE48" s="43"/>
      <c r="AF48" s="44"/>
      <c r="AG48" s="44"/>
      <c r="AH48" s="44"/>
      <c r="AI48" s="50"/>
      <c r="AJ48" s="140"/>
      <c r="AK48" s="47"/>
      <c r="AL48" s="146"/>
      <c r="AM48" s="146"/>
      <c r="AN48" s="147"/>
      <c r="AO48" s="145"/>
      <c r="AP48" s="146"/>
      <c r="AQ48" s="146"/>
      <c r="AR48" s="146"/>
      <c r="AS48" s="146"/>
      <c r="AT48" s="147"/>
      <c r="AU48" s="58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148"/>
    </row>
    <row r="49" spans="1:58" x14ac:dyDescent="0.25">
      <c r="A49" s="328"/>
      <c r="B49" s="43"/>
      <c r="C49" s="44"/>
      <c r="D49" s="44"/>
      <c r="E49" s="44"/>
      <c r="F49" s="45"/>
      <c r="G49" s="46"/>
      <c r="H49" s="47"/>
      <c r="I49" s="104"/>
      <c r="J49" s="44"/>
      <c r="K49" s="49"/>
      <c r="L49" s="50"/>
      <c r="M49" s="51"/>
      <c r="N49" s="49"/>
      <c r="O49" s="49"/>
      <c r="P49" s="44"/>
      <c r="Q49" s="44"/>
      <c r="R49" s="44"/>
      <c r="S49" s="44"/>
      <c r="T49" s="185"/>
      <c r="U49" s="53" t="s">
        <v>238</v>
      </c>
      <c r="V49" s="54">
        <v>42158</v>
      </c>
      <c r="W49" s="55">
        <v>11571</v>
      </c>
      <c r="X49" s="186" t="s">
        <v>166</v>
      </c>
      <c r="Y49" s="54">
        <v>42176</v>
      </c>
      <c r="Z49" s="54">
        <v>42358</v>
      </c>
      <c r="AA49" s="44"/>
      <c r="AB49" s="44"/>
      <c r="AC49" s="44"/>
      <c r="AD49" s="52"/>
      <c r="AE49" s="43"/>
      <c r="AF49" s="44"/>
      <c r="AG49" s="44"/>
      <c r="AH49" s="44"/>
      <c r="AI49" s="50"/>
      <c r="AJ49" s="140"/>
      <c r="AK49" s="47"/>
      <c r="AL49" s="146"/>
      <c r="AM49" s="146"/>
      <c r="AN49" s="147"/>
      <c r="AO49" s="145"/>
      <c r="AP49" s="146"/>
      <c r="AQ49" s="146"/>
      <c r="AR49" s="146"/>
      <c r="AS49" s="146"/>
      <c r="AT49" s="147"/>
      <c r="AU49" s="58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148"/>
    </row>
    <row r="50" spans="1:58" ht="13.5" thickBot="1" x14ac:dyDescent="0.3">
      <c r="A50" s="329"/>
      <c r="B50" s="70"/>
      <c r="C50" s="71"/>
      <c r="D50" s="71"/>
      <c r="E50" s="71"/>
      <c r="F50" s="72"/>
      <c r="G50" s="73"/>
      <c r="H50" s="74"/>
      <c r="I50" s="109"/>
      <c r="J50" s="71"/>
      <c r="K50" s="76"/>
      <c r="L50" s="77"/>
      <c r="M50" s="78"/>
      <c r="N50" s="76"/>
      <c r="O50" s="76"/>
      <c r="P50" s="71"/>
      <c r="Q50" s="71"/>
      <c r="R50" s="71"/>
      <c r="S50" s="71"/>
      <c r="T50" s="202"/>
      <c r="U50" s="80" t="s">
        <v>264</v>
      </c>
      <c r="V50" s="81">
        <v>42356</v>
      </c>
      <c r="W50" s="82">
        <v>11718</v>
      </c>
      <c r="X50" s="186" t="s">
        <v>166</v>
      </c>
      <c r="Y50" s="54">
        <v>42359</v>
      </c>
      <c r="Z50" s="54">
        <v>42724</v>
      </c>
      <c r="AA50" s="71"/>
      <c r="AB50" s="71"/>
      <c r="AC50" s="71"/>
      <c r="AD50" s="79"/>
      <c r="AE50" s="70"/>
      <c r="AF50" s="71"/>
      <c r="AG50" s="71"/>
      <c r="AH50" s="71"/>
      <c r="AI50" s="77"/>
      <c r="AJ50" s="174"/>
      <c r="AK50" s="74"/>
      <c r="AL50" s="178"/>
      <c r="AM50" s="178"/>
      <c r="AN50" s="179"/>
      <c r="AO50" s="177"/>
      <c r="AP50" s="178"/>
      <c r="AQ50" s="178"/>
      <c r="AR50" s="178"/>
      <c r="AS50" s="178"/>
      <c r="AT50" s="179"/>
      <c r="AU50" s="86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180"/>
    </row>
    <row r="51" spans="1:58" x14ac:dyDescent="0.25">
      <c r="A51" s="327">
        <v>5</v>
      </c>
      <c r="B51" s="22" t="s">
        <v>138</v>
      </c>
      <c r="C51" s="23" t="s">
        <v>120</v>
      </c>
      <c r="D51" s="23" t="s">
        <v>121</v>
      </c>
      <c r="E51" s="23" t="s">
        <v>119</v>
      </c>
      <c r="F51" s="24" t="s">
        <v>167</v>
      </c>
      <c r="G51" s="25">
        <v>10990</v>
      </c>
      <c r="H51" s="26" t="s">
        <v>137</v>
      </c>
      <c r="I51" s="92" t="s">
        <v>144</v>
      </c>
      <c r="J51" s="23" t="s">
        <v>145</v>
      </c>
      <c r="K51" s="28">
        <v>41533</v>
      </c>
      <c r="L51" s="29">
        <v>6000</v>
      </c>
      <c r="M51" s="30">
        <v>11147</v>
      </c>
      <c r="N51" s="28">
        <v>41533</v>
      </c>
      <c r="O51" s="28">
        <v>41639</v>
      </c>
      <c r="P51" s="23">
        <v>1</v>
      </c>
      <c r="Q51" s="23" t="s">
        <v>157</v>
      </c>
      <c r="R51" s="23"/>
      <c r="S51" s="23"/>
      <c r="T51" s="31" t="s">
        <v>143</v>
      </c>
      <c r="U51" s="93" t="s">
        <v>124</v>
      </c>
      <c r="V51" s="94">
        <v>41628</v>
      </c>
      <c r="W51" s="95">
        <v>11213</v>
      </c>
      <c r="X51" s="96" t="s">
        <v>166</v>
      </c>
      <c r="Y51" s="94">
        <v>41640</v>
      </c>
      <c r="Z51" s="94">
        <v>41820</v>
      </c>
      <c r="AA51" s="23"/>
      <c r="AB51" s="23"/>
      <c r="AC51" s="29"/>
      <c r="AD51" s="31"/>
      <c r="AE51" s="37"/>
      <c r="AF51" s="29">
        <v>3500</v>
      </c>
      <c r="AG51" s="29">
        <v>12000</v>
      </c>
      <c r="AH51" s="29">
        <f>1000*11</f>
        <v>11000</v>
      </c>
      <c r="AI51" s="29">
        <f>1000+1000+1000+1000</f>
        <v>4000</v>
      </c>
      <c r="AJ51" s="39">
        <f>AF51+AG51+AH51+AI51</f>
        <v>30500</v>
      </c>
      <c r="AK51" s="26"/>
      <c r="AL51" s="97"/>
      <c r="AM51" s="98"/>
      <c r="AN51" s="99"/>
      <c r="AO51" s="100"/>
      <c r="AP51" s="97"/>
      <c r="AQ51" s="97"/>
      <c r="AR51" s="97"/>
      <c r="AS51" s="203"/>
      <c r="AT51" s="99"/>
      <c r="AU51" s="101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3"/>
    </row>
    <row r="52" spans="1:58" x14ac:dyDescent="0.25">
      <c r="A52" s="328"/>
      <c r="B52" s="43"/>
      <c r="C52" s="44"/>
      <c r="D52" s="44"/>
      <c r="E52" s="44"/>
      <c r="F52" s="45"/>
      <c r="G52" s="46"/>
      <c r="H52" s="47"/>
      <c r="I52" s="104"/>
      <c r="J52" s="44"/>
      <c r="K52" s="49"/>
      <c r="L52" s="50"/>
      <c r="M52" s="51"/>
      <c r="N52" s="49"/>
      <c r="O52" s="49"/>
      <c r="P52" s="44"/>
      <c r="Q52" s="44"/>
      <c r="R52" s="44"/>
      <c r="S52" s="44"/>
      <c r="T52" s="52"/>
      <c r="U52" s="53" t="s">
        <v>127</v>
      </c>
      <c r="V52" s="54">
        <v>41815</v>
      </c>
      <c r="W52" s="55">
        <v>11337</v>
      </c>
      <c r="X52" s="105" t="s">
        <v>166</v>
      </c>
      <c r="Y52" s="54">
        <v>41821</v>
      </c>
      <c r="Z52" s="54">
        <v>42004</v>
      </c>
      <c r="AA52" s="44"/>
      <c r="AB52" s="44"/>
      <c r="AC52" s="44"/>
      <c r="AD52" s="52"/>
      <c r="AE52" s="43"/>
      <c r="AF52" s="44"/>
      <c r="AG52" s="44"/>
      <c r="AH52" s="44"/>
      <c r="AI52" s="44"/>
      <c r="AJ52" s="52"/>
      <c r="AK52" s="43"/>
      <c r="AL52" s="106"/>
      <c r="AM52" s="45"/>
      <c r="AN52" s="107"/>
      <c r="AO52" s="108"/>
      <c r="AP52" s="106"/>
      <c r="AQ52" s="106"/>
      <c r="AR52" s="106"/>
      <c r="AS52" s="204"/>
      <c r="AT52" s="107"/>
      <c r="AU52" s="62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63"/>
    </row>
    <row r="53" spans="1:58" x14ac:dyDescent="0.25">
      <c r="A53" s="328"/>
      <c r="B53" s="43"/>
      <c r="C53" s="44"/>
      <c r="D53" s="44"/>
      <c r="E53" s="44"/>
      <c r="F53" s="45"/>
      <c r="G53" s="46"/>
      <c r="H53" s="47"/>
      <c r="I53" s="104"/>
      <c r="J53" s="44"/>
      <c r="K53" s="49"/>
      <c r="L53" s="50"/>
      <c r="M53" s="51"/>
      <c r="N53" s="49"/>
      <c r="O53" s="49"/>
      <c r="P53" s="44"/>
      <c r="Q53" s="44"/>
      <c r="R53" s="44"/>
      <c r="S53" s="44"/>
      <c r="T53" s="52"/>
      <c r="U53" s="53" t="s">
        <v>128</v>
      </c>
      <c r="V53" s="54">
        <v>41984</v>
      </c>
      <c r="W53" s="55">
        <v>11458</v>
      </c>
      <c r="X53" s="105" t="s">
        <v>166</v>
      </c>
      <c r="Y53" s="69">
        <v>42005</v>
      </c>
      <c r="Z53" s="69">
        <v>42185</v>
      </c>
      <c r="AA53" s="44"/>
      <c r="AB53" s="44"/>
      <c r="AC53" s="44"/>
      <c r="AD53" s="52"/>
      <c r="AE53" s="43"/>
      <c r="AF53" s="44"/>
      <c r="AG53" s="44"/>
      <c r="AH53" s="44"/>
      <c r="AI53" s="44"/>
      <c r="AJ53" s="52"/>
      <c r="AK53" s="43"/>
      <c r="AL53" s="106"/>
      <c r="AM53" s="45"/>
      <c r="AN53" s="107"/>
      <c r="AO53" s="108"/>
      <c r="AP53" s="106"/>
      <c r="AQ53" s="106"/>
      <c r="AR53" s="106"/>
      <c r="AS53" s="106"/>
      <c r="AT53" s="107"/>
      <c r="AU53" s="62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63"/>
    </row>
    <row r="54" spans="1:58" x14ac:dyDescent="0.25">
      <c r="A54" s="328"/>
      <c r="B54" s="43"/>
      <c r="C54" s="44"/>
      <c r="D54" s="44"/>
      <c r="E54" s="44"/>
      <c r="F54" s="45"/>
      <c r="G54" s="46"/>
      <c r="H54" s="47"/>
      <c r="I54" s="104"/>
      <c r="J54" s="44"/>
      <c r="K54" s="49"/>
      <c r="L54" s="50"/>
      <c r="M54" s="51"/>
      <c r="N54" s="49"/>
      <c r="O54" s="49"/>
      <c r="P54" s="44"/>
      <c r="Q54" s="44"/>
      <c r="R54" s="44"/>
      <c r="S54" s="44"/>
      <c r="T54" s="52"/>
      <c r="U54" s="53" t="s">
        <v>118</v>
      </c>
      <c r="V54" s="54">
        <v>42171</v>
      </c>
      <c r="W54" s="55">
        <v>11580</v>
      </c>
      <c r="X54" s="105" t="s">
        <v>166</v>
      </c>
      <c r="Y54" s="69">
        <v>42186</v>
      </c>
      <c r="Z54" s="69">
        <v>42369</v>
      </c>
      <c r="AA54" s="44"/>
      <c r="AB54" s="44"/>
      <c r="AC54" s="44"/>
      <c r="AD54" s="52"/>
      <c r="AE54" s="43"/>
      <c r="AF54" s="44"/>
      <c r="AG54" s="44"/>
      <c r="AH54" s="44"/>
      <c r="AI54" s="44"/>
      <c r="AJ54" s="52"/>
      <c r="AK54" s="43"/>
      <c r="AL54" s="106"/>
      <c r="AM54" s="45"/>
      <c r="AN54" s="107"/>
      <c r="AO54" s="108"/>
      <c r="AP54" s="106"/>
      <c r="AQ54" s="106"/>
      <c r="AR54" s="106"/>
      <c r="AS54" s="106"/>
      <c r="AT54" s="107"/>
      <c r="AU54" s="62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63"/>
    </row>
    <row r="55" spans="1:58" ht="13.5" thickBot="1" x14ac:dyDescent="0.3">
      <c r="A55" s="329"/>
      <c r="B55" s="70"/>
      <c r="C55" s="71"/>
      <c r="D55" s="71"/>
      <c r="E55" s="71"/>
      <c r="F55" s="72"/>
      <c r="G55" s="73"/>
      <c r="H55" s="74"/>
      <c r="I55" s="109"/>
      <c r="J55" s="71"/>
      <c r="K55" s="76"/>
      <c r="L55" s="77"/>
      <c r="M55" s="78"/>
      <c r="N55" s="76"/>
      <c r="O55" s="76"/>
      <c r="P55" s="71"/>
      <c r="Q55" s="71"/>
      <c r="R55" s="71"/>
      <c r="S55" s="71"/>
      <c r="T55" s="79"/>
      <c r="U55" s="80" t="s">
        <v>129</v>
      </c>
      <c r="V55" s="81">
        <v>42367</v>
      </c>
      <c r="W55" s="82">
        <v>11718</v>
      </c>
      <c r="X55" s="110" t="s">
        <v>166</v>
      </c>
      <c r="Y55" s="84">
        <v>42186</v>
      </c>
      <c r="Z55" s="84">
        <v>42735</v>
      </c>
      <c r="AA55" s="71"/>
      <c r="AB55" s="71"/>
      <c r="AC55" s="71"/>
      <c r="AD55" s="79"/>
      <c r="AE55" s="70"/>
      <c r="AF55" s="71"/>
      <c r="AG55" s="71"/>
      <c r="AH55" s="71"/>
      <c r="AI55" s="71"/>
      <c r="AJ55" s="79"/>
      <c r="AK55" s="70"/>
      <c r="AL55" s="111"/>
      <c r="AM55" s="72"/>
      <c r="AN55" s="112"/>
      <c r="AO55" s="113"/>
      <c r="AP55" s="111"/>
      <c r="AQ55" s="111"/>
      <c r="AR55" s="111"/>
      <c r="AS55" s="111"/>
      <c r="AT55" s="112"/>
      <c r="AU55" s="90"/>
      <c r="AV55" s="85"/>
      <c r="AW55" s="85"/>
      <c r="AX55" s="85"/>
      <c r="AY55" s="85"/>
      <c r="AZ55" s="85"/>
      <c r="BA55" s="85"/>
      <c r="BB55" s="85"/>
      <c r="BC55" s="85"/>
      <c r="BD55" s="85"/>
      <c r="BE55" s="85"/>
      <c r="BF55" s="91"/>
    </row>
    <row r="56" spans="1:58" x14ac:dyDescent="0.25">
      <c r="A56" s="327">
        <v>6</v>
      </c>
      <c r="B56" s="22" t="s">
        <v>141</v>
      </c>
      <c r="C56" s="23" t="s">
        <v>140</v>
      </c>
      <c r="D56" s="23" t="s">
        <v>149</v>
      </c>
      <c r="E56" s="23" t="s">
        <v>172</v>
      </c>
      <c r="F56" s="24" t="s">
        <v>151</v>
      </c>
      <c r="G56" s="25">
        <v>10997</v>
      </c>
      <c r="H56" s="26" t="s">
        <v>152</v>
      </c>
      <c r="I56" s="27" t="s">
        <v>173</v>
      </c>
      <c r="J56" s="23" t="s">
        <v>153</v>
      </c>
      <c r="K56" s="28">
        <v>41701</v>
      </c>
      <c r="L56" s="29">
        <v>36800</v>
      </c>
      <c r="M56" s="30">
        <v>11262</v>
      </c>
      <c r="N56" s="28">
        <v>41701</v>
      </c>
      <c r="O56" s="28">
        <v>42004</v>
      </c>
      <c r="P56" s="23">
        <v>1</v>
      </c>
      <c r="Q56" s="23" t="s">
        <v>157</v>
      </c>
      <c r="R56" s="23"/>
      <c r="S56" s="23"/>
      <c r="T56" s="31" t="s">
        <v>117</v>
      </c>
      <c r="U56" s="93" t="s">
        <v>124</v>
      </c>
      <c r="V56" s="94">
        <v>41984</v>
      </c>
      <c r="W56" s="205">
        <v>11458</v>
      </c>
      <c r="X56" s="96" t="s">
        <v>166</v>
      </c>
      <c r="Y56" s="94">
        <v>42005</v>
      </c>
      <c r="Z56" s="94">
        <v>42063</v>
      </c>
      <c r="AA56" s="23"/>
      <c r="AB56" s="23"/>
      <c r="AC56" s="23"/>
      <c r="AD56" s="23"/>
      <c r="AE56" s="37"/>
      <c r="AF56" s="29">
        <v>0</v>
      </c>
      <c r="AG56" s="29">
        <f>14720+3680+3680+3680+3680+3680+3680</f>
        <v>36800</v>
      </c>
      <c r="AH56" s="29">
        <v>25760</v>
      </c>
      <c r="AI56" s="29">
        <f>22080+3680</f>
        <v>25760</v>
      </c>
      <c r="AJ56" s="39">
        <f>AF56+AG56+AH56+AI56</f>
        <v>88320</v>
      </c>
      <c r="AK56" s="206" t="s">
        <v>150</v>
      </c>
      <c r="AL56" s="207">
        <v>11818</v>
      </c>
      <c r="AM56" s="208" t="s">
        <v>155</v>
      </c>
      <c r="AN56" s="209">
        <v>11259</v>
      </c>
      <c r="AO56" s="100"/>
      <c r="AP56" s="97"/>
      <c r="AQ56" s="97"/>
      <c r="AR56" s="97"/>
      <c r="AS56" s="97"/>
      <c r="AT56" s="99"/>
      <c r="AU56" s="210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2"/>
    </row>
    <row r="57" spans="1:58" x14ac:dyDescent="0.25">
      <c r="A57" s="328"/>
      <c r="B57" s="43"/>
      <c r="C57" s="44"/>
      <c r="D57" s="44"/>
      <c r="E57" s="44"/>
      <c r="F57" s="45"/>
      <c r="G57" s="46"/>
      <c r="H57" s="47"/>
      <c r="I57" s="48"/>
      <c r="J57" s="44"/>
      <c r="K57" s="49"/>
      <c r="L57" s="50"/>
      <c r="M57" s="51"/>
      <c r="N57" s="49"/>
      <c r="O57" s="49"/>
      <c r="P57" s="44"/>
      <c r="Q57" s="44"/>
      <c r="R57" s="44"/>
      <c r="S57" s="44"/>
      <c r="T57" s="52"/>
      <c r="U57" s="65" t="s">
        <v>127</v>
      </c>
      <c r="V57" s="66">
        <v>41695</v>
      </c>
      <c r="W57" s="67">
        <v>11513</v>
      </c>
      <c r="X57" s="186" t="s">
        <v>166</v>
      </c>
      <c r="Y57" s="66">
        <v>42064</v>
      </c>
      <c r="Z57" s="66">
        <v>42124</v>
      </c>
      <c r="AA57" s="44"/>
      <c r="AB57" s="44"/>
      <c r="AC57" s="44"/>
      <c r="AD57" s="44"/>
      <c r="AE57" s="43"/>
      <c r="AF57" s="44"/>
      <c r="AG57" s="44"/>
      <c r="AH57" s="44"/>
      <c r="AI57" s="44"/>
      <c r="AJ57" s="52"/>
      <c r="AK57" s="108"/>
      <c r="AL57" s="106"/>
      <c r="AM57" s="48"/>
      <c r="AN57" s="107"/>
      <c r="AO57" s="108"/>
      <c r="AP57" s="106"/>
      <c r="AQ57" s="106"/>
      <c r="AR57" s="106"/>
      <c r="AS57" s="106"/>
      <c r="AT57" s="107"/>
      <c r="AU57" s="108"/>
      <c r="AV57" s="106"/>
      <c r="AW57" s="106"/>
      <c r="AX57" s="106"/>
      <c r="AY57" s="106"/>
      <c r="AZ57" s="106"/>
      <c r="BA57" s="106"/>
      <c r="BB57" s="106"/>
      <c r="BC57" s="106"/>
      <c r="BD57" s="106"/>
      <c r="BE57" s="106"/>
      <c r="BF57" s="107"/>
    </row>
    <row r="58" spans="1:58" x14ac:dyDescent="0.25">
      <c r="A58" s="328"/>
      <c r="B58" s="43"/>
      <c r="C58" s="44"/>
      <c r="D58" s="44"/>
      <c r="E58" s="44"/>
      <c r="F58" s="45"/>
      <c r="G58" s="46"/>
      <c r="H58" s="47"/>
      <c r="I58" s="48"/>
      <c r="J58" s="44"/>
      <c r="K58" s="49"/>
      <c r="L58" s="50"/>
      <c r="M58" s="51"/>
      <c r="N58" s="49"/>
      <c r="O58" s="49"/>
      <c r="P58" s="44"/>
      <c r="Q58" s="44"/>
      <c r="R58" s="44"/>
      <c r="S58" s="44"/>
      <c r="T58" s="52"/>
      <c r="U58" s="32" t="s">
        <v>128</v>
      </c>
      <c r="V58" s="33">
        <v>42171</v>
      </c>
      <c r="W58" s="34">
        <v>11537</v>
      </c>
      <c r="X58" s="186" t="s">
        <v>166</v>
      </c>
      <c r="Y58" s="33">
        <v>42125</v>
      </c>
      <c r="Z58" s="33">
        <v>42185</v>
      </c>
      <c r="AA58" s="44"/>
      <c r="AB58" s="44"/>
      <c r="AC58" s="44"/>
      <c r="AD58" s="44"/>
      <c r="AE58" s="43"/>
      <c r="AF58" s="44"/>
      <c r="AG58" s="44"/>
      <c r="AH58" s="44"/>
      <c r="AI58" s="44"/>
      <c r="AJ58" s="52"/>
      <c r="AK58" s="108"/>
      <c r="AL58" s="106"/>
      <c r="AM58" s="48"/>
      <c r="AN58" s="107"/>
      <c r="AO58" s="108"/>
      <c r="AP58" s="106"/>
      <c r="AQ58" s="106"/>
      <c r="AR58" s="106"/>
      <c r="AS58" s="106"/>
      <c r="AT58" s="107"/>
      <c r="AU58" s="108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7"/>
    </row>
    <row r="59" spans="1:58" x14ac:dyDescent="0.25">
      <c r="A59" s="328"/>
      <c r="B59" s="43"/>
      <c r="C59" s="44"/>
      <c r="D59" s="44"/>
      <c r="E59" s="44"/>
      <c r="F59" s="45"/>
      <c r="G59" s="46"/>
      <c r="H59" s="47"/>
      <c r="I59" s="48"/>
      <c r="J59" s="44"/>
      <c r="K59" s="49"/>
      <c r="L59" s="50"/>
      <c r="M59" s="51"/>
      <c r="N59" s="49"/>
      <c r="O59" s="49"/>
      <c r="P59" s="44"/>
      <c r="Q59" s="44"/>
      <c r="R59" s="44"/>
      <c r="S59" s="44"/>
      <c r="T59" s="52"/>
      <c r="U59" s="65" t="s">
        <v>118</v>
      </c>
      <c r="V59" s="66">
        <v>42171</v>
      </c>
      <c r="W59" s="67">
        <v>11580</v>
      </c>
      <c r="X59" s="186" t="s">
        <v>166</v>
      </c>
      <c r="Y59" s="54">
        <v>42186</v>
      </c>
      <c r="Z59" s="54">
        <v>42369</v>
      </c>
      <c r="AA59" s="44"/>
      <c r="AB59" s="44"/>
      <c r="AC59" s="44"/>
      <c r="AD59" s="44"/>
      <c r="AE59" s="43"/>
      <c r="AF59" s="44"/>
      <c r="AG59" s="44"/>
      <c r="AH59" s="44"/>
      <c r="AI59" s="44"/>
      <c r="AJ59" s="52"/>
      <c r="AK59" s="108"/>
      <c r="AL59" s="106"/>
      <c r="AM59" s="48"/>
      <c r="AN59" s="107"/>
      <c r="AO59" s="108"/>
      <c r="AP59" s="106"/>
      <c r="AQ59" s="106"/>
      <c r="AR59" s="106"/>
      <c r="AS59" s="106"/>
      <c r="AT59" s="107"/>
      <c r="AU59" s="108"/>
      <c r="AV59" s="106"/>
      <c r="AW59" s="106"/>
      <c r="AX59" s="106"/>
      <c r="AY59" s="106"/>
      <c r="AZ59" s="106"/>
      <c r="BA59" s="106"/>
      <c r="BB59" s="106"/>
      <c r="BC59" s="106"/>
      <c r="BD59" s="106"/>
      <c r="BE59" s="106"/>
      <c r="BF59" s="107"/>
    </row>
    <row r="60" spans="1:58" x14ac:dyDescent="0.25">
      <c r="A60" s="328"/>
      <c r="B60" s="43"/>
      <c r="C60" s="44"/>
      <c r="D60" s="44"/>
      <c r="E60" s="44"/>
      <c r="F60" s="45"/>
      <c r="G60" s="46"/>
      <c r="H60" s="47"/>
      <c r="I60" s="48"/>
      <c r="J60" s="44"/>
      <c r="K60" s="49"/>
      <c r="L60" s="50"/>
      <c r="M60" s="51"/>
      <c r="N60" s="49"/>
      <c r="O60" s="49"/>
      <c r="P60" s="44"/>
      <c r="Q60" s="44"/>
      <c r="R60" s="44"/>
      <c r="S60" s="44"/>
      <c r="T60" s="52"/>
      <c r="U60" s="32" t="s">
        <v>129</v>
      </c>
      <c r="V60" s="33">
        <v>42367</v>
      </c>
      <c r="W60" s="34">
        <v>11718</v>
      </c>
      <c r="X60" s="105" t="s">
        <v>166</v>
      </c>
      <c r="Y60" s="54">
        <v>42370</v>
      </c>
      <c r="Z60" s="54">
        <v>42400</v>
      </c>
      <c r="AA60" s="44"/>
      <c r="AB60" s="44"/>
      <c r="AC60" s="44"/>
      <c r="AD60" s="44"/>
      <c r="AE60" s="43"/>
      <c r="AF60" s="44"/>
      <c r="AG60" s="44"/>
      <c r="AH60" s="44"/>
      <c r="AI60" s="44"/>
      <c r="AJ60" s="52"/>
      <c r="AK60" s="108"/>
      <c r="AL60" s="106"/>
      <c r="AM60" s="48"/>
      <c r="AN60" s="107"/>
      <c r="AO60" s="108"/>
      <c r="AP60" s="106"/>
      <c r="AQ60" s="106"/>
      <c r="AR60" s="106"/>
      <c r="AS60" s="106"/>
      <c r="AT60" s="107"/>
      <c r="AU60" s="108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7"/>
    </row>
    <row r="61" spans="1:58" x14ac:dyDescent="0.25">
      <c r="A61" s="328"/>
      <c r="B61" s="43"/>
      <c r="C61" s="44"/>
      <c r="D61" s="44"/>
      <c r="E61" s="44"/>
      <c r="F61" s="45"/>
      <c r="G61" s="46"/>
      <c r="H61" s="47"/>
      <c r="I61" s="48"/>
      <c r="J61" s="44"/>
      <c r="K61" s="49"/>
      <c r="L61" s="50"/>
      <c r="M61" s="51"/>
      <c r="N61" s="49"/>
      <c r="O61" s="49"/>
      <c r="P61" s="44"/>
      <c r="Q61" s="44"/>
      <c r="R61" s="44"/>
      <c r="S61" s="44"/>
      <c r="T61" s="52"/>
      <c r="U61" s="53" t="s">
        <v>130</v>
      </c>
      <c r="V61" s="54">
        <v>42033</v>
      </c>
      <c r="W61" s="55">
        <v>11764</v>
      </c>
      <c r="X61" s="105" t="s">
        <v>166</v>
      </c>
      <c r="Y61" s="54">
        <v>42401</v>
      </c>
      <c r="Z61" s="54">
        <v>42460</v>
      </c>
      <c r="AA61" s="44"/>
      <c r="AB61" s="44"/>
      <c r="AC61" s="44"/>
      <c r="AD61" s="44"/>
      <c r="AE61" s="43"/>
      <c r="AF61" s="44"/>
      <c r="AG61" s="44"/>
      <c r="AH61" s="44"/>
      <c r="AI61" s="44"/>
      <c r="AJ61" s="52"/>
      <c r="AK61" s="108"/>
      <c r="AL61" s="106"/>
      <c r="AM61" s="48"/>
      <c r="AN61" s="107"/>
      <c r="AO61" s="108"/>
      <c r="AP61" s="106"/>
      <c r="AQ61" s="106"/>
      <c r="AR61" s="106"/>
      <c r="AS61" s="106"/>
      <c r="AT61" s="107"/>
      <c r="AU61" s="108"/>
      <c r="AV61" s="106"/>
      <c r="AW61" s="106"/>
      <c r="AX61" s="106"/>
      <c r="AY61" s="106"/>
      <c r="AZ61" s="106"/>
      <c r="BA61" s="106"/>
      <c r="BB61" s="106"/>
      <c r="BC61" s="106"/>
      <c r="BD61" s="106"/>
      <c r="BE61" s="106"/>
      <c r="BF61" s="107"/>
    </row>
    <row r="62" spans="1:58" ht="13.5" thickBot="1" x14ac:dyDescent="0.3">
      <c r="A62" s="329"/>
      <c r="B62" s="70"/>
      <c r="C62" s="71"/>
      <c r="D62" s="71"/>
      <c r="E62" s="71"/>
      <c r="F62" s="72"/>
      <c r="G62" s="73"/>
      <c r="H62" s="74"/>
      <c r="I62" s="75"/>
      <c r="J62" s="71"/>
      <c r="K62" s="76"/>
      <c r="L62" s="77"/>
      <c r="M62" s="78"/>
      <c r="N62" s="76"/>
      <c r="O62" s="76"/>
      <c r="P62" s="71"/>
      <c r="Q62" s="71"/>
      <c r="R62" s="71"/>
      <c r="S62" s="71"/>
      <c r="T62" s="79"/>
      <c r="U62" s="80" t="s">
        <v>131</v>
      </c>
      <c r="V62" s="81">
        <v>42093</v>
      </c>
      <c r="W62" s="82">
        <v>11776</v>
      </c>
      <c r="X62" s="110" t="s">
        <v>166</v>
      </c>
      <c r="Y62" s="81">
        <v>42461</v>
      </c>
      <c r="Z62" s="81">
        <v>42490</v>
      </c>
      <c r="AA62" s="71"/>
      <c r="AB62" s="71"/>
      <c r="AC62" s="71"/>
      <c r="AD62" s="71"/>
      <c r="AE62" s="70"/>
      <c r="AF62" s="71"/>
      <c r="AG62" s="71"/>
      <c r="AH62" s="71"/>
      <c r="AI62" s="71"/>
      <c r="AJ62" s="79"/>
      <c r="AK62" s="113"/>
      <c r="AL62" s="111"/>
      <c r="AM62" s="75"/>
      <c r="AN62" s="112"/>
      <c r="AO62" s="113"/>
      <c r="AP62" s="111"/>
      <c r="AQ62" s="111"/>
      <c r="AR62" s="111"/>
      <c r="AS62" s="111"/>
      <c r="AT62" s="112"/>
      <c r="AU62" s="113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2"/>
    </row>
    <row r="63" spans="1:58" x14ac:dyDescent="0.25">
      <c r="A63" s="327">
        <v>7</v>
      </c>
      <c r="B63" s="22" t="s">
        <v>142</v>
      </c>
      <c r="C63" s="23" t="s">
        <v>140</v>
      </c>
      <c r="D63" s="23" t="s">
        <v>149</v>
      </c>
      <c r="E63" s="23" t="s">
        <v>172</v>
      </c>
      <c r="F63" s="24" t="s">
        <v>174</v>
      </c>
      <c r="G63" s="25">
        <v>10997</v>
      </c>
      <c r="H63" s="26" t="s">
        <v>141</v>
      </c>
      <c r="I63" s="27" t="s">
        <v>175</v>
      </c>
      <c r="J63" s="30" t="s">
        <v>154</v>
      </c>
      <c r="K63" s="28">
        <v>41701</v>
      </c>
      <c r="L63" s="29">
        <v>29723</v>
      </c>
      <c r="M63" s="30">
        <v>11262</v>
      </c>
      <c r="N63" s="28">
        <v>41701</v>
      </c>
      <c r="O63" s="28">
        <v>42004</v>
      </c>
      <c r="P63" s="23">
        <v>1</v>
      </c>
      <c r="Q63" s="23" t="s">
        <v>157</v>
      </c>
      <c r="R63" s="23"/>
      <c r="S63" s="23"/>
      <c r="T63" s="31" t="s">
        <v>117</v>
      </c>
      <c r="U63" s="93" t="s">
        <v>124</v>
      </c>
      <c r="V63" s="94">
        <v>41984</v>
      </c>
      <c r="W63" s="95">
        <v>11458</v>
      </c>
      <c r="X63" s="96" t="s">
        <v>166</v>
      </c>
      <c r="Y63" s="94">
        <v>42005</v>
      </c>
      <c r="Z63" s="94">
        <v>42247</v>
      </c>
      <c r="AA63" s="23"/>
      <c r="AB63" s="23"/>
      <c r="AC63" s="29"/>
      <c r="AD63" s="31"/>
      <c r="AE63" s="37"/>
      <c r="AF63" s="29">
        <v>0</v>
      </c>
      <c r="AG63" s="29">
        <f>6808.6+1350.4+1829+1000</f>
        <v>10988</v>
      </c>
      <c r="AH63" s="29">
        <v>16660.8</v>
      </c>
      <c r="AI63" s="29">
        <v>6548.8</v>
      </c>
      <c r="AJ63" s="39">
        <f>AF63+AG63+AH63+AI63</f>
        <v>34197.599999999999</v>
      </c>
      <c r="AK63" s="26" t="s">
        <v>150</v>
      </c>
      <c r="AL63" s="30">
        <v>11818</v>
      </c>
      <c r="AM63" s="208" t="s">
        <v>155</v>
      </c>
      <c r="AN63" s="25">
        <v>11259</v>
      </c>
      <c r="AO63" s="131"/>
      <c r="AP63" s="132"/>
      <c r="AQ63" s="132"/>
      <c r="AR63" s="132"/>
      <c r="AS63" s="132"/>
      <c r="AT63" s="133"/>
      <c r="AU63" s="22"/>
      <c r="AV63" s="23"/>
      <c r="AW63" s="102"/>
      <c r="AX63" s="102"/>
      <c r="AY63" s="102"/>
      <c r="AZ63" s="102"/>
      <c r="BA63" s="102"/>
      <c r="BB63" s="102"/>
      <c r="BC63" s="102"/>
      <c r="BD63" s="102"/>
      <c r="BE63" s="102"/>
      <c r="BF63" s="103"/>
    </row>
    <row r="64" spans="1:58" x14ac:dyDescent="0.25">
      <c r="A64" s="328"/>
      <c r="B64" s="43"/>
      <c r="C64" s="44"/>
      <c r="D64" s="44"/>
      <c r="E64" s="44"/>
      <c r="F64" s="45"/>
      <c r="G64" s="46"/>
      <c r="H64" s="47"/>
      <c r="I64" s="48"/>
      <c r="J64" s="51"/>
      <c r="K64" s="49"/>
      <c r="L64" s="50"/>
      <c r="M64" s="51"/>
      <c r="N64" s="49"/>
      <c r="O64" s="49"/>
      <c r="P64" s="44"/>
      <c r="Q64" s="44"/>
      <c r="R64" s="44"/>
      <c r="S64" s="44"/>
      <c r="T64" s="52"/>
      <c r="U64" s="65" t="s">
        <v>127</v>
      </c>
      <c r="V64" s="66">
        <v>42240</v>
      </c>
      <c r="W64" s="67">
        <v>11828</v>
      </c>
      <c r="X64" s="186" t="s">
        <v>166</v>
      </c>
      <c r="Y64" s="66">
        <v>42248</v>
      </c>
      <c r="Z64" s="66">
        <v>42369</v>
      </c>
      <c r="AA64" s="44"/>
      <c r="AB64" s="44"/>
      <c r="AC64" s="44"/>
      <c r="AD64" s="52"/>
      <c r="AE64" s="43"/>
      <c r="AF64" s="44"/>
      <c r="AG64" s="44"/>
      <c r="AH64" s="44"/>
      <c r="AI64" s="44"/>
      <c r="AJ64" s="52"/>
      <c r="AK64" s="43"/>
      <c r="AL64" s="44"/>
      <c r="AM64" s="48"/>
      <c r="AN64" s="52"/>
      <c r="AO64" s="43"/>
      <c r="AP64" s="44"/>
      <c r="AQ64" s="44"/>
      <c r="AR64" s="44"/>
      <c r="AS64" s="44"/>
      <c r="AT64" s="52"/>
      <c r="AU64" s="43"/>
      <c r="AV64" s="44"/>
      <c r="AW64" s="57"/>
      <c r="AX64" s="57"/>
      <c r="AY64" s="57"/>
      <c r="AZ64" s="57"/>
      <c r="BA64" s="57"/>
      <c r="BB64" s="57"/>
      <c r="BC64" s="57"/>
      <c r="BD64" s="57"/>
      <c r="BE64" s="57"/>
      <c r="BF64" s="63"/>
    </row>
    <row r="65" spans="1:58" ht="13.5" thickBot="1" x14ac:dyDescent="0.3">
      <c r="A65" s="329"/>
      <c r="B65" s="70"/>
      <c r="C65" s="71"/>
      <c r="D65" s="71"/>
      <c r="E65" s="71"/>
      <c r="F65" s="72"/>
      <c r="G65" s="73"/>
      <c r="H65" s="74"/>
      <c r="I65" s="75"/>
      <c r="J65" s="78"/>
      <c r="K65" s="76"/>
      <c r="L65" s="77"/>
      <c r="M65" s="78"/>
      <c r="N65" s="76"/>
      <c r="O65" s="76"/>
      <c r="P65" s="71"/>
      <c r="Q65" s="71"/>
      <c r="R65" s="71"/>
      <c r="S65" s="71"/>
      <c r="T65" s="79"/>
      <c r="U65" s="80" t="s">
        <v>128</v>
      </c>
      <c r="V65" s="81">
        <v>42367</v>
      </c>
      <c r="W65" s="82">
        <v>11728</v>
      </c>
      <c r="X65" s="213" t="s">
        <v>166</v>
      </c>
      <c r="Y65" s="81">
        <v>42370</v>
      </c>
      <c r="Z65" s="81">
        <v>42460</v>
      </c>
      <c r="AA65" s="71"/>
      <c r="AB65" s="71"/>
      <c r="AC65" s="71"/>
      <c r="AD65" s="79"/>
      <c r="AE65" s="70"/>
      <c r="AF65" s="71"/>
      <c r="AG65" s="71"/>
      <c r="AH65" s="71"/>
      <c r="AI65" s="71"/>
      <c r="AJ65" s="79"/>
      <c r="AK65" s="70"/>
      <c r="AL65" s="71"/>
      <c r="AM65" s="75"/>
      <c r="AN65" s="79"/>
      <c r="AO65" s="70"/>
      <c r="AP65" s="71"/>
      <c r="AQ65" s="71"/>
      <c r="AR65" s="71"/>
      <c r="AS65" s="71"/>
      <c r="AT65" s="79"/>
      <c r="AU65" s="70"/>
      <c r="AV65" s="71"/>
      <c r="AW65" s="85"/>
      <c r="AX65" s="85"/>
      <c r="AY65" s="85"/>
      <c r="AZ65" s="85"/>
      <c r="BA65" s="85"/>
      <c r="BB65" s="85"/>
      <c r="BC65" s="85"/>
      <c r="BD65" s="85"/>
      <c r="BE65" s="85"/>
      <c r="BF65" s="91"/>
    </row>
    <row r="66" spans="1:58" ht="14.45" customHeight="1" x14ac:dyDescent="0.25">
      <c r="A66" s="327">
        <v>8</v>
      </c>
      <c r="B66" s="22" t="s">
        <v>176</v>
      </c>
      <c r="C66" s="23" t="s">
        <v>178</v>
      </c>
      <c r="D66" s="23" t="s">
        <v>149</v>
      </c>
      <c r="E66" s="23" t="s">
        <v>119</v>
      </c>
      <c r="F66" s="24" t="s">
        <v>177</v>
      </c>
      <c r="G66" s="25">
        <v>11024</v>
      </c>
      <c r="H66" s="26" t="s">
        <v>245</v>
      </c>
      <c r="I66" s="27" t="s">
        <v>247</v>
      </c>
      <c r="J66" s="23" t="s">
        <v>180</v>
      </c>
      <c r="K66" s="28">
        <v>41821</v>
      </c>
      <c r="L66" s="29">
        <v>20100</v>
      </c>
      <c r="M66" s="30">
        <v>11348</v>
      </c>
      <c r="N66" s="28">
        <v>41821</v>
      </c>
      <c r="O66" s="28">
        <v>42004</v>
      </c>
      <c r="P66" s="23">
        <v>1</v>
      </c>
      <c r="Q66" s="23" t="s">
        <v>157</v>
      </c>
      <c r="R66" s="23"/>
      <c r="S66" s="23"/>
      <c r="T66" s="31" t="s">
        <v>117</v>
      </c>
      <c r="U66" s="93" t="s">
        <v>124</v>
      </c>
      <c r="V66" s="94">
        <v>41984</v>
      </c>
      <c r="W66" s="95">
        <v>11458</v>
      </c>
      <c r="X66" s="96" t="s">
        <v>166</v>
      </c>
      <c r="Y66" s="94">
        <v>42005</v>
      </c>
      <c r="Z66" s="94">
        <v>42185</v>
      </c>
      <c r="AA66" s="23"/>
      <c r="AB66" s="23"/>
      <c r="AC66" s="29"/>
      <c r="AD66" s="39"/>
      <c r="AE66" s="37"/>
      <c r="AF66" s="29">
        <v>0</v>
      </c>
      <c r="AG66" s="29">
        <f>3350+3350+3350+3350+3350+3350</f>
        <v>20100</v>
      </c>
      <c r="AH66" s="29">
        <v>33500</v>
      </c>
      <c r="AI66" s="29">
        <f>3350+3350+3350+3350</f>
        <v>13400</v>
      </c>
      <c r="AJ66" s="39">
        <f>AF66+AG66+AH66+AI66</f>
        <v>67000</v>
      </c>
      <c r="AK66" s="26" t="s">
        <v>139</v>
      </c>
      <c r="AL66" s="30">
        <v>11183</v>
      </c>
      <c r="AM66" s="208" t="s">
        <v>181</v>
      </c>
      <c r="AN66" s="25">
        <v>11340</v>
      </c>
      <c r="AO66" s="131"/>
      <c r="AP66" s="132"/>
      <c r="AQ66" s="30"/>
      <c r="AR66" s="28"/>
      <c r="AS66" s="30"/>
      <c r="AT66" s="133"/>
      <c r="AU66" s="22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31"/>
    </row>
    <row r="67" spans="1:58" ht="14.45" customHeight="1" x14ac:dyDescent="0.25">
      <c r="A67" s="328"/>
      <c r="B67" s="43"/>
      <c r="C67" s="44"/>
      <c r="D67" s="44"/>
      <c r="E67" s="44"/>
      <c r="F67" s="45"/>
      <c r="G67" s="46"/>
      <c r="H67" s="47"/>
      <c r="I67" s="48"/>
      <c r="J67" s="44"/>
      <c r="K67" s="49"/>
      <c r="L67" s="50"/>
      <c r="M67" s="51"/>
      <c r="N67" s="49"/>
      <c r="O67" s="49"/>
      <c r="P67" s="44"/>
      <c r="Q67" s="44"/>
      <c r="R67" s="44"/>
      <c r="S67" s="44"/>
      <c r="T67" s="52"/>
      <c r="U67" s="53" t="s">
        <v>246</v>
      </c>
      <c r="V67" s="54">
        <v>42171</v>
      </c>
      <c r="W67" s="55">
        <v>11580</v>
      </c>
      <c r="X67" s="105" t="s">
        <v>166</v>
      </c>
      <c r="Y67" s="54">
        <v>42186</v>
      </c>
      <c r="Z67" s="54">
        <v>42369</v>
      </c>
      <c r="AA67" s="44"/>
      <c r="AB67" s="44"/>
      <c r="AC67" s="44"/>
      <c r="AD67" s="52"/>
      <c r="AE67" s="43"/>
      <c r="AF67" s="44"/>
      <c r="AG67" s="44"/>
      <c r="AH67" s="44"/>
      <c r="AI67" s="44"/>
      <c r="AJ67" s="52"/>
      <c r="AK67" s="43"/>
      <c r="AL67" s="44"/>
      <c r="AM67" s="48"/>
      <c r="AN67" s="52"/>
      <c r="AO67" s="43"/>
      <c r="AP67" s="44"/>
      <c r="AQ67" s="44"/>
      <c r="AR67" s="44"/>
      <c r="AS67" s="44"/>
      <c r="AT67" s="52"/>
      <c r="AU67" s="43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52"/>
    </row>
    <row r="68" spans="1:58" ht="14.45" customHeight="1" thickBot="1" x14ac:dyDescent="0.3">
      <c r="A68" s="329"/>
      <c r="B68" s="70"/>
      <c r="C68" s="71"/>
      <c r="D68" s="71"/>
      <c r="E68" s="71"/>
      <c r="F68" s="72"/>
      <c r="G68" s="73"/>
      <c r="H68" s="74"/>
      <c r="I68" s="75"/>
      <c r="J68" s="71"/>
      <c r="K68" s="76"/>
      <c r="L68" s="77"/>
      <c r="M68" s="78"/>
      <c r="N68" s="76"/>
      <c r="O68" s="76"/>
      <c r="P68" s="71"/>
      <c r="Q68" s="71"/>
      <c r="R68" s="71"/>
      <c r="S68" s="71"/>
      <c r="T68" s="79"/>
      <c r="U68" s="80" t="s">
        <v>265</v>
      </c>
      <c r="V68" s="81">
        <v>42367</v>
      </c>
      <c r="W68" s="82">
        <v>11718</v>
      </c>
      <c r="X68" s="110" t="s">
        <v>166</v>
      </c>
      <c r="Y68" s="81">
        <v>42370</v>
      </c>
      <c r="Z68" s="81">
        <v>42735</v>
      </c>
      <c r="AA68" s="71"/>
      <c r="AB68" s="71"/>
      <c r="AC68" s="71"/>
      <c r="AD68" s="79"/>
      <c r="AE68" s="70"/>
      <c r="AF68" s="71"/>
      <c r="AG68" s="71"/>
      <c r="AH68" s="71"/>
      <c r="AI68" s="71"/>
      <c r="AJ68" s="79"/>
      <c r="AK68" s="70"/>
      <c r="AL68" s="71"/>
      <c r="AM68" s="75"/>
      <c r="AN68" s="79"/>
      <c r="AO68" s="70"/>
      <c r="AP68" s="71"/>
      <c r="AQ68" s="71"/>
      <c r="AR68" s="71"/>
      <c r="AS68" s="71"/>
      <c r="AT68" s="79"/>
      <c r="AU68" s="70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9"/>
    </row>
    <row r="69" spans="1:58" x14ac:dyDescent="0.25">
      <c r="A69" s="327">
        <v>9</v>
      </c>
      <c r="B69" s="22" t="s">
        <v>184</v>
      </c>
      <c r="C69" s="23" t="s">
        <v>185</v>
      </c>
      <c r="D69" s="23" t="s">
        <v>149</v>
      </c>
      <c r="E69" s="23" t="s">
        <v>119</v>
      </c>
      <c r="F69" s="24" t="s">
        <v>186</v>
      </c>
      <c r="G69" s="25">
        <v>11133</v>
      </c>
      <c r="H69" s="26" t="s">
        <v>183</v>
      </c>
      <c r="I69" s="27" t="s">
        <v>187</v>
      </c>
      <c r="J69" s="23" t="s">
        <v>188</v>
      </c>
      <c r="K69" s="28">
        <v>41879</v>
      </c>
      <c r="L69" s="29">
        <v>447372.76</v>
      </c>
      <c r="M69" s="30">
        <v>11401</v>
      </c>
      <c r="N69" s="28">
        <v>41883</v>
      </c>
      <c r="O69" s="28">
        <v>42004</v>
      </c>
      <c r="P69" s="23">
        <v>1</v>
      </c>
      <c r="Q69" s="23" t="s">
        <v>157</v>
      </c>
      <c r="R69" s="23"/>
      <c r="S69" s="23"/>
      <c r="T69" s="31" t="s">
        <v>117</v>
      </c>
      <c r="U69" s="182" t="s">
        <v>124</v>
      </c>
      <c r="V69" s="125">
        <v>42002</v>
      </c>
      <c r="W69" s="183">
        <v>11489</v>
      </c>
      <c r="X69" s="124" t="s">
        <v>166</v>
      </c>
      <c r="Y69" s="125">
        <v>42005</v>
      </c>
      <c r="Z69" s="125">
        <v>42124</v>
      </c>
      <c r="AA69" s="126"/>
      <c r="AB69" s="126"/>
      <c r="AC69" s="127"/>
      <c r="AD69" s="214"/>
      <c r="AE69" s="129"/>
      <c r="AF69" s="127"/>
      <c r="AG69" s="127"/>
      <c r="AH69" s="184"/>
      <c r="AI69" s="29">
        <f>124506.48+124641.4+124641.4+124641.4</f>
        <v>498430.68000000005</v>
      </c>
      <c r="AJ69" s="39">
        <f>AF74+AG74+AH74+AI69</f>
        <v>2106619.62</v>
      </c>
      <c r="AK69" s="26" t="s">
        <v>152</v>
      </c>
      <c r="AL69" s="30">
        <v>11016</v>
      </c>
      <c r="AM69" s="208" t="s">
        <v>189</v>
      </c>
      <c r="AN69" s="25">
        <v>11340</v>
      </c>
      <c r="AO69" s="131"/>
      <c r="AP69" s="132"/>
      <c r="AQ69" s="30"/>
      <c r="AR69" s="28"/>
      <c r="AS69" s="30"/>
      <c r="AT69" s="133"/>
      <c r="AU69" s="40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2"/>
    </row>
    <row r="70" spans="1:58" x14ac:dyDescent="0.25">
      <c r="A70" s="328"/>
      <c r="B70" s="43"/>
      <c r="C70" s="44"/>
      <c r="D70" s="44"/>
      <c r="E70" s="44"/>
      <c r="F70" s="45"/>
      <c r="G70" s="46"/>
      <c r="H70" s="47"/>
      <c r="I70" s="48"/>
      <c r="J70" s="44"/>
      <c r="K70" s="49"/>
      <c r="L70" s="50"/>
      <c r="M70" s="51"/>
      <c r="N70" s="49"/>
      <c r="O70" s="49"/>
      <c r="P70" s="44"/>
      <c r="Q70" s="44"/>
      <c r="R70" s="44"/>
      <c r="S70" s="44"/>
      <c r="T70" s="52"/>
      <c r="U70" s="53" t="s">
        <v>127</v>
      </c>
      <c r="V70" s="54">
        <v>42111</v>
      </c>
      <c r="W70" s="55">
        <v>11537</v>
      </c>
      <c r="X70" s="186" t="s">
        <v>166</v>
      </c>
      <c r="Y70" s="54">
        <v>42125</v>
      </c>
      <c r="Z70" s="54">
        <v>42246</v>
      </c>
      <c r="AA70" s="135"/>
      <c r="AB70" s="135"/>
      <c r="AC70" s="215"/>
      <c r="AD70" s="216"/>
      <c r="AE70" s="217"/>
      <c r="AF70" s="215"/>
      <c r="AG70" s="139"/>
      <c r="AH70" s="187"/>
      <c r="AI70" s="50"/>
      <c r="AJ70" s="140"/>
      <c r="AK70" s="47"/>
      <c r="AL70" s="51"/>
      <c r="AM70" s="218"/>
      <c r="AN70" s="46"/>
      <c r="AO70" s="145"/>
      <c r="AP70" s="146"/>
      <c r="AQ70" s="51"/>
      <c r="AR70" s="49"/>
      <c r="AS70" s="51"/>
      <c r="AT70" s="147"/>
      <c r="AU70" s="58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148"/>
    </row>
    <row r="71" spans="1:58" x14ac:dyDescent="0.25">
      <c r="A71" s="328"/>
      <c r="B71" s="43"/>
      <c r="C71" s="44"/>
      <c r="D71" s="44"/>
      <c r="E71" s="44"/>
      <c r="F71" s="45"/>
      <c r="G71" s="46"/>
      <c r="H71" s="47"/>
      <c r="I71" s="48"/>
      <c r="J71" s="44"/>
      <c r="K71" s="49"/>
      <c r="L71" s="50"/>
      <c r="M71" s="51"/>
      <c r="N71" s="49"/>
      <c r="O71" s="49"/>
      <c r="P71" s="44"/>
      <c r="Q71" s="44"/>
      <c r="R71" s="44"/>
      <c r="S71" s="44"/>
      <c r="T71" s="52"/>
      <c r="U71" s="53" t="s">
        <v>128</v>
      </c>
      <c r="V71" s="54">
        <v>42185</v>
      </c>
      <c r="W71" s="55">
        <v>11594</v>
      </c>
      <c r="X71" s="213" t="s">
        <v>254</v>
      </c>
      <c r="Y71" s="54">
        <v>42185</v>
      </c>
      <c r="Z71" s="54">
        <v>42246</v>
      </c>
      <c r="AA71" s="219">
        <v>0.19449364</v>
      </c>
      <c r="AB71" s="151"/>
      <c r="AC71" s="136">
        <v>130516.74</v>
      </c>
      <c r="AD71" s="220"/>
      <c r="AE71" s="191">
        <f>AC71+L69</f>
        <v>577889.5</v>
      </c>
      <c r="AF71" s="136"/>
      <c r="AG71" s="221"/>
      <c r="AH71" s="187"/>
      <c r="AI71" s="50"/>
      <c r="AJ71" s="140"/>
      <c r="AK71" s="47"/>
      <c r="AL71" s="51"/>
      <c r="AM71" s="218"/>
      <c r="AN71" s="46"/>
      <c r="AO71" s="145"/>
      <c r="AP71" s="146"/>
      <c r="AQ71" s="51"/>
      <c r="AR71" s="49"/>
      <c r="AS71" s="51"/>
      <c r="AT71" s="147"/>
      <c r="AU71" s="58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148"/>
    </row>
    <row r="72" spans="1:58" x14ac:dyDescent="0.25">
      <c r="A72" s="328"/>
      <c r="B72" s="43"/>
      <c r="C72" s="44"/>
      <c r="D72" s="44"/>
      <c r="E72" s="44"/>
      <c r="F72" s="45"/>
      <c r="G72" s="46"/>
      <c r="H72" s="47"/>
      <c r="I72" s="48"/>
      <c r="J72" s="44"/>
      <c r="K72" s="49"/>
      <c r="L72" s="50"/>
      <c r="M72" s="51"/>
      <c r="N72" s="49"/>
      <c r="O72" s="49"/>
      <c r="P72" s="44"/>
      <c r="Q72" s="44"/>
      <c r="R72" s="44"/>
      <c r="S72" s="44"/>
      <c r="T72" s="64"/>
      <c r="U72" s="53" t="s">
        <v>118</v>
      </c>
      <c r="V72" s="54">
        <v>42240</v>
      </c>
      <c r="W72" s="55">
        <v>11628</v>
      </c>
      <c r="X72" s="186" t="s">
        <v>166</v>
      </c>
      <c r="Y72" s="54">
        <v>42248</v>
      </c>
      <c r="Z72" s="54">
        <v>42369</v>
      </c>
      <c r="AA72" s="219"/>
      <c r="AB72" s="151"/>
      <c r="AC72" s="136"/>
      <c r="AD72" s="220"/>
      <c r="AE72" s="138"/>
      <c r="AF72" s="136"/>
      <c r="AG72" s="221"/>
      <c r="AH72" s="187"/>
      <c r="AI72" s="50"/>
      <c r="AJ72" s="140"/>
      <c r="AK72" s="47"/>
      <c r="AL72" s="51"/>
      <c r="AM72" s="218"/>
      <c r="AN72" s="46"/>
      <c r="AO72" s="145"/>
      <c r="AP72" s="146"/>
      <c r="AQ72" s="51"/>
      <c r="AR72" s="49"/>
      <c r="AS72" s="51"/>
      <c r="AT72" s="147"/>
      <c r="AU72" s="58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148"/>
    </row>
    <row r="73" spans="1:58" x14ac:dyDescent="0.25">
      <c r="A73" s="328"/>
      <c r="B73" s="43"/>
      <c r="C73" s="44"/>
      <c r="D73" s="44"/>
      <c r="E73" s="44"/>
      <c r="F73" s="45"/>
      <c r="G73" s="46"/>
      <c r="H73" s="47"/>
      <c r="I73" s="48"/>
      <c r="J73" s="44"/>
      <c r="K73" s="49"/>
      <c r="L73" s="50"/>
      <c r="M73" s="51"/>
      <c r="N73" s="49"/>
      <c r="O73" s="49"/>
      <c r="P73" s="44"/>
      <c r="Q73" s="44"/>
      <c r="R73" s="44"/>
      <c r="S73" s="44"/>
      <c r="T73" s="64"/>
      <c r="U73" s="53" t="s">
        <v>129</v>
      </c>
      <c r="V73" s="54">
        <v>42367</v>
      </c>
      <c r="W73" s="55">
        <v>11721</v>
      </c>
      <c r="X73" s="186" t="s">
        <v>166</v>
      </c>
      <c r="Y73" s="54">
        <v>42370</v>
      </c>
      <c r="Z73" s="54">
        <v>42460</v>
      </c>
      <c r="AA73" s="219"/>
      <c r="AB73" s="151"/>
      <c r="AC73" s="136"/>
      <c r="AD73" s="220"/>
      <c r="AE73" s="138"/>
      <c r="AF73" s="136"/>
      <c r="AG73" s="222"/>
      <c r="AH73" s="192"/>
      <c r="AI73" s="50"/>
      <c r="AJ73" s="140"/>
      <c r="AK73" s="47"/>
      <c r="AL73" s="51"/>
      <c r="AM73" s="218"/>
      <c r="AN73" s="46"/>
      <c r="AO73" s="145"/>
      <c r="AP73" s="146"/>
      <c r="AQ73" s="51"/>
      <c r="AR73" s="49"/>
      <c r="AS73" s="51"/>
      <c r="AT73" s="147"/>
      <c r="AU73" s="58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148"/>
    </row>
    <row r="74" spans="1:58" ht="13.5" thickBot="1" x14ac:dyDescent="0.3">
      <c r="A74" s="329"/>
      <c r="B74" s="70"/>
      <c r="C74" s="71"/>
      <c r="D74" s="71"/>
      <c r="E74" s="71"/>
      <c r="F74" s="72"/>
      <c r="G74" s="73"/>
      <c r="H74" s="74"/>
      <c r="I74" s="75"/>
      <c r="J74" s="71"/>
      <c r="K74" s="76"/>
      <c r="L74" s="77"/>
      <c r="M74" s="78"/>
      <c r="N74" s="76"/>
      <c r="O74" s="76"/>
      <c r="P74" s="71"/>
      <c r="Q74" s="71"/>
      <c r="R74" s="71"/>
      <c r="S74" s="71"/>
      <c r="T74" s="223"/>
      <c r="U74" s="53" t="s">
        <v>130</v>
      </c>
      <c r="V74" s="54">
        <v>42459</v>
      </c>
      <c r="W74" s="55">
        <v>11775</v>
      </c>
      <c r="X74" s="186" t="s">
        <v>166</v>
      </c>
      <c r="Y74" s="54">
        <v>42461</v>
      </c>
      <c r="Z74" s="54">
        <v>42735</v>
      </c>
      <c r="AA74" s="224"/>
      <c r="AB74" s="224"/>
      <c r="AC74" s="224"/>
      <c r="AD74" s="220"/>
      <c r="AE74" s="225"/>
      <c r="AF74" s="136">
        <v>0</v>
      </c>
      <c r="AG74" s="136">
        <f>99604.87+111843.19+111843.19+111843.19</f>
        <v>435134.44</v>
      </c>
      <c r="AH74" s="192">
        <v>1173054.5</v>
      </c>
      <c r="AI74" s="77"/>
      <c r="AJ74" s="174"/>
      <c r="AK74" s="74"/>
      <c r="AL74" s="78"/>
      <c r="AM74" s="226"/>
      <c r="AN74" s="73"/>
      <c r="AO74" s="177"/>
      <c r="AP74" s="178"/>
      <c r="AQ74" s="78"/>
      <c r="AR74" s="76"/>
      <c r="AS74" s="78"/>
      <c r="AT74" s="179"/>
      <c r="AU74" s="86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180"/>
    </row>
    <row r="75" spans="1:58" x14ac:dyDescent="0.25">
      <c r="A75" s="327">
        <v>10</v>
      </c>
      <c r="B75" s="22" t="s">
        <v>196</v>
      </c>
      <c r="C75" s="23" t="s">
        <v>185</v>
      </c>
      <c r="D75" s="23" t="s">
        <v>149</v>
      </c>
      <c r="E75" s="23" t="s">
        <v>119</v>
      </c>
      <c r="F75" s="24" t="s">
        <v>198</v>
      </c>
      <c r="G75" s="25">
        <v>11133</v>
      </c>
      <c r="H75" s="26" t="s">
        <v>195</v>
      </c>
      <c r="I75" s="27" t="s">
        <v>187</v>
      </c>
      <c r="J75" s="23" t="s">
        <v>188</v>
      </c>
      <c r="K75" s="28">
        <v>41974</v>
      </c>
      <c r="L75" s="29">
        <v>105460</v>
      </c>
      <c r="M75" s="30">
        <v>105460</v>
      </c>
      <c r="N75" s="28">
        <v>41974</v>
      </c>
      <c r="O75" s="28">
        <v>42094</v>
      </c>
      <c r="P75" s="23">
        <v>1</v>
      </c>
      <c r="Q75" s="23" t="s">
        <v>157</v>
      </c>
      <c r="R75" s="23"/>
      <c r="S75" s="23"/>
      <c r="T75" s="31" t="s">
        <v>117</v>
      </c>
      <c r="U75" s="182" t="s">
        <v>229</v>
      </c>
      <c r="V75" s="125">
        <v>42089</v>
      </c>
      <c r="W75" s="183">
        <v>11528</v>
      </c>
      <c r="X75" s="124" t="s">
        <v>166</v>
      </c>
      <c r="Y75" s="125">
        <v>42095</v>
      </c>
      <c r="Z75" s="125">
        <v>42216</v>
      </c>
      <c r="AA75" s="126"/>
      <c r="AB75" s="126"/>
      <c r="AC75" s="127"/>
      <c r="AD75" s="214"/>
      <c r="AE75" s="129"/>
      <c r="AF75" s="127"/>
      <c r="AG75" s="127"/>
      <c r="AH75" s="184"/>
      <c r="AI75" s="29">
        <f>26365+31638+31638+31269.11</f>
        <v>120910.11</v>
      </c>
      <c r="AJ75" s="39">
        <f>AF79+AG79+AH79+AI75</f>
        <v>412507.02999999997</v>
      </c>
      <c r="AK75" s="26" t="s">
        <v>152</v>
      </c>
      <c r="AL75" s="30">
        <v>11016</v>
      </c>
      <c r="AM75" s="208" t="s">
        <v>189</v>
      </c>
      <c r="AN75" s="25">
        <v>11340</v>
      </c>
      <c r="AO75" s="131"/>
      <c r="AP75" s="132"/>
      <c r="AQ75" s="30"/>
      <c r="AR75" s="28"/>
      <c r="AS75" s="30"/>
      <c r="AT75" s="133"/>
      <c r="AU75" s="40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2"/>
    </row>
    <row r="76" spans="1:58" x14ac:dyDescent="0.25">
      <c r="A76" s="328"/>
      <c r="B76" s="43"/>
      <c r="C76" s="44"/>
      <c r="D76" s="44"/>
      <c r="E76" s="44"/>
      <c r="F76" s="45"/>
      <c r="G76" s="46"/>
      <c r="H76" s="47"/>
      <c r="I76" s="48"/>
      <c r="J76" s="44"/>
      <c r="K76" s="49"/>
      <c r="L76" s="50"/>
      <c r="M76" s="51"/>
      <c r="N76" s="49"/>
      <c r="O76" s="49"/>
      <c r="P76" s="44"/>
      <c r="Q76" s="44"/>
      <c r="R76" s="44"/>
      <c r="S76" s="44"/>
      <c r="T76" s="52"/>
      <c r="U76" s="53" t="s">
        <v>127</v>
      </c>
      <c r="V76" s="54">
        <v>42175</v>
      </c>
      <c r="W76" s="55">
        <v>11690</v>
      </c>
      <c r="X76" s="105" t="s">
        <v>166</v>
      </c>
      <c r="Y76" s="54">
        <v>42217</v>
      </c>
      <c r="Z76" s="54">
        <v>42369</v>
      </c>
      <c r="AA76" s="135"/>
      <c r="AB76" s="135"/>
      <c r="AC76" s="215"/>
      <c r="AD76" s="216"/>
      <c r="AE76" s="217"/>
      <c r="AF76" s="215"/>
      <c r="AG76" s="215"/>
      <c r="AH76" s="227"/>
      <c r="AI76" s="50"/>
      <c r="AJ76" s="140"/>
      <c r="AK76" s="47"/>
      <c r="AL76" s="51"/>
      <c r="AM76" s="218"/>
      <c r="AN76" s="46"/>
      <c r="AO76" s="145"/>
      <c r="AP76" s="146"/>
      <c r="AQ76" s="51"/>
      <c r="AR76" s="49"/>
      <c r="AS76" s="51"/>
      <c r="AT76" s="147"/>
      <c r="AU76" s="58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148"/>
    </row>
    <row r="77" spans="1:58" x14ac:dyDescent="0.25">
      <c r="A77" s="328"/>
      <c r="B77" s="43"/>
      <c r="C77" s="44"/>
      <c r="D77" s="44"/>
      <c r="E77" s="44"/>
      <c r="F77" s="45"/>
      <c r="G77" s="46"/>
      <c r="H77" s="47"/>
      <c r="I77" s="48"/>
      <c r="J77" s="44"/>
      <c r="K77" s="49"/>
      <c r="L77" s="50"/>
      <c r="M77" s="51"/>
      <c r="N77" s="49"/>
      <c r="O77" s="49"/>
      <c r="P77" s="44"/>
      <c r="Q77" s="44"/>
      <c r="R77" s="44"/>
      <c r="S77" s="44"/>
      <c r="T77" s="52"/>
      <c r="U77" s="53" t="s">
        <v>128</v>
      </c>
      <c r="V77" s="54">
        <v>42244</v>
      </c>
      <c r="W77" s="55">
        <v>11656</v>
      </c>
      <c r="X77" s="105" t="s">
        <v>255</v>
      </c>
      <c r="Y77" s="54">
        <v>42244</v>
      </c>
      <c r="Z77" s="54">
        <v>42369</v>
      </c>
      <c r="AA77" s="134">
        <v>0.2104</v>
      </c>
      <c r="AB77" s="151"/>
      <c r="AC77" s="136">
        <f>5273.28*4</f>
        <v>21093.119999999999</v>
      </c>
      <c r="AD77" s="220"/>
      <c r="AE77" s="191">
        <f>AC77+L75</f>
        <v>126553.12</v>
      </c>
      <c r="AF77" s="139"/>
      <c r="AG77" s="139"/>
      <c r="AH77" s="187"/>
      <c r="AI77" s="50"/>
      <c r="AJ77" s="140"/>
      <c r="AK77" s="47"/>
      <c r="AL77" s="51"/>
      <c r="AM77" s="218"/>
      <c r="AN77" s="46"/>
      <c r="AO77" s="145"/>
      <c r="AP77" s="146"/>
      <c r="AQ77" s="51"/>
      <c r="AR77" s="49"/>
      <c r="AS77" s="51"/>
      <c r="AT77" s="147"/>
      <c r="AU77" s="58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148"/>
    </row>
    <row r="78" spans="1:58" ht="13.5" thickBot="1" x14ac:dyDescent="0.3">
      <c r="A78" s="328"/>
      <c r="B78" s="43"/>
      <c r="C78" s="44"/>
      <c r="D78" s="44"/>
      <c r="E78" s="44"/>
      <c r="F78" s="45"/>
      <c r="G78" s="46"/>
      <c r="H78" s="47"/>
      <c r="I78" s="48"/>
      <c r="J78" s="44"/>
      <c r="K78" s="49"/>
      <c r="L78" s="50"/>
      <c r="M78" s="51"/>
      <c r="N78" s="49"/>
      <c r="O78" s="49"/>
      <c r="P78" s="44"/>
      <c r="Q78" s="44"/>
      <c r="R78" s="44"/>
      <c r="S78" s="44"/>
      <c r="T78" s="52"/>
      <c r="U78" s="53" t="s">
        <v>118</v>
      </c>
      <c r="V78" s="81">
        <v>42367</v>
      </c>
      <c r="W78" s="82">
        <v>11721</v>
      </c>
      <c r="X78" s="110" t="s">
        <v>166</v>
      </c>
      <c r="Y78" s="81">
        <v>42370</v>
      </c>
      <c r="Z78" s="81">
        <v>42460</v>
      </c>
      <c r="AA78" s="134"/>
      <c r="AB78" s="151"/>
      <c r="AC78" s="136"/>
      <c r="AD78" s="220"/>
      <c r="AE78" s="191"/>
      <c r="AF78" s="136"/>
      <c r="AG78" s="136"/>
      <c r="AH78" s="192"/>
      <c r="AI78" s="50"/>
      <c r="AJ78" s="140"/>
      <c r="AK78" s="47"/>
      <c r="AL78" s="51"/>
      <c r="AM78" s="218"/>
      <c r="AN78" s="46"/>
      <c r="AO78" s="145"/>
      <c r="AP78" s="146"/>
      <c r="AQ78" s="51"/>
      <c r="AR78" s="49"/>
      <c r="AS78" s="51"/>
      <c r="AT78" s="147"/>
      <c r="AU78" s="58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148"/>
    </row>
    <row r="79" spans="1:58" ht="13.5" thickBot="1" x14ac:dyDescent="0.3">
      <c r="A79" s="329"/>
      <c r="B79" s="70"/>
      <c r="C79" s="71"/>
      <c r="D79" s="71"/>
      <c r="E79" s="71"/>
      <c r="F79" s="72"/>
      <c r="G79" s="73"/>
      <c r="H79" s="74"/>
      <c r="I79" s="75"/>
      <c r="J79" s="71"/>
      <c r="K79" s="76"/>
      <c r="L79" s="77"/>
      <c r="M79" s="78"/>
      <c r="N79" s="76"/>
      <c r="O79" s="76"/>
      <c r="P79" s="71"/>
      <c r="Q79" s="71"/>
      <c r="R79" s="71"/>
      <c r="S79" s="71"/>
      <c r="T79" s="79"/>
      <c r="U79" s="53" t="s">
        <v>129</v>
      </c>
      <c r="V79" s="54">
        <v>42459</v>
      </c>
      <c r="W79" s="55">
        <v>11775</v>
      </c>
      <c r="X79" s="186" t="s">
        <v>166</v>
      </c>
      <c r="Y79" s="54">
        <v>42461</v>
      </c>
      <c r="Z79" s="54">
        <v>42735</v>
      </c>
      <c r="AA79" s="134"/>
      <c r="AB79" s="151"/>
      <c r="AC79" s="136"/>
      <c r="AD79" s="220"/>
      <c r="AE79" s="228"/>
      <c r="AF79" s="136">
        <v>0</v>
      </c>
      <c r="AG79" s="229">
        <v>26365</v>
      </c>
      <c r="AH79" s="230">
        <v>265231.92</v>
      </c>
      <c r="AI79" s="77"/>
      <c r="AJ79" s="174"/>
      <c r="AK79" s="74"/>
      <c r="AL79" s="78"/>
      <c r="AM79" s="226"/>
      <c r="AN79" s="73"/>
      <c r="AO79" s="177"/>
      <c r="AP79" s="178"/>
      <c r="AQ79" s="78"/>
      <c r="AR79" s="76"/>
      <c r="AS79" s="78"/>
      <c r="AT79" s="179"/>
      <c r="AU79" s="86"/>
      <c r="AV79" s="87"/>
      <c r="AW79" s="87"/>
      <c r="AX79" s="87"/>
      <c r="AY79" s="87"/>
      <c r="AZ79" s="87"/>
      <c r="BA79" s="87"/>
      <c r="BB79" s="87"/>
      <c r="BC79" s="87"/>
      <c r="BD79" s="87"/>
      <c r="BE79" s="87"/>
      <c r="BF79" s="180"/>
    </row>
    <row r="80" spans="1:58" ht="39" thickBot="1" x14ac:dyDescent="0.3">
      <c r="A80" s="332">
        <v>11</v>
      </c>
      <c r="B80" s="93" t="s">
        <v>203</v>
      </c>
      <c r="C80" s="205" t="s">
        <v>204</v>
      </c>
      <c r="D80" s="231" t="s">
        <v>149</v>
      </c>
      <c r="E80" s="231" t="s">
        <v>119</v>
      </c>
      <c r="F80" s="232" t="s">
        <v>213</v>
      </c>
      <c r="G80" s="233">
        <v>11358</v>
      </c>
      <c r="H80" s="234" t="s">
        <v>203</v>
      </c>
      <c r="I80" s="96" t="s">
        <v>210</v>
      </c>
      <c r="J80" s="205" t="s">
        <v>211</v>
      </c>
      <c r="K80" s="235">
        <v>42034</v>
      </c>
      <c r="L80" s="236">
        <v>18260</v>
      </c>
      <c r="M80" s="95">
        <v>11493</v>
      </c>
      <c r="N80" s="235">
        <v>42037</v>
      </c>
      <c r="O80" s="235">
        <v>42369</v>
      </c>
      <c r="P80" s="205">
        <v>1</v>
      </c>
      <c r="Q80" s="237"/>
      <c r="R80" s="237"/>
      <c r="S80" s="237"/>
      <c r="T80" s="181" t="s">
        <v>143</v>
      </c>
      <c r="U80" s="238" t="s">
        <v>124</v>
      </c>
      <c r="V80" s="239">
        <v>42367</v>
      </c>
      <c r="W80" s="240">
        <v>11718</v>
      </c>
      <c r="X80" s="241" t="s">
        <v>166</v>
      </c>
      <c r="Y80" s="239">
        <v>42370</v>
      </c>
      <c r="Z80" s="239">
        <v>42735</v>
      </c>
      <c r="AA80" s="231"/>
      <c r="AB80" s="231"/>
      <c r="AC80" s="242"/>
      <c r="AD80" s="243"/>
      <c r="AE80" s="244"/>
      <c r="AF80" s="242">
        <v>0</v>
      </c>
      <c r="AG80" s="242">
        <v>0</v>
      </c>
      <c r="AH80" s="245">
        <v>14940</v>
      </c>
      <c r="AI80" s="245">
        <f>1660+1660+1660+1660</f>
        <v>6640</v>
      </c>
      <c r="AJ80" s="243">
        <f>AF80+AG80+AH80+AI80</f>
        <v>21580</v>
      </c>
      <c r="AK80" s="246"/>
      <c r="AL80" s="240"/>
      <c r="AM80" s="247"/>
      <c r="AN80" s="248"/>
      <c r="AO80" s="249"/>
      <c r="AP80" s="250"/>
      <c r="AQ80" s="240"/>
      <c r="AR80" s="251"/>
      <c r="AS80" s="240"/>
      <c r="AT80" s="252"/>
      <c r="AU80" s="253"/>
      <c r="AV80" s="254"/>
      <c r="AW80" s="254"/>
      <c r="AX80" s="254"/>
      <c r="AY80" s="254"/>
      <c r="AZ80" s="254"/>
      <c r="BA80" s="254"/>
      <c r="BB80" s="254"/>
      <c r="BC80" s="254"/>
      <c r="BD80" s="254"/>
      <c r="BE80" s="254"/>
      <c r="BF80" s="255"/>
    </row>
    <row r="81" spans="1:58" ht="39" thickBot="1" x14ac:dyDescent="0.3">
      <c r="A81" s="332">
        <v>12</v>
      </c>
      <c r="B81" s="93" t="s">
        <v>205</v>
      </c>
      <c r="C81" s="205" t="s">
        <v>204</v>
      </c>
      <c r="D81" s="231" t="s">
        <v>149</v>
      </c>
      <c r="E81" s="231" t="s">
        <v>119</v>
      </c>
      <c r="F81" s="232" t="s">
        <v>215</v>
      </c>
      <c r="G81" s="233">
        <v>11358</v>
      </c>
      <c r="H81" s="234" t="s">
        <v>205</v>
      </c>
      <c r="I81" s="96" t="s">
        <v>179</v>
      </c>
      <c r="J81" s="205" t="s">
        <v>212</v>
      </c>
      <c r="K81" s="235">
        <v>42034</v>
      </c>
      <c r="L81" s="236">
        <v>18359</v>
      </c>
      <c r="M81" s="95">
        <v>11493</v>
      </c>
      <c r="N81" s="235">
        <v>42037</v>
      </c>
      <c r="O81" s="235">
        <v>42369</v>
      </c>
      <c r="P81" s="205">
        <v>1</v>
      </c>
      <c r="Q81" s="237"/>
      <c r="R81" s="237"/>
      <c r="S81" s="237"/>
      <c r="T81" s="181" t="s">
        <v>117</v>
      </c>
      <c r="U81" s="238" t="s">
        <v>124</v>
      </c>
      <c r="V81" s="239">
        <v>42367</v>
      </c>
      <c r="W81" s="240">
        <v>11718</v>
      </c>
      <c r="X81" s="241" t="s">
        <v>166</v>
      </c>
      <c r="Y81" s="239">
        <v>42370</v>
      </c>
      <c r="Z81" s="239">
        <v>42735</v>
      </c>
      <c r="AA81" s="231"/>
      <c r="AB81" s="231"/>
      <c r="AC81" s="242"/>
      <c r="AD81" s="243"/>
      <c r="AE81" s="244"/>
      <c r="AF81" s="242">
        <v>0</v>
      </c>
      <c r="AG81" s="242">
        <v>0</v>
      </c>
      <c r="AH81" s="245">
        <v>15021</v>
      </c>
      <c r="AI81" s="245">
        <f>1669+1669+1669+1669</f>
        <v>6676</v>
      </c>
      <c r="AJ81" s="243">
        <f>AF81+AG81+AH81+AI81</f>
        <v>21697</v>
      </c>
      <c r="AK81" s="246"/>
      <c r="AL81" s="240"/>
      <c r="AM81" s="247"/>
      <c r="AN81" s="248"/>
      <c r="AO81" s="249"/>
      <c r="AP81" s="250"/>
      <c r="AQ81" s="240"/>
      <c r="AR81" s="251"/>
      <c r="AS81" s="240"/>
      <c r="AT81" s="252"/>
      <c r="AU81" s="253"/>
      <c r="AV81" s="254"/>
      <c r="AW81" s="254"/>
      <c r="AX81" s="254"/>
      <c r="AY81" s="254"/>
      <c r="AZ81" s="254"/>
      <c r="BA81" s="254"/>
      <c r="BB81" s="254"/>
      <c r="BC81" s="254"/>
      <c r="BD81" s="254"/>
      <c r="BE81" s="254"/>
      <c r="BF81" s="255"/>
    </row>
    <row r="82" spans="1:58" ht="39" thickBot="1" x14ac:dyDescent="0.3">
      <c r="A82" s="332">
        <v>13</v>
      </c>
      <c r="B82" s="93" t="s">
        <v>206</v>
      </c>
      <c r="C82" s="205" t="s">
        <v>204</v>
      </c>
      <c r="D82" s="231" t="s">
        <v>149</v>
      </c>
      <c r="E82" s="231" t="s">
        <v>119</v>
      </c>
      <c r="F82" s="232" t="s">
        <v>216</v>
      </c>
      <c r="G82" s="233">
        <v>11358</v>
      </c>
      <c r="H82" s="234" t="s">
        <v>206</v>
      </c>
      <c r="I82" s="96" t="s">
        <v>179</v>
      </c>
      <c r="J82" s="205" t="s">
        <v>212</v>
      </c>
      <c r="K82" s="235">
        <v>42034</v>
      </c>
      <c r="L82" s="236">
        <v>18359</v>
      </c>
      <c r="M82" s="95">
        <v>11493</v>
      </c>
      <c r="N82" s="235">
        <v>42037</v>
      </c>
      <c r="O82" s="235">
        <v>42369</v>
      </c>
      <c r="P82" s="205">
        <v>1</v>
      </c>
      <c r="Q82" s="237"/>
      <c r="R82" s="237"/>
      <c r="S82" s="237"/>
      <c r="T82" s="256" t="s">
        <v>117</v>
      </c>
      <c r="U82" s="238" t="s">
        <v>124</v>
      </c>
      <c r="V82" s="239">
        <v>42367</v>
      </c>
      <c r="W82" s="240">
        <v>11718</v>
      </c>
      <c r="X82" s="241" t="s">
        <v>166</v>
      </c>
      <c r="Y82" s="239">
        <v>42370</v>
      </c>
      <c r="Z82" s="239">
        <v>42735</v>
      </c>
      <c r="AA82" s="231"/>
      <c r="AB82" s="231"/>
      <c r="AC82" s="242"/>
      <c r="AD82" s="243"/>
      <c r="AE82" s="244">
        <f t="shared" ref="AE82:AE83" si="0">AC82+L80</f>
        <v>18260</v>
      </c>
      <c r="AF82" s="242">
        <v>0</v>
      </c>
      <c r="AG82" s="242">
        <v>0</v>
      </c>
      <c r="AH82" s="245">
        <v>15021</v>
      </c>
      <c r="AI82" s="245">
        <f>1669+1669+1669+1669</f>
        <v>6676</v>
      </c>
      <c r="AJ82" s="243">
        <f>AF82+AG82+AH82+AI82</f>
        <v>21697</v>
      </c>
      <c r="AK82" s="246"/>
      <c r="AL82" s="240"/>
      <c r="AM82" s="247"/>
      <c r="AN82" s="248"/>
      <c r="AO82" s="249"/>
      <c r="AP82" s="250"/>
      <c r="AQ82" s="240"/>
      <c r="AR82" s="251"/>
      <c r="AS82" s="240"/>
      <c r="AT82" s="252"/>
      <c r="AU82" s="253"/>
      <c r="AV82" s="254"/>
      <c r="AW82" s="254"/>
      <c r="AX82" s="254"/>
      <c r="AY82" s="254"/>
      <c r="AZ82" s="254"/>
      <c r="BA82" s="254"/>
      <c r="BB82" s="254"/>
      <c r="BC82" s="254"/>
      <c r="BD82" s="254"/>
      <c r="BE82" s="254"/>
      <c r="BF82" s="255"/>
    </row>
    <row r="83" spans="1:58" ht="39" thickBot="1" x14ac:dyDescent="0.3">
      <c r="A83" s="332">
        <v>14</v>
      </c>
      <c r="B83" s="93" t="s">
        <v>207</v>
      </c>
      <c r="C83" s="205" t="s">
        <v>204</v>
      </c>
      <c r="D83" s="231" t="s">
        <v>149</v>
      </c>
      <c r="E83" s="231" t="s">
        <v>119</v>
      </c>
      <c r="F83" s="232" t="s">
        <v>214</v>
      </c>
      <c r="G83" s="233">
        <v>11358</v>
      </c>
      <c r="H83" s="234" t="s">
        <v>207</v>
      </c>
      <c r="I83" s="96" t="s">
        <v>179</v>
      </c>
      <c r="J83" s="205" t="s">
        <v>212</v>
      </c>
      <c r="K83" s="235">
        <v>42034</v>
      </c>
      <c r="L83" s="236">
        <v>18260</v>
      </c>
      <c r="M83" s="95">
        <v>11493</v>
      </c>
      <c r="N83" s="235">
        <v>42037</v>
      </c>
      <c r="O83" s="235">
        <v>42369</v>
      </c>
      <c r="P83" s="205">
        <v>1</v>
      </c>
      <c r="Q83" s="237"/>
      <c r="R83" s="237"/>
      <c r="S83" s="237"/>
      <c r="T83" s="256" t="s">
        <v>117</v>
      </c>
      <c r="U83" s="238" t="s">
        <v>124</v>
      </c>
      <c r="V83" s="239">
        <v>42367</v>
      </c>
      <c r="W83" s="240">
        <v>11718</v>
      </c>
      <c r="X83" s="241" t="s">
        <v>166</v>
      </c>
      <c r="Y83" s="239">
        <v>42370</v>
      </c>
      <c r="Z83" s="239">
        <v>42735</v>
      </c>
      <c r="AA83" s="231"/>
      <c r="AB83" s="231"/>
      <c r="AC83" s="242"/>
      <c r="AD83" s="243"/>
      <c r="AE83" s="244">
        <f t="shared" si="0"/>
        <v>18359</v>
      </c>
      <c r="AF83" s="242">
        <v>0</v>
      </c>
      <c r="AG83" s="242">
        <v>0</v>
      </c>
      <c r="AH83" s="245">
        <v>14940</v>
      </c>
      <c r="AI83" s="245">
        <f>1660+1660+1660+1660</f>
        <v>6640</v>
      </c>
      <c r="AJ83" s="243">
        <v>13352</v>
      </c>
      <c r="AK83" s="246"/>
      <c r="AL83" s="240"/>
      <c r="AM83" s="247"/>
      <c r="AN83" s="248"/>
      <c r="AO83" s="249"/>
      <c r="AP83" s="250"/>
      <c r="AQ83" s="240"/>
      <c r="AR83" s="251"/>
      <c r="AS83" s="240"/>
      <c r="AT83" s="252"/>
      <c r="AU83" s="253"/>
      <c r="AV83" s="254"/>
      <c r="AW83" s="254"/>
      <c r="AX83" s="254"/>
      <c r="AY83" s="254"/>
      <c r="AZ83" s="254"/>
      <c r="BA83" s="254"/>
      <c r="BB83" s="254"/>
      <c r="BC83" s="254"/>
      <c r="BD83" s="254"/>
      <c r="BE83" s="254"/>
      <c r="BF83" s="255"/>
    </row>
    <row r="84" spans="1:58" ht="39" thickBot="1" x14ac:dyDescent="0.3">
      <c r="A84" s="332">
        <v>15</v>
      </c>
      <c r="B84" s="93" t="s">
        <v>218</v>
      </c>
      <c r="C84" s="205" t="s">
        <v>220</v>
      </c>
      <c r="D84" s="231" t="s">
        <v>149</v>
      </c>
      <c r="E84" s="231" t="s">
        <v>221</v>
      </c>
      <c r="F84" s="241" t="s">
        <v>222</v>
      </c>
      <c r="G84" s="233">
        <v>11237</v>
      </c>
      <c r="H84" s="234" t="s">
        <v>208</v>
      </c>
      <c r="I84" s="96" t="s">
        <v>223</v>
      </c>
      <c r="J84" s="205" t="s">
        <v>224</v>
      </c>
      <c r="K84" s="235">
        <v>42069</v>
      </c>
      <c r="L84" s="236">
        <v>120193.1</v>
      </c>
      <c r="M84" s="95">
        <v>11510</v>
      </c>
      <c r="N84" s="235">
        <v>42069</v>
      </c>
      <c r="O84" s="235">
        <v>42369</v>
      </c>
      <c r="P84" s="205">
        <v>1</v>
      </c>
      <c r="Q84" s="237"/>
      <c r="R84" s="237"/>
      <c r="S84" s="237"/>
      <c r="T84" s="256" t="s">
        <v>225</v>
      </c>
      <c r="U84" s="238" t="s">
        <v>124</v>
      </c>
      <c r="V84" s="239">
        <v>42367</v>
      </c>
      <c r="W84" s="240">
        <v>11718</v>
      </c>
      <c r="X84" s="241" t="s">
        <v>166</v>
      </c>
      <c r="Y84" s="239">
        <v>42370</v>
      </c>
      <c r="Z84" s="239">
        <v>42735</v>
      </c>
      <c r="AA84" s="231"/>
      <c r="AB84" s="231"/>
      <c r="AC84" s="242"/>
      <c r="AD84" s="243"/>
      <c r="AE84" s="244"/>
      <c r="AF84" s="242">
        <v>0</v>
      </c>
      <c r="AG84" s="242">
        <v>0</v>
      </c>
      <c r="AH84" s="245">
        <v>8285</v>
      </c>
      <c r="AI84" s="245">
        <f>465+480+4000+380+115
+350+720</f>
        <v>6510</v>
      </c>
      <c r="AJ84" s="243">
        <f>AF84+AG84+AH84+AI84</f>
        <v>14795</v>
      </c>
      <c r="AK84" s="246" t="s">
        <v>226</v>
      </c>
      <c r="AL84" s="240">
        <v>11405</v>
      </c>
      <c r="AM84" s="247" t="s">
        <v>227</v>
      </c>
      <c r="AN84" s="248">
        <v>11526</v>
      </c>
      <c r="AO84" s="249"/>
      <c r="AP84" s="250"/>
      <c r="AQ84" s="240"/>
      <c r="AR84" s="251"/>
      <c r="AS84" s="240"/>
      <c r="AT84" s="252"/>
      <c r="AU84" s="253"/>
      <c r="AV84" s="254"/>
      <c r="AW84" s="254"/>
      <c r="AX84" s="254"/>
      <c r="AY84" s="254"/>
      <c r="AZ84" s="254"/>
      <c r="BA84" s="254"/>
      <c r="BB84" s="254"/>
      <c r="BC84" s="254"/>
      <c r="BD84" s="254"/>
      <c r="BE84" s="254"/>
      <c r="BF84" s="255"/>
    </row>
    <row r="85" spans="1:58" x14ac:dyDescent="0.25">
      <c r="A85" s="327">
        <v>16</v>
      </c>
      <c r="B85" s="22" t="s">
        <v>217</v>
      </c>
      <c r="C85" s="23" t="s">
        <v>185</v>
      </c>
      <c r="D85" s="23" t="s">
        <v>149</v>
      </c>
      <c r="E85" s="23" t="s">
        <v>119</v>
      </c>
      <c r="F85" s="24" t="s">
        <v>186</v>
      </c>
      <c r="G85" s="25">
        <v>11133</v>
      </c>
      <c r="H85" s="26" t="s">
        <v>209</v>
      </c>
      <c r="I85" s="27" t="s">
        <v>187</v>
      </c>
      <c r="J85" s="23" t="s">
        <v>188</v>
      </c>
      <c r="K85" s="28">
        <v>42065</v>
      </c>
      <c r="L85" s="29">
        <v>429302.1</v>
      </c>
      <c r="M85" s="30">
        <v>11513</v>
      </c>
      <c r="N85" s="28">
        <v>42065</v>
      </c>
      <c r="O85" s="28">
        <v>42369</v>
      </c>
      <c r="P85" s="23">
        <v>1</v>
      </c>
      <c r="Q85" s="23"/>
      <c r="R85" s="23"/>
      <c r="S85" s="23"/>
      <c r="T85" s="31" t="s">
        <v>117</v>
      </c>
      <c r="U85" s="257" t="s">
        <v>124</v>
      </c>
      <c r="V85" s="54">
        <v>42244</v>
      </c>
      <c r="W85" s="55">
        <v>11656</v>
      </c>
      <c r="X85" s="105" t="s">
        <v>256</v>
      </c>
      <c r="Y85" s="54">
        <v>42244</v>
      </c>
      <c r="Z85" s="54">
        <v>42369</v>
      </c>
      <c r="AA85" s="258">
        <v>0.16889999999999999</v>
      </c>
      <c r="AB85" s="205"/>
      <c r="AC85" s="259">
        <f>7250.93*4</f>
        <v>29003.72</v>
      </c>
      <c r="AD85" s="260"/>
      <c r="AE85" s="217">
        <f>AC85+L85</f>
        <v>458305.81999999995</v>
      </c>
      <c r="AF85" s="259"/>
      <c r="AG85" s="259"/>
      <c r="AH85" s="261"/>
      <c r="AI85" s="29">
        <f>37324.64+41801.93+32847.35+32847.35</f>
        <v>144821.27000000002</v>
      </c>
      <c r="AJ85" s="39">
        <f>AF86+AG86+AH86+AI85</f>
        <v>403355.54</v>
      </c>
      <c r="AK85" s="26" t="s">
        <v>152</v>
      </c>
      <c r="AL85" s="30">
        <v>11016</v>
      </c>
      <c r="AM85" s="132" t="s">
        <v>228</v>
      </c>
      <c r="AN85" s="25">
        <v>11340</v>
      </c>
      <c r="AO85" s="131"/>
      <c r="AP85" s="132"/>
      <c r="AQ85" s="30"/>
      <c r="AR85" s="28"/>
      <c r="AS85" s="30"/>
      <c r="AT85" s="133"/>
      <c r="AU85" s="40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2"/>
    </row>
    <row r="86" spans="1:58" ht="13.5" thickBot="1" x14ac:dyDescent="0.3">
      <c r="A86" s="329"/>
      <c r="B86" s="70"/>
      <c r="C86" s="71"/>
      <c r="D86" s="71"/>
      <c r="E86" s="71"/>
      <c r="F86" s="72"/>
      <c r="G86" s="73"/>
      <c r="H86" s="74"/>
      <c r="I86" s="75"/>
      <c r="J86" s="71"/>
      <c r="K86" s="76"/>
      <c r="L86" s="77"/>
      <c r="M86" s="78"/>
      <c r="N86" s="76"/>
      <c r="O86" s="76"/>
      <c r="P86" s="71"/>
      <c r="Q86" s="71"/>
      <c r="R86" s="71"/>
      <c r="S86" s="71"/>
      <c r="T86" s="79"/>
      <c r="U86" s="80" t="s">
        <v>127</v>
      </c>
      <c r="V86" s="81">
        <v>42367</v>
      </c>
      <c r="W86" s="82">
        <v>11718</v>
      </c>
      <c r="X86" s="83" t="s">
        <v>166</v>
      </c>
      <c r="Y86" s="81">
        <v>42370</v>
      </c>
      <c r="Z86" s="81">
        <v>42735</v>
      </c>
      <c r="AA86" s="134"/>
      <c r="AB86" s="151"/>
      <c r="AC86" s="136"/>
      <c r="AD86" s="192"/>
      <c r="AE86" s="228"/>
      <c r="AF86" s="229">
        <v>0</v>
      </c>
      <c r="AG86" s="229">
        <v>0</v>
      </c>
      <c r="AH86" s="230">
        <v>258534.26999999996</v>
      </c>
      <c r="AI86" s="71"/>
      <c r="AJ86" s="79"/>
      <c r="AK86" s="70"/>
      <c r="AL86" s="71"/>
      <c r="AM86" s="71"/>
      <c r="AN86" s="79"/>
      <c r="AO86" s="177"/>
      <c r="AP86" s="178"/>
      <c r="AQ86" s="78"/>
      <c r="AR86" s="76"/>
      <c r="AS86" s="78"/>
      <c r="AT86" s="179"/>
      <c r="AU86" s="86"/>
      <c r="AV86" s="87"/>
      <c r="AW86" s="87"/>
      <c r="AX86" s="87"/>
      <c r="AY86" s="87"/>
      <c r="AZ86" s="87"/>
      <c r="BA86" s="87"/>
      <c r="BB86" s="87"/>
      <c r="BC86" s="87"/>
      <c r="BD86" s="87"/>
      <c r="BE86" s="87"/>
      <c r="BF86" s="180"/>
    </row>
    <row r="87" spans="1:58" ht="39" thickBot="1" x14ac:dyDescent="0.3">
      <c r="A87" s="332">
        <v>17</v>
      </c>
      <c r="B87" s="93" t="s">
        <v>331</v>
      </c>
      <c r="C87" s="205" t="s">
        <v>332</v>
      </c>
      <c r="D87" s="231" t="s">
        <v>149</v>
      </c>
      <c r="E87" s="231" t="s">
        <v>119</v>
      </c>
      <c r="F87" s="232" t="s">
        <v>333</v>
      </c>
      <c r="G87" s="233">
        <v>11367</v>
      </c>
      <c r="H87" s="234" t="s">
        <v>218</v>
      </c>
      <c r="I87" s="96" t="s">
        <v>334</v>
      </c>
      <c r="J87" s="205" t="s">
        <v>335</v>
      </c>
      <c r="K87" s="235">
        <v>42065</v>
      </c>
      <c r="L87" s="236">
        <v>16560</v>
      </c>
      <c r="M87" s="95">
        <v>11513</v>
      </c>
      <c r="N87" s="235">
        <v>42065</v>
      </c>
      <c r="O87" s="235">
        <v>42369</v>
      </c>
      <c r="P87" s="205">
        <v>1</v>
      </c>
      <c r="Q87" s="237"/>
      <c r="R87" s="237"/>
      <c r="S87" s="237"/>
      <c r="T87" s="256" t="s">
        <v>117</v>
      </c>
      <c r="U87" s="238"/>
      <c r="V87" s="239"/>
      <c r="W87" s="240"/>
      <c r="X87" s="241"/>
      <c r="Y87" s="239"/>
      <c r="Z87" s="239"/>
      <c r="AA87" s="231"/>
      <c r="AB87" s="231"/>
      <c r="AC87" s="242"/>
      <c r="AD87" s="243"/>
      <c r="AE87" s="262"/>
      <c r="AF87" s="242">
        <v>0</v>
      </c>
      <c r="AG87" s="242">
        <v>0</v>
      </c>
      <c r="AH87" s="245">
        <v>4278</v>
      </c>
      <c r="AI87" s="245">
        <v>138</v>
      </c>
      <c r="AJ87" s="263">
        <f t="shared" ref="AJ87:AJ88" si="1">AF87+AG87+AH87+AI87</f>
        <v>4416</v>
      </c>
      <c r="AK87" s="264" t="s">
        <v>336</v>
      </c>
      <c r="AL87" s="240">
        <v>11400</v>
      </c>
      <c r="AM87" s="247" t="s">
        <v>337</v>
      </c>
      <c r="AN87" s="248">
        <v>11525</v>
      </c>
      <c r="AO87" s="249"/>
      <c r="AP87" s="250"/>
      <c r="AQ87" s="240"/>
      <c r="AR87" s="251"/>
      <c r="AS87" s="240"/>
      <c r="AT87" s="252"/>
      <c r="AU87" s="253"/>
      <c r="AV87" s="254"/>
      <c r="AW87" s="254"/>
      <c r="AX87" s="254"/>
      <c r="AY87" s="254"/>
      <c r="AZ87" s="254"/>
      <c r="BA87" s="254"/>
      <c r="BB87" s="254"/>
      <c r="BC87" s="254"/>
      <c r="BD87" s="254"/>
      <c r="BE87" s="254"/>
      <c r="BF87" s="255"/>
    </row>
    <row r="88" spans="1:58" ht="26.25" thickBot="1" x14ac:dyDescent="0.3">
      <c r="A88" s="332">
        <v>18</v>
      </c>
      <c r="B88" s="93" t="s">
        <v>338</v>
      </c>
      <c r="C88" s="205" t="s">
        <v>339</v>
      </c>
      <c r="D88" s="231" t="s">
        <v>149</v>
      </c>
      <c r="E88" s="205" t="s">
        <v>221</v>
      </c>
      <c r="F88" s="232" t="s">
        <v>340</v>
      </c>
      <c r="G88" s="233">
        <v>11268</v>
      </c>
      <c r="H88" s="234" t="s">
        <v>219</v>
      </c>
      <c r="I88" s="96" t="s">
        <v>341</v>
      </c>
      <c r="J88" s="205" t="s">
        <v>342</v>
      </c>
      <c r="K88" s="235">
        <v>41736</v>
      </c>
      <c r="L88" s="236">
        <v>27650</v>
      </c>
      <c r="M88" s="95">
        <v>11530</v>
      </c>
      <c r="N88" s="235">
        <v>41736</v>
      </c>
      <c r="O88" s="235">
        <v>42369</v>
      </c>
      <c r="P88" s="205">
        <v>1</v>
      </c>
      <c r="Q88" s="237"/>
      <c r="R88" s="237"/>
      <c r="S88" s="237"/>
      <c r="T88" s="256" t="s">
        <v>117</v>
      </c>
      <c r="U88" s="238"/>
      <c r="V88" s="239"/>
      <c r="W88" s="240"/>
      <c r="X88" s="241"/>
      <c r="Y88" s="239"/>
      <c r="Z88" s="239"/>
      <c r="AA88" s="231"/>
      <c r="AB88" s="231"/>
      <c r="AC88" s="242"/>
      <c r="AD88" s="243"/>
      <c r="AE88" s="262"/>
      <c r="AF88" s="242">
        <v>0</v>
      </c>
      <c r="AG88" s="242">
        <v>0</v>
      </c>
      <c r="AH88" s="245">
        <v>570</v>
      </c>
      <c r="AI88" s="245">
        <v>8970</v>
      </c>
      <c r="AJ88" s="263">
        <f t="shared" si="1"/>
        <v>9540</v>
      </c>
      <c r="AK88" s="246" t="s">
        <v>339</v>
      </c>
      <c r="AL88" s="240">
        <v>11306</v>
      </c>
      <c r="AM88" s="247" t="s">
        <v>343</v>
      </c>
      <c r="AN88" s="248">
        <v>11519</v>
      </c>
      <c r="AO88" s="249"/>
      <c r="AP88" s="250"/>
      <c r="AQ88" s="240"/>
      <c r="AR88" s="251"/>
      <c r="AS88" s="240"/>
      <c r="AT88" s="252"/>
      <c r="AU88" s="253"/>
      <c r="AV88" s="254"/>
      <c r="AW88" s="254"/>
      <c r="AX88" s="254"/>
      <c r="AY88" s="254"/>
      <c r="AZ88" s="254"/>
      <c r="BA88" s="254"/>
      <c r="BB88" s="254"/>
      <c r="BC88" s="254"/>
      <c r="BD88" s="254"/>
      <c r="BE88" s="254"/>
      <c r="BF88" s="255"/>
    </row>
    <row r="89" spans="1:58" x14ac:dyDescent="0.25">
      <c r="A89" s="327">
        <v>19</v>
      </c>
      <c r="B89" s="22" t="s">
        <v>231</v>
      </c>
      <c r="C89" s="23" t="s">
        <v>344</v>
      </c>
      <c r="D89" s="23" t="s">
        <v>149</v>
      </c>
      <c r="E89" s="23" t="s">
        <v>221</v>
      </c>
      <c r="F89" s="265" t="s">
        <v>345</v>
      </c>
      <c r="G89" s="25">
        <v>11244</v>
      </c>
      <c r="H89" s="26" t="s">
        <v>331</v>
      </c>
      <c r="I89" s="27" t="s">
        <v>346</v>
      </c>
      <c r="J89" s="23" t="s">
        <v>347</v>
      </c>
      <c r="K89" s="28">
        <v>42108</v>
      </c>
      <c r="L89" s="29">
        <v>59740.5</v>
      </c>
      <c r="M89" s="30">
        <v>11291</v>
      </c>
      <c r="N89" s="28">
        <v>42108</v>
      </c>
      <c r="O89" s="28">
        <v>42369</v>
      </c>
      <c r="P89" s="23">
        <v>1</v>
      </c>
      <c r="Q89" s="23"/>
      <c r="R89" s="23"/>
      <c r="S89" s="23"/>
      <c r="T89" s="31" t="s">
        <v>348</v>
      </c>
      <c r="U89" s="182" t="s">
        <v>124</v>
      </c>
      <c r="V89" s="266">
        <v>42367</v>
      </c>
      <c r="W89" s="183">
        <v>11738</v>
      </c>
      <c r="X89" s="267" t="s">
        <v>166</v>
      </c>
      <c r="Y89" s="125">
        <v>42370</v>
      </c>
      <c r="Z89" s="125">
        <v>42429</v>
      </c>
      <c r="AA89" s="23"/>
      <c r="AB89" s="23"/>
      <c r="AC89" s="29"/>
      <c r="AD89" s="39"/>
      <c r="AE89" s="37"/>
      <c r="AF89" s="29">
        <v>0</v>
      </c>
      <c r="AG89" s="29">
        <v>0</v>
      </c>
      <c r="AH89" s="29">
        <v>0</v>
      </c>
      <c r="AI89" s="29">
        <f>1886.85+3711.95</f>
        <v>5598.7999999999993</v>
      </c>
      <c r="AJ89" s="39">
        <f>AF89+AG89+AH89+AI89</f>
        <v>5598.7999999999993</v>
      </c>
      <c r="AK89" s="26" t="s">
        <v>349</v>
      </c>
      <c r="AL89" s="30">
        <v>11291</v>
      </c>
      <c r="AM89" s="208" t="s">
        <v>350</v>
      </c>
      <c r="AN89" s="25">
        <v>11531</v>
      </c>
      <c r="AO89" s="131"/>
      <c r="AP89" s="132"/>
      <c r="AQ89" s="30"/>
      <c r="AR89" s="28"/>
      <c r="AS89" s="30"/>
      <c r="AT89" s="133"/>
      <c r="AU89" s="22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31"/>
    </row>
    <row r="90" spans="1:58" ht="13.5" thickBot="1" x14ac:dyDescent="0.3">
      <c r="A90" s="329"/>
      <c r="B90" s="70"/>
      <c r="C90" s="71"/>
      <c r="D90" s="71"/>
      <c r="E90" s="71"/>
      <c r="F90" s="268"/>
      <c r="G90" s="73"/>
      <c r="H90" s="74"/>
      <c r="I90" s="75"/>
      <c r="J90" s="71"/>
      <c r="K90" s="76"/>
      <c r="L90" s="77"/>
      <c r="M90" s="78"/>
      <c r="N90" s="76"/>
      <c r="O90" s="76"/>
      <c r="P90" s="71"/>
      <c r="Q90" s="71"/>
      <c r="R90" s="71"/>
      <c r="S90" s="71"/>
      <c r="T90" s="79"/>
      <c r="U90" s="269" t="s">
        <v>127</v>
      </c>
      <c r="V90" s="270">
        <v>42426</v>
      </c>
      <c r="W90" s="34">
        <v>11755</v>
      </c>
      <c r="X90" s="271" t="s">
        <v>166</v>
      </c>
      <c r="Y90" s="33">
        <v>42430</v>
      </c>
      <c r="Z90" s="33">
        <v>42460</v>
      </c>
      <c r="AA90" s="71"/>
      <c r="AB90" s="71"/>
      <c r="AC90" s="71"/>
      <c r="AD90" s="79"/>
      <c r="AE90" s="70"/>
      <c r="AF90" s="71"/>
      <c r="AG90" s="71"/>
      <c r="AH90" s="71"/>
      <c r="AI90" s="71"/>
      <c r="AJ90" s="79"/>
      <c r="AK90" s="70"/>
      <c r="AL90" s="71"/>
      <c r="AM90" s="75"/>
      <c r="AN90" s="79"/>
      <c r="AO90" s="70"/>
      <c r="AP90" s="71"/>
      <c r="AQ90" s="71"/>
      <c r="AR90" s="71"/>
      <c r="AS90" s="71"/>
      <c r="AT90" s="79"/>
      <c r="AU90" s="70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9"/>
    </row>
    <row r="91" spans="1:58" x14ac:dyDescent="0.25">
      <c r="A91" s="333">
        <v>20</v>
      </c>
      <c r="B91" s="22" t="s">
        <v>234</v>
      </c>
      <c r="C91" s="23" t="s">
        <v>185</v>
      </c>
      <c r="D91" s="23" t="s">
        <v>149</v>
      </c>
      <c r="E91" s="24" t="s">
        <v>119</v>
      </c>
      <c r="F91" s="24" t="s">
        <v>235</v>
      </c>
      <c r="G91" s="25">
        <v>11133</v>
      </c>
      <c r="H91" s="26" t="s">
        <v>231</v>
      </c>
      <c r="I91" s="27" t="s">
        <v>187</v>
      </c>
      <c r="J91" s="23" t="s">
        <v>188</v>
      </c>
      <c r="K91" s="28">
        <v>41718</v>
      </c>
      <c r="L91" s="29">
        <v>272687.03999999998</v>
      </c>
      <c r="M91" s="30">
        <v>11556</v>
      </c>
      <c r="N91" s="28">
        <v>42095</v>
      </c>
      <c r="O91" s="28">
        <v>42369</v>
      </c>
      <c r="P91" s="23">
        <v>1</v>
      </c>
      <c r="Q91" s="23"/>
      <c r="R91" s="23"/>
      <c r="S91" s="23"/>
      <c r="T91" s="31" t="s">
        <v>117</v>
      </c>
      <c r="U91" s="257" t="s">
        <v>124</v>
      </c>
      <c r="V91" s="94">
        <v>42244</v>
      </c>
      <c r="W91" s="95">
        <v>11656</v>
      </c>
      <c r="X91" s="213" t="s">
        <v>253</v>
      </c>
      <c r="Y91" s="94">
        <v>42244</v>
      </c>
      <c r="Z91" s="94">
        <v>42369</v>
      </c>
      <c r="AA91" s="272">
        <v>0.15593499999999999</v>
      </c>
      <c r="AB91" s="205"/>
      <c r="AC91" s="259">
        <v>18898.400000000001</v>
      </c>
      <c r="AD91" s="260"/>
      <c r="AE91" s="273">
        <f>AC91+L91</f>
        <v>291585.44</v>
      </c>
      <c r="AF91" s="259"/>
      <c r="AG91" s="259"/>
      <c r="AH91" s="274"/>
      <c r="AI91" s="275">
        <f>33072.2+33072.2+33072.2+33072.2</f>
        <v>132288.79999999999</v>
      </c>
      <c r="AJ91" s="276">
        <f>AF92+AG92+AH92+AI91</f>
        <v>324351.93999999994</v>
      </c>
      <c r="AK91" s="277" t="s">
        <v>152</v>
      </c>
      <c r="AL91" s="278">
        <v>11016</v>
      </c>
      <c r="AM91" s="279" t="s">
        <v>228</v>
      </c>
      <c r="AN91" s="280">
        <v>11525</v>
      </c>
      <c r="AO91" s="131"/>
      <c r="AP91" s="132"/>
      <c r="AQ91" s="30"/>
      <c r="AR91" s="28"/>
      <c r="AS91" s="30"/>
      <c r="AT91" s="281"/>
      <c r="AU91" s="40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2"/>
    </row>
    <row r="92" spans="1:58" ht="13.5" thickBot="1" x14ac:dyDescent="0.3">
      <c r="A92" s="334"/>
      <c r="B92" s="70"/>
      <c r="C92" s="71"/>
      <c r="D92" s="71"/>
      <c r="E92" s="72"/>
      <c r="F92" s="72"/>
      <c r="G92" s="73"/>
      <c r="H92" s="74"/>
      <c r="I92" s="75"/>
      <c r="J92" s="71"/>
      <c r="K92" s="76"/>
      <c r="L92" s="77"/>
      <c r="M92" s="78"/>
      <c r="N92" s="76"/>
      <c r="O92" s="76"/>
      <c r="P92" s="71"/>
      <c r="Q92" s="71"/>
      <c r="R92" s="71"/>
      <c r="S92" s="71"/>
      <c r="T92" s="79"/>
      <c r="U92" s="80" t="s">
        <v>127</v>
      </c>
      <c r="V92" s="81">
        <v>42367</v>
      </c>
      <c r="W92" s="82">
        <v>11718</v>
      </c>
      <c r="X92" s="83" t="s">
        <v>166</v>
      </c>
      <c r="Y92" s="81">
        <v>42370</v>
      </c>
      <c r="Z92" s="81">
        <v>42735</v>
      </c>
      <c r="AA92" s="282"/>
      <c r="AB92" s="283"/>
      <c r="AC92" s="229"/>
      <c r="AD92" s="263"/>
      <c r="AE92" s="284"/>
      <c r="AF92" s="229">
        <v>0</v>
      </c>
      <c r="AG92" s="229">
        <v>0</v>
      </c>
      <c r="AH92" s="285">
        <v>192063.13999999998</v>
      </c>
      <c r="AI92" s="87"/>
      <c r="AJ92" s="180"/>
      <c r="AK92" s="86"/>
      <c r="AL92" s="87"/>
      <c r="AM92" s="286"/>
      <c r="AN92" s="180"/>
      <c r="AO92" s="177"/>
      <c r="AP92" s="178"/>
      <c r="AQ92" s="78"/>
      <c r="AR92" s="76"/>
      <c r="AS92" s="78"/>
      <c r="AT92" s="287"/>
      <c r="AU92" s="86"/>
      <c r="AV92" s="87"/>
      <c r="AW92" s="87"/>
      <c r="AX92" s="87"/>
      <c r="AY92" s="87"/>
      <c r="AZ92" s="87"/>
      <c r="BA92" s="87"/>
      <c r="BB92" s="87"/>
      <c r="BC92" s="87"/>
      <c r="BD92" s="87"/>
      <c r="BE92" s="87"/>
      <c r="BF92" s="180"/>
    </row>
    <row r="93" spans="1:58" ht="51.75" thickBot="1" x14ac:dyDescent="0.3">
      <c r="A93" s="326">
        <v>21</v>
      </c>
      <c r="B93" s="257" t="s">
        <v>239</v>
      </c>
      <c r="C93" s="231" t="s">
        <v>240</v>
      </c>
      <c r="D93" s="231" t="s">
        <v>149</v>
      </c>
      <c r="E93" s="231" t="s">
        <v>119</v>
      </c>
      <c r="F93" s="241" t="s">
        <v>241</v>
      </c>
      <c r="G93" s="248">
        <v>11458</v>
      </c>
      <c r="H93" s="246" t="s">
        <v>233</v>
      </c>
      <c r="I93" s="288" t="s">
        <v>242</v>
      </c>
      <c r="J93" s="231" t="s">
        <v>243</v>
      </c>
      <c r="K93" s="235">
        <v>42185</v>
      </c>
      <c r="L93" s="236">
        <f>(3793+3798)*6</f>
        <v>45546</v>
      </c>
      <c r="M93" s="95">
        <v>11591</v>
      </c>
      <c r="N93" s="235">
        <v>42185</v>
      </c>
      <c r="O93" s="235">
        <v>42369</v>
      </c>
      <c r="P93" s="205">
        <v>1</v>
      </c>
      <c r="Q93" s="237"/>
      <c r="R93" s="237"/>
      <c r="S93" s="237"/>
      <c r="T93" s="256" t="s">
        <v>117</v>
      </c>
      <c r="U93" s="238" t="s">
        <v>124</v>
      </c>
      <c r="V93" s="239">
        <v>42367</v>
      </c>
      <c r="W93" s="240">
        <v>11721</v>
      </c>
      <c r="X93" s="241" t="s">
        <v>166</v>
      </c>
      <c r="Y93" s="239">
        <v>42370</v>
      </c>
      <c r="Z93" s="239">
        <v>42735</v>
      </c>
      <c r="AA93" s="231"/>
      <c r="AB93" s="231"/>
      <c r="AC93" s="242"/>
      <c r="AD93" s="243"/>
      <c r="AE93" s="262"/>
      <c r="AF93" s="242">
        <v>0</v>
      </c>
      <c r="AG93" s="242">
        <v>0</v>
      </c>
      <c r="AH93" s="289">
        <v>30364</v>
      </c>
      <c r="AI93" s="289">
        <f>7591+7591+7591+3793</f>
        <v>26566</v>
      </c>
      <c r="AJ93" s="243">
        <f>AF93+AG93+AH93+AI93</f>
        <v>56930</v>
      </c>
      <c r="AK93" s="246" t="s">
        <v>205</v>
      </c>
      <c r="AL93" s="240" t="s">
        <v>157</v>
      </c>
      <c r="AM93" s="290" t="s">
        <v>244</v>
      </c>
      <c r="AN93" s="248">
        <v>11491</v>
      </c>
      <c r="AO93" s="249"/>
      <c r="AP93" s="250"/>
      <c r="AQ93" s="240"/>
      <c r="AR93" s="239"/>
      <c r="AS93" s="240"/>
      <c r="AT93" s="291"/>
      <c r="AU93" s="253"/>
      <c r="AV93" s="254"/>
      <c r="AW93" s="254"/>
      <c r="AX93" s="254"/>
      <c r="AY93" s="254"/>
      <c r="AZ93" s="254"/>
      <c r="BA93" s="254"/>
      <c r="BB93" s="254"/>
      <c r="BC93" s="254"/>
      <c r="BD93" s="254"/>
      <c r="BE93" s="254"/>
      <c r="BF93" s="255"/>
    </row>
    <row r="94" spans="1:58" ht="39" thickBot="1" x14ac:dyDescent="0.3">
      <c r="A94" s="326">
        <v>22</v>
      </c>
      <c r="B94" s="257" t="s">
        <v>351</v>
      </c>
      <c r="C94" s="231" t="s">
        <v>219</v>
      </c>
      <c r="D94" s="231" t="s">
        <v>149</v>
      </c>
      <c r="E94" s="231" t="s">
        <v>119</v>
      </c>
      <c r="F94" s="241" t="s">
        <v>249</v>
      </c>
      <c r="G94" s="248">
        <v>11486</v>
      </c>
      <c r="H94" s="246" t="s">
        <v>230</v>
      </c>
      <c r="I94" s="288" t="s">
        <v>250</v>
      </c>
      <c r="J94" s="231" t="s">
        <v>251</v>
      </c>
      <c r="K94" s="235">
        <v>42251</v>
      </c>
      <c r="L94" s="236">
        <v>20000</v>
      </c>
      <c r="M94" s="95">
        <v>11644</v>
      </c>
      <c r="N94" s="235">
        <v>42251</v>
      </c>
      <c r="O94" s="235">
        <v>42369</v>
      </c>
      <c r="P94" s="205">
        <v>1</v>
      </c>
      <c r="Q94" s="237"/>
      <c r="R94" s="237"/>
      <c r="S94" s="237"/>
      <c r="T94" s="256" t="s">
        <v>232</v>
      </c>
      <c r="U94" s="238" t="s">
        <v>124</v>
      </c>
      <c r="V94" s="239">
        <v>42367</v>
      </c>
      <c r="W94" s="240">
        <v>11721</v>
      </c>
      <c r="X94" s="241" t="s">
        <v>166</v>
      </c>
      <c r="Y94" s="239">
        <v>42370</v>
      </c>
      <c r="Z94" s="239">
        <v>42735</v>
      </c>
      <c r="AA94" s="231"/>
      <c r="AB94" s="231"/>
      <c r="AC94" s="242"/>
      <c r="AD94" s="243"/>
      <c r="AE94" s="262"/>
      <c r="AF94" s="242">
        <v>0</v>
      </c>
      <c r="AG94" s="242">
        <v>0</v>
      </c>
      <c r="AH94" s="289">
        <v>0</v>
      </c>
      <c r="AI94" s="245">
        <v>2271.44</v>
      </c>
      <c r="AJ94" s="243">
        <f t="shared" ref="AJ94:AJ109" si="2">AF94+AG94+AH94+AI94</f>
        <v>2271.44</v>
      </c>
      <c r="AK94" s="246" t="s">
        <v>208</v>
      </c>
      <c r="AL94" s="240">
        <v>11512</v>
      </c>
      <c r="AM94" s="247" t="s">
        <v>252</v>
      </c>
      <c r="AN94" s="248">
        <v>11639</v>
      </c>
      <c r="AO94" s="249"/>
      <c r="AP94" s="250"/>
      <c r="AQ94" s="240"/>
      <c r="AR94" s="239"/>
      <c r="AS94" s="240"/>
      <c r="AT94" s="291"/>
      <c r="AU94" s="253"/>
      <c r="AV94" s="254"/>
      <c r="AW94" s="254"/>
      <c r="AX94" s="254"/>
      <c r="AY94" s="254"/>
      <c r="AZ94" s="254"/>
      <c r="BA94" s="254"/>
      <c r="BB94" s="254"/>
      <c r="BC94" s="254"/>
      <c r="BD94" s="254"/>
      <c r="BE94" s="254"/>
      <c r="BF94" s="255"/>
    </row>
    <row r="95" spans="1:58" ht="39" thickBot="1" x14ac:dyDescent="0.3">
      <c r="A95" s="326">
        <v>23</v>
      </c>
      <c r="B95" s="257" t="s">
        <v>267</v>
      </c>
      <c r="C95" s="231" t="s">
        <v>276</v>
      </c>
      <c r="D95" s="231" t="s">
        <v>149</v>
      </c>
      <c r="E95" s="231" t="s">
        <v>119</v>
      </c>
      <c r="F95" s="241" t="s">
        <v>275</v>
      </c>
      <c r="G95" s="248">
        <v>11515</v>
      </c>
      <c r="H95" s="246" t="s">
        <v>267</v>
      </c>
      <c r="I95" s="288" t="s">
        <v>277</v>
      </c>
      <c r="J95" s="231" t="s">
        <v>278</v>
      </c>
      <c r="K95" s="235">
        <v>42373</v>
      </c>
      <c r="L95" s="236">
        <v>18720</v>
      </c>
      <c r="M95" s="95">
        <v>11718</v>
      </c>
      <c r="N95" s="235">
        <v>42373</v>
      </c>
      <c r="O95" s="235">
        <v>42735</v>
      </c>
      <c r="P95" s="205">
        <v>1</v>
      </c>
      <c r="Q95" s="237"/>
      <c r="R95" s="237"/>
      <c r="S95" s="237"/>
      <c r="T95" s="256" t="s">
        <v>279</v>
      </c>
      <c r="U95" s="238"/>
      <c r="V95" s="239"/>
      <c r="W95" s="240"/>
      <c r="X95" s="241"/>
      <c r="Y95" s="239"/>
      <c r="Z95" s="239"/>
      <c r="AA95" s="231"/>
      <c r="AB95" s="231"/>
      <c r="AC95" s="242"/>
      <c r="AD95" s="243"/>
      <c r="AE95" s="262"/>
      <c r="AF95" s="242">
        <v>0</v>
      </c>
      <c r="AG95" s="242">
        <v>0</v>
      </c>
      <c r="AH95" s="289"/>
      <c r="AI95" s="289">
        <v>2808</v>
      </c>
      <c r="AJ95" s="243">
        <f t="shared" si="2"/>
        <v>2808</v>
      </c>
      <c r="AK95" s="246" t="s">
        <v>280</v>
      </c>
      <c r="AL95" s="240">
        <v>11601</v>
      </c>
      <c r="AM95" s="247" t="s">
        <v>281</v>
      </c>
      <c r="AN95" s="248">
        <v>11705</v>
      </c>
      <c r="AO95" s="249"/>
      <c r="AP95" s="250"/>
      <c r="AQ95" s="240"/>
      <c r="AR95" s="239"/>
      <c r="AS95" s="240"/>
      <c r="AT95" s="291"/>
      <c r="AU95" s="253"/>
      <c r="AV95" s="254"/>
      <c r="AW95" s="254"/>
      <c r="AX95" s="254"/>
      <c r="AY95" s="254"/>
      <c r="AZ95" s="254"/>
      <c r="BA95" s="254"/>
      <c r="BB95" s="254"/>
      <c r="BC95" s="254"/>
      <c r="BD95" s="254"/>
      <c r="BE95" s="254"/>
      <c r="BF95" s="255"/>
    </row>
    <row r="96" spans="1:58" ht="26.25" thickBot="1" x14ac:dyDescent="0.3">
      <c r="A96" s="326">
        <v>24</v>
      </c>
      <c r="B96" s="257" t="s">
        <v>268</v>
      </c>
      <c r="C96" s="231" t="s">
        <v>267</v>
      </c>
      <c r="D96" s="231" t="s">
        <v>270</v>
      </c>
      <c r="E96" s="231" t="s">
        <v>119</v>
      </c>
      <c r="F96" s="241" t="s">
        <v>282</v>
      </c>
      <c r="G96" s="248" t="s">
        <v>157</v>
      </c>
      <c r="H96" s="246" t="s">
        <v>283</v>
      </c>
      <c r="I96" s="288" t="s">
        <v>284</v>
      </c>
      <c r="J96" s="231" t="s">
        <v>285</v>
      </c>
      <c r="K96" s="235">
        <v>42375</v>
      </c>
      <c r="L96" s="236">
        <v>7882.9</v>
      </c>
      <c r="M96" s="95" t="s">
        <v>157</v>
      </c>
      <c r="N96" s="235">
        <v>42375</v>
      </c>
      <c r="O96" s="235">
        <v>42735</v>
      </c>
      <c r="P96" s="205">
        <v>1</v>
      </c>
      <c r="Q96" s="237"/>
      <c r="R96" s="237"/>
      <c r="S96" s="237"/>
      <c r="T96" s="256" t="s">
        <v>232</v>
      </c>
      <c r="U96" s="238"/>
      <c r="V96" s="239"/>
      <c r="W96" s="240"/>
      <c r="X96" s="241"/>
      <c r="Y96" s="239"/>
      <c r="Z96" s="239"/>
      <c r="AA96" s="231"/>
      <c r="AB96" s="231"/>
      <c r="AC96" s="242"/>
      <c r="AD96" s="243"/>
      <c r="AE96" s="262"/>
      <c r="AF96" s="242">
        <v>0</v>
      </c>
      <c r="AG96" s="242">
        <v>0</v>
      </c>
      <c r="AH96" s="289"/>
      <c r="AI96" s="289">
        <v>2326.1999999999998</v>
      </c>
      <c r="AJ96" s="243">
        <f t="shared" si="2"/>
        <v>2326.1999999999998</v>
      </c>
      <c r="AK96" s="246" t="s">
        <v>157</v>
      </c>
      <c r="AL96" s="240" t="s">
        <v>157</v>
      </c>
      <c r="AM96" s="292" t="s">
        <v>157</v>
      </c>
      <c r="AN96" s="248" t="s">
        <v>157</v>
      </c>
      <c r="AO96" s="293" t="s">
        <v>286</v>
      </c>
      <c r="AP96" s="250" t="s">
        <v>287</v>
      </c>
      <c r="AQ96" s="240">
        <v>11544</v>
      </c>
      <c r="AR96" s="239" t="s">
        <v>157</v>
      </c>
      <c r="AS96" s="240" t="s">
        <v>157</v>
      </c>
      <c r="AT96" s="291"/>
      <c r="AU96" s="253"/>
      <c r="AV96" s="254"/>
      <c r="AW96" s="254"/>
      <c r="AX96" s="254"/>
      <c r="AY96" s="254"/>
      <c r="AZ96" s="254"/>
      <c r="BA96" s="254"/>
      <c r="BB96" s="254"/>
      <c r="BC96" s="254"/>
      <c r="BD96" s="254"/>
      <c r="BE96" s="254"/>
      <c r="BF96" s="255"/>
    </row>
    <row r="97" spans="1:58" ht="26.25" thickBot="1" x14ac:dyDescent="0.3">
      <c r="A97" s="326">
        <v>25</v>
      </c>
      <c r="B97" s="257" t="s">
        <v>269</v>
      </c>
      <c r="C97" s="231" t="s">
        <v>288</v>
      </c>
      <c r="D97" s="231" t="s">
        <v>149</v>
      </c>
      <c r="E97" s="231" t="s">
        <v>119</v>
      </c>
      <c r="F97" s="232" t="s">
        <v>291</v>
      </c>
      <c r="G97" s="248">
        <v>11648</v>
      </c>
      <c r="H97" s="246" t="s">
        <v>268</v>
      </c>
      <c r="I97" s="288" t="s">
        <v>289</v>
      </c>
      <c r="J97" s="231" t="s">
        <v>212</v>
      </c>
      <c r="K97" s="235">
        <v>42402</v>
      </c>
      <c r="L97" s="236">
        <v>17600</v>
      </c>
      <c r="M97" s="95">
        <v>11736</v>
      </c>
      <c r="N97" s="235">
        <v>42402</v>
      </c>
      <c r="O97" s="235">
        <v>42735</v>
      </c>
      <c r="P97" s="205">
        <v>1</v>
      </c>
      <c r="Q97" s="237"/>
      <c r="R97" s="237"/>
      <c r="S97" s="237"/>
      <c r="T97" s="256" t="s">
        <v>117</v>
      </c>
      <c r="U97" s="238"/>
      <c r="V97" s="239"/>
      <c r="W97" s="240"/>
      <c r="X97" s="241"/>
      <c r="Y97" s="239"/>
      <c r="Z97" s="239"/>
      <c r="AA97" s="231"/>
      <c r="AB97" s="231"/>
      <c r="AC97" s="242"/>
      <c r="AD97" s="243"/>
      <c r="AE97" s="262"/>
      <c r="AF97" s="242">
        <v>0</v>
      </c>
      <c r="AG97" s="242">
        <v>0</v>
      </c>
      <c r="AH97" s="289"/>
      <c r="AI97" s="289">
        <f>1600+1600</f>
        <v>3200</v>
      </c>
      <c r="AJ97" s="243">
        <f t="shared" si="2"/>
        <v>3200</v>
      </c>
      <c r="AK97" s="246" t="s">
        <v>218</v>
      </c>
      <c r="AL97" s="240">
        <v>11689</v>
      </c>
      <c r="AM97" s="247" t="s">
        <v>290</v>
      </c>
      <c r="AN97" s="248">
        <v>11735</v>
      </c>
      <c r="AO97" s="249"/>
      <c r="AP97" s="250"/>
      <c r="AQ97" s="240"/>
      <c r="AR97" s="239"/>
      <c r="AS97" s="240"/>
      <c r="AT97" s="291"/>
      <c r="AU97" s="253"/>
      <c r="AV97" s="254"/>
      <c r="AW97" s="254"/>
      <c r="AX97" s="254"/>
      <c r="AY97" s="254"/>
      <c r="AZ97" s="254"/>
      <c r="BA97" s="254"/>
      <c r="BB97" s="254"/>
      <c r="BC97" s="254"/>
      <c r="BD97" s="254"/>
      <c r="BE97" s="254"/>
      <c r="BF97" s="255"/>
    </row>
    <row r="98" spans="1:58" ht="26.25" thickBot="1" x14ac:dyDescent="0.3">
      <c r="A98" s="326">
        <v>26</v>
      </c>
      <c r="B98" s="257" t="s">
        <v>266</v>
      </c>
      <c r="C98" s="231" t="s">
        <v>268</v>
      </c>
      <c r="D98" s="231" t="s">
        <v>270</v>
      </c>
      <c r="E98" s="231" t="s">
        <v>271</v>
      </c>
      <c r="F98" s="241" t="s">
        <v>272</v>
      </c>
      <c r="G98" s="248" t="s">
        <v>157</v>
      </c>
      <c r="H98" s="246" t="s">
        <v>157</v>
      </c>
      <c r="I98" s="96" t="s">
        <v>273</v>
      </c>
      <c r="J98" s="205" t="s">
        <v>274</v>
      </c>
      <c r="K98" s="94" t="s">
        <v>157</v>
      </c>
      <c r="L98" s="259" t="s">
        <v>157</v>
      </c>
      <c r="M98" s="95" t="s">
        <v>157</v>
      </c>
      <c r="N98" s="94" t="s">
        <v>157</v>
      </c>
      <c r="O98" s="94" t="s">
        <v>157</v>
      </c>
      <c r="P98" s="205">
        <v>1</v>
      </c>
      <c r="Q98" s="237"/>
      <c r="R98" s="237"/>
      <c r="S98" s="237"/>
      <c r="T98" s="256" t="s">
        <v>292</v>
      </c>
      <c r="U98" s="238"/>
      <c r="V98" s="239"/>
      <c r="W98" s="240"/>
      <c r="X98" s="241"/>
      <c r="Y98" s="239"/>
      <c r="Z98" s="239"/>
      <c r="AA98" s="231"/>
      <c r="AB98" s="231"/>
      <c r="AC98" s="242"/>
      <c r="AD98" s="243"/>
      <c r="AE98" s="262"/>
      <c r="AF98" s="242">
        <v>0</v>
      </c>
      <c r="AG98" s="242">
        <v>0</v>
      </c>
      <c r="AH98" s="289"/>
      <c r="AI98" s="289">
        <f>66.4+66.4+66.4+66.4</f>
        <v>265.60000000000002</v>
      </c>
      <c r="AJ98" s="243">
        <f t="shared" si="2"/>
        <v>265.60000000000002</v>
      </c>
      <c r="AK98" s="246" t="s">
        <v>283</v>
      </c>
      <c r="AL98" s="240" t="s">
        <v>157</v>
      </c>
      <c r="AM98" s="292" t="s">
        <v>157</v>
      </c>
      <c r="AN98" s="248" t="s">
        <v>157</v>
      </c>
      <c r="AO98" s="293" t="s">
        <v>157</v>
      </c>
      <c r="AP98" s="292" t="s">
        <v>157</v>
      </c>
      <c r="AQ98" s="240" t="s">
        <v>157</v>
      </c>
      <c r="AR98" s="239" t="s">
        <v>157</v>
      </c>
      <c r="AS98" s="240" t="s">
        <v>157</v>
      </c>
      <c r="AT98" s="291"/>
      <c r="AU98" s="253"/>
      <c r="AV98" s="254"/>
      <c r="AW98" s="254"/>
      <c r="AX98" s="254"/>
      <c r="AY98" s="254"/>
      <c r="AZ98" s="254"/>
      <c r="BA98" s="254"/>
      <c r="BB98" s="254"/>
      <c r="BC98" s="254"/>
      <c r="BD98" s="254"/>
      <c r="BE98" s="254"/>
      <c r="BF98" s="255"/>
    </row>
    <row r="99" spans="1:58" ht="39" thickBot="1" x14ac:dyDescent="0.3">
      <c r="A99" s="326">
        <v>27</v>
      </c>
      <c r="B99" s="257" t="s">
        <v>330</v>
      </c>
      <c r="C99" s="231" t="s">
        <v>269</v>
      </c>
      <c r="D99" s="231" t="s">
        <v>270</v>
      </c>
      <c r="E99" s="231" t="s">
        <v>119</v>
      </c>
      <c r="F99" s="294" t="s">
        <v>293</v>
      </c>
      <c r="G99" s="248" t="s">
        <v>157</v>
      </c>
      <c r="H99" s="246" t="s">
        <v>157</v>
      </c>
      <c r="I99" s="288" t="s">
        <v>294</v>
      </c>
      <c r="J99" s="231" t="s">
        <v>295</v>
      </c>
      <c r="K99" s="94" t="s">
        <v>157</v>
      </c>
      <c r="L99" s="259">
        <v>6350</v>
      </c>
      <c r="M99" s="95" t="s">
        <v>157</v>
      </c>
      <c r="N99" s="94" t="s">
        <v>157</v>
      </c>
      <c r="O99" s="94" t="s">
        <v>157</v>
      </c>
      <c r="P99" s="205">
        <v>1</v>
      </c>
      <c r="Q99" s="237"/>
      <c r="R99" s="237"/>
      <c r="S99" s="237"/>
      <c r="T99" s="256" t="s">
        <v>117</v>
      </c>
      <c r="U99" s="238"/>
      <c r="V99" s="239"/>
      <c r="W99" s="240"/>
      <c r="X99" s="241"/>
      <c r="Y99" s="239"/>
      <c r="Z99" s="239"/>
      <c r="AA99" s="231"/>
      <c r="AB99" s="231"/>
      <c r="AC99" s="242"/>
      <c r="AD99" s="243"/>
      <c r="AE99" s="262"/>
      <c r="AF99" s="242">
        <v>0</v>
      </c>
      <c r="AG99" s="242">
        <v>0</v>
      </c>
      <c r="AH99" s="289">
        <v>0</v>
      </c>
      <c r="AI99" s="289">
        <v>6350</v>
      </c>
      <c r="AJ99" s="243">
        <f t="shared" si="2"/>
        <v>6350</v>
      </c>
      <c r="AK99" s="246" t="s">
        <v>283</v>
      </c>
      <c r="AL99" s="240" t="s">
        <v>157</v>
      </c>
      <c r="AM99" s="292" t="s">
        <v>157</v>
      </c>
      <c r="AN99" s="248" t="s">
        <v>157</v>
      </c>
      <c r="AO99" s="249" t="s">
        <v>286</v>
      </c>
      <c r="AP99" s="250" t="s">
        <v>287</v>
      </c>
      <c r="AQ99" s="240" t="s">
        <v>157</v>
      </c>
      <c r="AR99" s="239" t="s">
        <v>157</v>
      </c>
      <c r="AS99" s="240" t="s">
        <v>157</v>
      </c>
      <c r="AT99" s="291"/>
      <c r="AU99" s="253"/>
      <c r="AV99" s="254"/>
      <c r="AW99" s="254"/>
      <c r="AX99" s="254"/>
      <c r="AY99" s="254"/>
      <c r="AZ99" s="254"/>
      <c r="BA99" s="254"/>
      <c r="BB99" s="254"/>
      <c r="BC99" s="254"/>
      <c r="BD99" s="254"/>
      <c r="BE99" s="254"/>
      <c r="BF99" s="255"/>
    </row>
    <row r="100" spans="1:58" ht="26.25" thickBot="1" x14ac:dyDescent="0.3">
      <c r="A100" s="326">
        <v>28</v>
      </c>
      <c r="B100" s="257" t="s">
        <v>298</v>
      </c>
      <c r="C100" s="231" t="s">
        <v>267</v>
      </c>
      <c r="D100" s="231" t="s">
        <v>149</v>
      </c>
      <c r="E100" s="231" t="s">
        <v>119</v>
      </c>
      <c r="F100" s="294" t="s">
        <v>303</v>
      </c>
      <c r="G100" s="233">
        <v>11717</v>
      </c>
      <c r="H100" s="234" t="s">
        <v>269</v>
      </c>
      <c r="I100" s="96" t="s">
        <v>304</v>
      </c>
      <c r="J100" s="205" t="s">
        <v>305</v>
      </c>
      <c r="K100" s="295">
        <v>42415</v>
      </c>
      <c r="L100" s="259">
        <v>5256</v>
      </c>
      <c r="M100" s="95">
        <v>11745</v>
      </c>
      <c r="N100" s="94">
        <v>42415</v>
      </c>
      <c r="O100" s="94">
        <v>42735</v>
      </c>
      <c r="P100" s="205">
        <v>1</v>
      </c>
      <c r="Q100" s="237"/>
      <c r="R100" s="237"/>
      <c r="S100" s="237"/>
      <c r="T100" s="256" t="s">
        <v>117</v>
      </c>
      <c r="U100" s="238"/>
      <c r="V100" s="239"/>
      <c r="W100" s="240"/>
      <c r="X100" s="241"/>
      <c r="Y100" s="239"/>
      <c r="Z100" s="239"/>
      <c r="AA100" s="231"/>
      <c r="AB100" s="231"/>
      <c r="AC100" s="242"/>
      <c r="AD100" s="243"/>
      <c r="AE100" s="262"/>
      <c r="AF100" s="242">
        <v>0</v>
      </c>
      <c r="AG100" s="242">
        <v>0</v>
      </c>
      <c r="AH100" s="289">
        <v>0</v>
      </c>
      <c r="AI100" s="289">
        <v>138.97</v>
      </c>
      <c r="AJ100" s="243">
        <f t="shared" si="2"/>
        <v>138.97</v>
      </c>
      <c r="AK100" s="246"/>
      <c r="AL100" s="240"/>
      <c r="AM100" s="292"/>
      <c r="AN100" s="248"/>
      <c r="AO100" s="249"/>
      <c r="AP100" s="250"/>
      <c r="AQ100" s="240"/>
      <c r="AR100" s="239"/>
      <c r="AS100" s="240"/>
      <c r="AT100" s="291"/>
      <c r="AU100" s="253"/>
      <c r="AV100" s="254"/>
      <c r="AW100" s="254"/>
      <c r="AX100" s="254"/>
      <c r="AY100" s="254"/>
      <c r="AZ100" s="254"/>
      <c r="BA100" s="254"/>
      <c r="BB100" s="254"/>
      <c r="BC100" s="254"/>
      <c r="BD100" s="254"/>
      <c r="BE100" s="254"/>
      <c r="BF100" s="255"/>
    </row>
    <row r="101" spans="1:58" ht="26.25" thickBot="1" x14ac:dyDescent="0.3">
      <c r="A101" s="326">
        <v>29</v>
      </c>
      <c r="B101" s="257" t="s">
        <v>306</v>
      </c>
      <c r="C101" s="231" t="s">
        <v>267</v>
      </c>
      <c r="D101" s="231" t="s">
        <v>149</v>
      </c>
      <c r="E101" s="231" t="s">
        <v>119</v>
      </c>
      <c r="F101" s="294" t="s">
        <v>303</v>
      </c>
      <c r="G101" s="233">
        <v>11717</v>
      </c>
      <c r="H101" s="234" t="s">
        <v>266</v>
      </c>
      <c r="I101" s="96" t="s">
        <v>307</v>
      </c>
      <c r="J101" s="205" t="s">
        <v>308</v>
      </c>
      <c r="K101" s="295">
        <v>42415</v>
      </c>
      <c r="L101" s="259">
        <v>2960</v>
      </c>
      <c r="M101" s="95">
        <v>11745</v>
      </c>
      <c r="N101" s="94">
        <v>42415</v>
      </c>
      <c r="O101" s="94">
        <v>42735</v>
      </c>
      <c r="P101" s="205">
        <v>1</v>
      </c>
      <c r="Q101" s="237"/>
      <c r="R101" s="237"/>
      <c r="S101" s="237"/>
      <c r="T101" s="256" t="s">
        <v>117</v>
      </c>
      <c r="U101" s="238"/>
      <c r="V101" s="239"/>
      <c r="W101" s="240"/>
      <c r="X101" s="241"/>
      <c r="Y101" s="239"/>
      <c r="Z101" s="239"/>
      <c r="AA101" s="231"/>
      <c r="AB101" s="231"/>
      <c r="AC101" s="242"/>
      <c r="AD101" s="243"/>
      <c r="AE101" s="262"/>
      <c r="AF101" s="242">
        <v>0</v>
      </c>
      <c r="AG101" s="242">
        <v>0</v>
      </c>
      <c r="AH101" s="289">
        <v>0</v>
      </c>
      <c r="AI101" s="289">
        <v>0</v>
      </c>
      <c r="AJ101" s="243">
        <f t="shared" si="2"/>
        <v>0</v>
      </c>
      <c r="AK101" s="246"/>
      <c r="AL101" s="240"/>
      <c r="AM101" s="292"/>
      <c r="AN101" s="248"/>
      <c r="AO101" s="249"/>
      <c r="AP101" s="250"/>
      <c r="AQ101" s="240"/>
      <c r="AR101" s="239"/>
      <c r="AS101" s="240"/>
      <c r="AT101" s="291"/>
      <c r="AU101" s="253"/>
      <c r="AV101" s="254"/>
      <c r="AW101" s="254"/>
      <c r="AX101" s="254"/>
      <c r="AY101" s="254"/>
      <c r="AZ101" s="254"/>
      <c r="BA101" s="254"/>
      <c r="BB101" s="254"/>
      <c r="BC101" s="254"/>
      <c r="BD101" s="254"/>
      <c r="BE101" s="254"/>
      <c r="BF101" s="255"/>
    </row>
    <row r="102" spans="1:58" ht="26.25" thickBot="1" x14ac:dyDescent="0.3">
      <c r="A102" s="326">
        <v>30</v>
      </c>
      <c r="B102" s="257" t="s">
        <v>309</v>
      </c>
      <c r="C102" s="231" t="s">
        <v>267</v>
      </c>
      <c r="D102" s="231" t="s">
        <v>149</v>
      </c>
      <c r="E102" s="231" t="s">
        <v>119</v>
      </c>
      <c r="F102" s="294" t="s">
        <v>303</v>
      </c>
      <c r="G102" s="233">
        <v>11717</v>
      </c>
      <c r="H102" s="234" t="s">
        <v>298</v>
      </c>
      <c r="I102" s="96" t="s">
        <v>310</v>
      </c>
      <c r="J102" s="205" t="s">
        <v>311</v>
      </c>
      <c r="K102" s="295">
        <v>42415</v>
      </c>
      <c r="L102" s="259">
        <v>4906.5</v>
      </c>
      <c r="M102" s="95">
        <v>11745</v>
      </c>
      <c r="N102" s="94">
        <v>42415</v>
      </c>
      <c r="O102" s="94">
        <v>42735</v>
      </c>
      <c r="P102" s="205">
        <v>1</v>
      </c>
      <c r="Q102" s="237"/>
      <c r="R102" s="237"/>
      <c r="S102" s="237"/>
      <c r="T102" s="256" t="s">
        <v>117</v>
      </c>
      <c r="U102" s="238"/>
      <c r="V102" s="239"/>
      <c r="W102" s="240"/>
      <c r="X102" s="241"/>
      <c r="Y102" s="239"/>
      <c r="Z102" s="239"/>
      <c r="AA102" s="231"/>
      <c r="AB102" s="231"/>
      <c r="AC102" s="242"/>
      <c r="AD102" s="243"/>
      <c r="AE102" s="262"/>
      <c r="AF102" s="242">
        <v>0</v>
      </c>
      <c r="AG102" s="242">
        <v>0</v>
      </c>
      <c r="AH102" s="289">
        <v>0</v>
      </c>
      <c r="AI102" s="289">
        <v>104</v>
      </c>
      <c r="AJ102" s="243">
        <f t="shared" si="2"/>
        <v>104</v>
      </c>
      <c r="AK102" s="246"/>
      <c r="AL102" s="240"/>
      <c r="AM102" s="292"/>
      <c r="AN102" s="248"/>
      <c r="AO102" s="249"/>
      <c r="AP102" s="250"/>
      <c r="AQ102" s="240"/>
      <c r="AR102" s="239"/>
      <c r="AS102" s="240"/>
      <c r="AT102" s="291"/>
      <c r="AU102" s="253"/>
      <c r="AV102" s="254"/>
      <c r="AW102" s="254"/>
      <c r="AX102" s="254"/>
      <c r="AY102" s="254"/>
      <c r="AZ102" s="254"/>
      <c r="BA102" s="254"/>
      <c r="BB102" s="254"/>
      <c r="BC102" s="254"/>
      <c r="BD102" s="254"/>
      <c r="BE102" s="254"/>
      <c r="BF102" s="255"/>
    </row>
    <row r="103" spans="1:58" ht="26.25" thickBot="1" x14ac:dyDescent="0.3">
      <c r="A103" s="326">
        <v>31</v>
      </c>
      <c r="B103" s="257" t="s">
        <v>312</v>
      </c>
      <c r="C103" s="231" t="s">
        <v>268</v>
      </c>
      <c r="D103" s="231" t="s">
        <v>149</v>
      </c>
      <c r="E103" s="231" t="s">
        <v>119</v>
      </c>
      <c r="F103" s="296" t="s">
        <v>329</v>
      </c>
      <c r="G103" s="233">
        <v>11741</v>
      </c>
      <c r="H103" s="234" t="s">
        <v>306</v>
      </c>
      <c r="I103" s="96" t="s">
        <v>313</v>
      </c>
      <c r="J103" s="205" t="s">
        <v>314</v>
      </c>
      <c r="K103" s="295">
        <v>42415</v>
      </c>
      <c r="L103" s="259">
        <v>2515.1999999999998</v>
      </c>
      <c r="M103" s="95">
        <v>11745</v>
      </c>
      <c r="N103" s="94">
        <v>42415</v>
      </c>
      <c r="O103" s="94">
        <v>42735</v>
      </c>
      <c r="P103" s="205">
        <v>1</v>
      </c>
      <c r="Q103" s="237"/>
      <c r="R103" s="237"/>
      <c r="S103" s="237"/>
      <c r="T103" s="256" t="s">
        <v>232</v>
      </c>
      <c r="U103" s="238"/>
      <c r="V103" s="239"/>
      <c r="W103" s="240"/>
      <c r="X103" s="241"/>
      <c r="Y103" s="239"/>
      <c r="Z103" s="239"/>
      <c r="AA103" s="231"/>
      <c r="AB103" s="231"/>
      <c r="AC103" s="242"/>
      <c r="AD103" s="243"/>
      <c r="AE103" s="262"/>
      <c r="AF103" s="242">
        <v>0</v>
      </c>
      <c r="AG103" s="242">
        <v>0</v>
      </c>
      <c r="AH103" s="289">
        <v>0</v>
      </c>
      <c r="AI103" s="289">
        <v>0</v>
      </c>
      <c r="AJ103" s="243">
        <f t="shared" si="2"/>
        <v>0</v>
      </c>
      <c r="AK103" s="246"/>
      <c r="AL103" s="240"/>
      <c r="AM103" s="292"/>
      <c r="AN103" s="248"/>
      <c r="AO103" s="249"/>
      <c r="AP103" s="250"/>
      <c r="AQ103" s="240"/>
      <c r="AR103" s="239"/>
      <c r="AS103" s="240"/>
      <c r="AT103" s="291"/>
      <c r="AU103" s="253"/>
      <c r="AV103" s="254"/>
      <c r="AW103" s="254"/>
      <c r="AX103" s="254"/>
      <c r="AY103" s="254"/>
      <c r="AZ103" s="254"/>
      <c r="BA103" s="254"/>
      <c r="BB103" s="254"/>
      <c r="BC103" s="254"/>
      <c r="BD103" s="254"/>
      <c r="BE103" s="254"/>
      <c r="BF103" s="255"/>
    </row>
    <row r="104" spans="1:58" ht="26.25" thickBot="1" x14ac:dyDescent="0.3">
      <c r="A104" s="326">
        <v>32</v>
      </c>
      <c r="B104" s="257" t="s">
        <v>315</v>
      </c>
      <c r="C104" s="231" t="s">
        <v>268</v>
      </c>
      <c r="D104" s="231" t="s">
        <v>149</v>
      </c>
      <c r="E104" s="231" t="s">
        <v>119</v>
      </c>
      <c r="F104" s="296" t="s">
        <v>329</v>
      </c>
      <c r="G104" s="233">
        <v>11741</v>
      </c>
      <c r="H104" s="234" t="s">
        <v>309</v>
      </c>
      <c r="I104" s="96" t="s">
        <v>284</v>
      </c>
      <c r="J104" s="205" t="s">
        <v>316</v>
      </c>
      <c r="K104" s="295">
        <v>42415</v>
      </c>
      <c r="L104" s="259">
        <v>13634.7</v>
      </c>
      <c r="M104" s="95">
        <v>11745</v>
      </c>
      <c r="N104" s="94">
        <v>42415</v>
      </c>
      <c r="O104" s="94">
        <v>42735</v>
      </c>
      <c r="P104" s="205">
        <v>1</v>
      </c>
      <c r="Q104" s="237"/>
      <c r="R104" s="237"/>
      <c r="S104" s="237"/>
      <c r="T104" s="256" t="s">
        <v>232</v>
      </c>
      <c r="U104" s="238"/>
      <c r="V104" s="239"/>
      <c r="W104" s="240"/>
      <c r="X104" s="241"/>
      <c r="Y104" s="239"/>
      <c r="Z104" s="239"/>
      <c r="AA104" s="231"/>
      <c r="AB104" s="231"/>
      <c r="AC104" s="242"/>
      <c r="AD104" s="243"/>
      <c r="AE104" s="262"/>
      <c r="AF104" s="242">
        <v>0</v>
      </c>
      <c r="AG104" s="242">
        <v>0</v>
      </c>
      <c r="AH104" s="289">
        <v>0</v>
      </c>
      <c r="AI104" s="289">
        <v>0</v>
      </c>
      <c r="AJ104" s="243">
        <f t="shared" si="2"/>
        <v>0</v>
      </c>
      <c r="AK104" s="246"/>
      <c r="AL104" s="240"/>
      <c r="AM104" s="292"/>
      <c r="AN104" s="248"/>
      <c r="AO104" s="249"/>
      <c r="AP104" s="250"/>
      <c r="AQ104" s="240"/>
      <c r="AR104" s="239"/>
      <c r="AS104" s="240"/>
      <c r="AT104" s="291"/>
      <c r="AU104" s="253"/>
      <c r="AV104" s="254"/>
      <c r="AW104" s="254"/>
      <c r="AX104" s="254"/>
      <c r="AY104" s="254"/>
      <c r="AZ104" s="254"/>
      <c r="BA104" s="254"/>
      <c r="BB104" s="254"/>
      <c r="BC104" s="254"/>
      <c r="BD104" s="254"/>
      <c r="BE104" s="254"/>
      <c r="BF104" s="255"/>
    </row>
    <row r="105" spans="1:58" ht="26.25" thickBot="1" x14ac:dyDescent="0.3">
      <c r="A105" s="326">
        <v>33</v>
      </c>
      <c r="B105" s="257" t="s">
        <v>317</v>
      </c>
      <c r="C105" s="231" t="s">
        <v>268</v>
      </c>
      <c r="D105" s="231" t="s">
        <v>149</v>
      </c>
      <c r="E105" s="231" t="s">
        <v>119</v>
      </c>
      <c r="F105" s="296" t="s">
        <v>329</v>
      </c>
      <c r="G105" s="233">
        <v>11741</v>
      </c>
      <c r="H105" s="234" t="s">
        <v>312</v>
      </c>
      <c r="I105" s="96" t="s">
        <v>318</v>
      </c>
      <c r="J105" s="205" t="s">
        <v>319</v>
      </c>
      <c r="K105" s="295">
        <v>42415</v>
      </c>
      <c r="L105" s="259">
        <v>1256.5</v>
      </c>
      <c r="M105" s="95">
        <v>11745</v>
      </c>
      <c r="N105" s="94">
        <v>42415</v>
      </c>
      <c r="O105" s="94">
        <v>42735</v>
      </c>
      <c r="P105" s="205">
        <v>1</v>
      </c>
      <c r="Q105" s="237"/>
      <c r="R105" s="237"/>
      <c r="S105" s="237"/>
      <c r="T105" s="256" t="s">
        <v>232</v>
      </c>
      <c r="U105" s="238"/>
      <c r="V105" s="239"/>
      <c r="W105" s="240"/>
      <c r="X105" s="241"/>
      <c r="Y105" s="239"/>
      <c r="Z105" s="239"/>
      <c r="AA105" s="231"/>
      <c r="AB105" s="231"/>
      <c r="AC105" s="242"/>
      <c r="AD105" s="243"/>
      <c r="AE105" s="262"/>
      <c r="AF105" s="242">
        <v>0</v>
      </c>
      <c r="AG105" s="242">
        <v>0</v>
      </c>
      <c r="AH105" s="289">
        <v>0</v>
      </c>
      <c r="AI105" s="289">
        <v>0</v>
      </c>
      <c r="AJ105" s="243">
        <f t="shared" si="2"/>
        <v>0</v>
      </c>
      <c r="AK105" s="246"/>
      <c r="AL105" s="240"/>
      <c r="AM105" s="292"/>
      <c r="AN105" s="248"/>
      <c r="AO105" s="249"/>
      <c r="AP105" s="250"/>
      <c r="AQ105" s="240"/>
      <c r="AR105" s="239"/>
      <c r="AS105" s="240"/>
      <c r="AT105" s="291"/>
      <c r="AU105" s="253"/>
      <c r="AV105" s="254"/>
      <c r="AW105" s="254"/>
      <c r="AX105" s="254"/>
      <c r="AY105" s="254"/>
      <c r="AZ105" s="254"/>
      <c r="BA105" s="254"/>
      <c r="BB105" s="254"/>
      <c r="BC105" s="254"/>
      <c r="BD105" s="254"/>
      <c r="BE105" s="254"/>
      <c r="BF105" s="255"/>
    </row>
    <row r="106" spans="1:58" ht="26.25" thickBot="1" x14ac:dyDescent="0.3">
      <c r="A106" s="326">
        <v>34</v>
      </c>
      <c r="B106" s="257" t="s">
        <v>323</v>
      </c>
      <c r="C106" s="231" t="s">
        <v>268</v>
      </c>
      <c r="D106" s="231" t="s">
        <v>149</v>
      </c>
      <c r="E106" s="231" t="s">
        <v>119</v>
      </c>
      <c r="F106" s="296" t="s">
        <v>329</v>
      </c>
      <c r="G106" s="233">
        <v>11741</v>
      </c>
      <c r="H106" s="234" t="s">
        <v>315</v>
      </c>
      <c r="I106" s="96" t="s">
        <v>320</v>
      </c>
      <c r="J106" s="205" t="s">
        <v>321</v>
      </c>
      <c r="K106" s="295">
        <v>42415</v>
      </c>
      <c r="L106" s="259">
        <v>114222.2</v>
      </c>
      <c r="M106" s="95">
        <v>11745</v>
      </c>
      <c r="N106" s="94">
        <v>42415</v>
      </c>
      <c r="O106" s="94">
        <v>42735</v>
      </c>
      <c r="P106" s="205">
        <v>1</v>
      </c>
      <c r="Q106" s="237"/>
      <c r="R106" s="237"/>
      <c r="S106" s="237"/>
      <c r="T106" s="256" t="s">
        <v>232</v>
      </c>
      <c r="U106" s="238"/>
      <c r="V106" s="239"/>
      <c r="W106" s="240"/>
      <c r="X106" s="241"/>
      <c r="Y106" s="239"/>
      <c r="Z106" s="239"/>
      <c r="AA106" s="231"/>
      <c r="AB106" s="231"/>
      <c r="AC106" s="242"/>
      <c r="AD106" s="243"/>
      <c r="AE106" s="262"/>
      <c r="AF106" s="242">
        <v>0</v>
      </c>
      <c r="AG106" s="242">
        <v>0</v>
      </c>
      <c r="AH106" s="289">
        <v>0</v>
      </c>
      <c r="AI106" s="289">
        <v>1865.51</v>
      </c>
      <c r="AJ106" s="243">
        <f t="shared" si="2"/>
        <v>1865.51</v>
      </c>
      <c r="AK106" s="246"/>
      <c r="AL106" s="240"/>
      <c r="AM106" s="292"/>
      <c r="AN106" s="248"/>
      <c r="AO106" s="249"/>
      <c r="AP106" s="250"/>
      <c r="AQ106" s="240"/>
      <c r="AR106" s="239"/>
      <c r="AS106" s="240"/>
      <c r="AT106" s="291"/>
      <c r="AU106" s="253"/>
      <c r="AV106" s="254"/>
      <c r="AW106" s="254"/>
      <c r="AX106" s="254"/>
      <c r="AY106" s="254"/>
      <c r="AZ106" s="254"/>
      <c r="BA106" s="254"/>
      <c r="BB106" s="254"/>
      <c r="BC106" s="254"/>
      <c r="BD106" s="254"/>
      <c r="BE106" s="254"/>
      <c r="BF106" s="255"/>
    </row>
    <row r="107" spans="1:58" ht="26.25" thickBot="1" x14ac:dyDescent="0.3">
      <c r="A107" s="326">
        <v>35</v>
      </c>
      <c r="B107" s="257" t="s">
        <v>322</v>
      </c>
      <c r="C107" s="231" t="s">
        <v>268</v>
      </c>
      <c r="D107" s="231" t="s">
        <v>149</v>
      </c>
      <c r="E107" s="231" t="s">
        <v>119</v>
      </c>
      <c r="F107" s="296" t="s">
        <v>329</v>
      </c>
      <c r="G107" s="233">
        <v>11741</v>
      </c>
      <c r="H107" s="234" t="s">
        <v>317</v>
      </c>
      <c r="I107" s="96" t="s">
        <v>325</v>
      </c>
      <c r="J107" s="205" t="s">
        <v>324</v>
      </c>
      <c r="K107" s="295">
        <v>42415</v>
      </c>
      <c r="L107" s="259">
        <v>12622.92</v>
      </c>
      <c r="M107" s="95">
        <v>11745</v>
      </c>
      <c r="N107" s="94">
        <v>42415</v>
      </c>
      <c r="O107" s="94">
        <v>42735</v>
      </c>
      <c r="P107" s="205">
        <v>1</v>
      </c>
      <c r="Q107" s="237"/>
      <c r="R107" s="237"/>
      <c r="S107" s="237"/>
      <c r="T107" s="256" t="s">
        <v>232</v>
      </c>
      <c r="U107" s="238"/>
      <c r="V107" s="239"/>
      <c r="W107" s="240"/>
      <c r="X107" s="241"/>
      <c r="Y107" s="239"/>
      <c r="Z107" s="239"/>
      <c r="AA107" s="231"/>
      <c r="AB107" s="231"/>
      <c r="AC107" s="242"/>
      <c r="AD107" s="243"/>
      <c r="AE107" s="262"/>
      <c r="AF107" s="242">
        <v>0</v>
      </c>
      <c r="AG107" s="242">
        <v>0</v>
      </c>
      <c r="AH107" s="289">
        <v>0</v>
      </c>
      <c r="AI107" s="289">
        <v>0</v>
      </c>
      <c r="AJ107" s="243">
        <f t="shared" si="2"/>
        <v>0</v>
      </c>
      <c r="AK107" s="246"/>
      <c r="AL107" s="240"/>
      <c r="AM107" s="292"/>
      <c r="AN107" s="248"/>
      <c r="AO107" s="249"/>
      <c r="AP107" s="250"/>
      <c r="AQ107" s="240"/>
      <c r="AR107" s="239"/>
      <c r="AS107" s="240"/>
      <c r="AT107" s="291"/>
      <c r="AU107" s="253"/>
      <c r="AV107" s="254"/>
      <c r="AW107" s="254"/>
      <c r="AX107" s="254"/>
      <c r="AY107" s="254"/>
      <c r="AZ107" s="254"/>
      <c r="BA107" s="254"/>
      <c r="BB107" s="254"/>
      <c r="BC107" s="254"/>
      <c r="BD107" s="254"/>
      <c r="BE107" s="254"/>
      <c r="BF107" s="255"/>
    </row>
    <row r="108" spans="1:58" ht="26.25" thickBot="1" x14ac:dyDescent="0.3">
      <c r="A108" s="326">
        <v>36</v>
      </c>
      <c r="B108" s="257" t="s">
        <v>326</v>
      </c>
      <c r="C108" s="231" t="s">
        <v>268</v>
      </c>
      <c r="D108" s="231" t="s">
        <v>149</v>
      </c>
      <c r="E108" s="231" t="s">
        <v>119</v>
      </c>
      <c r="F108" s="296" t="s">
        <v>329</v>
      </c>
      <c r="G108" s="233">
        <v>11741</v>
      </c>
      <c r="H108" s="234" t="s">
        <v>323</v>
      </c>
      <c r="I108" s="96" t="s">
        <v>327</v>
      </c>
      <c r="J108" s="205" t="s">
        <v>328</v>
      </c>
      <c r="K108" s="295">
        <v>42415</v>
      </c>
      <c r="L108" s="259">
        <v>7906.2</v>
      </c>
      <c r="M108" s="95">
        <v>11745</v>
      </c>
      <c r="N108" s="94">
        <v>42415</v>
      </c>
      <c r="O108" s="94">
        <v>42735</v>
      </c>
      <c r="P108" s="205">
        <v>1</v>
      </c>
      <c r="Q108" s="237"/>
      <c r="R108" s="237"/>
      <c r="S108" s="237"/>
      <c r="T108" s="256" t="s">
        <v>232</v>
      </c>
      <c r="U108" s="238"/>
      <c r="V108" s="239"/>
      <c r="W108" s="240"/>
      <c r="X108" s="241"/>
      <c r="Y108" s="239"/>
      <c r="Z108" s="239"/>
      <c r="AA108" s="231"/>
      <c r="AB108" s="231"/>
      <c r="AC108" s="242"/>
      <c r="AD108" s="243"/>
      <c r="AE108" s="262"/>
      <c r="AF108" s="242">
        <v>0</v>
      </c>
      <c r="AG108" s="242">
        <v>0</v>
      </c>
      <c r="AH108" s="289">
        <v>0</v>
      </c>
      <c r="AI108" s="289">
        <v>0</v>
      </c>
      <c r="AJ108" s="243">
        <f t="shared" si="2"/>
        <v>0</v>
      </c>
      <c r="AK108" s="246"/>
      <c r="AL108" s="240"/>
      <c r="AM108" s="292"/>
      <c r="AN108" s="248"/>
      <c r="AO108" s="249"/>
      <c r="AP108" s="250"/>
      <c r="AQ108" s="240"/>
      <c r="AR108" s="239"/>
      <c r="AS108" s="240"/>
      <c r="AT108" s="291"/>
      <c r="AU108" s="253"/>
      <c r="AV108" s="254"/>
      <c r="AW108" s="254"/>
      <c r="AX108" s="254"/>
      <c r="AY108" s="254"/>
      <c r="AZ108" s="254"/>
      <c r="BA108" s="254"/>
      <c r="BB108" s="254"/>
      <c r="BC108" s="254"/>
      <c r="BD108" s="254"/>
      <c r="BE108" s="254"/>
      <c r="BF108" s="255"/>
    </row>
    <row r="109" spans="1:58" ht="51.75" thickBot="1" x14ac:dyDescent="0.3">
      <c r="A109" s="326">
        <v>37</v>
      </c>
      <c r="B109" s="93" t="s">
        <v>296</v>
      </c>
      <c r="C109" s="231" t="s">
        <v>266</v>
      </c>
      <c r="D109" s="231" t="s">
        <v>270</v>
      </c>
      <c r="E109" s="231" t="s">
        <v>119</v>
      </c>
      <c r="F109" s="232" t="s">
        <v>299</v>
      </c>
      <c r="G109" s="233" t="s">
        <v>157</v>
      </c>
      <c r="H109" s="234" t="s">
        <v>157</v>
      </c>
      <c r="I109" s="96" t="s">
        <v>352</v>
      </c>
      <c r="J109" s="205" t="s">
        <v>300</v>
      </c>
      <c r="K109" s="295" t="s">
        <v>157</v>
      </c>
      <c r="L109" s="259" t="s">
        <v>157</v>
      </c>
      <c r="M109" s="95" t="s">
        <v>157</v>
      </c>
      <c r="N109" s="94" t="s">
        <v>157</v>
      </c>
      <c r="O109" s="94" t="s">
        <v>157</v>
      </c>
      <c r="P109" s="205">
        <v>1</v>
      </c>
      <c r="Q109" s="237"/>
      <c r="R109" s="237"/>
      <c r="S109" s="237"/>
      <c r="T109" s="256" t="s">
        <v>117</v>
      </c>
      <c r="U109" s="238"/>
      <c r="V109" s="239"/>
      <c r="W109" s="240"/>
      <c r="X109" s="241"/>
      <c r="Y109" s="239"/>
      <c r="Z109" s="239"/>
      <c r="AA109" s="231"/>
      <c r="AB109" s="231"/>
      <c r="AC109" s="242"/>
      <c r="AD109" s="243"/>
      <c r="AE109" s="262"/>
      <c r="AF109" s="242">
        <v>0</v>
      </c>
      <c r="AG109" s="242">
        <v>0</v>
      </c>
      <c r="AH109" s="289">
        <v>0</v>
      </c>
      <c r="AI109" s="289">
        <f>83.58+83.58+83.58+83.58+83.58+83.58+334.32</f>
        <v>835.8</v>
      </c>
      <c r="AJ109" s="243">
        <f t="shared" si="2"/>
        <v>835.8</v>
      </c>
      <c r="AK109" s="246"/>
      <c r="AL109" s="240"/>
      <c r="AM109" s="292"/>
      <c r="AN109" s="248"/>
      <c r="AO109" s="249" t="s">
        <v>286</v>
      </c>
      <c r="AP109" s="250" t="s">
        <v>287</v>
      </c>
      <c r="AQ109" s="240"/>
      <c r="AR109" s="239"/>
      <c r="AS109" s="240"/>
      <c r="AT109" s="291"/>
      <c r="AU109" s="253"/>
      <c r="AV109" s="254"/>
      <c r="AW109" s="254"/>
      <c r="AX109" s="254"/>
      <c r="AY109" s="254"/>
      <c r="AZ109" s="254"/>
      <c r="BA109" s="254"/>
      <c r="BB109" s="254"/>
      <c r="BC109" s="254"/>
      <c r="BD109" s="254"/>
      <c r="BE109" s="254"/>
      <c r="BF109" s="255"/>
    </row>
    <row r="110" spans="1:58" ht="39" thickBot="1" x14ac:dyDescent="0.3">
      <c r="A110" s="326">
        <v>38</v>
      </c>
      <c r="B110" s="297" t="s">
        <v>297</v>
      </c>
      <c r="C110" s="231" t="s">
        <v>298</v>
      </c>
      <c r="D110" s="231" t="s">
        <v>270</v>
      </c>
      <c r="E110" s="231" t="s">
        <v>119</v>
      </c>
      <c r="F110" s="232" t="s">
        <v>301</v>
      </c>
      <c r="G110" s="233" t="s">
        <v>157</v>
      </c>
      <c r="H110" s="234" t="s">
        <v>157</v>
      </c>
      <c r="I110" s="96" t="s">
        <v>353</v>
      </c>
      <c r="J110" s="205" t="s">
        <v>302</v>
      </c>
      <c r="K110" s="295" t="s">
        <v>157</v>
      </c>
      <c r="L110" s="259" t="s">
        <v>157</v>
      </c>
      <c r="M110" s="95" t="s">
        <v>157</v>
      </c>
      <c r="N110" s="94" t="s">
        <v>157</v>
      </c>
      <c r="O110" s="94" t="s">
        <v>157</v>
      </c>
      <c r="P110" s="205">
        <v>1</v>
      </c>
      <c r="Q110" s="237"/>
      <c r="R110" s="237"/>
      <c r="S110" s="237"/>
      <c r="T110" s="256" t="s">
        <v>117</v>
      </c>
      <c r="U110" s="238"/>
      <c r="V110" s="239"/>
      <c r="W110" s="240"/>
      <c r="X110" s="241"/>
      <c r="Y110" s="239"/>
      <c r="Z110" s="239"/>
      <c r="AA110" s="231"/>
      <c r="AB110" s="231"/>
      <c r="AC110" s="242"/>
      <c r="AD110" s="243"/>
      <c r="AE110" s="262"/>
      <c r="AF110" s="242">
        <v>0</v>
      </c>
      <c r="AG110" s="242">
        <v>0</v>
      </c>
      <c r="AH110" s="289">
        <v>0</v>
      </c>
      <c r="AI110" s="289">
        <v>74.37</v>
      </c>
      <c r="AJ110" s="243">
        <f t="shared" ref="AJ110:AJ111" si="3">AF110+AG110+AH110+AI110</f>
        <v>74.37</v>
      </c>
      <c r="AK110" s="246"/>
      <c r="AL110" s="240"/>
      <c r="AM110" s="292"/>
      <c r="AN110" s="248"/>
      <c r="AO110" s="249" t="s">
        <v>286</v>
      </c>
      <c r="AP110" s="250" t="s">
        <v>287</v>
      </c>
      <c r="AQ110" s="240"/>
      <c r="AR110" s="239"/>
      <c r="AS110" s="240"/>
      <c r="AT110" s="291"/>
      <c r="AU110" s="253"/>
      <c r="AV110" s="254"/>
      <c r="AW110" s="254"/>
      <c r="AX110" s="254"/>
      <c r="AY110" s="254"/>
      <c r="AZ110" s="254"/>
      <c r="BA110" s="254"/>
      <c r="BB110" s="254"/>
      <c r="BC110" s="254"/>
      <c r="BD110" s="254"/>
      <c r="BE110" s="254"/>
      <c r="BF110" s="255"/>
    </row>
    <row r="111" spans="1:58" ht="39" thickBot="1" x14ac:dyDescent="0.3">
      <c r="A111" s="326">
        <v>39</v>
      </c>
      <c r="B111" s="297" t="s">
        <v>354</v>
      </c>
      <c r="C111" s="231" t="s">
        <v>267</v>
      </c>
      <c r="D111" s="231" t="s">
        <v>355</v>
      </c>
      <c r="E111" s="231" t="s">
        <v>119</v>
      </c>
      <c r="F111" s="232" t="s">
        <v>356</v>
      </c>
      <c r="G111" s="233" t="s">
        <v>157</v>
      </c>
      <c r="H111" s="234" t="s">
        <v>322</v>
      </c>
      <c r="I111" s="96" t="s">
        <v>357</v>
      </c>
      <c r="J111" s="205" t="s">
        <v>358</v>
      </c>
      <c r="K111" s="295">
        <v>42468</v>
      </c>
      <c r="L111" s="259">
        <v>100000</v>
      </c>
      <c r="M111" s="95">
        <v>11785</v>
      </c>
      <c r="N111" s="94">
        <v>42468</v>
      </c>
      <c r="O111" s="94">
        <v>42735</v>
      </c>
      <c r="P111" s="205">
        <v>1</v>
      </c>
      <c r="Q111" s="237"/>
      <c r="R111" s="237"/>
      <c r="S111" s="237"/>
      <c r="T111" s="256" t="s">
        <v>117</v>
      </c>
      <c r="U111" s="238"/>
      <c r="V111" s="239"/>
      <c r="W111" s="240"/>
      <c r="X111" s="241"/>
      <c r="Y111" s="239"/>
      <c r="Z111" s="239"/>
      <c r="AA111" s="231"/>
      <c r="AB111" s="231"/>
      <c r="AC111" s="242"/>
      <c r="AD111" s="243"/>
      <c r="AE111" s="262"/>
      <c r="AF111" s="242">
        <v>0</v>
      </c>
      <c r="AG111" s="242">
        <v>0</v>
      </c>
      <c r="AH111" s="289">
        <v>0</v>
      </c>
      <c r="AI111" s="289">
        <v>0</v>
      </c>
      <c r="AJ111" s="243">
        <f t="shared" si="3"/>
        <v>0</v>
      </c>
      <c r="AK111" s="246"/>
      <c r="AL111" s="240"/>
      <c r="AM111" s="292"/>
      <c r="AN111" s="248"/>
      <c r="AO111" s="249" t="s">
        <v>359</v>
      </c>
      <c r="AP111" s="292" t="s">
        <v>360</v>
      </c>
      <c r="AQ111" s="240"/>
      <c r="AR111" s="239"/>
      <c r="AS111" s="240">
        <v>11778</v>
      </c>
      <c r="AT111" s="291">
        <v>42468</v>
      </c>
      <c r="AU111" s="253"/>
      <c r="AV111" s="254"/>
      <c r="AW111" s="254"/>
      <c r="AX111" s="254"/>
      <c r="AY111" s="254"/>
      <c r="AZ111" s="254"/>
      <c r="BA111" s="254"/>
      <c r="BB111" s="254"/>
      <c r="BC111" s="254"/>
      <c r="BD111" s="254"/>
      <c r="BE111" s="254"/>
      <c r="BF111" s="255"/>
    </row>
    <row r="112" spans="1:58" ht="13.5" thickBot="1" x14ac:dyDescent="0.3">
      <c r="A112" s="298"/>
      <c r="B112" s="299"/>
      <c r="C112" s="299"/>
      <c r="D112" s="299"/>
      <c r="E112" s="299"/>
      <c r="F112" s="299"/>
      <c r="G112" s="299"/>
      <c r="H112" s="299"/>
      <c r="I112" s="299"/>
      <c r="J112" s="299"/>
      <c r="K112" s="300"/>
      <c r="L112" s="301">
        <f>SUM(L18:L111)</f>
        <v>2397965.0100000007</v>
      </c>
      <c r="M112" s="302" t="s">
        <v>157</v>
      </c>
      <c r="N112" s="302" t="s">
        <v>157</v>
      </c>
      <c r="O112" s="302" t="s">
        <v>157</v>
      </c>
      <c r="P112" s="302" t="s">
        <v>157</v>
      </c>
      <c r="Q112" s="302" t="s">
        <v>157</v>
      </c>
      <c r="R112" s="302" t="s">
        <v>157</v>
      </c>
      <c r="S112" s="302"/>
      <c r="T112" s="303" t="s">
        <v>157</v>
      </c>
      <c r="U112" s="304" t="s">
        <v>157</v>
      </c>
      <c r="V112" s="302" t="s">
        <v>157</v>
      </c>
      <c r="W112" s="302" t="s">
        <v>157</v>
      </c>
      <c r="X112" s="302" t="s">
        <v>157</v>
      </c>
      <c r="Y112" s="301" t="s">
        <v>157</v>
      </c>
      <c r="Z112" s="301" t="s">
        <v>157</v>
      </c>
      <c r="AA112" s="301" t="s">
        <v>157</v>
      </c>
      <c r="AB112" s="301" t="s">
        <v>157</v>
      </c>
      <c r="AC112" s="301" t="s">
        <v>157</v>
      </c>
      <c r="AD112" s="301" t="s">
        <v>157</v>
      </c>
      <c r="AE112" s="301">
        <f>SUM(AE17:AE94)</f>
        <v>2290699.31</v>
      </c>
      <c r="AF112" s="301">
        <f>SUM(AF17:AF95)</f>
        <v>465618.64999999997</v>
      </c>
      <c r="AG112" s="305">
        <f>SUM(AG18:AG111)</f>
        <v>1420981.25</v>
      </c>
      <c r="AH112" s="301">
        <f>SUM(AH18:AH111)</f>
        <v>2741128.2800000003</v>
      </c>
      <c r="AI112" s="306">
        <f>SUM(AI18:AI111)</f>
        <v>1259639.9400000004</v>
      </c>
      <c r="AJ112" s="301">
        <f>SUM(AJ17:AJ111)</f>
        <v>5879140.1200000001</v>
      </c>
      <c r="AK112" s="307"/>
      <c r="AL112" s="308"/>
      <c r="AM112" s="308"/>
      <c r="AN112" s="309"/>
      <c r="AO112" s="310"/>
      <c r="AP112" s="308"/>
      <c r="AQ112" s="308"/>
      <c r="AR112" s="308"/>
      <c r="AS112" s="308"/>
      <c r="AT112" s="309"/>
      <c r="AU112" s="238"/>
      <c r="AV112" s="311"/>
      <c r="AW112" s="311"/>
      <c r="AX112" s="311"/>
      <c r="AY112" s="311"/>
      <c r="AZ112" s="311"/>
      <c r="BA112" s="311"/>
      <c r="BB112" s="311"/>
      <c r="BC112" s="311"/>
      <c r="BD112" s="311"/>
      <c r="BE112" s="311"/>
      <c r="BF112" s="312"/>
    </row>
    <row r="113" spans="1:37" x14ac:dyDescent="0.25">
      <c r="AI113" s="313"/>
    </row>
    <row r="114" spans="1:37" s="12" customFormat="1" ht="15" x14ac:dyDescent="0.25">
      <c r="A114" s="11" t="s">
        <v>364</v>
      </c>
      <c r="B114" s="11"/>
      <c r="C114" s="11"/>
      <c r="F114" s="15"/>
      <c r="H114" s="13"/>
      <c r="I114" s="11"/>
      <c r="J114" s="13"/>
      <c r="M114" s="13"/>
      <c r="W114" s="13"/>
      <c r="Y114" s="13"/>
      <c r="AE114" s="13"/>
      <c r="AF114" s="13"/>
      <c r="AG114" s="14"/>
      <c r="AH114" s="16"/>
      <c r="AI114" s="335"/>
      <c r="AJ114" s="14"/>
      <c r="AK114" s="10"/>
    </row>
    <row r="115" spans="1:37" s="12" customFormat="1" ht="15" x14ac:dyDescent="0.25">
      <c r="A115" s="9" t="s">
        <v>365</v>
      </c>
      <c r="B115" s="9"/>
      <c r="C115" s="9"/>
      <c r="D115" s="9"/>
      <c r="E115" s="9"/>
      <c r="F115" s="9"/>
      <c r="G115" s="9"/>
      <c r="H115" s="13"/>
      <c r="I115" s="11"/>
      <c r="J115" s="13"/>
      <c r="M115" s="13"/>
      <c r="W115" s="13"/>
      <c r="Y115" s="13"/>
      <c r="AE115" s="13"/>
      <c r="AF115" s="13"/>
      <c r="AG115" s="17"/>
      <c r="AH115" s="14"/>
      <c r="AI115" s="14"/>
      <c r="AJ115" s="14"/>
      <c r="AK115" s="10"/>
    </row>
    <row r="116" spans="1:37" x14ac:dyDescent="0.25">
      <c r="L116" s="316"/>
      <c r="N116" s="316"/>
      <c r="O116" s="317"/>
      <c r="AE116" s="315"/>
      <c r="AG116" s="315"/>
    </row>
    <row r="117" spans="1:37" x14ac:dyDescent="0.25">
      <c r="AG117" s="318"/>
      <c r="AH117" s="314"/>
      <c r="AI117" s="314"/>
    </row>
    <row r="118" spans="1:37" x14ac:dyDescent="0.25">
      <c r="AG118" s="315"/>
    </row>
    <row r="119" spans="1:37" x14ac:dyDescent="0.25">
      <c r="O119" s="5" t="s">
        <v>197</v>
      </c>
    </row>
    <row r="120" spans="1:37" x14ac:dyDescent="0.25">
      <c r="AG120" s="315"/>
    </row>
    <row r="124" spans="1:37" x14ac:dyDescent="0.25">
      <c r="AG124" s="2"/>
    </row>
  </sheetData>
  <autoFilter ref="AO1:AO124"/>
  <mergeCells count="673">
    <mergeCell ref="T89:T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N89:N90"/>
    <mergeCell ref="O89:O90"/>
    <mergeCell ref="P89:P90"/>
    <mergeCell ref="Q89:Q90"/>
    <mergeCell ref="R89:R90"/>
    <mergeCell ref="S89:S90"/>
    <mergeCell ref="H85:H86"/>
    <mergeCell ref="G85:G86"/>
    <mergeCell ref="F85:F86"/>
    <mergeCell ref="E85:E86"/>
    <mergeCell ref="D85:D86"/>
    <mergeCell ref="C85:C86"/>
    <mergeCell ref="A85:A86"/>
    <mergeCell ref="B85:B86"/>
    <mergeCell ref="Q85:Q86"/>
    <mergeCell ref="P85:P86"/>
    <mergeCell ref="O85:O86"/>
    <mergeCell ref="N85:N86"/>
    <mergeCell ref="M85:M86"/>
    <mergeCell ref="L85:L86"/>
    <mergeCell ref="K85:K86"/>
    <mergeCell ref="J85:J86"/>
    <mergeCell ref="I85:I86"/>
    <mergeCell ref="A63:A65"/>
    <mergeCell ref="T91:T92"/>
    <mergeCell ref="S91:S92"/>
    <mergeCell ref="R91:R92"/>
    <mergeCell ref="Q91:Q92"/>
    <mergeCell ref="P91:P92"/>
    <mergeCell ref="O91:O92"/>
    <mergeCell ref="N91:N92"/>
    <mergeCell ref="M91:M92"/>
    <mergeCell ref="L91:L92"/>
    <mergeCell ref="K91:K92"/>
    <mergeCell ref="J91:J92"/>
    <mergeCell ref="I91:I92"/>
    <mergeCell ref="H91:H92"/>
    <mergeCell ref="G91:G92"/>
    <mergeCell ref="F91:F92"/>
    <mergeCell ref="E91:E92"/>
    <mergeCell ref="D91:D92"/>
    <mergeCell ref="C91:C92"/>
    <mergeCell ref="B91:B92"/>
    <mergeCell ref="A91:A92"/>
    <mergeCell ref="T85:T86"/>
    <mergeCell ref="S85:S86"/>
    <mergeCell ref="R85:R86"/>
    <mergeCell ref="AZ15:BA15"/>
    <mergeCell ref="Q18:Q23"/>
    <mergeCell ref="R18:R23"/>
    <mergeCell ref="S18:S23"/>
    <mergeCell ref="T18:T23"/>
    <mergeCell ref="H18:H23"/>
    <mergeCell ref="AK29:AK34"/>
    <mergeCell ref="AL29:AL34"/>
    <mergeCell ref="AM29:AM34"/>
    <mergeCell ref="AN29:AN34"/>
    <mergeCell ref="AT15:AT16"/>
    <mergeCell ref="AL15:AL16"/>
    <mergeCell ref="L29:L34"/>
    <mergeCell ref="M29:M34"/>
    <mergeCell ref="AA18:AA23"/>
    <mergeCell ref="AB18:AB23"/>
    <mergeCell ref="AC18:AC23"/>
    <mergeCell ref="AD18:AD23"/>
    <mergeCell ref="AE18:AE23"/>
    <mergeCell ref="AF18:AF23"/>
    <mergeCell ref="AG18:AG23"/>
    <mergeCell ref="AH18:AH23"/>
    <mergeCell ref="AI18:AI23"/>
    <mergeCell ref="AJ18:AJ23"/>
    <mergeCell ref="G18:G23"/>
    <mergeCell ref="C18:C23"/>
    <mergeCell ref="D18:D23"/>
    <mergeCell ref="E18:E23"/>
    <mergeCell ref="J24:J28"/>
    <mergeCell ref="K24:K28"/>
    <mergeCell ref="K35:K50"/>
    <mergeCell ref="A1:AJ3"/>
    <mergeCell ref="A6:AU6"/>
    <mergeCell ref="A7:J7"/>
    <mergeCell ref="AN15:AN16"/>
    <mergeCell ref="AO15:AO16"/>
    <mergeCell ref="I18:I23"/>
    <mergeCell ref="J18:J23"/>
    <mergeCell ref="K18:K23"/>
    <mergeCell ref="L18:L23"/>
    <mergeCell ref="M18:M23"/>
    <mergeCell ref="N18:N23"/>
    <mergeCell ref="O18:O23"/>
    <mergeCell ref="P18:P23"/>
    <mergeCell ref="A4:F4"/>
    <mergeCell ref="A18:A23"/>
    <mergeCell ref="B18:B23"/>
    <mergeCell ref="AS15:AS16"/>
    <mergeCell ref="AK14:AN14"/>
    <mergeCell ref="A11:AF11"/>
    <mergeCell ref="O29:O34"/>
    <mergeCell ref="BB15:BB16"/>
    <mergeCell ref="A13:BF13"/>
    <mergeCell ref="BC15:BC16"/>
    <mergeCell ref="BD15:BF15"/>
    <mergeCell ref="AU14:BF14"/>
    <mergeCell ref="AU15:AU16"/>
    <mergeCell ref="AV15:AV16"/>
    <mergeCell ref="AW15:AY15"/>
    <mergeCell ref="A14:A17"/>
    <mergeCell ref="B14:G15"/>
    <mergeCell ref="H14:AJ14"/>
    <mergeCell ref="H15:T15"/>
    <mergeCell ref="U15:AD15"/>
    <mergeCell ref="AE15:AJ15"/>
    <mergeCell ref="AO14:AT14"/>
    <mergeCell ref="AP15:AP16"/>
    <mergeCell ref="AQ15:AQ16"/>
    <mergeCell ref="AR15:AR16"/>
    <mergeCell ref="AM15:AM16"/>
    <mergeCell ref="AK15:AK16"/>
    <mergeCell ref="F18:F23"/>
    <mergeCell ref="A115:G115"/>
    <mergeCell ref="C35:C50"/>
    <mergeCell ref="D35:D50"/>
    <mergeCell ref="E35:E50"/>
    <mergeCell ref="F35:F50"/>
    <mergeCell ref="G35:G50"/>
    <mergeCell ref="H35:H50"/>
    <mergeCell ref="A112:K112"/>
    <mergeCell ref="J51:J55"/>
    <mergeCell ref="K51:K55"/>
    <mergeCell ref="I35:I50"/>
    <mergeCell ref="J35:J50"/>
    <mergeCell ref="C56:C62"/>
    <mergeCell ref="B56:B62"/>
    <mergeCell ref="K63:K65"/>
    <mergeCell ref="J63:J65"/>
    <mergeCell ref="I63:I65"/>
    <mergeCell ref="H63:H65"/>
    <mergeCell ref="G63:G65"/>
    <mergeCell ref="F63:F65"/>
    <mergeCell ref="E63:E65"/>
    <mergeCell ref="D63:D65"/>
    <mergeCell ref="C63:C65"/>
    <mergeCell ref="B63:B65"/>
    <mergeCell ref="A56:A62"/>
    <mergeCell ref="A69:A74"/>
    <mergeCell ref="B69:B74"/>
    <mergeCell ref="C69:C74"/>
    <mergeCell ref="D69:D74"/>
    <mergeCell ref="E69:E74"/>
    <mergeCell ref="F69:F74"/>
    <mergeCell ref="E56:E62"/>
    <mergeCell ref="L51:L55"/>
    <mergeCell ref="D56:D62"/>
    <mergeCell ref="K56:K62"/>
    <mergeCell ref="J56:J62"/>
    <mergeCell ref="I56:I62"/>
    <mergeCell ref="H56:H62"/>
    <mergeCell ref="G56:G62"/>
    <mergeCell ref="F56:F62"/>
    <mergeCell ref="A66:A68"/>
    <mergeCell ref="B66:B68"/>
    <mergeCell ref="C66:C68"/>
    <mergeCell ref="D66:D68"/>
    <mergeCell ref="E66:E68"/>
    <mergeCell ref="F66:F68"/>
    <mergeCell ref="G66:G68"/>
    <mergeCell ref="H66:H68"/>
    <mergeCell ref="M51:M55"/>
    <mergeCell ref="N51:N55"/>
    <mergeCell ref="O51:O55"/>
    <mergeCell ref="A35:A50"/>
    <mergeCell ref="B35:B50"/>
    <mergeCell ref="N24:N28"/>
    <mergeCell ref="O24:O28"/>
    <mergeCell ref="B51:B55"/>
    <mergeCell ref="C51:C55"/>
    <mergeCell ref="D51:D55"/>
    <mergeCell ref="E51:E55"/>
    <mergeCell ref="F51:F55"/>
    <mergeCell ref="G51:G55"/>
    <mergeCell ref="H51:H55"/>
    <mergeCell ref="I51:I55"/>
    <mergeCell ref="A51:A55"/>
    <mergeCell ref="L24:L28"/>
    <mergeCell ref="M24:M28"/>
    <mergeCell ref="A29:A34"/>
    <mergeCell ref="G24:G28"/>
    <mergeCell ref="H24:H28"/>
    <mergeCell ref="J29:J34"/>
    <mergeCell ref="K29:K34"/>
    <mergeCell ref="I24:I28"/>
    <mergeCell ref="A24:A28"/>
    <mergeCell ref="P24:P28"/>
    <mergeCell ref="Q24:Q28"/>
    <mergeCell ref="R24:R28"/>
    <mergeCell ref="S24:S28"/>
    <mergeCell ref="T24:T28"/>
    <mergeCell ref="R29:R34"/>
    <mergeCell ref="B29:B34"/>
    <mergeCell ref="N29:N34"/>
    <mergeCell ref="E24:E28"/>
    <mergeCell ref="D24:D28"/>
    <mergeCell ref="C24:C28"/>
    <mergeCell ref="B24:B28"/>
    <mergeCell ref="L35:L50"/>
    <mergeCell ref="M35:M50"/>
    <mergeCell ref="N35:N50"/>
    <mergeCell ref="O35:O50"/>
    <mergeCell ref="C29:C34"/>
    <mergeCell ref="D29:D34"/>
    <mergeCell ref="E29:E34"/>
    <mergeCell ref="F29:F34"/>
    <mergeCell ref="G29:G34"/>
    <mergeCell ref="H29:H34"/>
    <mergeCell ref="I29:I34"/>
    <mergeCell ref="R75:R79"/>
    <mergeCell ref="S75:S79"/>
    <mergeCell ref="T75:T79"/>
    <mergeCell ref="R66:R68"/>
    <mergeCell ref="S66:S68"/>
    <mergeCell ref="T66:T68"/>
    <mergeCell ref="Q66:Q68"/>
    <mergeCell ref="W41:W42"/>
    <mergeCell ref="F24:F28"/>
    <mergeCell ref="P35:P50"/>
    <mergeCell ref="Q35:Q50"/>
    <mergeCell ref="U41:U42"/>
    <mergeCell ref="V41:V42"/>
    <mergeCell ref="R35:R50"/>
    <mergeCell ref="S35:S50"/>
    <mergeCell ref="P51:P55"/>
    <mergeCell ref="Q29:Q34"/>
    <mergeCell ref="Q51:Q55"/>
    <mergeCell ref="T29:T34"/>
    <mergeCell ref="S29:S34"/>
    <mergeCell ref="P29:P34"/>
    <mergeCell ref="R51:R55"/>
    <mergeCell ref="S51:S55"/>
    <mergeCell ref="T51:T55"/>
    <mergeCell ref="T56:T62"/>
    <mergeCell ref="S56:S62"/>
    <mergeCell ref="R56:R62"/>
    <mergeCell ref="Q56:Q62"/>
    <mergeCell ref="T63:T65"/>
    <mergeCell ref="S63:S65"/>
    <mergeCell ref="R63:R65"/>
    <mergeCell ref="Q63:Q65"/>
    <mergeCell ref="R69:R74"/>
    <mergeCell ref="S69:S74"/>
    <mergeCell ref="T69:T74"/>
    <mergeCell ref="Q75:Q79"/>
    <mergeCell ref="P56:P62"/>
    <mergeCell ref="O56:O62"/>
    <mergeCell ref="N56:N62"/>
    <mergeCell ref="M56:M62"/>
    <mergeCell ref="L56:L62"/>
    <mergeCell ref="G69:G74"/>
    <mergeCell ref="H69:H74"/>
    <mergeCell ref="I69:I74"/>
    <mergeCell ref="J69:J74"/>
    <mergeCell ref="K69:K74"/>
    <mergeCell ref="L69:L74"/>
    <mergeCell ref="M69:M74"/>
    <mergeCell ref="N69:N74"/>
    <mergeCell ref="O69:O74"/>
    <mergeCell ref="P69:P74"/>
    <mergeCell ref="P63:P65"/>
    <mergeCell ref="O63:O65"/>
    <mergeCell ref="N63:N65"/>
    <mergeCell ref="M63:M65"/>
    <mergeCell ref="L63:L65"/>
    <mergeCell ref="O66:O68"/>
    <mergeCell ref="P66:P68"/>
    <mergeCell ref="A10:AF10"/>
    <mergeCell ref="A75:A79"/>
    <mergeCell ref="B75:B79"/>
    <mergeCell ref="C75:C79"/>
    <mergeCell ref="G75:G79"/>
    <mergeCell ref="H75:H79"/>
    <mergeCell ref="I75:I79"/>
    <mergeCell ref="D75:D79"/>
    <mergeCell ref="E75:E79"/>
    <mergeCell ref="F75:F79"/>
    <mergeCell ref="J75:J79"/>
    <mergeCell ref="K75:K79"/>
    <mergeCell ref="L75:L79"/>
    <mergeCell ref="M75:M79"/>
    <mergeCell ref="N75:N79"/>
    <mergeCell ref="O75:O79"/>
    <mergeCell ref="P75:P79"/>
    <mergeCell ref="Q69:Q74"/>
    <mergeCell ref="I66:I68"/>
    <mergeCell ref="J66:J68"/>
    <mergeCell ref="K66:K68"/>
    <mergeCell ref="L66:L68"/>
    <mergeCell ref="M66:M68"/>
    <mergeCell ref="N66:N68"/>
    <mergeCell ref="AK18:AK23"/>
    <mergeCell ref="AL18:AL23"/>
    <mergeCell ref="AM18:AM23"/>
    <mergeCell ref="AN18:AN23"/>
    <mergeCell ref="AO18:AO23"/>
    <mergeCell ref="AP18:AP23"/>
    <mergeCell ref="AQ18:AQ23"/>
    <mergeCell ref="AR18:AR23"/>
    <mergeCell ref="AS18:AS23"/>
    <mergeCell ref="AT18:AT23"/>
    <mergeCell ref="AU18:AU23"/>
    <mergeCell ref="AV18:AV23"/>
    <mergeCell ref="AW18:AW23"/>
    <mergeCell ref="AX18:AX23"/>
    <mergeCell ref="AY18:AY23"/>
    <mergeCell ref="AZ18:AZ23"/>
    <mergeCell ref="BA18:BA23"/>
    <mergeCell ref="BB18:BB23"/>
    <mergeCell ref="BC18:BC23"/>
    <mergeCell ref="BD18:BD23"/>
    <mergeCell ref="BE18:BE23"/>
    <mergeCell ref="BF18:BF23"/>
    <mergeCell ref="AA24:AA28"/>
    <mergeCell ref="AB24:AB28"/>
    <mergeCell ref="AC24:AC28"/>
    <mergeCell ref="AD24:AD28"/>
    <mergeCell ref="AE24:AE28"/>
    <mergeCell ref="AF24:AF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T24:AT28"/>
    <mergeCell ref="BE24:BE28"/>
    <mergeCell ref="BF24:BF28"/>
    <mergeCell ref="AA51:AA55"/>
    <mergeCell ref="AB51:AB55"/>
    <mergeCell ref="AC51:AC55"/>
    <mergeCell ref="AD51:AD55"/>
    <mergeCell ref="AE51:AE55"/>
    <mergeCell ref="AF51:AF55"/>
    <mergeCell ref="AG51:AG55"/>
    <mergeCell ref="AH51:AH55"/>
    <mergeCell ref="AI51:AI55"/>
    <mergeCell ref="AJ51:AJ55"/>
    <mergeCell ref="AK51:AK55"/>
    <mergeCell ref="AL51:AL55"/>
    <mergeCell ref="AM51:AM55"/>
    <mergeCell ref="AN51:AN55"/>
    <mergeCell ref="AO51:AO55"/>
    <mergeCell ref="AP51:AP55"/>
    <mergeCell ref="AQ51:AQ55"/>
    <mergeCell ref="AR51:AR55"/>
    <mergeCell ref="AS52:AS55"/>
    <mergeCell ref="AT51:AT55"/>
    <mergeCell ref="AU24:AU28"/>
    <mergeCell ref="AV24:AV28"/>
    <mergeCell ref="AU51:AU55"/>
    <mergeCell ref="AV51:AV55"/>
    <mergeCell ref="AW51:AW55"/>
    <mergeCell ref="AX51:AX55"/>
    <mergeCell ref="AY51:AY55"/>
    <mergeCell ref="AZ51:AZ55"/>
    <mergeCell ref="BA51:BA55"/>
    <mergeCell ref="BB51:BB55"/>
    <mergeCell ref="BD24:BD28"/>
    <mergeCell ref="AW24:AW28"/>
    <mergeCell ref="AX24:AX28"/>
    <mergeCell ref="AY24:AY28"/>
    <mergeCell ref="AZ24:AZ28"/>
    <mergeCell ref="BA24:BA28"/>
    <mergeCell ref="BB24:BB28"/>
    <mergeCell ref="BC24:BC28"/>
    <mergeCell ref="BC51:BC55"/>
    <mergeCell ref="BD51:BD55"/>
    <mergeCell ref="BB29:BB34"/>
    <mergeCell ref="BC29:BC34"/>
    <mergeCell ref="BD29:BD34"/>
    <mergeCell ref="AY29:AY34"/>
    <mergeCell ref="AZ29:AZ34"/>
    <mergeCell ref="BA29:BA34"/>
    <mergeCell ref="BE51:BE55"/>
    <mergeCell ref="BF51:BF55"/>
    <mergeCell ref="AA56:AA62"/>
    <mergeCell ref="AB56:AB62"/>
    <mergeCell ref="AC56:AC62"/>
    <mergeCell ref="AD56:AD62"/>
    <mergeCell ref="AE56:AE62"/>
    <mergeCell ref="AF56:AF62"/>
    <mergeCell ref="AG56:AG62"/>
    <mergeCell ref="AH56:AH62"/>
    <mergeCell ref="AI56:AI62"/>
    <mergeCell ref="AJ56:AJ62"/>
    <mergeCell ref="AK56:AK62"/>
    <mergeCell ref="AL56:AL62"/>
    <mergeCell ref="AM56:AM62"/>
    <mergeCell ref="AN56:AN62"/>
    <mergeCell ref="AO56:AO62"/>
    <mergeCell ref="AP56:AP62"/>
    <mergeCell ref="AQ56:AQ62"/>
    <mergeCell ref="AR56:AR62"/>
    <mergeCell ref="AS56:AS62"/>
    <mergeCell ref="AT56:AT62"/>
    <mergeCell ref="BD56:BD62"/>
    <mergeCell ref="BE56:BE62"/>
    <mergeCell ref="BF56:BF62"/>
    <mergeCell ref="AA63:AA65"/>
    <mergeCell ref="AB63:AB65"/>
    <mergeCell ref="AC63:AC65"/>
    <mergeCell ref="AD63:AD65"/>
    <mergeCell ref="AE63:AE65"/>
    <mergeCell ref="AF63:AF65"/>
    <mergeCell ref="AG63:AG65"/>
    <mergeCell ref="AH63:AH65"/>
    <mergeCell ref="AI63:AI65"/>
    <mergeCell ref="AJ63:AJ65"/>
    <mergeCell ref="AK63:AK65"/>
    <mergeCell ref="AL63:AL65"/>
    <mergeCell ref="AM63:AM65"/>
    <mergeCell ref="AN63:AN65"/>
    <mergeCell ref="AO63:AO65"/>
    <mergeCell ref="AP63:AP65"/>
    <mergeCell ref="AQ63:AQ65"/>
    <mergeCell ref="AR63:AR65"/>
    <mergeCell ref="AS63:AS65"/>
    <mergeCell ref="AT63:AT65"/>
    <mergeCell ref="AU56:AU62"/>
    <mergeCell ref="AU63:AU65"/>
    <mergeCell ref="AV63:AV65"/>
    <mergeCell ref="AW63:AW65"/>
    <mergeCell ref="AX63:AX65"/>
    <mergeCell ref="AY63:AY65"/>
    <mergeCell ref="AZ63:AZ65"/>
    <mergeCell ref="BA63:BA65"/>
    <mergeCell ref="BB63:BB65"/>
    <mergeCell ref="BC56:BC62"/>
    <mergeCell ref="AV56:AV62"/>
    <mergeCell ref="AW56:AW62"/>
    <mergeCell ref="AX56:AX62"/>
    <mergeCell ref="AY56:AY62"/>
    <mergeCell ref="AZ56:AZ62"/>
    <mergeCell ref="BA56:BA62"/>
    <mergeCell ref="BB56:BB62"/>
    <mergeCell ref="BC63:BC65"/>
    <mergeCell ref="AH66:AH68"/>
    <mergeCell ref="AI66:AI68"/>
    <mergeCell ref="AO66:AO68"/>
    <mergeCell ref="AP66:AP68"/>
    <mergeCell ref="AQ66:AQ68"/>
    <mergeCell ref="AR66:AR68"/>
    <mergeCell ref="AS66:AS68"/>
    <mergeCell ref="AT66:AT68"/>
    <mergeCell ref="AU66:AU68"/>
    <mergeCell ref="AY85:AY86"/>
    <mergeCell ref="AX85:AX86"/>
    <mergeCell ref="AW85:AW86"/>
    <mergeCell ref="AV85:AV86"/>
    <mergeCell ref="AX89:AX90"/>
    <mergeCell ref="AY89:AY90"/>
    <mergeCell ref="AZ89:AZ90"/>
    <mergeCell ref="BA89:BA90"/>
    <mergeCell ref="BB89:BB90"/>
    <mergeCell ref="AA89:AA90"/>
    <mergeCell ref="AB89:AB90"/>
    <mergeCell ref="AC89:AC90"/>
    <mergeCell ref="AL85:AL86"/>
    <mergeCell ref="AD89:AD90"/>
    <mergeCell ref="AE89:AE90"/>
    <mergeCell ref="AF89:AF90"/>
    <mergeCell ref="AG89:AG90"/>
    <mergeCell ref="AH89:AH90"/>
    <mergeCell ref="AI89:AI90"/>
    <mergeCell ref="AJ89:AJ90"/>
    <mergeCell ref="AK89:AK90"/>
    <mergeCell ref="BE66:BE68"/>
    <mergeCell ref="AA44:AA50"/>
    <mergeCell ref="AB44:AB50"/>
    <mergeCell ref="AC44:AC50"/>
    <mergeCell ref="AD44:AD50"/>
    <mergeCell ref="AE44:AE50"/>
    <mergeCell ref="AF44:AF50"/>
    <mergeCell ref="AG44:AG50"/>
    <mergeCell ref="AH44:AH50"/>
    <mergeCell ref="AV66:AV68"/>
    <mergeCell ref="AW66:AW68"/>
    <mergeCell ref="AX66:AX68"/>
    <mergeCell ref="AY66:AY68"/>
    <mergeCell ref="AZ66:AZ68"/>
    <mergeCell ref="BA66:BA68"/>
    <mergeCell ref="BB66:BB68"/>
    <mergeCell ref="BC66:BC68"/>
    <mergeCell ref="AA66:AA68"/>
    <mergeCell ref="AB66:AB68"/>
    <mergeCell ref="AC66:AC68"/>
    <mergeCell ref="AD66:AD68"/>
    <mergeCell ref="AE66:AE68"/>
    <mergeCell ref="AF66:AF68"/>
    <mergeCell ref="AG66:AG68"/>
    <mergeCell ref="AL89:AL90"/>
    <mergeCell ref="AM89:AM90"/>
    <mergeCell ref="AN89:AN90"/>
    <mergeCell ref="AS29:AS34"/>
    <mergeCell ref="AT29:AT34"/>
    <mergeCell ref="AU29:AU34"/>
    <mergeCell ref="AV29:AV34"/>
    <mergeCell ref="AW29:AW34"/>
    <mergeCell ref="AX29:AX34"/>
    <mergeCell ref="AM85:AM86"/>
    <mergeCell ref="AN85:AN86"/>
    <mergeCell ref="AN69:AN74"/>
    <mergeCell ref="AN66:AN68"/>
    <mergeCell ref="AU75:AU79"/>
    <mergeCell ref="AT75:AT79"/>
    <mergeCell ref="AS75:AS79"/>
    <mergeCell ref="AR75:AR79"/>
    <mergeCell ref="AQ75:AQ79"/>
    <mergeCell ref="AP75:AP79"/>
    <mergeCell ref="AO75:AO79"/>
    <mergeCell ref="AW89:AW90"/>
    <mergeCell ref="AV89:AV90"/>
    <mergeCell ref="AW75:AW79"/>
    <mergeCell ref="AV75:AV79"/>
    <mergeCell ref="AI29:AI34"/>
    <mergeCell ref="AJ29:AJ34"/>
    <mergeCell ref="AI35:AI50"/>
    <mergeCell ref="AJ35:AJ50"/>
    <mergeCell ref="AI69:AI74"/>
    <mergeCell ref="AJ69:AJ74"/>
    <mergeCell ref="AK69:AK74"/>
    <mergeCell ref="AL69:AL74"/>
    <mergeCell ref="AM69:AM74"/>
    <mergeCell ref="AJ66:AJ68"/>
    <mergeCell ref="AK66:AK68"/>
    <mergeCell ref="AL66:AL68"/>
    <mergeCell ref="AM66:AM68"/>
    <mergeCell ref="AI91:AI92"/>
    <mergeCell ref="AJ91:AJ92"/>
    <mergeCell ref="AK91:AK92"/>
    <mergeCell ref="AL91:AL92"/>
    <mergeCell ref="AM91:AM92"/>
    <mergeCell ref="AN91:AN92"/>
    <mergeCell ref="AO29:AO34"/>
    <mergeCell ref="AP29:AP34"/>
    <mergeCell ref="AQ29:AQ34"/>
    <mergeCell ref="AO91:AO92"/>
    <mergeCell ref="AP91:AP92"/>
    <mergeCell ref="AQ91:AQ92"/>
    <mergeCell ref="AO85:AO86"/>
    <mergeCell ref="AP85:AP86"/>
    <mergeCell ref="AQ85:AQ86"/>
    <mergeCell ref="AI75:AI79"/>
    <mergeCell ref="AJ75:AJ79"/>
    <mergeCell ref="AK75:AK79"/>
    <mergeCell ref="AL75:AL79"/>
    <mergeCell ref="AM75:AM79"/>
    <mergeCell ref="AN75:AN79"/>
    <mergeCell ref="AI85:AI86"/>
    <mergeCell ref="AJ85:AJ86"/>
    <mergeCell ref="AK85:AK86"/>
    <mergeCell ref="BE29:BE34"/>
    <mergeCell ref="BF29:BF34"/>
    <mergeCell ref="AK35:AK50"/>
    <mergeCell ref="AL35:AL50"/>
    <mergeCell ref="AM35:AM50"/>
    <mergeCell ref="AN35:AN50"/>
    <mergeCell ref="AP35:AP50"/>
    <mergeCell ref="AQ35:AQ50"/>
    <mergeCell ref="AO35:AO50"/>
    <mergeCell ref="AR35:AR50"/>
    <mergeCell ref="AS35:AS50"/>
    <mergeCell ref="AT35:AT50"/>
    <mergeCell ref="AU35:AU50"/>
    <mergeCell ref="AV35:AV50"/>
    <mergeCell ref="AW35:AW50"/>
    <mergeCell ref="AX35:AX50"/>
    <mergeCell ref="AY35:AY50"/>
    <mergeCell ref="AZ35:AZ50"/>
    <mergeCell ref="BA35:BA50"/>
    <mergeCell ref="BB35:BB50"/>
    <mergeCell ref="BC35:BC50"/>
    <mergeCell ref="AR29:AR34"/>
    <mergeCell ref="BD35:BD50"/>
    <mergeCell ref="BE35:BE50"/>
    <mergeCell ref="BF35:BF50"/>
    <mergeCell ref="AO69:AO74"/>
    <mergeCell ref="AP69:AP74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Y69:AY74"/>
    <mergeCell ref="AZ69:AZ74"/>
    <mergeCell ref="BA69:BA74"/>
    <mergeCell ref="BB69:BB74"/>
    <mergeCell ref="BC69:BC74"/>
    <mergeCell ref="BD69:BD74"/>
    <mergeCell ref="BE69:BE74"/>
    <mergeCell ref="BF69:BF74"/>
    <mergeCell ref="BD66:BD68"/>
    <mergeCell ref="BD63:BD65"/>
    <mergeCell ref="BE63:BE65"/>
    <mergeCell ref="BF66:BF68"/>
    <mergeCell ref="BF63:BF65"/>
    <mergeCell ref="BF75:BF79"/>
    <mergeCell ref="BE75:BE79"/>
    <mergeCell ref="BD75:BD79"/>
    <mergeCell ref="BC75:BC79"/>
    <mergeCell ref="BB75:BB79"/>
    <mergeCell ref="BA75:BA79"/>
    <mergeCell ref="AZ75:AZ79"/>
    <mergeCell ref="AY75:AY79"/>
    <mergeCell ref="AX75:AX79"/>
    <mergeCell ref="AR91:AR92"/>
    <mergeCell ref="AS91:AS92"/>
    <mergeCell ref="AT91:AT92"/>
    <mergeCell ref="AU91:AU92"/>
    <mergeCell ref="AU85:AU86"/>
    <mergeCell ref="AT85:AT86"/>
    <mergeCell ref="AS85:AS86"/>
    <mergeCell ref="AR85:AR86"/>
    <mergeCell ref="AO89:AO90"/>
    <mergeCell ref="AP89:AP90"/>
    <mergeCell ref="AQ89:AQ90"/>
    <mergeCell ref="AS89:AS90"/>
    <mergeCell ref="AR89:AR90"/>
    <mergeCell ref="AT89:AT90"/>
    <mergeCell ref="AU89:AU90"/>
    <mergeCell ref="AV91:AV92"/>
    <mergeCell ref="AW91:AW92"/>
    <mergeCell ref="AX91:AX92"/>
    <mergeCell ref="AY91:AY92"/>
    <mergeCell ref="AZ91:AZ92"/>
    <mergeCell ref="BA91:BA92"/>
    <mergeCell ref="BB91:BB92"/>
    <mergeCell ref="BC91:BC92"/>
    <mergeCell ref="BD91:BD92"/>
    <mergeCell ref="BE91:BE92"/>
    <mergeCell ref="BF91:BF92"/>
    <mergeCell ref="BF85:BF86"/>
    <mergeCell ref="BE85:BE86"/>
    <mergeCell ref="BD85:BD86"/>
    <mergeCell ref="BC85:BC86"/>
    <mergeCell ref="BB85:BB86"/>
    <mergeCell ref="BA85:BA86"/>
    <mergeCell ref="AZ85:AZ86"/>
    <mergeCell ref="BF89:BF90"/>
    <mergeCell ref="BD89:BD90"/>
    <mergeCell ref="BE89:BE90"/>
    <mergeCell ref="BC89:BC90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SMDGU ABRIL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2015-06-25T18:23:57Z</cp:lastPrinted>
  <dcterms:created xsi:type="dcterms:W3CDTF">2013-10-11T22:10:57Z</dcterms:created>
  <dcterms:modified xsi:type="dcterms:W3CDTF">2016-05-30T20:14:59Z</dcterms:modified>
</cp:coreProperties>
</file>