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95"/>
  </bookViews>
  <sheets>
    <sheet name="SMCCI LICITAÇÕES DEZ 2022" sheetId="1" r:id="rId1"/>
  </sheets>
  <calcPr calcId="145621"/>
</workbook>
</file>

<file path=xl/calcChain.xml><?xml version="1.0" encoding="utf-8"?>
<calcChain xmlns="http://schemas.openxmlformats.org/spreadsheetml/2006/main">
  <c r="AL23" i="1" l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5" i="1"/>
  <c r="AL157" i="1"/>
  <c r="AL159" i="1"/>
  <c r="AL161" i="1"/>
  <c r="AL163" i="1"/>
  <c r="AL164" i="1"/>
  <c r="AL167" i="1"/>
  <c r="AL169" i="1"/>
  <c r="AL171" i="1"/>
  <c r="AL173" i="1"/>
  <c r="AL175" i="1"/>
  <c r="AL180" i="1"/>
  <c r="AL186" i="1"/>
  <c r="AL189" i="1"/>
  <c r="AL190" i="1"/>
  <c r="AL191" i="1"/>
  <c r="AL193" i="1"/>
  <c r="AL195" i="1"/>
  <c r="AL197" i="1"/>
  <c r="AL199" i="1"/>
  <c r="AL201" i="1"/>
  <c r="AL203" i="1"/>
  <c r="AL205" i="1"/>
  <c r="AL207" i="1"/>
  <c r="AL208" i="1"/>
  <c r="AL210" i="1"/>
  <c r="AL212" i="1"/>
  <c r="AL214" i="1"/>
  <c r="AL215" i="1"/>
  <c r="AL216" i="1"/>
  <c r="AL218" i="1"/>
  <c r="AL220" i="1"/>
  <c r="AL222" i="1"/>
  <c r="AL224" i="1"/>
  <c r="AL226" i="1"/>
  <c r="AL228" i="1"/>
  <c r="AL230" i="1"/>
  <c r="AL231" i="1"/>
  <c r="AL233" i="1"/>
  <c r="AL235" i="1"/>
  <c r="AL237" i="1"/>
  <c r="AL239" i="1"/>
  <c r="AL241" i="1"/>
  <c r="AL243" i="1"/>
  <c r="AL245" i="1"/>
  <c r="AL246" i="1"/>
  <c r="AL248" i="1"/>
  <c r="AL250" i="1"/>
  <c r="AL252" i="1"/>
  <c r="AL254" i="1"/>
  <c r="AL256" i="1"/>
  <c r="AL258" i="1"/>
  <c r="AL260" i="1"/>
  <c r="AL262" i="1"/>
  <c r="AL263" i="1"/>
  <c r="AL265" i="1"/>
  <c r="AL267" i="1"/>
  <c r="AL269" i="1"/>
  <c r="AL271" i="1"/>
  <c r="AL273" i="1"/>
  <c r="AL275" i="1"/>
  <c r="AL276" i="1"/>
  <c r="AL278" i="1"/>
  <c r="AL280" i="1"/>
  <c r="AL282" i="1"/>
  <c r="AL284" i="1"/>
  <c r="AL286" i="1"/>
  <c r="AL287" i="1"/>
  <c r="AL291" i="1"/>
  <c r="AL293" i="1"/>
  <c r="AL295" i="1"/>
  <c r="AL296" i="1"/>
  <c r="AL297" i="1"/>
  <c r="AL299" i="1"/>
  <c r="AL300" i="1"/>
  <c r="AL301" i="1"/>
  <c r="AL303" i="1"/>
  <c r="AL305" i="1"/>
  <c r="AL307" i="1"/>
  <c r="AL309" i="1"/>
  <c r="AL311" i="1"/>
  <c r="AL313" i="1"/>
  <c r="AL315" i="1"/>
  <c r="AL317" i="1"/>
  <c r="AL319" i="1"/>
  <c r="AL321" i="1"/>
  <c r="AL323" i="1"/>
  <c r="AL325" i="1"/>
  <c r="AL327" i="1"/>
  <c r="AL329" i="1"/>
  <c r="AL331" i="1"/>
  <c r="AL333" i="1"/>
  <c r="AL335" i="1"/>
  <c r="AL336" i="1"/>
  <c r="AL338" i="1"/>
  <c r="AL340" i="1"/>
  <c r="AL341" i="1"/>
  <c r="AL19" i="1"/>
  <c r="AM341" i="1"/>
  <c r="AN341" i="1"/>
  <c r="AO341" i="1"/>
  <c r="AO19" i="1"/>
  <c r="O341" i="1"/>
  <c r="AN153" i="1" l="1"/>
  <c r="AN19" i="1" l="1"/>
  <c r="AN169" i="1"/>
  <c r="AN129" i="1"/>
  <c r="AN180" i="1"/>
  <c r="AN171" i="1"/>
  <c r="AN155" i="1"/>
  <c r="AN167" i="1"/>
  <c r="AN338" i="1"/>
  <c r="AO207" i="1"/>
  <c r="AN255" i="1"/>
  <c r="AN191" i="1"/>
  <c r="AN138" i="1" l="1"/>
  <c r="AO333" i="1" l="1"/>
  <c r="AO301" i="1"/>
  <c r="AO288" i="1"/>
  <c r="AN132" i="1" l="1"/>
  <c r="AO101" i="1"/>
  <c r="AN163" i="1"/>
  <c r="AN307" i="1"/>
  <c r="AN159" i="1"/>
  <c r="AN82" i="1" l="1"/>
  <c r="AN127" i="1"/>
  <c r="AN62" i="1"/>
  <c r="AO62" i="1" s="1"/>
  <c r="AN55" i="1" l="1"/>
  <c r="AO55" i="1" s="1"/>
  <c r="AN48" i="1"/>
  <c r="AO48" i="1" s="1"/>
  <c r="AN45" i="1"/>
  <c r="AO45" i="1" s="1"/>
  <c r="AM327" i="1"/>
  <c r="AN44" i="1"/>
  <c r="AO44" i="1" s="1"/>
  <c r="AM240" i="1"/>
  <c r="AN41" i="1"/>
  <c r="AM199" i="1"/>
  <c r="AN40" i="1"/>
  <c r="AO40" i="1" s="1"/>
  <c r="AM208" i="1"/>
  <c r="AN38" i="1"/>
  <c r="AN79" i="1"/>
  <c r="AO79" i="1" s="1"/>
  <c r="AN67" i="1"/>
  <c r="AO152" i="1"/>
  <c r="AO95" i="1"/>
  <c r="AO96" i="1"/>
  <c r="AO97" i="1"/>
  <c r="AO98" i="1"/>
  <c r="AO99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1" i="1"/>
  <c r="AO132" i="1"/>
  <c r="AO134" i="1"/>
  <c r="AO136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N22" i="1"/>
  <c r="AO22" i="1" s="1"/>
  <c r="AO91" i="1"/>
  <c r="AO92" i="1"/>
  <c r="AO93" i="1"/>
  <c r="AO94" i="1"/>
  <c r="AO83" i="1"/>
  <c r="AO84" i="1"/>
  <c r="AO85" i="1"/>
  <c r="AO86" i="1"/>
  <c r="AO87" i="1"/>
  <c r="AO88" i="1"/>
  <c r="AO89" i="1"/>
  <c r="AO74" i="1"/>
  <c r="AO75" i="1"/>
  <c r="AO76" i="1"/>
  <c r="AO77" i="1"/>
  <c r="AO78" i="1"/>
  <c r="AO81" i="1"/>
  <c r="AO82" i="1"/>
  <c r="AO65" i="1"/>
  <c r="AO53" i="1"/>
  <c r="AO54" i="1"/>
  <c r="AO56" i="1"/>
  <c r="AO58" i="1"/>
  <c r="AO59" i="1"/>
  <c r="AO60" i="1"/>
  <c r="AO61" i="1"/>
  <c r="AO41" i="1"/>
  <c r="AO42" i="1"/>
  <c r="AO43" i="1"/>
  <c r="AO46" i="1"/>
  <c r="AO47" i="1"/>
  <c r="AO49" i="1"/>
  <c r="AO50" i="1"/>
  <c r="AO51" i="1"/>
  <c r="AO52" i="1"/>
  <c r="AO69" i="1"/>
  <c r="AO70" i="1"/>
  <c r="AO71" i="1"/>
  <c r="AO72" i="1"/>
  <c r="AO73" i="1"/>
  <c r="AO66" i="1"/>
  <c r="AO67" i="1"/>
  <c r="AO20" i="1"/>
  <c r="AO21" i="1"/>
  <c r="AO340" i="1" l="1"/>
  <c r="AO299" i="1" l="1"/>
  <c r="AO153" i="1"/>
  <c r="AO161" i="1"/>
  <c r="AO173" i="1"/>
  <c r="AO171" i="1"/>
  <c r="AO159" i="1"/>
  <c r="AO189" i="1"/>
  <c r="AO155" i="1"/>
  <c r="AO157" i="1"/>
  <c r="AO163" i="1" l="1"/>
  <c r="AO34" i="1"/>
  <c r="AO175" i="1"/>
  <c r="AO296" i="1"/>
  <c r="AO297" i="1"/>
  <c r="AO300" i="1"/>
  <c r="AO303" i="1"/>
  <c r="AO305" i="1"/>
  <c r="AO307" i="1"/>
  <c r="AO309" i="1"/>
  <c r="AO311" i="1"/>
  <c r="AO313" i="1"/>
  <c r="AO315" i="1"/>
  <c r="AO317" i="1"/>
  <c r="AO39" i="1" l="1"/>
  <c r="AO35" i="1" l="1"/>
  <c r="AO36" i="1"/>
  <c r="AO37" i="1"/>
  <c r="AO38" i="1"/>
  <c r="AO164" i="1"/>
  <c r="AO167" i="1"/>
  <c r="AO169" i="1"/>
  <c r="AO180" i="1"/>
  <c r="AO186" i="1"/>
  <c r="AO190" i="1"/>
  <c r="AO191" i="1"/>
  <c r="AO193" i="1"/>
  <c r="AO195" i="1"/>
  <c r="AO197" i="1"/>
  <c r="AO199" i="1"/>
  <c r="AO201" i="1"/>
  <c r="AO203" i="1"/>
  <c r="AO205" i="1"/>
  <c r="AO208" i="1"/>
  <c r="AO210" i="1"/>
  <c r="AO212" i="1"/>
  <c r="AO214" i="1"/>
  <c r="AO215" i="1"/>
  <c r="AO216" i="1"/>
  <c r="AO218" i="1"/>
  <c r="AO220" i="1"/>
  <c r="AO222" i="1"/>
  <c r="AO224" i="1"/>
  <c r="AO226" i="1"/>
  <c r="AO228" i="1"/>
  <c r="AO230" i="1"/>
  <c r="AO231" i="1"/>
  <c r="AO233" i="1"/>
  <c r="AO235" i="1"/>
  <c r="AO237" i="1"/>
  <c r="AO239" i="1"/>
  <c r="AO240" i="1"/>
  <c r="AO242" i="1"/>
  <c r="AO246" i="1"/>
  <c r="AO247" i="1"/>
  <c r="AO249" i="1"/>
  <c r="AO251" i="1"/>
  <c r="AO253" i="1"/>
  <c r="AO255" i="1"/>
  <c r="AO257" i="1"/>
  <c r="AO259" i="1"/>
  <c r="AO261" i="1"/>
  <c r="AO263" i="1"/>
  <c r="AO264" i="1"/>
  <c r="AO266" i="1"/>
  <c r="AO268" i="1"/>
  <c r="AO270" i="1"/>
  <c r="AO272" i="1"/>
  <c r="AO274" i="1"/>
  <c r="AO276" i="1"/>
  <c r="AO277" i="1"/>
  <c r="AO279" i="1"/>
  <c r="AO281" i="1"/>
  <c r="AO283" i="1"/>
  <c r="AO286" i="1"/>
  <c r="AO287" i="1"/>
  <c r="AO291" i="1"/>
  <c r="AO293" i="1"/>
  <c r="AO295" i="1"/>
  <c r="AO319" i="1"/>
  <c r="AO321" i="1"/>
  <c r="AO323" i="1"/>
  <c r="AO325" i="1"/>
  <c r="AO327" i="1"/>
  <c r="AO329" i="1"/>
  <c r="AO331" i="1"/>
  <c r="AO335" i="1"/>
  <c r="AO336" i="1"/>
  <c r="AO338" i="1"/>
  <c r="AO23" i="1"/>
  <c r="AO244" i="1" l="1"/>
  <c r="AO24" i="1" l="1"/>
  <c r="AO25" i="1"/>
  <c r="AO26" i="1"/>
  <c r="AO27" i="1"/>
  <c r="AO28" i="1"/>
  <c r="AO29" i="1"/>
  <c r="AO30" i="1"/>
  <c r="AO31" i="1"/>
  <c r="AO32" i="1"/>
  <c r="AO33" i="1"/>
  <c r="AK168" i="1"/>
  <c r="AK341" i="1"/>
  <c r="AK154" i="1"/>
  <c r="AK324" i="1"/>
</calcChain>
</file>

<file path=xl/sharedStrings.xml><?xml version="1.0" encoding="utf-8"?>
<sst xmlns="http://schemas.openxmlformats.org/spreadsheetml/2006/main" count="2912" uniqueCount="1021">
  <si>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</si>
  <si>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</si>
  <si>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</si>
  <si>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</si>
  <si>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</si>
  <si>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</si>
  <si>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</si>
  <si>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</si>
  <si>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</si>
  <si>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</si>
  <si>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</si>
  <si>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</si>
  <si>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</si>
  <si>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</si>
  <si>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</si>
  <si>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</si>
  <si>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</si>
  <si>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</si>
  <si>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</si>
  <si>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</si>
  <si>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</si>
  <si>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</si>
  <si>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</si>
  <si>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</si>
  <si>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</si>
  <si>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</si>
  <si>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</si>
  <si>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</si>
  <si>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</si>
  <si>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</si>
  <si>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</si>
  <si>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</si>
  <si>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</si>
  <si>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</si>
  <si>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</si>
  <si>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</si>
  <si>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</si>
  <si>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</si>
  <si>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</si>
  <si>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</si>
  <si>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</si>
  <si>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</si>
  <si>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</si>
  <si>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</si>
  <si>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</si>
  <si>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</si>
  <si>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</si>
  <si>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</si>
  <si>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</si>
  <si>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</si>
  <si>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</si>
  <si>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</si>
  <si>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</si>
  <si>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</si>
  <si>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</si>
  <si>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</si>
  <si>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</si>
  <si>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</si>
  <si>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</si>
  <si>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</si>
  <si>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</si>
  <si>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</si>
  <si>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</si>
  <si>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</si>
  <si>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</si>
  <si>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</si>
  <si>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</si>
  <si>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</si>
  <si>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</si>
  <si>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</si>
  <si>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</si>
  <si>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</si>
  <si>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(am)</t>
  </si>
  <si>
    <t>(an)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</si>
  <si>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</si>
  <si>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</si>
  <si>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</si>
  <si>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</si>
  <si>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</si>
  <si>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</si>
  <si>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</si>
  <si>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</si>
  <si>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</si>
  <si>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</si>
  <si>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</si>
  <si>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</si>
  <si>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</si>
  <si>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</si>
  <si>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</si>
  <si>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</si>
  <si>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</si>
  <si>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</si>
  <si>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</si>
  <si>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</si>
  <si>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</si>
  <si>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</si>
  <si>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</si>
  <si>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</si>
  <si>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</si>
  <si>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</si>
  <si>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</si>
  <si>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</si>
  <si>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</si>
  <si>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</si>
  <si>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</si>
  <si>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</si>
  <si>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</si>
  <si>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</si>
  <si>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</si>
  <si>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</si>
  <si>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</si>
  <si>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</si>
  <si>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</si>
  <si>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</si>
  <si>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</si>
  <si>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</si>
  <si>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</si>
  <si>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</si>
  <si>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</si>
  <si>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</si>
  <si>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</si>
  <si>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</si>
  <si>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</si>
  <si>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</si>
  <si>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(bg)</t>
  </si>
  <si>
    <t>(bh)</t>
  </si>
  <si>
    <t>(bi)</t>
  </si>
  <si>
    <t>(bj)</t>
  </si>
  <si>
    <t>(bk)</t>
  </si>
  <si>
    <t>(bl)</t>
  </si>
  <si>
    <t>(bm)</t>
  </si>
  <si>
    <t>(bn)</t>
  </si>
  <si>
    <t>Executado até o exercício anterior</t>
  </si>
  <si>
    <t xml:space="preserve"> Executado no Exercício de referência</t>
  </si>
  <si>
    <t>Concluída no exercício de referência</t>
  </si>
  <si>
    <t>Em andamento no exercício de referência</t>
  </si>
  <si>
    <t>(al) = (n) - (ah) + (ag) + (ak)</t>
  </si>
  <si>
    <t>Pregão SRP</t>
  </si>
  <si>
    <t>Menor Preço por item</t>
  </si>
  <si>
    <t>33.90.39</t>
  </si>
  <si>
    <t>ADITIVO</t>
  </si>
  <si>
    <t xml:space="preserve">Acréscimo de valor </t>
  </si>
  <si>
    <t>33.90.30</t>
  </si>
  <si>
    <t>Fornecimento de marmitex</t>
  </si>
  <si>
    <t>SOUZA &amp; PASTOR LTDA</t>
  </si>
  <si>
    <t>34.710.145/0001-06</t>
  </si>
  <si>
    <t>MS SERVIÇOS, COMÉRCIO E REPRESENTAÇÕES EIRELI- ME</t>
  </si>
  <si>
    <t>Dispensa de Licitação</t>
  </si>
  <si>
    <t>20.345.453/0001-67</t>
  </si>
  <si>
    <t>026/2020</t>
  </si>
  <si>
    <t>I9 SOLUÇÕES DO BRASIL LTDA</t>
  </si>
  <si>
    <t>04.361.899/0001-29</t>
  </si>
  <si>
    <t xml:space="preserve">Coleta e transporte dos resíduos </t>
  </si>
  <si>
    <t>LIMPEBRAS ENGENHARIA AMBIENTAL LTDA</t>
  </si>
  <si>
    <t>00.609.820/0001-85</t>
  </si>
  <si>
    <t>Lei 8.666/93</t>
  </si>
  <si>
    <t>Art. 24 inciso II</t>
  </si>
  <si>
    <t>Menor Preço</t>
  </si>
  <si>
    <t>22.172.177/0001-08</t>
  </si>
  <si>
    <t>Assinatura de ferramenta de pesquisa e comparação de preços</t>
  </si>
  <si>
    <t>01140017/2021</t>
  </si>
  <si>
    <t>NP TECNOLOGIA E GESTÃO DE DADOS LTDA</t>
  </si>
  <si>
    <t>07.797.967/0001-95</t>
  </si>
  <si>
    <t>Art. 25 inciso I</t>
  </si>
  <si>
    <t>Prestação de serviços terceirizado</t>
  </si>
  <si>
    <t>Maior Percentual de Desconto</t>
  </si>
  <si>
    <t>090/2021</t>
  </si>
  <si>
    <t>DISBRÁS COMÉRCIO EIRELI</t>
  </si>
  <si>
    <t>01.279.761/0001-97</t>
  </si>
  <si>
    <t>E C O MOURA</t>
  </si>
  <si>
    <t>28.572.074/0001-11</t>
  </si>
  <si>
    <t>18.255.882/0001-00</t>
  </si>
  <si>
    <t>19982/2021</t>
  </si>
  <si>
    <t>034/2021</t>
  </si>
  <si>
    <t>01140024/2021</t>
  </si>
  <si>
    <t>PRIME CONSULTORIA E ASSESSORIA EMPRESARIAL LTDA</t>
  </si>
  <si>
    <t>05.340.639/0001-30</t>
  </si>
  <si>
    <t>046/2021</t>
  </si>
  <si>
    <t>003/2021</t>
  </si>
  <si>
    <t>Empresa de engenharia elétrica</t>
  </si>
  <si>
    <t>01140025/2021</t>
  </si>
  <si>
    <t>ZIG ELETRICIDADE E CONSTRUÇÃO IMP. E EXP. EIRELI</t>
  </si>
  <si>
    <t>08.788.130/0001-42</t>
  </si>
  <si>
    <t>28572/2021</t>
  </si>
  <si>
    <t>Serviço de locação de equipamentos de informática (estação de trabalho, nobreak e notebook) com fornecimento de insumos (peças e outros)</t>
  </si>
  <si>
    <t>01140026/2021</t>
  </si>
  <si>
    <t>118/2021</t>
  </si>
  <si>
    <t>CIA DA CONSTRUÇÃO LTDA</t>
  </si>
  <si>
    <t>26.338.358/0001-12</t>
  </si>
  <si>
    <t>138/2021</t>
  </si>
  <si>
    <t>033/2021</t>
  </si>
  <si>
    <t>09.179.593/0001-70</t>
  </si>
  <si>
    <t>33683/2021</t>
  </si>
  <si>
    <t>Por preço Global</t>
  </si>
  <si>
    <t>01140032/2021</t>
  </si>
  <si>
    <t>prorrogar prazo</t>
  </si>
  <si>
    <t>6º Termo</t>
  </si>
  <si>
    <t>5º Termo</t>
  </si>
  <si>
    <t>4º Termo</t>
  </si>
  <si>
    <t>3º Termo</t>
  </si>
  <si>
    <t>2º Termo</t>
  </si>
  <si>
    <t>1º Termo</t>
  </si>
  <si>
    <t>33.90.39.00</t>
  </si>
  <si>
    <t>01</t>
  </si>
  <si>
    <t>04.090.759/0001-63</t>
  </si>
  <si>
    <t xml:space="preserve">J.W.C MULTISERVIÇOS LTDA  </t>
  </si>
  <si>
    <t>Prestação de Serviços de Apoio Técnico Administrativo</t>
  </si>
  <si>
    <t>Prestação de Serviços (mecânica)</t>
  </si>
  <si>
    <t>006/2017</t>
  </si>
  <si>
    <t>319/2016</t>
  </si>
  <si>
    <t>15.17.002</t>
  </si>
  <si>
    <t>TORNEARIA TIP E COMERCIO LTDA</t>
  </si>
  <si>
    <t>63.602.254/0001-08</t>
  </si>
  <si>
    <t>Menor Preço por lote</t>
  </si>
  <si>
    <t xml:space="preserve">33.90.30.00
33.90.39.00 </t>
  </si>
  <si>
    <t>Serviço de um caminhão tipo "Carga seca 3/4"</t>
  </si>
  <si>
    <t>022/2020</t>
  </si>
  <si>
    <t>007/2020</t>
  </si>
  <si>
    <t>Exploração e Prestação de Serviços Cemiteriais</t>
  </si>
  <si>
    <t>Concessão Pública</t>
  </si>
  <si>
    <t>Acompanhamento dos contratos firmados pelo Departamento de Iluminação</t>
  </si>
  <si>
    <t>Tomada de Preço</t>
  </si>
  <si>
    <t>004/2019</t>
  </si>
  <si>
    <t>115/2019</t>
  </si>
  <si>
    <t>491/2015</t>
  </si>
  <si>
    <t>001.872/2015</t>
  </si>
  <si>
    <t>Coleta e Transporte dos Resíduos</t>
  </si>
  <si>
    <t>Serviço de uma máquina tipo "escavadeira hidráulica"</t>
  </si>
  <si>
    <t>Serviço de uma máquina tipo "pá carregadeira"</t>
  </si>
  <si>
    <t>Serviço de uma máquina tipo "retroescavadeira"</t>
  </si>
  <si>
    <t>Serviço de um caminhão tipo "basculante toco"</t>
  </si>
  <si>
    <t>058/2019</t>
  </si>
  <si>
    <t>144/2019</t>
  </si>
  <si>
    <t>Locação de veículo tipo "passeio" - Hatch (sem condutor)</t>
  </si>
  <si>
    <t>Pregão Eletrônico SRP</t>
  </si>
  <si>
    <t>017/2020</t>
  </si>
  <si>
    <t>109/2020</t>
  </si>
  <si>
    <t>Serviço de um caminhão tipo "truck - brooks"</t>
  </si>
  <si>
    <t>Serviço de uma máquina tipo "trator esteira"</t>
  </si>
  <si>
    <t>Serviço de um veículo tipo "passeio" - com condutor</t>
  </si>
  <si>
    <t>Serviço de um caminhão tipo "Basculante truck - 12m³"</t>
  </si>
  <si>
    <t>Serviço de um caminhão tipo "Basculante truck"</t>
  </si>
  <si>
    <t>Serviço de um caminhão tipo "Basculante toco"</t>
  </si>
  <si>
    <t>20.876.831/0001-72</t>
  </si>
  <si>
    <t>F A M CHAVES - EPP</t>
  </si>
  <si>
    <t>15.20.127</t>
  </si>
  <si>
    <t>15.20.126</t>
  </si>
  <si>
    <t>20.299.697/0001-50</t>
  </si>
  <si>
    <t>TRANSCOM TRANSP. COM. CONST. E SERVIÇOS LTDA</t>
  </si>
  <si>
    <t>15.20.125</t>
  </si>
  <si>
    <t>901.198.352-15</t>
  </si>
  <si>
    <t>ALAN JOEL SOARES</t>
  </si>
  <si>
    <t>15.20.124</t>
  </si>
  <si>
    <t>004.551.232-92</t>
  </si>
  <si>
    <t>DEYVERSON DA SILVA MOURA</t>
  </si>
  <si>
    <t>15.20.123</t>
  </si>
  <si>
    <t>025.301.922-27</t>
  </si>
  <si>
    <t>ERDILA CAMILA NUNES CARDOSO</t>
  </si>
  <si>
    <t>15.20.122</t>
  </si>
  <si>
    <t>652.877.892-20</t>
  </si>
  <si>
    <t>RICARDO CARLOS MOURA DOS SANTOS</t>
  </si>
  <si>
    <t>15.20.120</t>
  </si>
  <si>
    <t>461.530.802-78</t>
  </si>
  <si>
    <t>ANTONIO JOSE FERREIRA DE MEDEIROS</t>
  </si>
  <si>
    <t>15.20.119</t>
  </si>
  <si>
    <t>217.104.222-20</t>
  </si>
  <si>
    <t>JOSE FERREIRA DA SILVA</t>
  </si>
  <si>
    <t>15.20.118</t>
  </si>
  <si>
    <t>518.819.002-82</t>
  </si>
  <si>
    <t>LUCIANO NASCIMENTO DA SILVA</t>
  </si>
  <si>
    <t>15.20.117</t>
  </si>
  <si>
    <t>023.593.432.11</t>
  </si>
  <si>
    <t>DANIEL MARTINS DUCAS</t>
  </si>
  <si>
    <t>15.20.116</t>
  </si>
  <si>
    <t>36.076.656/0001-35</t>
  </si>
  <si>
    <t>M E C BRAGA</t>
  </si>
  <si>
    <t>690.174.682-20</t>
  </si>
  <si>
    <t>EDSON PINHEIRO DE SOUZA</t>
  </si>
  <si>
    <t>15.20.112</t>
  </si>
  <si>
    <t>779.906.842-68</t>
  </si>
  <si>
    <t>ELISSANDRA BRASIL ANTROBOS</t>
  </si>
  <si>
    <t>15.20.111</t>
  </si>
  <si>
    <t>308.633.092-91</t>
  </si>
  <si>
    <t>ROBERTO DE ARAÚJO LIMA</t>
  </si>
  <si>
    <t>15.20.109</t>
  </si>
  <si>
    <t>15.20.107</t>
  </si>
  <si>
    <t>15.20.106</t>
  </si>
  <si>
    <t>F.M. TERCEIRIZAÇÃO LTDA</t>
  </si>
  <si>
    <t>15.20.101</t>
  </si>
  <si>
    <t>15.20.099</t>
  </si>
  <si>
    <t>00.700.484/0001-81</t>
  </si>
  <si>
    <t>JUDKAL SERVIÇOS DE TRANSPORTE E ALIMENTAÇÃO - EIRELI</t>
  </si>
  <si>
    <t>15.20.097</t>
  </si>
  <si>
    <t>31.035.131/0001-38</t>
  </si>
  <si>
    <t>E M DE MATOS - ME</t>
  </si>
  <si>
    <t>15.20.096</t>
  </si>
  <si>
    <t>15.20.095</t>
  </si>
  <si>
    <t>23.256.272/0001-52</t>
  </si>
  <si>
    <t>W T CORREIA - EIRELI</t>
  </si>
  <si>
    <t>15.20.094</t>
  </si>
  <si>
    <t>15.20.093</t>
  </si>
  <si>
    <t>954.358.672-15</t>
  </si>
  <si>
    <t>ANGLETE LIMA DE ANDRADE</t>
  </si>
  <si>
    <t>15.20.091</t>
  </si>
  <si>
    <t>533.084.412-68</t>
  </si>
  <si>
    <t>ALDENIZA VIEIRA DA SILVA</t>
  </si>
  <si>
    <t>15.20.090</t>
  </si>
  <si>
    <t>820.739.612-15</t>
  </si>
  <si>
    <t>LUCAS SALES PALU</t>
  </si>
  <si>
    <t>15.20.089</t>
  </si>
  <si>
    <t>307.852.602-00</t>
  </si>
  <si>
    <t>HELDER DE FREITAS MOREIRA</t>
  </si>
  <si>
    <t>15.20.088</t>
  </si>
  <si>
    <t>757.454.701-78</t>
  </si>
  <si>
    <t>KEROLEN MARIA DEMARCHI</t>
  </si>
  <si>
    <t>15.20.087</t>
  </si>
  <si>
    <t>15.20.086</t>
  </si>
  <si>
    <t>15.20.085</t>
  </si>
  <si>
    <t>15.20.084</t>
  </si>
  <si>
    <t>322.334.342-34</t>
  </si>
  <si>
    <t>EDILBERTO LIMA DO NASCIMENTO</t>
  </si>
  <si>
    <t>15.20.081</t>
  </si>
  <si>
    <t>84.329.457/0001-34</t>
  </si>
  <si>
    <t>L C V FONTENELE - ME</t>
  </si>
  <si>
    <t>15.20.080</t>
  </si>
  <si>
    <t>412.819.342-91</t>
  </si>
  <si>
    <t>SEBASTIÃO GOMES BRASIL</t>
  </si>
  <si>
    <t>15.20.079</t>
  </si>
  <si>
    <t>308.524.982-68</t>
  </si>
  <si>
    <t>SANDRA MARIA LIMA PEREIRA</t>
  </si>
  <si>
    <t>15.20.078</t>
  </si>
  <si>
    <t>434.744.702-72</t>
  </si>
  <si>
    <t>RONIMILDO NUNES DA SILVA</t>
  </si>
  <si>
    <t>15.20.077</t>
  </si>
  <si>
    <t>391.245.922-34</t>
  </si>
  <si>
    <t>REGINALDO JOSE MARQUES DE SOUSA</t>
  </si>
  <si>
    <t>15.20.076</t>
  </si>
  <si>
    <t>044.742.092-57</t>
  </si>
  <si>
    <t>REGINA ALICE THOMAZ DOS SANTOS</t>
  </si>
  <si>
    <t>15.20.075</t>
  </si>
  <si>
    <t>936.958.102-20</t>
  </si>
  <si>
    <t>RAYDSON FILGUEIRA BEZERRA</t>
  </si>
  <si>
    <t>15.20.074</t>
  </si>
  <si>
    <t>434.929.592-53</t>
  </si>
  <si>
    <t>MELQUIZEDELQUE ALVES SARAIVA</t>
  </si>
  <si>
    <t>15.20.073</t>
  </si>
  <si>
    <t>003.434.482-97</t>
  </si>
  <si>
    <t>LUCAS DE SOUZA BRASIL SILVA</t>
  </si>
  <si>
    <t>15.20.070</t>
  </si>
  <si>
    <t>030.857.952-60</t>
  </si>
  <si>
    <t>JEFFERSON DA SILVA CONCEIÇÃO</t>
  </si>
  <si>
    <t>15.20.069</t>
  </si>
  <si>
    <t>774.429.972-87</t>
  </si>
  <si>
    <t>GENIVAL DA CONCEIÇÃO VASCONCELOS</t>
  </si>
  <si>
    <t>15.20.068</t>
  </si>
  <si>
    <t>014.332.982-01</t>
  </si>
  <si>
    <t>FLAVIO MELO CONDE</t>
  </si>
  <si>
    <t>15.20.067</t>
  </si>
  <si>
    <t>018.276.652-70</t>
  </si>
  <si>
    <t>FABIO CORREA DE ANDRADE</t>
  </si>
  <si>
    <t>15.20.066</t>
  </si>
  <si>
    <t>966.101.582-15</t>
  </si>
  <si>
    <t>EDNAIRA CAMPOS RAULINO</t>
  </si>
  <si>
    <t>15.20.064</t>
  </si>
  <si>
    <t>731.377.077-49</t>
  </si>
  <si>
    <t>CICERO CAVALCANTE DA SILVA</t>
  </si>
  <si>
    <t>15.20.063</t>
  </si>
  <si>
    <t>196.765.142-68</t>
  </si>
  <si>
    <t>CARLOS AUGUSTO COSTA DA SILVA</t>
  </si>
  <si>
    <t>15.20.062</t>
  </si>
  <si>
    <t>BRUNO DOS SANTOS MOURA</t>
  </si>
  <si>
    <t>15.20.061</t>
  </si>
  <si>
    <t>894.994.682-34</t>
  </si>
  <si>
    <t>ANTONIO BRUNO DA SILVA BASILIO</t>
  </si>
  <si>
    <t>15.20.060</t>
  </si>
  <si>
    <t>648.859.922-49</t>
  </si>
  <si>
    <t>ALEXON GEREMIAS DE SOUZA</t>
  </si>
  <si>
    <t>15.20.059</t>
  </si>
  <si>
    <t>520.435.252-04</t>
  </si>
  <si>
    <t>OSVALDO AMORIM LIMA DE SOUZA NETO</t>
  </si>
  <si>
    <t>15.20.058</t>
  </si>
  <si>
    <t>30.096.817/0001-76</t>
  </si>
  <si>
    <t>ECAM EMPREENDIMENTOS EIRELI</t>
  </si>
  <si>
    <t>15.20.057</t>
  </si>
  <si>
    <t>412.377.062-20</t>
  </si>
  <si>
    <t>REGINALDO BATISTA DA SILVA</t>
  </si>
  <si>
    <t>15.20.056</t>
  </si>
  <si>
    <t>322.044.422-91</t>
  </si>
  <si>
    <t>MAILSON DOMICIANO DE ARAÚJO</t>
  </si>
  <si>
    <t>15.20.055</t>
  </si>
  <si>
    <t xml:space="preserve">                                                                                                                                                             01/07/2020</t>
  </si>
  <si>
    <t>220.006.402-06</t>
  </si>
  <si>
    <t>ALVARO AUGUSTO CAVALCANTE</t>
  </si>
  <si>
    <t>15.20.053</t>
  </si>
  <si>
    <t>047.057.272-82</t>
  </si>
  <si>
    <t>JONATHAN OLIVEIRA DE SOUZA</t>
  </si>
  <si>
    <t>15.20.052</t>
  </si>
  <si>
    <t>340.251.382-04</t>
  </si>
  <si>
    <t>AFONSO DE SOUZA UCHOA</t>
  </si>
  <si>
    <t>15.20.051</t>
  </si>
  <si>
    <t>941.160.242-87</t>
  </si>
  <si>
    <t>ROSILENE ALENCAR DE SOUZA</t>
  </si>
  <si>
    <t>15.20.050</t>
  </si>
  <si>
    <t>096.037.192-34</t>
  </si>
  <si>
    <t>SEBASTIÃO PEREIRA DA SILVA FILHO</t>
  </si>
  <si>
    <t>15.20.049</t>
  </si>
  <si>
    <t>15.20.048</t>
  </si>
  <si>
    <t>591.778.702-63</t>
  </si>
  <si>
    <t>JOSÉ HAMILTON AMORIM CABANELAS</t>
  </si>
  <si>
    <t>15.20.047</t>
  </si>
  <si>
    <t>727.266.952-72</t>
  </si>
  <si>
    <t>OZINEUDO ALMEIDA DE ARAÚJO</t>
  </si>
  <si>
    <t>15.20.046</t>
  </si>
  <si>
    <t>632.595.912-49</t>
  </si>
  <si>
    <t>JOAB GUIMARÃES DA SILVA</t>
  </si>
  <si>
    <t>15.20.045</t>
  </si>
  <si>
    <t>339.539.452-20</t>
  </si>
  <si>
    <t>EVANDRO BARBOSA DE SOUZA</t>
  </si>
  <si>
    <t>15.20.044</t>
  </si>
  <si>
    <t>216.079.072-91</t>
  </si>
  <si>
    <t>MARTA SARAIVA LIMA</t>
  </si>
  <si>
    <t>15.20.043</t>
  </si>
  <si>
    <t>893.548.002-97</t>
  </si>
  <si>
    <t>HERSON FERREIRA GRANGEIRO</t>
  </si>
  <si>
    <t>15.20.042</t>
  </si>
  <si>
    <t>360.828.992-53</t>
  </si>
  <si>
    <t>MANOEL ALIPIO CORREIA DE ANDRADE</t>
  </si>
  <si>
    <t>15.20.041</t>
  </si>
  <si>
    <t>015.440.792-57</t>
  </si>
  <si>
    <t>NAYANE CUNHA DA SILVA</t>
  </si>
  <si>
    <t>15.20.040</t>
  </si>
  <si>
    <t>322.084.802-87</t>
  </si>
  <si>
    <t>JOSE ARILSON TEIXEIRA DA SILVA</t>
  </si>
  <si>
    <t>15.20.039</t>
  </si>
  <si>
    <t>619.523.462-15</t>
  </si>
  <si>
    <t>EDIRCEU DA SILVA MOURA</t>
  </si>
  <si>
    <t>15.20.038</t>
  </si>
  <si>
    <t>508.944.982-15</t>
  </si>
  <si>
    <t>ANTONIO LAMARQUE DE OLIVEIRA</t>
  </si>
  <si>
    <t>15.20.037</t>
  </si>
  <si>
    <t>461.506.922-72</t>
  </si>
  <si>
    <t>RAIMUNDO LIMA DE SOUZA</t>
  </si>
  <si>
    <t>15.20.036</t>
  </si>
  <si>
    <t>CRISAN JOHNY ALMEIDA DE ANDRADE</t>
  </si>
  <si>
    <t>15.20.035</t>
  </si>
  <si>
    <t>196.500.432-68</t>
  </si>
  <si>
    <t>MARINETE BARROSO BEZERRA</t>
  </si>
  <si>
    <t>15.20.034</t>
  </si>
  <si>
    <t>307.819.572-49</t>
  </si>
  <si>
    <t>TÂNIA MARIA BATISTA DA SILVA</t>
  </si>
  <si>
    <t>15.20.033</t>
  </si>
  <si>
    <t>217.224.982-34</t>
  </si>
  <si>
    <t>NIVALDO DA SILVA E SILVA</t>
  </si>
  <si>
    <t>15.20.032</t>
  </si>
  <si>
    <t>018.772.732-52</t>
  </si>
  <si>
    <t>HALLISON WILLIAN TAVARES DOS SANTOS</t>
  </si>
  <si>
    <t>15.20.031</t>
  </si>
  <si>
    <t>891.283.972-15</t>
  </si>
  <si>
    <t>EDNA QUEIROZ DOS SANTOS PEREIRA</t>
  </si>
  <si>
    <t>15.20.028</t>
  </si>
  <si>
    <t>854.931.472-20</t>
  </si>
  <si>
    <t>SAMUEL JARDSON ARAUJO LIRA</t>
  </si>
  <si>
    <t>15.20.027</t>
  </si>
  <si>
    <t>874.807.942-15</t>
  </si>
  <si>
    <t>RICARDO ANDRE DE SOUZA ARAÚJO</t>
  </si>
  <si>
    <t>15.20.026</t>
  </si>
  <si>
    <t>15.20.025</t>
  </si>
  <si>
    <t>02.688.986/0001-60</t>
  </si>
  <si>
    <t>MORADA DA PAZ LTDA</t>
  </si>
  <si>
    <t>15.20.015</t>
  </si>
  <si>
    <t>119</t>
  </si>
  <si>
    <t>05.155.291/0001-00</t>
  </si>
  <si>
    <t>NEO CONSTRUÇÃO &amp; COMERCIO</t>
  </si>
  <si>
    <t>15.19.071</t>
  </si>
  <si>
    <t>14.344.311/0001-82</t>
  </si>
  <si>
    <t>VERDE SERVICE LTDA</t>
  </si>
  <si>
    <t>15.17.044</t>
  </si>
  <si>
    <t>33.90.36.00</t>
  </si>
  <si>
    <t>Prorrogação de  prazo</t>
  </si>
  <si>
    <t>correção de prazo</t>
  </si>
  <si>
    <t>07.650.136/0001-96</t>
  </si>
  <si>
    <t>1° Termo</t>
  </si>
  <si>
    <t>130.79</t>
  </si>
  <si>
    <t>Prorrogaçao de prazo</t>
  </si>
  <si>
    <t xml:space="preserve">1° Termo </t>
  </si>
  <si>
    <t>TOTAL</t>
  </si>
  <si>
    <t xml:space="preserve">2° Termo </t>
  </si>
  <si>
    <t>Acresscimo de Valor</t>
  </si>
  <si>
    <t>01/072022</t>
  </si>
  <si>
    <t>027/07/2021</t>
  </si>
  <si>
    <t xml:space="preserve">1°  Termo </t>
  </si>
  <si>
    <t>Prorrogsção de prazo</t>
  </si>
  <si>
    <t>Prorrogação de  prazo e acrescimo de valor</t>
  </si>
  <si>
    <t>Prorrogação de prazo</t>
  </si>
  <si>
    <t>223/2021</t>
  </si>
  <si>
    <t>080/2021</t>
  </si>
  <si>
    <t>Prestação de serviços de engenharia na elaboração de diagnóstico e energético e projeto luminotécnico</t>
  </si>
  <si>
    <t>001/2022</t>
  </si>
  <si>
    <t>002/2022</t>
  </si>
  <si>
    <t>003/2022</t>
  </si>
  <si>
    <t>007/2022</t>
  </si>
  <si>
    <t>008/2022</t>
  </si>
  <si>
    <t>010/2022</t>
  </si>
  <si>
    <t>013/2022</t>
  </si>
  <si>
    <t>ZIG ELETRICIDADE E CONSTRUÇÕES IMP. E EXP. LTDA</t>
  </si>
  <si>
    <t>4.4.90.39</t>
  </si>
  <si>
    <t>222/2022</t>
  </si>
  <si>
    <t>082/2021</t>
  </si>
  <si>
    <t>Aquisição de material de consumo (produção de limpeza, gênero alimentício)</t>
  </si>
  <si>
    <t>01140002/2022</t>
  </si>
  <si>
    <t>J V NOGUEIRA IMP. E EXP. LTDA</t>
  </si>
  <si>
    <t>27.896.988/0001-75</t>
  </si>
  <si>
    <t>190/2021</t>
  </si>
  <si>
    <t>081/2021</t>
  </si>
  <si>
    <t>COMFORT MÓVEIS EIRELI</t>
  </si>
  <si>
    <t>31.974.770/0001-69</t>
  </si>
  <si>
    <t>4.4.90.52</t>
  </si>
  <si>
    <t>MVP ELETRODOMÉSTICOS E EQUIPAMENTOS EIRELI</t>
  </si>
  <si>
    <t>28.472.036/0001-97</t>
  </si>
  <si>
    <t>D L RAMOS ME</t>
  </si>
  <si>
    <t>05.146.814/0001-52</t>
  </si>
  <si>
    <t>REPREMIG REPRESENTAÇÃO E COMÉRCIO DE MINAS GERAIS LTDA</t>
  </si>
  <si>
    <t>65.149.197/0002-51</t>
  </si>
  <si>
    <t>221/2021</t>
  </si>
  <si>
    <t>076/2021</t>
  </si>
  <si>
    <t>004/2022</t>
  </si>
  <si>
    <t>3.3.90.30</t>
  </si>
  <si>
    <t>282/2021</t>
  </si>
  <si>
    <t>016/2022</t>
  </si>
  <si>
    <t>Prestação de serviços de material gráfico</t>
  </si>
  <si>
    <t>005/2022</t>
  </si>
  <si>
    <t>G S SILVEIRA EIRELI</t>
  </si>
  <si>
    <t>84.313.923/0001-93</t>
  </si>
  <si>
    <t>CIPRIANI &amp; CIPRIANI LTDA</t>
  </si>
  <si>
    <t>01.805.545/0001-38</t>
  </si>
  <si>
    <t>J O ARRUDA ME</t>
  </si>
  <si>
    <t>10.706.186/0001-52</t>
  </si>
  <si>
    <t>S L DE CASTRO EIRELI</t>
  </si>
  <si>
    <t>08.629.283/0001-47</t>
  </si>
  <si>
    <t>F B AMORIM JÚNIOR ME</t>
  </si>
  <si>
    <t>03.802.085/0001-10</t>
  </si>
  <si>
    <t>3.3.90.39</t>
  </si>
  <si>
    <t>034/2022</t>
  </si>
  <si>
    <t>006/2022</t>
  </si>
  <si>
    <t>Prestação de serviços fins e meios dos contratos firmados com esta Secretaria, através do Departamento de Iluminação</t>
  </si>
  <si>
    <t>ETENGE EMPRESA DE ENGENHARIA EM ELETRICIDADE E COMÉRCIO EIRELI</t>
  </si>
  <si>
    <t>04.593.893/0001-87</t>
  </si>
  <si>
    <t>019/2022</t>
  </si>
  <si>
    <t>Fornecimento de café da manhã</t>
  </si>
  <si>
    <t>FLORESTA EMPREENDIMENTOS EIRELI</t>
  </si>
  <si>
    <t>17.489.291/0001-26</t>
  </si>
  <si>
    <t>130/2022</t>
  </si>
  <si>
    <t>RAIMUNDO NONATO LIMA DE OLIVEIRA</t>
  </si>
  <si>
    <t>3.3.90.36</t>
  </si>
  <si>
    <t>JOSÉ DA CRUZ DA SILVA</t>
  </si>
  <si>
    <t>Serviço de um caminhão Bascular toco</t>
  </si>
  <si>
    <t>LAISSA ADRIELLE TAVARES DOS SANTOS</t>
  </si>
  <si>
    <t>COOP. DOS PROP. DE VEÍCULOS E MÁQUINAS PESADAS DO ESTADOS DO ACRE - TRANSTERRA</t>
  </si>
  <si>
    <t>FRANCISCO RONALDO DE OLIVEIRA SILVA</t>
  </si>
  <si>
    <t>RAFAELA MARQUES UCHOA</t>
  </si>
  <si>
    <t>Serviço de um caminhão basculante truck</t>
  </si>
  <si>
    <t>ADRIANO DO SANTOS SOLÓN</t>
  </si>
  <si>
    <t>OSVALDO VASCONCELOS DE OLIVEIRA</t>
  </si>
  <si>
    <t>ALCILENE NASCIMENTO DA SILVA</t>
  </si>
  <si>
    <t>WILKER MATINS DA SILVA</t>
  </si>
  <si>
    <t>Serviço de um veículo tipo "passeio" - sem condutor</t>
  </si>
  <si>
    <t>CLEAN COMÉRCIO &amp; SERVIÇOS EIRELI</t>
  </si>
  <si>
    <t>Serviço de uma Pá Carregadeira</t>
  </si>
  <si>
    <t>WILSON DO NASCIMENTO MAIA</t>
  </si>
  <si>
    <t>Serviço de Retroescavadeira com operador</t>
  </si>
  <si>
    <t>AZ COMÉRCIO, SERVIÇOS E REPRESENTAÇÕES IMP. E EXP. LTDA</t>
  </si>
  <si>
    <t>RONALDO BORGES DO NASCIMENTO</t>
  </si>
  <si>
    <t>72/2022</t>
  </si>
  <si>
    <t>051/2022</t>
  </si>
  <si>
    <t>Prestação de serviços de roço mecanizado</t>
  </si>
  <si>
    <t>009/2022</t>
  </si>
  <si>
    <t>ASA AGÊNCIA DE SERVIÇOS DO ACRE EIRELI</t>
  </si>
  <si>
    <t>077/2022</t>
  </si>
  <si>
    <t>064/2022</t>
  </si>
  <si>
    <t>Locação de veículos tipo passeio sedan</t>
  </si>
  <si>
    <t>Locação de veículos tipo caminhonte</t>
  </si>
  <si>
    <t>COUTINHO TERRA EIRELI</t>
  </si>
  <si>
    <t>21.043.390/0001-57</t>
  </si>
  <si>
    <t>11.815.892/0001-03</t>
  </si>
  <si>
    <t>117/2022</t>
  </si>
  <si>
    <t>047/2022</t>
  </si>
  <si>
    <t>011/2022</t>
  </si>
  <si>
    <t>SIERDOVSKI &amp; SIERDOVSKI</t>
  </si>
  <si>
    <t>03.874.953/00001-77</t>
  </si>
  <si>
    <t>Aquisição de material permanente (trituradores de resíduos verdes)</t>
  </si>
  <si>
    <t>Aquisição de material permanete (equipamentos de pintura de meio fio)</t>
  </si>
  <si>
    <t>NBX LOCAÇÃO LTDA</t>
  </si>
  <si>
    <t>15.384.813/0001-08</t>
  </si>
  <si>
    <t>108/2022</t>
  </si>
  <si>
    <t>066/2022</t>
  </si>
  <si>
    <t>Aquisição de material de consumo (madeira)</t>
  </si>
  <si>
    <t>012/2022</t>
  </si>
  <si>
    <t>L N MOTA EIRELI</t>
  </si>
  <si>
    <t>22.015.427/0001-04</t>
  </si>
  <si>
    <t>156/2022</t>
  </si>
  <si>
    <t>073/2022</t>
  </si>
  <si>
    <t>Aquisição de material permanente (coletor, papeleiras)</t>
  </si>
  <si>
    <t>LIFE CLEAN COMÉRCIO DE EQUIPAMENTOS LTDA</t>
  </si>
  <si>
    <t>43.219.256/00001-05</t>
  </si>
  <si>
    <t>150/2022</t>
  </si>
  <si>
    <t>071/2022</t>
  </si>
  <si>
    <t>Aquisição de material de consumo (gênero alimentício, produção de limpeza)</t>
  </si>
  <si>
    <t>014/2022</t>
  </si>
  <si>
    <t>NATEK NATUREZA E TECNOLOGIA INDÚSTRIA E COMÉRCIO DE PRODUTOS BIOTECNOLÓGICOS LTDA</t>
  </si>
  <si>
    <t>05.234.897/0001-31</t>
  </si>
  <si>
    <t>M V AQUINO LTDA</t>
  </si>
  <si>
    <t>14.358.816/0001-04</t>
  </si>
  <si>
    <t>173/2022</t>
  </si>
  <si>
    <t>057/2022</t>
  </si>
  <si>
    <t>Prestação de serviços tereceirzados de apoio administrativo e operacional</t>
  </si>
  <si>
    <t>015/2022</t>
  </si>
  <si>
    <t>INSTITUTO BAHIA</t>
  </si>
  <si>
    <t>16.254.419/0001-00</t>
  </si>
  <si>
    <t>141/2022</t>
  </si>
  <si>
    <t>081/2022</t>
  </si>
  <si>
    <t>Contratação de empresa para instalação e fornecimento de materiais de consumo (postes metálicos)</t>
  </si>
  <si>
    <t>CONSTRUTORA PRECISÃO EIRELI</t>
  </si>
  <si>
    <t>84.310.242/0001-71</t>
  </si>
  <si>
    <t>163/2022</t>
  </si>
  <si>
    <t>080/2022</t>
  </si>
  <si>
    <t>017/2022</t>
  </si>
  <si>
    <t>RICHARD S MIRANDA</t>
  </si>
  <si>
    <t>A A C ROCHA ME</t>
  </si>
  <si>
    <t>10.496.033/0001-28</t>
  </si>
  <si>
    <t>PAPELARIA MUNDO IMPORTAÇÃO E EXPORTAÇÃO EIRELI</t>
  </si>
  <si>
    <t>14.869.791/0001-03</t>
  </si>
  <si>
    <t>J S CORDEIRO EPP</t>
  </si>
  <si>
    <t>054/2022</t>
  </si>
  <si>
    <t>052/2022</t>
  </si>
  <si>
    <t>Contratação de empresa para manutenção preventiva, expansão, eficientização e modernização</t>
  </si>
  <si>
    <t>018/2022</t>
  </si>
  <si>
    <t>QUEIROZ &amp; SANTOS LTDA</t>
  </si>
  <si>
    <t>14.328.819/0001-97</t>
  </si>
  <si>
    <t>Serviço de administração e gerenciamento informatizado para serviços de manutenção preventiva e corretiva da frota</t>
  </si>
  <si>
    <t>23063/2022</t>
  </si>
  <si>
    <t>069/2022</t>
  </si>
  <si>
    <t>Contratação de empresa para locação de banheiro químico (inlcuindo instalação e manutenção) com serviço de montagem e desmontagem</t>
  </si>
  <si>
    <t>EMOPS - E. DE AGUAIR FROTA EIRELI</t>
  </si>
  <si>
    <t>04.758.482/0001-02</t>
  </si>
  <si>
    <t>LOCA MÁQUINAS LOCAÇÃO DE MÁQUINAS LTDA</t>
  </si>
  <si>
    <t>08.488.130/0001-27</t>
  </si>
  <si>
    <t>Fundação de Cultura Elias Mansour - FEM</t>
  </si>
  <si>
    <t>20979/2022</t>
  </si>
  <si>
    <t>Fornecimento de material de consumo (material de expediente)</t>
  </si>
  <si>
    <t>1832 -Diário Eletrônico de Contas</t>
  </si>
  <si>
    <t>Tribunal de Contas do Estado - TCE</t>
  </si>
  <si>
    <t>NOVA VIDA EIRELI</t>
  </si>
  <si>
    <t>14.359.681/0001-93</t>
  </si>
  <si>
    <t>3987/2022</t>
  </si>
  <si>
    <t>085/2021</t>
  </si>
  <si>
    <t>Fornecimento de kit de café da manhã</t>
  </si>
  <si>
    <t xml:space="preserve">Secretaria Municipal de Assistência Social  e Direitos Humanos - SASDH </t>
  </si>
  <si>
    <t>18439/2022</t>
  </si>
  <si>
    <t>020/2021</t>
  </si>
  <si>
    <t>GABBY MALHARIA LTDA</t>
  </si>
  <si>
    <t>045/2021</t>
  </si>
  <si>
    <t>Deracre</t>
  </si>
  <si>
    <t>5343/2022</t>
  </si>
  <si>
    <t>Fornecimento de material permanente (scaners de mesa)</t>
  </si>
  <si>
    <t>H DIAS ME</t>
  </si>
  <si>
    <t>22.262.137/0001-57</t>
  </si>
  <si>
    <t>5162/2022</t>
  </si>
  <si>
    <t>Inexigibilidade</t>
  </si>
  <si>
    <t>ENERGISA ACRE - DISTRIBUIDORA DE ENERGIA S/A</t>
  </si>
  <si>
    <t>04.065.033/0001-70</t>
  </si>
  <si>
    <t>Lei 8.666/94</t>
  </si>
  <si>
    <t>Fornecimento de material de consumo (ferramentas)</t>
  </si>
  <si>
    <t>16766/2022</t>
  </si>
  <si>
    <t>M D ENGENHARIA PROJETOS E CONSULTORIA LTDA</t>
  </si>
  <si>
    <t>39.356.925/0001-05</t>
  </si>
  <si>
    <t>EMURB</t>
  </si>
  <si>
    <t>V E K PALOMBO IMPORTAÇÃO E EXPORTAÇÃO LTDA</t>
  </si>
  <si>
    <t>16.807.046/0001-57</t>
  </si>
  <si>
    <t>Fornecimento de material de consumo (uniforme)</t>
  </si>
  <si>
    <t>Aquisição de material de consumo (material de expedientes)</t>
  </si>
  <si>
    <t>Contratação de empresa para prestar serviços de energia elétrica nas unidades consumidores, de responsabilidade desta Secretaria</t>
  </si>
  <si>
    <t>3.3.90.30 / 4.4.90.52</t>
  </si>
  <si>
    <t>1.832 -Diário Eletrônico de Contas</t>
  </si>
  <si>
    <t>34581/2021</t>
  </si>
  <si>
    <t>Fornecimento de refeições prontas (café da manhã)</t>
  </si>
  <si>
    <t>019/2021</t>
  </si>
  <si>
    <t>01140001/2022</t>
  </si>
  <si>
    <t>M R COMÉRCIO E SERVIÇOS LTDA</t>
  </si>
  <si>
    <t>17.031.812/0001-05</t>
  </si>
  <si>
    <t>128/2021</t>
  </si>
  <si>
    <t>026/2021</t>
  </si>
  <si>
    <t xml:space="preserve">Menor Preço por item </t>
  </si>
  <si>
    <t xml:space="preserve">Menor Preço por lote </t>
  </si>
  <si>
    <t>012/2021</t>
  </si>
  <si>
    <t>Contratação de empresa para prestação de serviço de complemento de capina, raspagem e varrição</t>
  </si>
  <si>
    <t>F M TERCEIRIZAÇÃO LTDA</t>
  </si>
  <si>
    <t>20.345.453/0001-68</t>
  </si>
  <si>
    <t>35224/2021</t>
  </si>
  <si>
    <t>001/2020</t>
  </si>
  <si>
    <t>Contratação de serviço de abstecimento de frotas</t>
  </si>
  <si>
    <t>Consórcio Intermunicipal Norte Mineiro de Desenvolvimento Regional dos Vales do Carinhanha, Cochá, Peruaçu, Japoré e São Francisco.</t>
  </si>
  <si>
    <t>205221/2021</t>
  </si>
  <si>
    <t>075/2021</t>
  </si>
  <si>
    <t>Fornecimento de material de consumo (água, garrafão e gás)</t>
  </si>
  <si>
    <t>013/2021</t>
  </si>
  <si>
    <t>01140004/2022</t>
  </si>
  <si>
    <t>01140003/2022</t>
  </si>
  <si>
    <t>AUGUSTO S. DE ARAÚJO EIREI</t>
  </si>
  <si>
    <t>05.511.061/0001-37</t>
  </si>
  <si>
    <t>01140005/2022</t>
  </si>
  <si>
    <t>M S SERVIÇO E COMÉRCIO E REPRESENTAÇÃO EIRELI</t>
  </si>
  <si>
    <t>Fornecimento de material de consumo (gelo em barra de 10 kg)</t>
  </si>
  <si>
    <t>173/2020</t>
  </si>
  <si>
    <t>Contratação de empresa para locação de veículos (caminhonte e passeio)</t>
  </si>
  <si>
    <t>059/20</t>
  </si>
  <si>
    <t>01140006/2022</t>
  </si>
  <si>
    <t>059/2020</t>
  </si>
  <si>
    <t>DEPASA</t>
  </si>
  <si>
    <t>132/2021</t>
  </si>
  <si>
    <t>007/2021</t>
  </si>
  <si>
    <t>01140007/2022</t>
  </si>
  <si>
    <t>008/2021</t>
  </si>
  <si>
    <t>DAMIÃO ALVES DE SOUZA</t>
  </si>
  <si>
    <t>117.393.803-63</t>
  </si>
  <si>
    <t>01140008/2022</t>
  </si>
  <si>
    <t>MILTON FERREIRA DA COSTA</t>
  </si>
  <si>
    <t>339.839.762-04</t>
  </si>
  <si>
    <t>01140009/2022</t>
  </si>
  <si>
    <t>01140010/2022</t>
  </si>
  <si>
    <t>01140011/2022</t>
  </si>
  <si>
    <t>01140012/2022</t>
  </si>
  <si>
    <t>Serviço de um caminhão tipo "Pá carregadeira"</t>
  </si>
  <si>
    <t>FRANCISCO HELDER RODRIGUES DE SOUSA</t>
  </si>
  <si>
    <t>EVANDRO DE GÓES SILVA</t>
  </si>
  <si>
    <t>564.318.562-87</t>
  </si>
  <si>
    <t>COTERMA CONSTRUÇÕES E TERRAPLANAGEM LTDA</t>
  </si>
  <si>
    <t>34.716.050/0001-98</t>
  </si>
  <si>
    <t>34.716.050/0001-99</t>
  </si>
  <si>
    <t>01140013/2022</t>
  </si>
  <si>
    <t>M E C BRAGA - ME</t>
  </si>
  <si>
    <t>01140014/2022</t>
  </si>
  <si>
    <t>ABA CONSTRUÇÕES E TERRAPLANAGEM LTDA</t>
  </si>
  <si>
    <t>14.554.275/0001-81</t>
  </si>
  <si>
    <t>01140015/2022</t>
  </si>
  <si>
    <t>01140016/2022</t>
  </si>
  <si>
    <t>01140017/2022</t>
  </si>
  <si>
    <t>01140018/2022</t>
  </si>
  <si>
    <t>Serviço de um máquina tipo "Restroescavadeira"</t>
  </si>
  <si>
    <t>696.932.932-15</t>
  </si>
  <si>
    <t>3.3..90.36</t>
  </si>
  <si>
    <t>A Z COMÉRCIO SERVIÇO E REPRESENTAÇÕES IMP. EXP. LTDA</t>
  </si>
  <si>
    <t>08.078.762/0001-12</t>
  </si>
  <si>
    <t>01140019/2022</t>
  </si>
  <si>
    <t>01140020/2022</t>
  </si>
  <si>
    <t>01140021/2022</t>
  </si>
  <si>
    <t>01140022/202</t>
  </si>
  <si>
    <t>01140023/2022</t>
  </si>
  <si>
    <t>LUIZ CARLOS VIANA FONTENELE</t>
  </si>
  <si>
    <t>483.751.792-72</t>
  </si>
  <si>
    <t>THAYNAN BARROS TAVARES</t>
  </si>
  <si>
    <t>017.201.842-08</t>
  </si>
  <si>
    <t>01140024/2022</t>
  </si>
  <si>
    <t>01140025/2022</t>
  </si>
  <si>
    <t>01140026/2022</t>
  </si>
  <si>
    <t>01140027/2022</t>
  </si>
  <si>
    <t>01140028/2022</t>
  </si>
  <si>
    <t>JOSÉ RODRIGUES DE LIMA</t>
  </si>
  <si>
    <t>RENATA DA SILVA RABELO</t>
  </si>
  <si>
    <t>ROSICLEUDO BATISTA DA SILVA</t>
  </si>
  <si>
    <t>GLEIDIANE MOTA PEREIRA</t>
  </si>
  <si>
    <t>058.304.432-87</t>
  </si>
  <si>
    <t>019.342.632-30</t>
  </si>
  <si>
    <t>444.060.452-87</t>
  </si>
  <si>
    <t>025.510.592-40</t>
  </si>
  <si>
    <t>01140029/2022</t>
  </si>
  <si>
    <t>01140030/2022</t>
  </si>
  <si>
    <t>EDMILSON VIEIRA DA SILVA</t>
  </si>
  <si>
    <t>LEANDRO VIEIRA DE SOUZA</t>
  </si>
  <si>
    <t>112.929.542-72</t>
  </si>
  <si>
    <t>830.588.422-87</t>
  </si>
  <si>
    <t>01140031/2022</t>
  </si>
  <si>
    <t>01140032/2022</t>
  </si>
  <si>
    <t>011400332022</t>
  </si>
  <si>
    <t>01140034/2022</t>
  </si>
  <si>
    <t>JOSÉ CEZÁRIO CORREIA DE SALES</t>
  </si>
  <si>
    <t>ADRIANO JOSÉ SOARES</t>
  </si>
  <si>
    <t>JULIANA DA SILVA CARDOSO</t>
  </si>
  <si>
    <t>795.859.902-10</t>
  </si>
  <si>
    <t>928.135.262-15</t>
  </si>
  <si>
    <t>037.919.032-09</t>
  </si>
  <si>
    <t>01140035/2022</t>
  </si>
  <si>
    <t>01140036/2022</t>
  </si>
  <si>
    <t>01140037/2022</t>
  </si>
  <si>
    <t>009/2021</t>
  </si>
  <si>
    <t>Fornecimento de material de consumo (elétrico, eletrônico e bens imóveis)</t>
  </si>
  <si>
    <t>01140038/2022</t>
  </si>
  <si>
    <t>G R DA ROSA EPP</t>
  </si>
  <si>
    <t>01140039/2022</t>
  </si>
  <si>
    <t>54/2021</t>
  </si>
  <si>
    <t>010/2021</t>
  </si>
  <si>
    <t>01140040/2022</t>
  </si>
  <si>
    <t>67/2021</t>
  </si>
  <si>
    <t>164/2021</t>
  </si>
  <si>
    <t>Fornecimento de material de consumo (madeira bruta)</t>
  </si>
  <si>
    <t>011/2021</t>
  </si>
  <si>
    <t>01140041/2022</t>
  </si>
  <si>
    <t>Aquisição de material pemanente (cadeira giratórias)</t>
  </si>
  <si>
    <t>Aquisição de material pemanente (ar condicionado)</t>
  </si>
  <si>
    <t>Aquisição de material pemanente (telefones com e sem fios)</t>
  </si>
  <si>
    <t>Aquisição de material pemanente (aparelhos e equipamentos de comunicação)</t>
  </si>
  <si>
    <t>37/2021</t>
  </si>
  <si>
    <t>Fornecimento de material de consumo (expediente)</t>
  </si>
  <si>
    <t>01140047/2022</t>
  </si>
  <si>
    <t>155/2019</t>
  </si>
  <si>
    <t>001/2019</t>
  </si>
  <si>
    <t>Concorrência Pública</t>
  </si>
  <si>
    <t>Empreitada por preço global</t>
  </si>
  <si>
    <t>01140048/2022</t>
  </si>
  <si>
    <t>LIMPEBRÁS ENGENHARIA AMBIENTAL LTDA</t>
  </si>
  <si>
    <t>01140049/2022</t>
  </si>
  <si>
    <t>247/2021</t>
  </si>
  <si>
    <t>Menor taxa de administração</t>
  </si>
  <si>
    <t>Prestação de serviço de implantação e operacionalização de sistema informátizado de abastecimento</t>
  </si>
  <si>
    <t>Pregão SRP - SMCCI co-participante da SMGA</t>
  </si>
  <si>
    <t>01140050/2022</t>
  </si>
  <si>
    <t>LINK CARD ADMINISTRADORA DE BENEFÍCIOS EIRELI</t>
  </si>
  <si>
    <t>12.039.966/0001-11</t>
  </si>
  <si>
    <t>01140051/2022</t>
  </si>
  <si>
    <t>01140060/2022</t>
  </si>
  <si>
    <t>34.716.050/0001-91</t>
  </si>
  <si>
    <t>01140061/2022</t>
  </si>
  <si>
    <t>01140062/2022</t>
  </si>
  <si>
    <t>01140063/2022</t>
  </si>
  <si>
    <t>HELDER FREITAS MOREIRA</t>
  </si>
  <si>
    <t>682.411.512-68</t>
  </si>
  <si>
    <t>01140064/2022</t>
  </si>
  <si>
    <t>MARIA DECELIA DA SILVA AMORIM</t>
  </si>
  <si>
    <t>665.941.112-72</t>
  </si>
  <si>
    <t>01140065/2022</t>
  </si>
  <si>
    <t>ANTÔNIO FRANCISCO DA SILVA AMORIM</t>
  </si>
  <si>
    <t>605.566.172-15</t>
  </si>
  <si>
    <t>02/0/2022</t>
  </si>
  <si>
    <t>01140066/2022</t>
  </si>
  <si>
    <t>01140067/2022</t>
  </si>
  <si>
    <t>SILAS DA SILVA SOARES</t>
  </si>
  <si>
    <t>617.230.612-04</t>
  </si>
  <si>
    <t>01140068/2022</t>
  </si>
  <si>
    <t>Serviço de um trator de esteira"</t>
  </si>
  <si>
    <t>01140069/2022</t>
  </si>
  <si>
    <t>01140070/2022</t>
  </si>
  <si>
    <t>895.207.342-87</t>
  </si>
  <si>
    <t>01140071/2022</t>
  </si>
  <si>
    <t>882.319.502-68</t>
  </si>
  <si>
    <t>01140072/2022</t>
  </si>
  <si>
    <t>009.589.002-56</t>
  </si>
  <si>
    <t>01140073/2022</t>
  </si>
  <si>
    <t>816.300.182-87</t>
  </si>
  <si>
    <t>01140074/2022</t>
  </si>
  <si>
    <t>01140075/2022</t>
  </si>
  <si>
    <t>01140076/2022</t>
  </si>
  <si>
    <t>035.778.772-27</t>
  </si>
  <si>
    <t>01140077/2022</t>
  </si>
  <si>
    <t>01140078/2022</t>
  </si>
  <si>
    <t>06.100.426/0001-01</t>
  </si>
  <si>
    <t>01140079/2022</t>
  </si>
  <si>
    <t>01140080/2022</t>
  </si>
  <si>
    <t>01140081/2022</t>
  </si>
  <si>
    <t>036.515.572-19</t>
  </si>
  <si>
    <t>01140082/2022</t>
  </si>
  <si>
    <t>07.620.756/0001-82</t>
  </si>
  <si>
    <t>01140084/2022</t>
  </si>
  <si>
    <t>856.866.972-72</t>
  </si>
  <si>
    <t>01140085/2022</t>
  </si>
  <si>
    <t>308.213.392-49</t>
  </si>
  <si>
    <t>01140086/2022</t>
  </si>
  <si>
    <t>01140087/2022</t>
  </si>
  <si>
    <t>01140088/2022</t>
  </si>
  <si>
    <t>Regime de empreitada por preço global</t>
  </si>
  <si>
    <t>Prestação de Serviços de manutenção em muretas de mediçãoe postes coloniais</t>
  </si>
  <si>
    <t>01140089/2022</t>
  </si>
  <si>
    <t>01140090/2022</t>
  </si>
  <si>
    <t>03.978.576/0001-16</t>
  </si>
  <si>
    <t>001140094/2022</t>
  </si>
  <si>
    <t>001140095/2022</t>
  </si>
  <si>
    <t>719.772.012-53</t>
  </si>
  <si>
    <t>01140096/2022</t>
  </si>
  <si>
    <t>20.876.834/0001-72</t>
  </si>
  <si>
    <t>01140098/2022</t>
  </si>
  <si>
    <t>01140097/2022</t>
  </si>
  <si>
    <t>3..200,00</t>
  </si>
  <si>
    <t>01140099/2022</t>
  </si>
  <si>
    <t>01140100/2022</t>
  </si>
  <si>
    <t>01140101/2022</t>
  </si>
  <si>
    <t>01140102/2022</t>
  </si>
  <si>
    <t>01140103/2022</t>
  </si>
  <si>
    <t>Fornecimento de material de consumo (elétrico e eltrônicos)</t>
  </si>
  <si>
    <t>01140104/2022</t>
  </si>
  <si>
    <t>1.300,000,00</t>
  </si>
  <si>
    <t>0140105/2022</t>
  </si>
  <si>
    <t>205/2021</t>
  </si>
  <si>
    <t>Fornecimento de material de consumo (água)</t>
  </si>
  <si>
    <t>13/2021</t>
  </si>
  <si>
    <t>01140106/2023</t>
  </si>
  <si>
    <t>Fornecimento de material de consumo (gelo em barra)</t>
  </si>
  <si>
    <t>01140107/2022</t>
  </si>
  <si>
    <t>01140108/2022</t>
  </si>
  <si>
    <t>01140109/2022</t>
  </si>
  <si>
    <t>01140110/2022</t>
  </si>
  <si>
    <t>01140111/2022</t>
  </si>
  <si>
    <t>Aquisição de material pemanente (armários)</t>
  </si>
  <si>
    <t>01140113/2022</t>
  </si>
  <si>
    <t>01140112/2022</t>
  </si>
  <si>
    <t>01140114/2022</t>
  </si>
  <si>
    <t>Aquisição de material pemanente (bebedouro)</t>
  </si>
  <si>
    <t>01140115/2022</t>
  </si>
  <si>
    <t>Aquisição de material pemanente (TV LED)</t>
  </si>
  <si>
    <t>01140116/2022</t>
  </si>
  <si>
    <t>01140117/2022</t>
  </si>
  <si>
    <t>01140118/2022</t>
  </si>
  <si>
    <t>01140119/2022</t>
  </si>
  <si>
    <t>01140120/2022</t>
  </si>
  <si>
    <t>01140121/2022</t>
  </si>
  <si>
    <t>01140091/2022</t>
  </si>
  <si>
    <t>01140124/2022</t>
  </si>
  <si>
    <t>01140123/2022</t>
  </si>
  <si>
    <t>524.033.002-68</t>
  </si>
  <si>
    <t>Prorrogação de prazo e reajuste</t>
  </si>
  <si>
    <t>10,52&amp;</t>
  </si>
  <si>
    <t>Prorrogação de  prazo e reajuste</t>
  </si>
  <si>
    <t>Prorrogação de  prazo e valor</t>
  </si>
  <si>
    <t>2° Termo</t>
  </si>
  <si>
    <t>02/07/20212</t>
  </si>
  <si>
    <t>10.03/2022</t>
  </si>
  <si>
    <t>01/072023</t>
  </si>
  <si>
    <t>Alteração na redação</t>
  </si>
  <si>
    <t>Acréscimo de 25%</t>
  </si>
  <si>
    <t>Alteração na redação de clásula</t>
  </si>
  <si>
    <t>004/2020</t>
  </si>
  <si>
    <t>005/2021</t>
  </si>
  <si>
    <t>043/2020</t>
  </si>
  <si>
    <t>Menor Preço por Lote</t>
  </si>
  <si>
    <t>Serviços de roçagem e capina por posto de serviços</t>
  </si>
  <si>
    <t>014/2021</t>
  </si>
  <si>
    <t>01140012/2021</t>
  </si>
  <si>
    <t>NEW TIMES NEGÓCIOS LTDA</t>
  </si>
  <si>
    <t>SEE</t>
  </si>
  <si>
    <t>AC 00024/2021</t>
  </si>
  <si>
    <t>CCT/2022-2022</t>
  </si>
  <si>
    <t>CCT 2022</t>
  </si>
  <si>
    <t>01140011/2021</t>
  </si>
  <si>
    <t>023/2020</t>
  </si>
  <si>
    <t>10/012/2021</t>
  </si>
  <si>
    <t>SASDH</t>
  </si>
  <si>
    <t>prorrogação de prazo e reajuiste</t>
  </si>
  <si>
    <t>19471/2021</t>
  </si>
  <si>
    <t>016/2020</t>
  </si>
  <si>
    <t>005/2020</t>
  </si>
  <si>
    <t>ISAO CONSULTORIA ORGANIZACIONAL LTDA</t>
  </si>
  <si>
    <t>17.189.998/0001-17</t>
  </si>
  <si>
    <t>01140018/2021</t>
  </si>
  <si>
    <t>prorrogação de prazo</t>
  </si>
  <si>
    <t>Prestação de serviços terceirizado (Agente de Portaria)</t>
  </si>
  <si>
    <t>063/2020</t>
  </si>
  <si>
    <t>035/2020</t>
  </si>
  <si>
    <t>Serviços de limpeza bueiro e boca de lobo</t>
  </si>
  <si>
    <t>01140015/2021</t>
  </si>
  <si>
    <t>F. M. TERCERIZAÇÃO LTDA</t>
  </si>
  <si>
    <t>20.345.53/0001-67</t>
  </si>
  <si>
    <t>CCT 2022/2022</t>
  </si>
  <si>
    <t>Prorrogação de Prazo</t>
  </si>
  <si>
    <t>CCT2021/2022</t>
  </si>
  <si>
    <t>259/2020</t>
  </si>
  <si>
    <t>060/2020</t>
  </si>
  <si>
    <t>Serviços de Limpeza com varrição, raspagem, caiação, capina, retirada de resíduos (entulhos), desobstrução em rede de drenagem pluvial e córregos, baldeação/higienização e demais serviços gerais nos espaços públicos</t>
  </si>
  <si>
    <t>01140014/2021</t>
  </si>
  <si>
    <t>MARTINS E GOMES LTDA</t>
  </si>
  <si>
    <t>03.817.441/0001-79</t>
  </si>
  <si>
    <t>2 º Termo</t>
  </si>
  <si>
    <t>057/2021</t>
  </si>
  <si>
    <t>004/2021</t>
  </si>
  <si>
    <t xml:space="preserve">Prestação de serviços de manutenção do sistema de Iluminação Pública na área rural e urbana </t>
  </si>
  <si>
    <t>001140019/2021</t>
  </si>
  <si>
    <t>COLUNA CONSTRUÇÕES E COMÉRCIO EIRELI</t>
  </si>
  <si>
    <t>03.488.438/0001-59</t>
  </si>
  <si>
    <t>Prestação de serviços de limpeza nas praças, parques, jardins, bueiro, boca de lobo, córregos e igarapés.</t>
  </si>
  <si>
    <t>01140010/2021</t>
  </si>
  <si>
    <t>CCT 2021/2022</t>
  </si>
  <si>
    <t>CCT e DNIT</t>
  </si>
  <si>
    <t>Acréscimo de Valor</t>
  </si>
  <si>
    <t>004/20220</t>
  </si>
  <si>
    <t>IPC FIPE</t>
  </si>
  <si>
    <t>006/2020</t>
  </si>
  <si>
    <t>01140052/2022</t>
  </si>
  <si>
    <t>01140053/2022</t>
  </si>
  <si>
    <t>01140043/2022</t>
  </si>
  <si>
    <t>01140044/2022</t>
  </si>
  <si>
    <t>01140042/2022</t>
  </si>
  <si>
    <t>01140046/2022</t>
  </si>
  <si>
    <t>01140045/2022</t>
  </si>
  <si>
    <t>01140054/2022</t>
  </si>
  <si>
    <t>01140055/2022</t>
  </si>
  <si>
    <t>01140056/2022</t>
  </si>
  <si>
    <t>01140057/2022</t>
  </si>
  <si>
    <t>01140083/2022</t>
  </si>
  <si>
    <t>001140058/2022</t>
  </si>
  <si>
    <t>01140059/2022</t>
  </si>
  <si>
    <t>16565/2021</t>
  </si>
  <si>
    <t>001140093/2022</t>
  </si>
  <si>
    <t>01140092/2022</t>
  </si>
  <si>
    <t>001140122/2022</t>
  </si>
  <si>
    <t>339.435.242-72</t>
  </si>
  <si>
    <t>003.501.272-20</t>
  </si>
  <si>
    <t>671.314.682-15</t>
  </si>
  <si>
    <t>17.571.096/0001-40</t>
  </si>
  <si>
    <t>Manual de Referência - 9ª EDIÇÃO</t>
  </si>
  <si>
    <t>PRESTAÇÃO DE CONTAS MENSAL - EXERCÍCIO 2022</t>
  </si>
  <si>
    <t>Nome do Responsável pela Planilha: Riceli Raiana Negreiro Capistrano</t>
  </si>
  <si>
    <t xml:space="preserve">Nome do Responsável pelo Órgão: Joabe Lira de Queiroz </t>
  </si>
  <si>
    <t>Nº do Convênio/ Contrato</t>
  </si>
  <si>
    <r>
      <t>IDENTIFICAÇÃO DO ÓRGÃO/ENTIDADE/FUNDO:</t>
    </r>
    <r>
      <rPr>
        <b/>
        <sz val="11"/>
        <rFont val="Calibri"/>
        <family val="2"/>
        <scheme val="minor"/>
      </rPr>
      <t xml:space="preserve"> Secretaria Municipal de Cuidados com a Cidade - SMCCI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</si>
  <si>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 xml:space="preserve">JANEIRO A DEZEMBRO/2022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</si>
</sst>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43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 wrapText="1"/>
    </xf>
    <xf numFmtId="44" fontId="4" fillId="0" borderId="2" xfId="2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44" fontId="5" fillId="0" borderId="0" xfId="2" applyFont="1" applyFill="1" applyAlignment="1">
      <alignment vertical="center"/>
    </xf>
    <xf numFmtId="44" fontId="6" fillId="0" borderId="0" xfId="2" applyFont="1" applyFill="1" applyAlignment="1">
      <alignment vertical="center"/>
    </xf>
    <xf numFmtId="44" fontId="5" fillId="0" borderId="0" xfId="2" applyFont="1" applyFill="1" applyAlignment="1">
      <alignment horizontal="center" vertical="center"/>
    </xf>
    <xf numFmtId="44" fontId="5" fillId="0" borderId="0" xfId="2" applyFont="1" applyFill="1" applyAlignment="1">
      <alignment horizontal="left"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20" xfId="2" applyFont="1" applyFill="1" applyBorder="1" applyAlignment="1">
      <alignment horizontal="center" vertical="center" wrapText="1"/>
    </xf>
    <xf numFmtId="44" fontId="4" fillId="0" borderId="2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right" vertical="center" wrapText="1"/>
    </xf>
    <xf numFmtId="44" fontId="4" fillId="0" borderId="3" xfId="2" applyFont="1" applyFill="1" applyBorder="1" applyAlignment="1">
      <alignment horizontal="center" vertical="center" wrapText="1"/>
    </xf>
    <xf numFmtId="44" fontId="3" fillId="0" borderId="25" xfId="2" applyFont="1" applyFill="1" applyBorder="1" applyAlignment="1">
      <alignment horizontal="right" vertical="center" wrapText="1"/>
    </xf>
    <xf numFmtId="44" fontId="4" fillId="0" borderId="0" xfId="2" applyFont="1" applyFill="1" applyAlignment="1">
      <alignment vertical="center"/>
    </xf>
    <xf numFmtId="44" fontId="6" fillId="0" borderId="0" xfId="2" applyFont="1" applyFill="1" applyBorder="1" applyAlignment="1">
      <alignment vertical="center"/>
    </xf>
    <xf numFmtId="44" fontId="4" fillId="0" borderId="1" xfId="2" applyFont="1" applyFill="1" applyBorder="1" applyAlignment="1">
      <alignment vertical="center"/>
    </xf>
    <xf numFmtId="44" fontId="4" fillId="0" borderId="1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44" fontId="4" fillId="0" borderId="4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/>
    </xf>
    <xf numFmtId="44" fontId="4" fillId="0" borderId="4" xfId="2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4" fontId="3" fillId="0" borderId="12" xfId="2" applyFont="1" applyFill="1" applyBorder="1" applyAlignment="1">
      <alignment horizontal="center" vertical="center" wrapText="1"/>
    </xf>
    <xf numFmtId="44" fontId="3" fillId="0" borderId="13" xfId="2" applyFont="1" applyFill="1" applyBorder="1" applyAlignment="1">
      <alignment horizontal="center" vertical="center" wrapText="1"/>
    </xf>
    <xf numFmtId="44" fontId="3" fillId="0" borderId="7" xfId="2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0</xdr:row>
      <xdr:rowOff>76200</xdr:rowOff>
    </xdr:from>
    <xdr:to>
      <xdr:col>1</xdr:col>
      <xdr:colOff>581025</xdr:colOff>
      <xdr:row>2</xdr:row>
      <xdr:rowOff>152400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7620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347"/>
  <sheetViews>
    <sheetView tabSelected="1" zoomScaleNormal="100" workbookViewId="0">
      <selection activeCell="B14" sqref="B14:G16"/>
    </sheetView>
  </sheetViews>
  <sheetFormatPr defaultRowHeight="12.75" x14ac:dyDescent="0.25"/>
  <cols>
    <col min="1" max="1" width="6.85546875" style="2" customWidth="1"/>
    <col min="2" max="2" width="12.5703125" style="2" bestFit="1" customWidth="1"/>
    <col min="3" max="3" width="8.7109375" style="2" bestFit="1" customWidth="1"/>
    <col min="4" max="4" width="19.28515625" style="2" bestFit="1" customWidth="1"/>
    <col min="5" max="5" width="25.140625" style="2" bestFit="1" customWidth="1"/>
    <col min="6" max="6" width="55.7109375" style="3" customWidth="1"/>
    <col min="7" max="7" width="11.85546875" style="2" bestFit="1" customWidth="1"/>
    <col min="8" max="8" width="12.7109375" style="2" customWidth="1"/>
    <col min="9" max="9" width="5" style="2" bestFit="1" customWidth="1"/>
    <col min="10" max="10" width="7.5703125" style="2" bestFit="1" customWidth="1"/>
    <col min="11" max="11" width="14.85546875" style="2" bestFit="1" customWidth="1"/>
    <col min="12" max="12" width="50.140625" style="3" customWidth="1"/>
    <col min="13" max="13" width="18.42578125" style="2" bestFit="1" customWidth="1"/>
    <col min="14" max="14" width="12.5703125" style="2" customWidth="1"/>
    <col min="15" max="15" width="23.85546875" style="131" customWidth="1"/>
    <col min="16" max="16" width="11.85546875" style="2" bestFit="1" customWidth="1"/>
    <col min="17" max="18" width="10.42578125" style="2" bestFit="1" customWidth="1"/>
    <col min="19" max="19" width="8.42578125" style="2" bestFit="1" customWidth="1"/>
    <col min="20" max="20" width="9.5703125" style="2" bestFit="1" customWidth="1"/>
    <col min="21" max="21" width="10.42578125" style="2" bestFit="1" customWidth="1"/>
    <col min="22" max="22" width="11.85546875" style="2" bestFit="1" customWidth="1"/>
    <col min="23" max="23" width="11.42578125" style="2" bestFit="1" customWidth="1"/>
    <col min="24" max="24" width="7.42578125" style="2" bestFit="1" customWidth="1"/>
    <col min="25" max="25" width="8.42578125" style="2" bestFit="1" customWidth="1"/>
    <col min="26" max="26" width="10.42578125" style="2" bestFit="1" customWidth="1"/>
    <col min="27" max="27" width="11.85546875" style="2" bestFit="1" customWidth="1"/>
    <col min="28" max="28" width="29.28515625" style="2" bestFit="1" customWidth="1"/>
    <col min="29" max="29" width="11.42578125" style="2" bestFit="1" customWidth="1"/>
    <col min="30" max="30" width="10.42578125" style="2" bestFit="1" customWidth="1"/>
    <col min="31" max="31" width="8.7109375" style="2" bestFit="1" customWidth="1"/>
    <col min="32" max="32" width="12.85546875" style="2" bestFit="1" customWidth="1"/>
    <col min="33" max="33" width="14.7109375" style="131" bestFit="1" customWidth="1"/>
    <col min="34" max="34" width="8.7109375" style="131" bestFit="1" customWidth="1"/>
    <col min="35" max="35" width="15.85546875" style="2" bestFit="1" customWidth="1"/>
    <col min="36" max="36" width="13.28515625" style="2" bestFit="1" customWidth="1"/>
    <col min="37" max="37" width="15.7109375" style="131" bestFit="1" customWidth="1"/>
    <col min="38" max="38" width="21.7109375" style="131" bestFit="1" customWidth="1"/>
    <col min="39" max="40" width="16" style="131" bestFit="1" customWidth="1"/>
    <col min="41" max="41" width="17" style="131" bestFit="1" customWidth="1"/>
    <col min="42" max="42" width="8.7109375" style="2" bestFit="1" customWidth="1"/>
    <col min="43" max="43" width="10.42578125" style="2" bestFit="1" customWidth="1"/>
    <col min="44" max="44" width="11.42578125" style="2" bestFit="1" customWidth="1"/>
    <col min="45" max="45" width="13.85546875" style="2" customWidth="1"/>
    <col min="46" max="46" width="18.7109375" style="2" bestFit="1" customWidth="1"/>
    <col min="47" max="47" width="15.140625" style="2" customWidth="1"/>
    <col min="48" max="48" width="13.7109375" style="2" bestFit="1" customWidth="1"/>
    <col min="49" max="49" width="15.85546875" style="2" customWidth="1"/>
    <col min="50" max="50" width="13.85546875" style="2" customWidth="1"/>
    <col min="51" max="51" width="13.7109375" style="2" customWidth="1"/>
    <col min="52" max="52" width="13.28515625" style="2" customWidth="1"/>
    <col min="53" max="53" width="12.28515625" style="2" customWidth="1"/>
    <col min="54" max="54" width="9.140625" style="2"/>
    <col min="55" max="55" width="10.85546875" style="2" customWidth="1"/>
    <col min="56" max="59" width="9.140625" style="2"/>
    <col min="60" max="60" width="9.42578125" style="2" customWidth="1"/>
    <col min="61" max="61" width="14.85546875" style="2" customWidth="1"/>
    <col min="62" max="62" width="15.5703125" style="2" customWidth="1"/>
    <col min="63" max="63" width="9.140625" style="2"/>
    <col min="64" max="64" width="9.5703125" style="2" customWidth="1"/>
    <col min="65" max="65" width="10.28515625" style="2" customWidth="1"/>
    <col min="66" max="16384" width="9.140625" style="2"/>
  </cols>
  <sheetData>
    <row r="1" spans="1:65" s="83" customFormat="1" ht="15" x14ac:dyDescent="0.25">
      <c r="F1" s="84"/>
      <c r="L1" s="84"/>
      <c r="O1" s="121"/>
      <c r="AG1" s="121"/>
      <c r="AH1" s="121"/>
      <c r="AK1" s="121"/>
      <c r="AL1" s="121"/>
      <c r="AM1" s="121"/>
      <c r="AN1" s="121"/>
      <c r="AO1" s="121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</row>
    <row r="2" spans="1:65" s="83" customFormat="1" ht="15" x14ac:dyDescent="0.25">
      <c r="F2" s="84"/>
      <c r="L2" s="84"/>
      <c r="O2" s="121"/>
      <c r="AG2" s="121"/>
      <c r="AH2" s="121"/>
      <c r="AK2" s="121"/>
      <c r="AL2" s="121"/>
      <c r="AM2" s="121"/>
      <c r="AN2" s="121"/>
      <c r="AO2" s="121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</row>
    <row r="3" spans="1:65" s="83" customFormat="1" ht="15" x14ac:dyDescent="0.25">
      <c r="F3" s="84"/>
      <c r="L3" s="84"/>
      <c r="O3" s="121"/>
      <c r="AG3" s="121"/>
      <c r="AH3" s="121"/>
      <c r="AK3" s="121"/>
      <c r="AL3" s="121"/>
      <c r="AM3" s="121"/>
      <c r="AN3" s="121"/>
      <c r="AO3" s="121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</row>
    <row r="4" spans="1:65" s="85" customFormat="1" ht="15" x14ac:dyDescent="0.25">
      <c r="A4" s="85" t="s">
        <v>50</v>
      </c>
      <c r="F4" s="103"/>
      <c r="L4" s="103"/>
      <c r="O4" s="122"/>
      <c r="AG4" s="122"/>
      <c r="AH4" s="122"/>
      <c r="AK4" s="122"/>
      <c r="AL4" s="122"/>
      <c r="AM4" s="122"/>
      <c r="AN4" s="122"/>
      <c r="AO4" s="122"/>
    </row>
    <row r="5" spans="1:65" s="83" customFormat="1" ht="15" x14ac:dyDescent="0.25">
      <c r="B5" s="86"/>
      <c r="C5" s="86"/>
      <c r="D5" s="86"/>
      <c r="E5" s="86"/>
      <c r="F5" s="84"/>
      <c r="G5" s="86"/>
      <c r="H5" s="86"/>
      <c r="I5" s="86"/>
      <c r="J5" s="86"/>
      <c r="K5" s="86"/>
      <c r="L5" s="84"/>
      <c r="M5" s="86"/>
      <c r="N5" s="86"/>
      <c r="O5" s="123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123"/>
      <c r="AH5" s="123"/>
      <c r="AI5" s="86"/>
      <c r="AJ5" s="86"/>
      <c r="AK5" s="123"/>
      <c r="AL5" s="123"/>
      <c r="AM5" s="123"/>
      <c r="AN5" s="123"/>
      <c r="AO5" s="123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</row>
    <row r="6" spans="1:65" s="85" customFormat="1" ht="15" x14ac:dyDescent="0.25">
      <c r="A6" s="85" t="s">
        <v>1015</v>
      </c>
      <c r="F6" s="103"/>
      <c r="L6" s="103"/>
      <c r="O6" s="122"/>
      <c r="AG6" s="122"/>
      <c r="AH6" s="122"/>
      <c r="AK6" s="122"/>
      <c r="AL6" s="122"/>
      <c r="AM6" s="122"/>
      <c r="AN6" s="122"/>
      <c r="AO6" s="122"/>
    </row>
    <row r="7" spans="1:65" s="83" customFormat="1" ht="15" x14ac:dyDescent="0.25">
      <c r="A7" s="83" t="s">
        <v>103</v>
      </c>
      <c r="F7" s="84"/>
      <c r="L7" s="84"/>
      <c r="N7" s="84"/>
      <c r="O7" s="12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124"/>
      <c r="AH7" s="124"/>
      <c r="AI7" s="84"/>
      <c r="AJ7" s="84"/>
      <c r="AK7" s="124"/>
      <c r="AL7" s="124"/>
      <c r="AM7" s="124"/>
      <c r="AN7" s="124"/>
      <c r="AO7" s="12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</row>
    <row r="8" spans="1:65" s="83" customFormat="1" ht="15" x14ac:dyDescent="0.25">
      <c r="A8" s="83" t="s">
        <v>1014</v>
      </c>
      <c r="F8" s="84"/>
      <c r="G8" s="84"/>
      <c r="H8" s="84"/>
      <c r="I8" s="84"/>
      <c r="J8" s="84"/>
      <c r="K8" s="84"/>
      <c r="L8" s="84"/>
      <c r="M8" s="84"/>
      <c r="N8" s="84"/>
      <c r="O8" s="12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124"/>
      <c r="AH8" s="124"/>
      <c r="AI8" s="84"/>
      <c r="AJ8" s="84"/>
      <c r="AK8" s="124"/>
      <c r="AL8" s="124"/>
      <c r="AM8" s="124"/>
      <c r="AN8" s="124"/>
      <c r="AO8" s="12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</row>
    <row r="9" spans="1:65" s="83" customFormat="1" ht="15" x14ac:dyDescent="0.25">
      <c r="B9" s="86"/>
      <c r="C9" s="86"/>
      <c r="D9" s="86"/>
      <c r="E9" s="86"/>
      <c r="F9" s="84"/>
      <c r="G9" s="86"/>
      <c r="H9" s="86"/>
      <c r="I9" s="86"/>
      <c r="J9" s="86"/>
      <c r="K9" s="86"/>
      <c r="L9" s="84"/>
      <c r="M9" s="86"/>
      <c r="N9" s="86"/>
      <c r="O9" s="123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123"/>
      <c r="AH9" s="123"/>
      <c r="AI9" s="86"/>
      <c r="AJ9" s="86"/>
      <c r="AK9" s="123"/>
      <c r="AL9" s="123"/>
      <c r="AM9" s="123"/>
      <c r="AN9" s="123"/>
      <c r="AO9" s="123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</row>
    <row r="10" spans="1:65" s="83" customFormat="1" ht="15" x14ac:dyDescent="0.25">
      <c r="A10" s="83" t="s">
        <v>1019</v>
      </c>
      <c r="F10" s="84"/>
      <c r="L10" s="84"/>
      <c r="O10" s="121"/>
      <c r="AG10" s="121"/>
      <c r="AH10" s="121"/>
      <c r="AK10" s="121"/>
      <c r="AL10" s="121"/>
      <c r="AM10" s="121"/>
      <c r="AN10" s="121"/>
      <c r="AO10" s="121"/>
    </row>
    <row r="11" spans="1:65" s="83" customFormat="1" ht="15" x14ac:dyDescent="0.25">
      <c r="A11" s="83" t="s">
        <v>1020</v>
      </c>
      <c r="F11" s="84"/>
      <c r="L11" s="84"/>
      <c r="O11" s="121"/>
      <c r="AG11" s="121"/>
      <c r="AH11" s="121"/>
      <c r="AK11" s="121"/>
      <c r="AL11" s="121"/>
      <c r="AM11" s="121"/>
      <c r="AN11" s="121"/>
      <c r="AO11" s="121"/>
    </row>
    <row r="12" spans="1:65" s="83" customFormat="1" ht="15" x14ac:dyDescent="0.25">
      <c r="B12" s="86"/>
      <c r="C12" s="86"/>
      <c r="D12" s="86"/>
      <c r="E12" s="86"/>
      <c r="F12" s="84"/>
      <c r="G12" s="86"/>
      <c r="H12" s="86"/>
      <c r="I12" s="86"/>
      <c r="J12" s="86"/>
      <c r="K12" s="86"/>
      <c r="L12" s="84"/>
      <c r="M12" s="86"/>
      <c r="N12" s="86"/>
      <c r="O12" s="123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123"/>
      <c r="AH12" s="123"/>
      <c r="AI12" s="86"/>
      <c r="AJ12" s="86"/>
      <c r="AK12" s="123"/>
      <c r="AL12" s="123"/>
      <c r="AM12" s="123"/>
      <c r="AN12" s="123"/>
      <c r="AO12" s="123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</row>
    <row r="13" spans="1:65" s="83" customFormat="1" ht="15.75" thickBot="1" x14ac:dyDescent="0.3">
      <c r="A13" s="85" t="s">
        <v>78</v>
      </c>
      <c r="B13" s="85"/>
      <c r="C13" s="85"/>
      <c r="D13" s="85"/>
      <c r="E13" s="85"/>
      <c r="F13" s="103"/>
      <c r="G13" s="85"/>
      <c r="H13" s="85"/>
      <c r="I13" s="85"/>
      <c r="J13" s="85"/>
      <c r="K13" s="85"/>
      <c r="L13" s="103"/>
      <c r="M13" s="85"/>
      <c r="N13" s="85"/>
      <c r="O13" s="122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122"/>
      <c r="AH13" s="122"/>
      <c r="AI13" s="85"/>
      <c r="AJ13" s="85"/>
      <c r="AK13" s="122"/>
      <c r="AL13" s="122"/>
      <c r="AM13" s="132"/>
      <c r="AN13" s="132"/>
      <c r="AO13" s="132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</row>
    <row r="14" spans="1:65" x14ac:dyDescent="0.25">
      <c r="A14" s="92" t="s">
        <v>53</v>
      </c>
      <c r="B14" s="93" t="s">
        <v>21</v>
      </c>
      <c r="C14" s="93"/>
      <c r="D14" s="93"/>
      <c r="E14" s="93"/>
      <c r="F14" s="93"/>
      <c r="G14" s="93"/>
      <c r="H14" s="93" t="s">
        <v>122</v>
      </c>
      <c r="I14" s="93"/>
      <c r="J14" s="93"/>
      <c r="K14" s="151" t="s">
        <v>79</v>
      </c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3"/>
      <c r="AP14" s="93" t="s">
        <v>82</v>
      </c>
      <c r="AQ14" s="93"/>
      <c r="AR14" s="93"/>
      <c r="AS14" s="93"/>
      <c r="AT14" s="93"/>
      <c r="AU14" s="93"/>
      <c r="AV14" s="93" t="s">
        <v>102</v>
      </c>
      <c r="AW14" s="93"/>
      <c r="AX14" s="93"/>
      <c r="AY14" s="93"/>
      <c r="AZ14" s="93"/>
      <c r="BA14" s="93"/>
      <c r="BB14" s="93" t="s">
        <v>80</v>
      </c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4"/>
    </row>
    <row r="15" spans="1:65" x14ac:dyDescent="0.25">
      <c r="A15" s="95"/>
      <c r="B15" s="7"/>
      <c r="C15" s="7"/>
      <c r="D15" s="7"/>
      <c r="E15" s="7"/>
      <c r="F15" s="7"/>
      <c r="G15" s="7"/>
      <c r="H15" s="7"/>
      <c r="I15" s="7"/>
      <c r="J15" s="7"/>
      <c r="K15" s="8" t="s">
        <v>51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  <c r="X15" s="145" t="s">
        <v>113</v>
      </c>
      <c r="Y15" s="146"/>
      <c r="Z15" s="146"/>
      <c r="AA15" s="146"/>
      <c r="AB15" s="146"/>
      <c r="AC15" s="146"/>
      <c r="AD15" s="146"/>
      <c r="AE15" s="146"/>
      <c r="AF15" s="146"/>
      <c r="AG15" s="146"/>
      <c r="AH15" s="147"/>
      <c r="AI15" s="145" t="s">
        <v>105</v>
      </c>
      <c r="AJ15" s="146"/>
      <c r="AK15" s="147"/>
      <c r="AL15" s="148" t="s">
        <v>52</v>
      </c>
      <c r="AM15" s="149"/>
      <c r="AN15" s="149"/>
      <c r="AO15" s="150"/>
      <c r="AP15" s="7" t="s">
        <v>84</v>
      </c>
      <c r="AQ15" s="7" t="s">
        <v>121</v>
      </c>
      <c r="AR15" s="7"/>
      <c r="AS15" s="7" t="s">
        <v>85</v>
      </c>
      <c r="AT15" s="7" t="s">
        <v>83</v>
      </c>
      <c r="AU15" s="7" t="s">
        <v>86</v>
      </c>
      <c r="AV15" s="7" t="s">
        <v>91</v>
      </c>
      <c r="AW15" s="7" t="s">
        <v>92</v>
      </c>
      <c r="AX15" s="7" t="s">
        <v>93</v>
      </c>
      <c r="AY15" s="7" t="s">
        <v>95</v>
      </c>
      <c r="AZ15" s="7" t="s">
        <v>94</v>
      </c>
      <c r="BA15" s="7" t="s">
        <v>95</v>
      </c>
      <c r="BB15" s="7" t="s">
        <v>1</v>
      </c>
      <c r="BC15" s="7" t="s">
        <v>58</v>
      </c>
      <c r="BD15" s="6" t="s">
        <v>62</v>
      </c>
      <c r="BE15" s="6"/>
      <c r="BF15" s="6"/>
      <c r="BG15" s="6" t="s">
        <v>65</v>
      </c>
      <c r="BH15" s="6"/>
      <c r="BI15" s="7" t="s">
        <v>134</v>
      </c>
      <c r="BJ15" s="7" t="s">
        <v>135</v>
      </c>
      <c r="BK15" s="6" t="s">
        <v>68</v>
      </c>
      <c r="BL15" s="6"/>
      <c r="BM15" s="96"/>
    </row>
    <row r="16" spans="1:65" x14ac:dyDescent="0.25">
      <c r="A16" s="95"/>
      <c r="B16" s="7"/>
      <c r="C16" s="7"/>
      <c r="D16" s="7"/>
      <c r="E16" s="7"/>
      <c r="F16" s="7"/>
      <c r="G16" s="7"/>
      <c r="H16" s="7" t="s">
        <v>120</v>
      </c>
      <c r="I16" s="7" t="s">
        <v>121</v>
      </c>
      <c r="J16" s="7"/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145"/>
      <c r="Y16" s="146"/>
      <c r="Z16" s="146"/>
      <c r="AA16" s="146"/>
      <c r="AB16" s="147"/>
      <c r="AC16" s="145" t="s">
        <v>104</v>
      </c>
      <c r="AD16" s="147"/>
      <c r="AE16" s="145" t="s">
        <v>107</v>
      </c>
      <c r="AF16" s="146"/>
      <c r="AG16" s="146"/>
      <c r="AH16" s="147"/>
      <c r="AI16" s="145" t="s">
        <v>106</v>
      </c>
      <c r="AJ16" s="146"/>
      <c r="AK16" s="147"/>
      <c r="AL16" s="125"/>
      <c r="AM16" s="148" t="s">
        <v>114</v>
      </c>
      <c r="AN16" s="149"/>
      <c r="AO16" s="150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6"/>
      <c r="BE16" s="6"/>
      <c r="BF16" s="6"/>
      <c r="BG16" s="6"/>
      <c r="BH16" s="6"/>
      <c r="BI16" s="7"/>
      <c r="BJ16" s="7"/>
      <c r="BK16" s="6"/>
      <c r="BL16" s="6"/>
      <c r="BM16" s="96"/>
    </row>
    <row r="17" spans="1:65" ht="38.25" x14ac:dyDescent="0.25">
      <c r="A17" s="95"/>
      <c r="B17" s="14" t="s">
        <v>6</v>
      </c>
      <c r="C17" s="14" t="s">
        <v>7</v>
      </c>
      <c r="D17" s="14" t="s">
        <v>0</v>
      </c>
      <c r="E17" s="14" t="s">
        <v>1</v>
      </c>
      <c r="F17" s="14" t="s">
        <v>2</v>
      </c>
      <c r="G17" s="14" t="s">
        <v>8</v>
      </c>
      <c r="H17" s="7"/>
      <c r="I17" s="14" t="s">
        <v>59</v>
      </c>
      <c r="J17" s="14" t="s">
        <v>60</v>
      </c>
      <c r="K17" s="15" t="s">
        <v>9</v>
      </c>
      <c r="L17" s="14" t="s">
        <v>3</v>
      </c>
      <c r="M17" s="14" t="s">
        <v>19</v>
      </c>
      <c r="N17" s="14" t="s">
        <v>10</v>
      </c>
      <c r="O17" s="125" t="s">
        <v>48</v>
      </c>
      <c r="P17" s="14" t="s">
        <v>14</v>
      </c>
      <c r="Q17" s="14" t="s">
        <v>13</v>
      </c>
      <c r="R17" s="14" t="s">
        <v>12</v>
      </c>
      <c r="S17" s="14" t="s">
        <v>4</v>
      </c>
      <c r="T17" s="14" t="s">
        <v>1018</v>
      </c>
      <c r="U17" s="14" t="s">
        <v>54</v>
      </c>
      <c r="V17" s="14" t="s">
        <v>55</v>
      </c>
      <c r="W17" s="14" t="s">
        <v>5</v>
      </c>
      <c r="X17" s="14" t="s">
        <v>1</v>
      </c>
      <c r="Y17" s="14" t="s">
        <v>117</v>
      </c>
      <c r="Z17" s="14" t="s">
        <v>10</v>
      </c>
      <c r="AA17" s="14" t="s">
        <v>14</v>
      </c>
      <c r="AB17" s="14" t="s">
        <v>11</v>
      </c>
      <c r="AC17" s="14" t="s">
        <v>13</v>
      </c>
      <c r="AD17" s="14" t="s">
        <v>12</v>
      </c>
      <c r="AE17" s="14" t="s">
        <v>15</v>
      </c>
      <c r="AF17" s="14" t="s">
        <v>16</v>
      </c>
      <c r="AG17" s="125" t="s">
        <v>17</v>
      </c>
      <c r="AH17" s="125" t="s">
        <v>18</v>
      </c>
      <c r="AI17" s="14" t="s">
        <v>112</v>
      </c>
      <c r="AJ17" s="14" t="s">
        <v>111</v>
      </c>
      <c r="AK17" s="125" t="s">
        <v>110</v>
      </c>
      <c r="AL17" s="125" t="s">
        <v>22</v>
      </c>
      <c r="AM17" s="125" t="s">
        <v>132</v>
      </c>
      <c r="AN17" s="125" t="s">
        <v>133</v>
      </c>
      <c r="AO17" s="125" t="s">
        <v>20</v>
      </c>
      <c r="AP17" s="7"/>
      <c r="AQ17" s="14" t="s">
        <v>59</v>
      </c>
      <c r="AR17" s="14" t="s">
        <v>60</v>
      </c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16" t="s">
        <v>59</v>
      </c>
      <c r="BE17" s="16" t="s">
        <v>60</v>
      </c>
      <c r="BF17" s="16" t="s">
        <v>61</v>
      </c>
      <c r="BG17" s="16" t="s">
        <v>63</v>
      </c>
      <c r="BH17" s="14" t="s">
        <v>64</v>
      </c>
      <c r="BI17" s="7"/>
      <c r="BJ17" s="7"/>
      <c r="BK17" s="16" t="s">
        <v>59</v>
      </c>
      <c r="BL17" s="16" t="s">
        <v>67</v>
      </c>
      <c r="BM17" s="97" t="s">
        <v>66</v>
      </c>
    </row>
    <row r="18" spans="1:65" ht="13.5" thickBot="1" x14ac:dyDescent="0.3">
      <c r="A18" s="98"/>
      <c r="B18" s="99" t="s">
        <v>23</v>
      </c>
      <c r="C18" s="99" t="s">
        <v>24</v>
      </c>
      <c r="D18" s="100" t="s">
        <v>47</v>
      </c>
      <c r="E18" s="99" t="s">
        <v>25</v>
      </c>
      <c r="F18" s="99" t="s">
        <v>26</v>
      </c>
      <c r="G18" s="99" t="s">
        <v>27</v>
      </c>
      <c r="H18" s="99" t="s">
        <v>28</v>
      </c>
      <c r="I18" s="99" t="s">
        <v>29</v>
      </c>
      <c r="J18" s="99" t="s">
        <v>30</v>
      </c>
      <c r="K18" s="100" t="s">
        <v>31</v>
      </c>
      <c r="L18" s="99" t="s">
        <v>32</v>
      </c>
      <c r="M18" s="99" t="s">
        <v>33</v>
      </c>
      <c r="N18" s="99" t="s">
        <v>34</v>
      </c>
      <c r="O18" s="126" t="s">
        <v>35</v>
      </c>
      <c r="P18" s="99" t="s">
        <v>36</v>
      </c>
      <c r="Q18" s="99" t="s">
        <v>37</v>
      </c>
      <c r="R18" s="99" t="s">
        <v>38</v>
      </c>
      <c r="S18" s="99" t="s">
        <v>49</v>
      </c>
      <c r="T18" s="99" t="s">
        <v>39</v>
      </c>
      <c r="U18" s="99" t="s">
        <v>116</v>
      </c>
      <c r="V18" s="99" t="s">
        <v>40</v>
      </c>
      <c r="W18" s="99" t="s">
        <v>41</v>
      </c>
      <c r="X18" s="99" t="s">
        <v>42</v>
      </c>
      <c r="Y18" s="99" t="s">
        <v>43</v>
      </c>
      <c r="Z18" s="99" t="s">
        <v>44</v>
      </c>
      <c r="AA18" s="99" t="s">
        <v>45</v>
      </c>
      <c r="AB18" s="99" t="s">
        <v>56</v>
      </c>
      <c r="AC18" s="99" t="s">
        <v>46</v>
      </c>
      <c r="AD18" s="99" t="s">
        <v>118</v>
      </c>
      <c r="AE18" s="99" t="s">
        <v>108</v>
      </c>
      <c r="AF18" s="99" t="s">
        <v>57</v>
      </c>
      <c r="AG18" s="126" t="s">
        <v>109</v>
      </c>
      <c r="AH18" s="126" t="s">
        <v>119</v>
      </c>
      <c r="AI18" s="99" t="s">
        <v>69</v>
      </c>
      <c r="AJ18" s="99" t="s">
        <v>70</v>
      </c>
      <c r="AK18" s="126" t="s">
        <v>71</v>
      </c>
      <c r="AL18" s="126" t="s">
        <v>136</v>
      </c>
      <c r="AM18" s="126" t="s">
        <v>72</v>
      </c>
      <c r="AN18" s="126" t="s">
        <v>73</v>
      </c>
      <c r="AO18" s="126" t="s">
        <v>123</v>
      </c>
      <c r="AP18" s="99" t="s">
        <v>74</v>
      </c>
      <c r="AQ18" s="99" t="s">
        <v>75</v>
      </c>
      <c r="AR18" s="99" t="s">
        <v>76</v>
      </c>
      <c r="AS18" s="99" t="s">
        <v>77</v>
      </c>
      <c r="AT18" s="99" t="s">
        <v>81</v>
      </c>
      <c r="AU18" s="101" t="s">
        <v>87</v>
      </c>
      <c r="AV18" s="101" t="s">
        <v>88</v>
      </c>
      <c r="AW18" s="101" t="s">
        <v>89</v>
      </c>
      <c r="AX18" s="101" t="s">
        <v>96</v>
      </c>
      <c r="AY18" s="101" t="s">
        <v>90</v>
      </c>
      <c r="AZ18" s="101" t="s">
        <v>97</v>
      </c>
      <c r="BA18" s="101" t="s">
        <v>98</v>
      </c>
      <c r="BB18" s="101" t="s">
        <v>99</v>
      </c>
      <c r="BC18" s="101" t="s">
        <v>100</v>
      </c>
      <c r="BD18" s="101" t="s">
        <v>101</v>
      </c>
      <c r="BE18" s="101" t="s">
        <v>115</v>
      </c>
      <c r="BF18" s="101" t="s">
        <v>124</v>
      </c>
      <c r="BG18" s="101" t="s">
        <v>125</v>
      </c>
      <c r="BH18" s="101" t="s">
        <v>126</v>
      </c>
      <c r="BI18" s="101" t="s">
        <v>127</v>
      </c>
      <c r="BJ18" s="101" t="s">
        <v>128</v>
      </c>
      <c r="BK18" s="101" t="s">
        <v>129</v>
      </c>
      <c r="BL18" s="101" t="s">
        <v>130</v>
      </c>
      <c r="BM18" s="102" t="s">
        <v>131</v>
      </c>
    </row>
    <row r="19" spans="1:65" ht="25.5" x14ac:dyDescent="0.25">
      <c r="A19" s="49">
        <v>1</v>
      </c>
      <c r="B19" s="50" t="s">
        <v>494</v>
      </c>
      <c r="C19" s="50" t="s">
        <v>495</v>
      </c>
      <c r="D19" s="51" t="s">
        <v>137</v>
      </c>
      <c r="E19" s="50" t="s">
        <v>165</v>
      </c>
      <c r="F19" s="105" t="s">
        <v>496</v>
      </c>
      <c r="G19" s="50"/>
      <c r="H19" s="50" t="s">
        <v>497</v>
      </c>
      <c r="I19" s="50"/>
      <c r="J19" s="50"/>
      <c r="K19" s="51" t="s">
        <v>827</v>
      </c>
      <c r="L19" s="107" t="s">
        <v>504</v>
      </c>
      <c r="M19" s="50" t="s">
        <v>182</v>
      </c>
      <c r="N19" s="52">
        <v>44677</v>
      </c>
      <c r="O19" s="127">
        <v>14238207</v>
      </c>
      <c r="P19" s="53">
        <v>13274</v>
      </c>
      <c r="Q19" s="52">
        <v>44677</v>
      </c>
      <c r="R19" s="52">
        <v>45042</v>
      </c>
      <c r="S19" s="50">
        <v>108</v>
      </c>
      <c r="T19" s="50"/>
      <c r="U19" s="50"/>
      <c r="V19" s="50"/>
      <c r="W19" s="50" t="s">
        <v>505</v>
      </c>
      <c r="X19" s="50"/>
      <c r="Y19" s="50"/>
      <c r="Z19" s="50"/>
      <c r="AA19" s="50"/>
      <c r="AB19" s="50"/>
      <c r="AC19" s="50"/>
      <c r="AD19" s="50"/>
      <c r="AE19" s="50"/>
      <c r="AF19" s="50"/>
      <c r="AG19" s="127"/>
      <c r="AH19" s="127"/>
      <c r="AI19" s="50"/>
      <c r="AJ19" s="50"/>
      <c r="AK19" s="127"/>
      <c r="AL19" s="127">
        <f>O19-AH19+AG19+AK19</f>
        <v>14238207</v>
      </c>
      <c r="AM19" s="127">
        <v>0</v>
      </c>
      <c r="AN19" s="127">
        <f>4000000+292485.2</f>
        <v>4292485.2</v>
      </c>
      <c r="AO19" s="127">
        <f>AM19+AN19</f>
        <v>4292485.2</v>
      </c>
      <c r="AP19" s="50"/>
      <c r="AQ19" s="50"/>
      <c r="AR19" s="50"/>
      <c r="AS19" s="50"/>
      <c r="AT19" s="49"/>
      <c r="AU19" s="50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</row>
    <row r="20" spans="1:65" ht="25.5" x14ac:dyDescent="0.25">
      <c r="A20" s="17">
        <v>2</v>
      </c>
      <c r="B20" s="18" t="s">
        <v>506</v>
      </c>
      <c r="C20" s="18" t="s">
        <v>507</v>
      </c>
      <c r="D20" s="19" t="s">
        <v>137</v>
      </c>
      <c r="E20" s="18" t="s">
        <v>138</v>
      </c>
      <c r="F20" s="69" t="s">
        <v>508</v>
      </c>
      <c r="G20" s="18"/>
      <c r="H20" s="18" t="s">
        <v>498</v>
      </c>
      <c r="I20" s="18"/>
      <c r="J20" s="18"/>
      <c r="K20" s="19" t="s">
        <v>791</v>
      </c>
      <c r="L20" s="104" t="s">
        <v>169</v>
      </c>
      <c r="M20" s="18" t="s">
        <v>170</v>
      </c>
      <c r="N20" s="20">
        <v>44607</v>
      </c>
      <c r="O20" s="42">
        <v>35868.6</v>
      </c>
      <c r="P20" s="22">
        <v>13232</v>
      </c>
      <c r="Q20" s="20">
        <v>44607</v>
      </c>
      <c r="R20" s="20">
        <v>44926</v>
      </c>
      <c r="S20" s="18">
        <v>1</v>
      </c>
      <c r="T20" s="18"/>
      <c r="U20" s="18"/>
      <c r="V20" s="18"/>
      <c r="W20" s="18" t="s">
        <v>142</v>
      </c>
      <c r="X20" s="18"/>
      <c r="Y20" s="18"/>
      <c r="Z20" s="18"/>
      <c r="AA20" s="18"/>
      <c r="AB20" s="18"/>
      <c r="AC20" s="18"/>
      <c r="AD20" s="18"/>
      <c r="AE20" s="18"/>
      <c r="AF20" s="18"/>
      <c r="AG20" s="42"/>
      <c r="AH20" s="42"/>
      <c r="AI20" s="18"/>
      <c r="AJ20" s="18"/>
      <c r="AK20" s="42"/>
      <c r="AL20" s="42"/>
      <c r="AM20" s="42"/>
      <c r="AN20" s="42">
        <v>35553.22</v>
      </c>
      <c r="AO20" s="42">
        <f t="shared" ref="AO19:AO34" si="0">AM20+AN20</f>
        <v>35553.22</v>
      </c>
      <c r="AP20" s="18"/>
      <c r="AQ20" s="18"/>
      <c r="AR20" s="18"/>
      <c r="AS20" s="18"/>
      <c r="AT20" s="18"/>
      <c r="AU20" s="18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1:65" ht="25.5" x14ac:dyDescent="0.25">
      <c r="A21" s="17">
        <v>3</v>
      </c>
      <c r="B21" s="18" t="s">
        <v>506</v>
      </c>
      <c r="C21" s="18" t="s">
        <v>507</v>
      </c>
      <c r="D21" s="19" t="s">
        <v>137</v>
      </c>
      <c r="E21" s="18" t="s">
        <v>138</v>
      </c>
      <c r="F21" s="69" t="s">
        <v>508</v>
      </c>
      <c r="G21" s="18"/>
      <c r="H21" s="18" t="s">
        <v>498</v>
      </c>
      <c r="I21" s="18"/>
      <c r="J21" s="18"/>
      <c r="K21" s="19" t="s">
        <v>790</v>
      </c>
      <c r="L21" s="104" t="s">
        <v>510</v>
      </c>
      <c r="M21" s="18" t="s">
        <v>511</v>
      </c>
      <c r="N21" s="20">
        <v>44607</v>
      </c>
      <c r="O21" s="42">
        <v>13518.25</v>
      </c>
      <c r="P21" s="22">
        <v>13232</v>
      </c>
      <c r="Q21" s="20">
        <v>44607</v>
      </c>
      <c r="R21" s="20">
        <v>44926</v>
      </c>
      <c r="S21" s="18">
        <v>1</v>
      </c>
      <c r="T21" s="18"/>
      <c r="U21" s="18"/>
      <c r="V21" s="18"/>
      <c r="W21" s="18" t="s">
        <v>142</v>
      </c>
      <c r="X21" s="18"/>
      <c r="Y21" s="18"/>
      <c r="Z21" s="18"/>
      <c r="AA21" s="18"/>
      <c r="AB21" s="18"/>
      <c r="AC21" s="18"/>
      <c r="AD21" s="18"/>
      <c r="AE21" s="18"/>
      <c r="AF21" s="18"/>
      <c r="AG21" s="42"/>
      <c r="AH21" s="42"/>
      <c r="AI21" s="18"/>
      <c r="AJ21" s="18"/>
      <c r="AK21" s="42"/>
      <c r="AL21" s="42"/>
      <c r="AM21" s="42"/>
      <c r="AN21" s="42">
        <v>1960.25</v>
      </c>
      <c r="AO21" s="42">
        <f t="shared" si="0"/>
        <v>1960.25</v>
      </c>
      <c r="AP21" s="18"/>
      <c r="AQ21" s="18"/>
      <c r="AR21" s="18"/>
      <c r="AS21" s="18"/>
      <c r="AT21" s="18"/>
      <c r="AU21" s="18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</row>
    <row r="22" spans="1:65" ht="25.5" x14ac:dyDescent="0.25">
      <c r="A22" s="17">
        <v>4</v>
      </c>
      <c r="B22" s="18" t="s">
        <v>506</v>
      </c>
      <c r="C22" s="18" t="s">
        <v>507</v>
      </c>
      <c r="D22" s="19" t="s">
        <v>137</v>
      </c>
      <c r="E22" s="18" t="s">
        <v>138</v>
      </c>
      <c r="F22" s="69" t="s">
        <v>508</v>
      </c>
      <c r="G22" s="18"/>
      <c r="H22" s="18" t="s">
        <v>498</v>
      </c>
      <c r="I22" s="18"/>
      <c r="J22" s="18"/>
      <c r="K22" s="19" t="s">
        <v>792</v>
      </c>
      <c r="L22" s="104" t="s">
        <v>146</v>
      </c>
      <c r="M22" s="18" t="s">
        <v>158</v>
      </c>
      <c r="N22" s="20">
        <v>44607</v>
      </c>
      <c r="O22" s="42">
        <v>23073.7</v>
      </c>
      <c r="P22" s="22">
        <v>13232</v>
      </c>
      <c r="Q22" s="20">
        <v>44607</v>
      </c>
      <c r="R22" s="20">
        <v>44926</v>
      </c>
      <c r="S22" s="18">
        <v>1</v>
      </c>
      <c r="T22" s="18"/>
      <c r="U22" s="18"/>
      <c r="V22" s="18"/>
      <c r="W22" s="18" t="s">
        <v>142</v>
      </c>
      <c r="X22" s="18"/>
      <c r="Y22" s="18"/>
      <c r="Z22" s="18"/>
      <c r="AA22" s="18"/>
      <c r="AB22" s="18"/>
      <c r="AC22" s="18"/>
      <c r="AD22" s="18"/>
      <c r="AE22" s="18"/>
      <c r="AF22" s="18"/>
      <c r="AG22" s="42"/>
      <c r="AH22" s="42"/>
      <c r="AI22" s="18"/>
      <c r="AJ22" s="18"/>
      <c r="AK22" s="42"/>
      <c r="AL22" s="42"/>
      <c r="AM22" s="42"/>
      <c r="AN22" s="42">
        <f>1656+2360+10999.2+8058.5</f>
        <v>23073.7</v>
      </c>
      <c r="AO22" s="42">
        <f t="shared" si="0"/>
        <v>23073.7</v>
      </c>
      <c r="AP22" s="18"/>
      <c r="AQ22" s="18"/>
      <c r="AR22" s="18"/>
      <c r="AS22" s="18"/>
      <c r="AT22" s="18"/>
      <c r="AU22" s="18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</row>
    <row r="23" spans="1:65" x14ac:dyDescent="0.25">
      <c r="A23" s="17">
        <v>5</v>
      </c>
      <c r="B23" s="18" t="s">
        <v>512</v>
      </c>
      <c r="C23" s="23" t="s">
        <v>513</v>
      </c>
      <c r="D23" s="19" t="s">
        <v>137</v>
      </c>
      <c r="E23" s="18" t="s">
        <v>138</v>
      </c>
      <c r="F23" s="69" t="s">
        <v>806</v>
      </c>
      <c r="G23" s="18"/>
      <c r="H23" s="18" t="s">
        <v>499</v>
      </c>
      <c r="I23" s="18"/>
      <c r="J23" s="18"/>
      <c r="K23" s="19" t="s">
        <v>997</v>
      </c>
      <c r="L23" s="104" t="s">
        <v>514</v>
      </c>
      <c r="M23" s="18" t="s">
        <v>515</v>
      </c>
      <c r="N23" s="20">
        <v>44634</v>
      </c>
      <c r="O23" s="42">
        <v>33037.9</v>
      </c>
      <c r="P23" s="22">
        <v>13247</v>
      </c>
      <c r="Q23" s="20">
        <v>44634</v>
      </c>
      <c r="R23" s="20">
        <v>44926</v>
      </c>
      <c r="S23" s="18">
        <v>1</v>
      </c>
      <c r="T23" s="18"/>
      <c r="U23" s="18"/>
      <c r="V23" s="18"/>
      <c r="W23" s="22" t="s">
        <v>516</v>
      </c>
      <c r="X23" s="18"/>
      <c r="Y23" s="18"/>
      <c r="Z23" s="18"/>
      <c r="AA23" s="18"/>
      <c r="AB23" s="18"/>
      <c r="AC23" s="18"/>
      <c r="AD23" s="18"/>
      <c r="AE23" s="18"/>
      <c r="AF23" s="18"/>
      <c r="AG23" s="42"/>
      <c r="AH23" s="42"/>
      <c r="AI23" s="18"/>
      <c r="AJ23" s="18"/>
      <c r="AK23" s="42"/>
      <c r="AL23" s="42">
        <f t="shared" ref="AL23:AL167" si="1">O23-AH23+AG23+AK23</f>
        <v>33037.9</v>
      </c>
      <c r="AM23" s="42">
        <v>0</v>
      </c>
      <c r="AN23" s="42">
        <v>33037.9</v>
      </c>
      <c r="AO23" s="42">
        <f t="shared" si="0"/>
        <v>33037.9</v>
      </c>
      <c r="AP23" s="18"/>
      <c r="AQ23" s="18"/>
      <c r="AR23" s="18"/>
      <c r="AS23" s="18"/>
      <c r="AT23" s="18"/>
      <c r="AU23" s="18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1:65" x14ac:dyDescent="0.25">
      <c r="A24" s="17">
        <v>6</v>
      </c>
      <c r="B24" s="18" t="s">
        <v>512</v>
      </c>
      <c r="C24" s="23" t="s">
        <v>513</v>
      </c>
      <c r="D24" s="19" t="s">
        <v>137</v>
      </c>
      <c r="E24" s="18" t="s">
        <v>138</v>
      </c>
      <c r="F24" s="69" t="s">
        <v>807</v>
      </c>
      <c r="G24" s="18"/>
      <c r="H24" s="18" t="s">
        <v>499</v>
      </c>
      <c r="I24" s="18"/>
      <c r="J24" s="18"/>
      <c r="K24" s="19" t="s">
        <v>996</v>
      </c>
      <c r="L24" s="104" t="s">
        <v>517</v>
      </c>
      <c r="M24" s="18" t="s">
        <v>518</v>
      </c>
      <c r="N24" s="20">
        <v>44627</v>
      </c>
      <c r="O24" s="42">
        <v>29670.01</v>
      </c>
      <c r="P24" s="22">
        <v>13242</v>
      </c>
      <c r="Q24" s="20">
        <v>44627</v>
      </c>
      <c r="R24" s="20">
        <v>44926</v>
      </c>
      <c r="S24" s="18">
        <v>1</v>
      </c>
      <c r="T24" s="18"/>
      <c r="U24" s="18"/>
      <c r="V24" s="18"/>
      <c r="W24" s="22" t="s">
        <v>516</v>
      </c>
      <c r="X24" s="18"/>
      <c r="Y24" s="18"/>
      <c r="Z24" s="18"/>
      <c r="AA24" s="18"/>
      <c r="AB24" s="18"/>
      <c r="AC24" s="18"/>
      <c r="AD24" s="18"/>
      <c r="AE24" s="18"/>
      <c r="AF24" s="18"/>
      <c r="AG24" s="42"/>
      <c r="AH24" s="42"/>
      <c r="AI24" s="18"/>
      <c r="AJ24" s="18"/>
      <c r="AK24" s="42"/>
      <c r="AL24" s="42">
        <f t="shared" si="1"/>
        <v>29670.01</v>
      </c>
      <c r="AM24" s="42">
        <v>0</v>
      </c>
      <c r="AN24" s="42">
        <v>29670.01</v>
      </c>
      <c r="AO24" s="42">
        <f t="shared" si="0"/>
        <v>29670.01</v>
      </c>
      <c r="AP24" s="18"/>
      <c r="AQ24" s="18"/>
      <c r="AR24" s="18"/>
      <c r="AS24" s="18"/>
      <c r="AT24" s="18"/>
      <c r="AU24" s="18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</row>
    <row r="25" spans="1:65" x14ac:dyDescent="0.25">
      <c r="A25" s="17">
        <v>7</v>
      </c>
      <c r="B25" s="18" t="s">
        <v>512</v>
      </c>
      <c r="C25" s="23" t="s">
        <v>513</v>
      </c>
      <c r="D25" s="19" t="s">
        <v>137</v>
      </c>
      <c r="E25" s="18" t="s">
        <v>138</v>
      </c>
      <c r="F25" s="69" t="s">
        <v>807</v>
      </c>
      <c r="G25" s="18"/>
      <c r="H25" s="18" t="s">
        <v>499</v>
      </c>
      <c r="I25" s="18"/>
      <c r="J25" s="18"/>
      <c r="K25" s="19" t="s">
        <v>995</v>
      </c>
      <c r="L25" s="104" t="s">
        <v>146</v>
      </c>
      <c r="M25" s="18" t="s">
        <v>158</v>
      </c>
      <c r="N25" s="20">
        <v>44627</v>
      </c>
      <c r="O25" s="42">
        <v>4920</v>
      </c>
      <c r="P25" s="22">
        <v>13244</v>
      </c>
      <c r="Q25" s="20">
        <v>44627</v>
      </c>
      <c r="R25" s="20">
        <v>44926</v>
      </c>
      <c r="S25" s="18">
        <v>1</v>
      </c>
      <c r="T25" s="18"/>
      <c r="U25" s="18"/>
      <c r="V25" s="18"/>
      <c r="W25" s="18" t="s">
        <v>516</v>
      </c>
      <c r="X25" s="18"/>
      <c r="Y25" s="18"/>
      <c r="Z25" s="18"/>
      <c r="AA25" s="18"/>
      <c r="AB25" s="18"/>
      <c r="AC25" s="18"/>
      <c r="AD25" s="18"/>
      <c r="AE25" s="18"/>
      <c r="AF25" s="18"/>
      <c r="AG25" s="42"/>
      <c r="AH25" s="42"/>
      <c r="AI25" s="18"/>
      <c r="AJ25" s="18"/>
      <c r="AK25" s="42"/>
      <c r="AL25" s="42">
        <f t="shared" si="1"/>
        <v>4920</v>
      </c>
      <c r="AM25" s="42">
        <v>0</v>
      </c>
      <c r="AN25" s="42">
        <v>4920</v>
      </c>
      <c r="AO25" s="42">
        <f t="shared" si="0"/>
        <v>4920</v>
      </c>
      <c r="AP25" s="18"/>
      <c r="AQ25" s="18"/>
      <c r="AR25" s="18"/>
      <c r="AS25" s="18"/>
      <c r="AT25" s="18"/>
      <c r="AU25" s="18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</row>
    <row r="26" spans="1:65" x14ac:dyDescent="0.25">
      <c r="A26" s="17">
        <v>9</v>
      </c>
      <c r="B26" s="18" t="s">
        <v>512</v>
      </c>
      <c r="C26" s="23" t="s">
        <v>513</v>
      </c>
      <c r="D26" s="19" t="s">
        <v>137</v>
      </c>
      <c r="E26" s="18" t="s">
        <v>138</v>
      </c>
      <c r="F26" s="69" t="s">
        <v>808</v>
      </c>
      <c r="G26" s="18"/>
      <c r="H26" s="18" t="s">
        <v>499</v>
      </c>
      <c r="I26" s="18"/>
      <c r="J26" s="18"/>
      <c r="K26" s="19" t="s">
        <v>994</v>
      </c>
      <c r="L26" s="104" t="s">
        <v>519</v>
      </c>
      <c r="M26" s="18" t="s">
        <v>520</v>
      </c>
      <c r="N26" s="20">
        <v>44627</v>
      </c>
      <c r="O26" s="42">
        <v>1188</v>
      </c>
      <c r="P26" s="22">
        <v>13242</v>
      </c>
      <c r="Q26" s="20">
        <v>44627</v>
      </c>
      <c r="R26" s="20">
        <v>44926</v>
      </c>
      <c r="S26" s="18">
        <v>1</v>
      </c>
      <c r="T26" s="18"/>
      <c r="U26" s="18"/>
      <c r="V26" s="18"/>
      <c r="W26" s="22" t="s">
        <v>516</v>
      </c>
      <c r="X26" s="18"/>
      <c r="Y26" s="18"/>
      <c r="Z26" s="18"/>
      <c r="AA26" s="18"/>
      <c r="AB26" s="18"/>
      <c r="AC26" s="18"/>
      <c r="AD26" s="18"/>
      <c r="AE26" s="18"/>
      <c r="AF26" s="18"/>
      <c r="AG26" s="42"/>
      <c r="AH26" s="42"/>
      <c r="AI26" s="18"/>
      <c r="AJ26" s="18"/>
      <c r="AK26" s="42"/>
      <c r="AL26" s="42">
        <f t="shared" si="1"/>
        <v>1188</v>
      </c>
      <c r="AM26" s="42">
        <v>0</v>
      </c>
      <c r="AN26" s="42">
        <v>1188</v>
      </c>
      <c r="AO26" s="42">
        <f t="shared" si="0"/>
        <v>1188</v>
      </c>
      <c r="AP26" s="18"/>
      <c r="AQ26" s="18"/>
      <c r="AR26" s="18"/>
      <c r="AS26" s="18"/>
      <c r="AT26" s="18"/>
      <c r="AU26" s="18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</row>
    <row r="27" spans="1:65" ht="25.5" x14ac:dyDescent="0.25">
      <c r="A27" s="17">
        <v>10</v>
      </c>
      <c r="B27" s="18" t="s">
        <v>512</v>
      </c>
      <c r="C27" s="23" t="s">
        <v>513</v>
      </c>
      <c r="D27" s="19" t="s">
        <v>137</v>
      </c>
      <c r="E27" s="18" t="s">
        <v>138</v>
      </c>
      <c r="F27" s="69" t="s">
        <v>809</v>
      </c>
      <c r="G27" s="18"/>
      <c r="H27" s="18" t="s">
        <v>499</v>
      </c>
      <c r="I27" s="18"/>
      <c r="J27" s="18"/>
      <c r="K27" s="19" t="s">
        <v>998</v>
      </c>
      <c r="L27" s="104" t="s">
        <v>521</v>
      </c>
      <c r="M27" s="18" t="s">
        <v>522</v>
      </c>
      <c r="N27" s="20">
        <v>44627</v>
      </c>
      <c r="O27" s="42">
        <v>8737.5</v>
      </c>
      <c r="P27" s="22">
        <v>13242</v>
      </c>
      <c r="Q27" s="20">
        <v>44627</v>
      </c>
      <c r="R27" s="20">
        <v>44926</v>
      </c>
      <c r="S27" s="18">
        <v>1</v>
      </c>
      <c r="T27" s="18"/>
      <c r="U27" s="18"/>
      <c r="V27" s="18"/>
      <c r="W27" s="18" t="s">
        <v>516</v>
      </c>
      <c r="X27" s="18"/>
      <c r="Y27" s="18"/>
      <c r="Z27" s="18"/>
      <c r="AA27" s="18"/>
      <c r="AB27" s="18"/>
      <c r="AC27" s="18"/>
      <c r="AD27" s="18"/>
      <c r="AE27" s="18"/>
      <c r="AF27" s="18"/>
      <c r="AG27" s="42"/>
      <c r="AH27" s="42"/>
      <c r="AI27" s="18"/>
      <c r="AJ27" s="18"/>
      <c r="AK27" s="42"/>
      <c r="AL27" s="42">
        <f t="shared" si="1"/>
        <v>8737.5</v>
      </c>
      <c r="AM27" s="42">
        <v>0</v>
      </c>
      <c r="AN27" s="42">
        <v>8737.5</v>
      </c>
      <c r="AO27" s="42">
        <f t="shared" si="0"/>
        <v>8737.5</v>
      </c>
      <c r="AP27" s="18"/>
      <c r="AQ27" s="18"/>
      <c r="AR27" s="18"/>
      <c r="AS27" s="18"/>
      <c r="AT27" s="18"/>
      <c r="AU27" s="18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</row>
    <row r="28" spans="1:65" x14ac:dyDescent="0.25">
      <c r="A28" s="17">
        <v>11</v>
      </c>
      <c r="B28" s="18" t="s">
        <v>523</v>
      </c>
      <c r="C28" s="18" t="s">
        <v>524</v>
      </c>
      <c r="D28" s="19" t="s">
        <v>137</v>
      </c>
      <c r="E28" s="18" t="s">
        <v>138</v>
      </c>
      <c r="F28" s="69" t="s">
        <v>143</v>
      </c>
      <c r="G28" s="18"/>
      <c r="H28" s="18" t="s">
        <v>525</v>
      </c>
      <c r="I28" s="18"/>
      <c r="J28" s="18"/>
      <c r="K28" s="19" t="s">
        <v>819</v>
      </c>
      <c r="L28" s="104" t="s">
        <v>144</v>
      </c>
      <c r="M28" s="18" t="s">
        <v>145</v>
      </c>
      <c r="N28" s="20">
        <v>44650</v>
      </c>
      <c r="O28" s="42">
        <v>320000</v>
      </c>
      <c r="P28" s="22">
        <v>13264</v>
      </c>
      <c r="Q28" s="20">
        <v>44650</v>
      </c>
      <c r="R28" s="20">
        <v>44926</v>
      </c>
      <c r="S28" s="18">
        <v>1</v>
      </c>
      <c r="T28" s="18"/>
      <c r="U28" s="18"/>
      <c r="V28" s="18"/>
      <c r="W28" s="18" t="s">
        <v>526</v>
      </c>
      <c r="X28" s="18"/>
      <c r="Y28" s="18"/>
      <c r="Z28" s="18"/>
      <c r="AA28" s="18"/>
      <c r="AB28" s="18"/>
      <c r="AC28" s="18"/>
      <c r="AD28" s="18"/>
      <c r="AE28" s="18"/>
      <c r="AF28" s="18"/>
      <c r="AG28" s="42"/>
      <c r="AH28" s="42"/>
      <c r="AI28" s="18"/>
      <c r="AJ28" s="18"/>
      <c r="AK28" s="42"/>
      <c r="AL28" s="42">
        <f t="shared" si="1"/>
        <v>320000</v>
      </c>
      <c r="AM28" s="42">
        <v>0</v>
      </c>
      <c r="AN28" s="42">
        <v>259840</v>
      </c>
      <c r="AO28" s="42">
        <f t="shared" si="0"/>
        <v>259840</v>
      </c>
      <c r="AP28" s="18"/>
      <c r="AQ28" s="18"/>
      <c r="AR28" s="18"/>
      <c r="AS28" s="18"/>
      <c r="AT28" s="18"/>
      <c r="AU28" s="18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</row>
    <row r="29" spans="1:65" x14ac:dyDescent="0.25">
      <c r="A29" s="17">
        <v>12</v>
      </c>
      <c r="B29" s="18" t="s">
        <v>527</v>
      </c>
      <c r="C29" s="18" t="s">
        <v>528</v>
      </c>
      <c r="D29" s="19" t="s">
        <v>137</v>
      </c>
      <c r="E29" s="18" t="s">
        <v>138</v>
      </c>
      <c r="F29" s="69" t="s">
        <v>529</v>
      </c>
      <c r="G29" s="18"/>
      <c r="H29" s="18" t="s">
        <v>530</v>
      </c>
      <c r="I29" s="18"/>
      <c r="J29" s="18"/>
      <c r="K29" s="19" t="s">
        <v>992</v>
      </c>
      <c r="L29" s="104" t="s">
        <v>531</v>
      </c>
      <c r="M29" s="18" t="s">
        <v>532</v>
      </c>
      <c r="N29" s="20">
        <v>44669</v>
      </c>
      <c r="O29" s="42">
        <v>1993.15</v>
      </c>
      <c r="P29" s="22">
        <v>13272</v>
      </c>
      <c r="Q29" s="20">
        <v>44669</v>
      </c>
      <c r="R29" s="20">
        <v>44926</v>
      </c>
      <c r="S29" s="18">
        <v>1</v>
      </c>
      <c r="T29" s="18"/>
      <c r="U29" s="18"/>
      <c r="V29" s="18"/>
      <c r="W29" s="18" t="s">
        <v>541</v>
      </c>
      <c r="X29" s="18"/>
      <c r="Y29" s="18"/>
      <c r="Z29" s="18"/>
      <c r="AA29" s="18"/>
      <c r="AB29" s="18"/>
      <c r="AC29" s="18"/>
      <c r="AD29" s="18"/>
      <c r="AE29" s="18"/>
      <c r="AF29" s="18"/>
      <c r="AG29" s="42"/>
      <c r="AH29" s="42"/>
      <c r="AI29" s="18"/>
      <c r="AJ29" s="18"/>
      <c r="AK29" s="42"/>
      <c r="AL29" s="42">
        <f t="shared" si="1"/>
        <v>1993.15</v>
      </c>
      <c r="AM29" s="42">
        <v>0</v>
      </c>
      <c r="AN29" s="42">
        <v>0</v>
      </c>
      <c r="AO29" s="42">
        <f t="shared" si="0"/>
        <v>0</v>
      </c>
      <c r="AP29" s="18"/>
      <c r="AQ29" s="18"/>
      <c r="AR29" s="18"/>
      <c r="AS29" s="18"/>
      <c r="AT29" s="18"/>
      <c r="AU29" s="18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</row>
    <row r="30" spans="1:65" x14ac:dyDescent="0.25">
      <c r="A30" s="17">
        <v>13</v>
      </c>
      <c r="B30" s="18" t="s">
        <v>527</v>
      </c>
      <c r="C30" s="18" t="s">
        <v>528</v>
      </c>
      <c r="D30" s="19" t="s">
        <v>137</v>
      </c>
      <c r="E30" s="18" t="s">
        <v>138</v>
      </c>
      <c r="F30" s="69" t="s">
        <v>529</v>
      </c>
      <c r="G30" s="18"/>
      <c r="H30" s="18" t="s">
        <v>530</v>
      </c>
      <c r="I30" s="18"/>
      <c r="J30" s="18"/>
      <c r="K30" s="19" t="s">
        <v>993</v>
      </c>
      <c r="L30" s="104" t="s">
        <v>533</v>
      </c>
      <c r="M30" s="18" t="s">
        <v>534</v>
      </c>
      <c r="N30" s="20">
        <v>44638</v>
      </c>
      <c r="O30" s="42">
        <v>8679.7999999999993</v>
      </c>
      <c r="P30" s="22">
        <v>13272</v>
      </c>
      <c r="Q30" s="20">
        <v>44638</v>
      </c>
      <c r="R30" s="20">
        <v>44638</v>
      </c>
      <c r="S30" s="18">
        <v>1</v>
      </c>
      <c r="T30" s="18"/>
      <c r="U30" s="18"/>
      <c r="V30" s="18"/>
      <c r="W30" s="18" t="s">
        <v>541</v>
      </c>
      <c r="X30" s="18"/>
      <c r="Y30" s="18"/>
      <c r="Z30" s="18"/>
      <c r="AA30" s="18"/>
      <c r="AB30" s="18"/>
      <c r="AC30" s="18"/>
      <c r="AD30" s="18"/>
      <c r="AE30" s="18"/>
      <c r="AF30" s="18"/>
      <c r="AG30" s="42"/>
      <c r="AH30" s="42"/>
      <c r="AI30" s="18"/>
      <c r="AJ30" s="18"/>
      <c r="AK30" s="42"/>
      <c r="AL30" s="42">
        <f t="shared" si="1"/>
        <v>8679.7999999999993</v>
      </c>
      <c r="AM30" s="42">
        <v>0</v>
      </c>
      <c r="AN30" s="42">
        <v>1000</v>
      </c>
      <c r="AO30" s="42">
        <f t="shared" si="0"/>
        <v>1000</v>
      </c>
      <c r="AP30" s="18"/>
      <c r="AQ30" s="18"/>
      <c r="AR30" s="18"/>
      <c r="AS30" s="18"/>
      <c r="AT30" s="18"/>
      <c r="AU30" s="18"/>
      <c r="AV30" s="17"/>
      <c r="AW30" s="17"/>
      <c r="AX30" s="24"/>
      <c r="AY30" s="25"/>
      <c r="AZ30" s="24"/>
      <c r="BA30" s="25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</row>
    <row r="31" spans="1:65" x14ac:dyDescent="0.25">
      <c r="A31" s="17">
        <v>14</v>
      </c>
      <c r="B31" s="18" t="s">
        <v>527</v>
      </c>
      <c r="C31" s="18" t="s">
        <v>528</v>
      </c>
      <c r="D31" s="19" t="s">
        <v>137</v>
      </c>
      <c r="E31" s="18" t="s">
        <v>138</v>
      </c>
      <c r="F31" s="69" t="s">
        <v>529</v>
      </c>
      <c r="G31" s="18"/>
      <c r="H31" s="18" t="s">
        <v>530</v>
      </c>
      <c r="I31" s="18"/>
      <c r="J31" s="18"/>
      <c r="K31" s="19" t="s">
        <v>999</v>
      </c>
      <c r="L31" s="104" t="s">
        <v>535</v>
      </c>
      <c r="M31" s="18" t="s">
        <v>536</v>
      </c>
      <c r="N31" s="20">
        <v>44669</v>
      </c>
      <c r="O31" s="42">
        <v>10279.799999999999</v>
      </c>
      <c r="P31" s="22">
        <v>13272</v>
      </c>
      <c r="Q31" s="20">
        <v>44669</v>
      </c>
      <c r="R31" s="20">
        <v>44926</v>
      </c>
      <c r="S31" s="18">
        <v>1</v>
      </c>
      <c r="T31" s="18"/>
      <c r="U31" s="18"/>
      <c r="V31" s="18"/>
      <c r="W31" s="18" t="s">
        <v>541</v>
      </c>
      <c r="X31" s="18"/>
      <c r="Y31" s="18"/>
      <c r="Z31" s="18"/>
      <c r="AA31" s="18"/>
      <c r="AB31" s="18"/>
      <c r="AC31" s="18"/>
      <c r="AD31" s="18"/>
      <c r="AE31" s="18"/>
      <c r="AF31" s="18"/>
      <c r="AG31" s="42"/>
      <c r="AH31" s="42"/>
      <c r="AI31" s="18"/>
      <c r="AJ31" s="18"/>
      <c r="AK31" s="42"/>
      <c r="AL31" s="42">
        <f t="shared" si="1"/>
        <v>10279.799999999999</v>
      </c>
      <c r="AM31" s="42">
        <v>0</v>
      </c>
      <c r="AN31" s="42">
        <v>6796.12</v>
      </c>
      <c r="AO31" s="42">
        <f t="shared" si="0"/>
        <v>6796.12</v>
      </c>
      <c r="AP31" s="18"/>
      <c r="AQ31" s="18"/>
      <c r="AR31" s="18"/>
      <c r="AS31" s="18"/>
      <c r="AT31" s="18"/>
      <c r="AU31" s="18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</row>
    <row r="32" spans="1:65" x14ac:dyDescent="0.25">
      <c r="A32" s="17">
        <v>15</v>
      </c>
      <c r="B32" s="18" t="s">
        <v>527</v>
      </c>
      <c r="C32" s="18" t="s">
        <v>528</v>
      </c>
      <c r="D32" s="19" t="s">
        <v>137</v>
      </c>
      <c r="E32" s="18" t="s">
        <v>138</v>
      </c>
      <c r="F32" s="69" t="s">
        <v>529</v>
      </c>
      <c r="G32" s="18"/>
      <c r="H32" s="18" t="s">
        <v>530</v>
      </c>
      <c r="I32" s="18"/>
      <c r="J32" s="18"/>
      <c r="K32" s="19" t="s">
        <v>1000</v>
      </c>
      <c r="L32" s="104" t="s">
        <v>537</v>
      </c>
      <c r="M32" s="18" t="s">
        <v>538</v>
      </c>
      <c r="N32" s="20">
        <v>44669</v>
      </c>
      <c r="O32" s="42">
        <v>7384.05</v>
      </c>
      <c r="P32" s="22">
        <v>13273</v>
      </c>
      <c r="Q32" s="20">
        <v>44669</v>
      </c>
      <c r="R32" s="20">
        <v>44926</v>
      </c>
      <c r="S32" s="18">
        <v>1</v>
      </c>
      <c r="T32" s="18"/>
      <c r="U32" s="18"/>
      <c r="V32" s="18"/>
      <c r="W32" s="18" t="s">
        <v>541</v>
      </c>
      <c r="X32" s="18"/>
      <c r="Y32" s="18"/>
      <c r="Z32" s="18"/>
      <c r="AA32" s="18"/>
      <c r="AB32" s="18"/>
      <c r="AC32" s="18"/>
      <c r="AD32" s="18"/>
      <c r="AE32" s="18"/>
      <c r="AF32" s="18"/>
      <c r="AG32" s="42"/>
      <c r="AH32" s="42"/>
      <c r="AI32" s="18"/>
      <c r="AJ32" s="18"/>
      <c r="AK32" s="42"/>
      <c r="AL32" s="42">
        <f t="shared" si="1"/>
        <v>7384.05</v>
      </c>
      <c r="AM32" s="42">
        <v>0</v>
      </c>
      <c r="AN32" s="42">
        <v>978.3</v>
      </c>
      <c r="AO32" s="42">
        <f t="shared" si="0"/>
        <v>978.3</v>
      </c>
      <c r="AP32" s="18"/>
      <c r="AQ32" s="18"/>
      <c r="AR32" s="18"/>
      <c r="AS32" s="18"/>
      <c r="AT32" s="18"/>
      <c r="AU32" s="18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</row>
    <row r="33" spans="1:65" x14ac:dyDescent="0.25">
      <c r="A33" s="17">
        <v>16</v>
      </c>
      <c r="B33" s="18" t="s">
        <v>527</v>
      </c>
      <c r="C33" s="18" t="s">
        <v>528</v>
      </c>
      <c r="D33" s="19" t="s">
        <v>137</v>
      </c>
      <c r="E33" s="18" t="s">
        <v>138</v>
      </c>
      <c r="F33" s="69" t="s">
        <v>529</v>
      </c>
      <c r="G33" s="18"/>
      <c r="H33" s="18" t="s">
        <v>530</v>
      </c>
      <c r="I33" s="18"/>
      <c r="J33" s="18"/>
      <c r="K33" s="19" t="s">
        <v>1001</v>
      </c>
      <c r="L33" s="104" t="s">
        <v>539</v>
      </c>
      <c r="M33" s="18" t="s">
        <v>540</v>
      </c>
      <c r="N33" s="20">
        <v>44669</v>
      </c>
      <c r="O33" s="42">
        <v>849</v>
      </c>
      <c r="P33" s="22">
        <v>13276</v>
      </c>
      <c r="Q33" s="20">
        <v>44669</v>
      </c>
      <c r="R33" s="20">
        <v>44926</v>
      </c>
      <c r="S33" s="18">
        <v>1</v>
      </c>
      <c r="T33" s="18"/>
      <c r="U33" s="18"/>
      <c r="V33" s="18"/>
      <c r="W33" s="18" t="s">
        <v>541</v>
      </c>
      <c r="X33" s="18"/>
      <c r="Y33" s="18"/>
      <c r="Z33" s="18"/>
      <c r="AA33" s="18"/>
      <c r="AB33" s="18"/>
      <c r="AC33" s="18"/>
      <c r="AD33" s="18"/>
      <c r="AE33" s="18"/>
      <c r="AF33" s="18"/>
      <c r="AG33" s="42"/>
      <c r="AH33" s="42"/>
      <c r="AI33" s="18"/>
      <c r="AJ33" s="18"/>
      <c r="AK33" s="42"/>
      <c r="AL33" s="42">
        <f t="shared" si="1"/>
        <v>849</v>
      </c>
      <c r="AM33" s="42">
        <v>0</v>
      </c>
      <c r="AN33" s="42">
        <v>0</v>
      </c>
      <c r="AO33" s="42">
        <f t="shared" si="0"/>
        <v>0</v>
      </c>
      <c r="AP33" s="18"/>
      <c r="AQ33" s="18"/>
      <c r="AR33" s="18"/>
      <c r="AS33" s="18"/>
      <c r="AT33" s="18"/>
      <c r="AU33" s="18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</row>
    <row r="34" spans="1:65" ht="25.5" x14ac:dyDescent="0.25">
      <c r="A34" s="17">
        <v>17</v>
      </c>
      <c r="B34" s="18" t="s">
        <v>543</v>
      </c>
      <c r="C34" s="18" t="s">
        <v>542</v>
      </c>
      <c r="D34" s="19" t="s">
        <v>137</v>
      </c>
      <c r="E34" s="18" t="s">
        <v>138</v>
      </c>
      <c r="F34" s="69" t="s">
        <v>544</v>
      </c>
      <c r="G34" s="18"/>
      <c r="H34" s="18" t="s">
        <v>543</v>
      </c>
      <c r="I34" s="18"/>
      <c r="J34" s="18"/>
      <c r="K34" s="19" t="s">
        <v>1002</v>
      </c>
      <c r="L34" s="104" t="s">
        <v>545</v>
      </c>
      <c r="M34" s="18" t="s">
        <v>546</v>
      </c>
      <c r="N34" s="20">
        <v>44726</v>
      </c>
      <c r="O34" s="42">
        <v>1890854.76</v>
      </c>
      <c r="P34" s="22">
        <v>13310</v>
      </c>
      <c r="Q34" s="20">
        <v>44726</v>
      </c>
      <c r="R34" s="20">
        <v>45091</v>
      </c>
      <c r="S34" s="18">
        <v>119</v>
      </c>
      <c r="T34" s="18"/>
      <c r="U34" s="18"/>
      <c r="V34" s="18"/>
      <c r="W34" s="18" t="s">
        <v>541</v>
      </c>
      <c r="X34" s="18"/>
      <c r="Y34" s="18"/>
      <c r="Z34" s="18"/>
      <c r="AA34" s="18"/>
      <c r="AB34" s="18"/>
      <c r="AC34" s="18"/>
      <c r="AD34" s="18"/>
      <c r="AE34" s="18"/>
      <c r="AF34" s="18"/>
      <c r="AG34" s="42"/>
      <c r="AH34" s="42"/>
      <c r="AI34" s="18"/>
      <c r="AJ34" s="18"/>
      <c r="AK34" s="42"/>
      <c r="AL34" s="42">
        <f t="shared" si="1"/>
        <v>1890854.76</v>
      </c>
      <c r="AM34" s="42">
        <v>0</v>
      </c>
      <c r="AN34" s="42">
        <v>802911.11</v>
      </c>
      <c r="AO34" s="42">
        <f t="shared" si="0"/>
        <v>802911.11</v>
      </c>
      <c r="AP34" s="18"/>
      <c r="AQ34" s="18"/>
      <c r="AR34" s="18"/>
      <c r="AS34" s="18"/>
      <c r="AT34" s="18"/>
      <c r="AU34" s="18"/>
      <c r="AV34" s="17"/>
      <c r="AW34" s="17"/>
      <c r="AX34" s="17"/>
      <c r="AY34" s="17"/>
      <c r="AZ34" s="24"/>
      <c r="BA34" s="25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</row>
    <row r="35" spans="1:65" x14ac:dyDescent="0.25">
      <c r="A35" s="17">
        <v>18</v>
      </c>
      <c r="B35" s="18" t="s">
        <v>547</v>
      </c>
      <c r="C35" s="18" t="s">
        <v>502</v>
      </c>
      <c r="D35" s="19" t="s">
        <v>137</v>
      </c>
      <c r="E35" s="18" t="s">
        <v>138</v>
      </c>
      <c r="F35" s="69" t="s">
        <v>548</v>
      </c>
      <c r="G35" s="18"/>
      <c r="H35" s="18" t="s">
        <v>500</v>
      </c>
      <c r="I35" s="18"/>
      <c r="J35" s="18"/>
      <c r="K35" s="19" t="s">
        <v>1005</v>
      </c>
      <c r="L35" s="104" t="s">
        <v>549</v>
      </c>
      <c r="M35" s="18" t="s">
        <v>550</v>
      </c>
      <c r="N35" s="20">
        <v>44736</v>
      </c>
      <c r="O35" s="42">
        <v>250560</v>
      </c>
      <c r="P35" s="22">
        <v>13318</v>
      </c>
      <c r="Q35" s="20">
        <v>44736</v>
      </c>
      <c r="R35" s="20">
        <v>44926</v>
      </c>
      <c r="S35" s="18">
        <v>1</v>
      </c>
      <c r="T35" s="18"/>
      <c r="U35" s="18"/>
      <c r="V35" s="18"/>
      <c r="W35" s="18" t="s">
        <v>526</v>
      </c>
      <c r="X35" s="18"/>
      <c r="Y35" s="18"/>
      <c r="Z35" s="18"/>
      <c r="AA35" s="18"/>
      <c r="AB35" s="18"/>
      <c r="AC35" s="18"/>
      <c r="AD35" s="18"/>
      <c r="AE35" s="18"/>
      <c r="AF35" s="18"/>
      <c r="AG35" s="42"/>
      <c r="AH35" s="42"/>
      <c r="AI35" s="18"/>
      <c r="AJ35" s="18"/>
      <c r="AK35" s="42"/>
      <c r="AL35" s="42">
        <f t="shared" si="1"/>
        <v>250560</v>
      </c>
      <c r="AM35" s="42">
        <v>0</v>
      </c>
      <c r="AN35" s="42">
        <v>205723.68</v>
      </c>
      <c r="AO35" s="42">
        <f t="shared" ref="AO35:AO199" si="2">AM35+AN35</f>
        <v>205723.68</v>
      </c>
      <c r="AP35" s="18"/>
      <c r="AQ35" s="18"/>
      <c r="AR35" s="18"/>
      <c r="AS35" s="18"/>
      <c r="AT35" s="18"/>
      <c r="AU35" s="18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</row>
    <row r="36" spans="1:65" x14ac:dyDescent="0.25">
      <c r="A36" s="17">
        <v>19</v>
      </c>
      <c r="B36" s="18" t="s">
        <v>551</v>
      </c>
      <c r="C36" s="18" t="s">
        <v>503</v>
      </c>
      <c r="D36" s="19" t="s">
        <v>137</v>
      </c>
      <c r="E36" s="18" t="s">
        <v>138</v>
      </c>
      <c r="F36" s="69" t="s">
        <v>215</v>
      </c>
      <c r="G36" s="18"/>
      <c r="H36" s="18" t="s">
        <v>501</v>
      </c>
      <c r="I36" s="18"/>
      <c r="J36" s="18"/>
      <c r="K36" s="19" t="s">
        <v>872</v>
      </c>
      <c r="L36" s="104" t="s">
        <v>552</v>
      </c>
      <c r="M36" s="18" t="s">
        <v>873</v>
      </c>
      <c r="N36" s="20">
        <v>44774</v>
      </c>
      <c r="O36" s="42">
        <v>42000</v>
      </c>
      <c r="P36" s="22">
        <v>13352</v>
      </c>
      <c r="Q36" s="20">
        <v>44774</v>
      </c>
      <c r="R36" s="20">
        <v>45139</v>
      </c>
      <c r="S36" s="18">
        <v>1</v>
      </c>
      <c r="T36" s="18"/>
      <c r="U36" s="18"/>
      <c r="V36" s="18"/>
      <c r="W36" s="18" t="s">
        <v>553</v>
      </c>
      <c r="X36" s="18"/>
      <c r="Y36" s="18"/>
      <c r="Z36" s="18"/>
      <c r="AA36" s="18"/>
      <c r="AB36" s="18"/>
      <c r="AC36" s="18"/>
      <c r="AD36" s="18"/>
      <c r="AE36" s="18"/>
      <c r="AF36" s="18"/>
      <c r="AG36" s="42"/>
      <c r="AH36" s="42"/>
      <c r="AI36" s="18"/>
      <c r="AJ36" s="18"/>
      <c r="AK36" s="42"/>
      <c r="AL36" s="42">
        <f t="shared" si="1"/>
        <v>42000</v>
      </c>
      <c r="AM36" s="42">
        <v>0</v>
      </c>
      <c r="AN36" s="42">
        <v>17500</v>
      </c>
      <c r="AO36" s="42">
        <f t="shared" si="2"/>
        <v>17500</v>
      </c>
      <c r="AP36" s="18"/>
      <c r="AQ36" s="18"/>
      <c r="AR36" s="18"/>
      <c r="AS36" s="18"/>
      <c r="AT36" s="18"/>
      <c r="AU36" s="18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</row>
    <row r="37" spans="1:65" x14ac:dyDescent="0.25">
      <c r="A37" s="17">
        <v>20</v>
      </c>
      <c r="B37" s="18" t="s">
        <v>551</v>
      </c>
      <c r="C37" s="18" t="s">
        <v>503</v>
      </c>
      <c r="D37" s="19" t="s">
        <v>137</v>
      </c>
      <c r="E37" s="18" t="s">
        <v>138</v>
      </c>
      <c r="F37" s="69" t="s">
        <v>215</v>
      </c>
      <c r="G37" s="18"/>
      <c r="H37" s="18" t="s">
        <v>501</v>
      </c>
      <c r="I37" s="18"/>
      <c r="J37" s="18"/>
      <c r="K37" s="19" t="s">
        <v>870</v>
      </c>
      <c r="L37" s="104" t="s">
        <v>554</v>
      </c>
      <c r="M37" s="18" t="s">
        <v>871</v>
      </c>
      <c r="N37" s="20">
        <v>44784</v>
      </c>
      <c r="O37" s="42">
        <v>50400</v>
      </c>
      <c r="P37" s="22">
        <v>13352</v>
      </c>
      <c r="Q37" s="20">
        <v>44784</v>
      </c>
      <c r="R37" s="20">
        <v>45149</v>
      </c>
      <c r="S37" s="18">
        <v>1</v>
      </c>
      <c r="T37" s="18"/>
      <c r="U37" s="18"/>
      <c r="V37" s="18"/>
      <c r="W37" s="18" t="s">
        <v>553</v>
      </c>
      <c r="X37" s="18"/>
      <c r="Y37" s="18"/>
      <c r="Z37" s="18"/>
      <c r="AA37" s="18"/>
      <c r="AB37" s="18"/>
      <c r="AC37" s="18"/>
      <c r="AD37" s="18"/>
      <c r="AE37" s="18"/>
      <c r="AF37" s="18"/>
      <c r="AG37" s="42"/>
      <c r="AH37" s="42"/>
      <c r="AI37" s="18"/>
      <c r="AJ37" s="18"/>
      <c r="AK37" s="42"/>
      <c r="AL37" s="42">
        <f t="shared" si="1"/>
        <v>50400</v>
      </c>
      <c r="AM37" s="42">
        <v>0</v>
      </c>
      <c r="AN37" s="42">
        <v>19740</v>
      </c>
      <c r="AO37" s="42">
        <f t="shared" si="2"/>
        <v>19740</v>
      </c>
      <c r="AP37" s="18"/>
      <c r="AQ37" s="18"/>
      <c r="AR37" s="18"/>
      <c r="AS37" s="18"/>
      <c r="AT37" s="18"/>
      <c r="AU37" s="18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</row>
    <row r="38" spans="1:65" x14ac:dyDescent="0.25">
      <c r="A38" s="17">
        <v>21</v>
      </c>
      <c r="B38" s="18" t="s">
        <v>551</v>
      </c>
      <c r="C38" s="18" t="s">
        <v>503</v>
      </c>
      <c r="D38" s="19" t="s">
        <v>137</v>
      </c>
      <c r="E38" s="18" t="s">
        <v>138</v>
      </c>
      <c r="F38" s="69" t="s">
        <v>555</v>
      </c>
      <c r="G38" s="18"/>
      <c r="H38" s="18" t="s">
        <v>501</v>
      </c>
      <c r="I38" s="18"/>
      <c r="J38" s="18"/>
      <c r="K38" s="19" t="s">
        <v>857</v>
      </c>
      <c r="L38" s="104" t="s">
        <v>441</v>
      </c>
      <c r="M38" s="18" t="s">
        <v>440</v>
      </c>
      <c r="N38" s="20">
        <v>44760</v>
      </c>
      <c r="O38" s="42">
        <v>63576</v>
      </c>
      <c r="P38" s="22">
        <v>13345</v>
      </c>
      <c r="Q38" s="20">
        <v>44760</v>
      </c>
      <c r="R38" s="20">
        <v>45125</v>
      </c>
      <c r="S38" s="18">
        <v>1</v>
      </c>
      <c r="T38" s="18"/>
      <c r="U38" s="18"/>
      <c r="V38" s="18"/>
      <c r="W38" s="18" t="s">
        <v>553</v>
      </c>
      <c r="X38" s="18"/>
      <c r="Y38" s="18"/>
      <c r="Z38" s="18"/>
      <c r="AA38" s="18"/>
      <c r="AB38" s="18"/>
      <c r="AC38" s="18"/>
      <c r="AD38" s="18"/>
      <c r="AE38" s="18"/>
      <c r="AF38" s="18"/>
      <c r="AG38" s="42"/>
      <c r="AH38" s="42"/>
      <c r="AI38" s="18"/>
      <c r="AJ38" s="18"/>
      <c r="AK38" s="42"/>
      <c r="AL38" s="42">
        <f t="shared" si="1"/>
        <v>63576</v>
      </c>
      <c r="AM38" s="42">
        <v>0</v>
      </c>
      <c r="AN38" s="42">
        <f>2335.54+21747.85</f>
        <v>24083.39</v>
      </c>
      <c r="AO38" s="42">
        <f t="shared" si="2"/>
        <v>24083.39</v>
      </c>
      <c r="AP38" s="18"/>
      <c r="AQ38" s="18"/>
      <c r="AR38" s="18"/>
      <c r="AS38" s="18"/>
      <c r="AT38" s="18"/>
      <c r="AU38" s="18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</row>
    <row r="39" spans="1:65" x14ac:dyDescent="0.25">
      <c r="A39" s="17">
        <v>22</v>
      </c>
      <c r="B39" s="18" t="s">
        <v>551</v>
      </c>
      <c r="C39" s="18" t="s">
        <v>503</v>
      </c>
      <c r="D39" s="19" t="s">
        <v>137</v>
      </c>
      <c r="E39" s="18" t="s">
        <v>138</v>
      </c>
      <c r="F39" s="69" t="s">
        <v>555</v>
      </c>
      <c r="G39" s="18"/>
      <c r="H39" s="18" t="s">
        <v>501</v>
      </c>
      <c r="I39" s="18"/>
      <c r="J39" s="18"/>
      <c r="K39" s="19" t="s">
        <v>859</v>
      </c>
      <c r="L39" s="104" t="s">
        <v>556</v>
      </c>
      <c r="M39" s="18" t="s">
        <v>860</v>
      </c>
      <c r="N39" s="20">
        <v>44760</v>
      </c>
      <c r="O39" s="42">
        <v>63600</v>
      </c>
      <c r="P39" s="22">
        <v>13345</v>
      </c>
      <c r="Q39" s="20">
        <v>44760</v>
      </c>
      <c r="R39" s="20">
        <v>45125</v>
      </c>
      <c r="S39" s="18">
        <v>1</v>
      </c>
      <c r="T39" s="18"/>
      <c r="U39" s="18"/>
      <c r="V39" s="18"/>
      <c r="W39" s="18" t="s">
        <v>553</v>
      </c>
      <c r="X39" s="18"/>
      <c r="Y39" s="18"/>
      <c r="Z39" s="18"/>
      <c r="AA39" s="18"/>
      <c r="AB39" s="18"/>
      <c r="AC39" s="18"/>
      <c r="AD39" s="18"/>
      <c r="AE39" s="18"/>
      <c r="AF39" s="18"/>
      <c r="AG39" s="42"/>
      <c r="AH39" s="42"/>
      <c r="AI39" s="18"/>
      <c r="AJ39" s="18"/>
      <c r="AK39" s="42"/>
      <c r="AL39" s="42">
        <f t="shared" si="1"/>
        <v>63600</v>
      </c>
      <c r="AM39" s="42">
        <v>0</v>
      </c>
      <c r="AN39" s="42">
        <v>24007.68</v>
      </c>
      <c r="AO39" s="42">
        <f>AM39+AN39</f>
        <v>24007.68</v>
      </c>
      <c r="AP39" s="18"/>
      <c r="AQ39" s="18"/>
      <c r="AR39" s="18"/>
      <c r="AS39" s="18"/>
      <c r="AT39" s="18"/>
      <c r="AU39" s="18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</row>
    <row r="40" spans="1:65" x14ac:dyDescent="0.25">
      <c r="A40" s="17">
        <v>23</v>
      </c>
      <c r="B40" s="18" t="s">
        <v>551</v>
      </c>
      <c r="C40" s="18" t="s">
        <v>503</v>
      </c>
      <c r="D40" s="19" t="s">
        <v>137</v>
      </c>
      <c r="E40" s="18" t="s">
        <v>138</v>
      </c>
      <c r="F40" s="69" t="s">
        <v>555</v>
      </c>
      <c r="G40" s="18"/>
      <c r="H40" s="18" t="s">
        <v>501</v>
      </c>
      <c r="I40" s="18"/>
      <c r="J40" s="18"/>
      <c r="K40" s="19" t="s">
        <v>861</v>
      </c>
      <c r="L40" s="104" t="s">
        <v>455</v>
      </c>
      <c r="M40" s="18" t="s">
        <v>454</v>
      </c>
      <c r="N40" s="20">
        <v>44760</v>
      </c>
      <c r="O40" s="42">
        <v>65040</v>
      </c>
      <c r="P40" s="22">
        <v>13345</v>
      </c>
      <c r="Q40" s="20">
        <v>44760</v>
      </c>
      <c r="R40" s="20">
        <v>45125</v>
      </c>
      <c r="S40" s="18">
        <v>1</v>
      </c>
      <c r="T40" s="18"/>
      <c r="U40" s="18"/>
      <c r="V40" s="18"/>
      <c r="W40" s="18" t="s">
        <v>553</v>
      </c>
      <c r="X40" s="18"/>
      <c r="Y40" s="18"/>
      <c r="Z40" s="18"/>
      <c r="AA40" s="18"/>
      <c r="AB40" s="18"/>
      <c r="AC40" s="18"/>
      <c r="AD40" s="18"/>
      <c r="AE40" s="18"/>
      <c r="AF40" s="18"/>
      <c r="AG40" s="42"/>
      <c r="AH40" s="42"/>
      <c r="AI40" s="18"/>
      <c r="AJ40" s="18"/>
      <c r="AK40" s="42"/>
      <c r="AL40" s="42">
        <f t="shared" si="1"/>
        <v>65040</v>
      </c>
      <c r="AM40" s="42">
        <v>0</v>
      </c>
      <c r="AN40" s="42">
        <f>2696.45+22894.99</f>
        <v>25591.440000000002</v>
      </c>
      <c r="AO40" s="42">
        <f>AM40+AN40</f>
        <v>25591.440000000002</v>
      </c>
      <c r="AP40" s="18"/>
      <c r="AQ40" s="18"/>
      <c r="AR40" s="18"/>
      <c r="AS40" s="18"/>
      <c r="AT40" s="18"/>
      <c r="AU40" s="18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</row>
    <row r="41" spans="1:65" x14ac:dyDescent="0.25">
      <c r="A41" s="17">
        <v>24</v>
      </c>
      <c r="B41" s="18" t="s">
        <v>551</v>
      </c>
      <c r="C41" s="18" t="s">
        <v>503</v>
      </c>
      <c r="D41" s="19" t="s">
        <v>137</v>
      </c>
      <c r="E41" s="18" t="s">
        <v>138</v>
      </c>
      <c r="F41" s="69" t="s">
        <v>555</v>
      </c>
      <c r="G41" s="18"/>
      <c r="H41" s="18" t="s">
        <v>501</v>
      </c>
      <c r="I41" s="18"/>
      <c r="J41" s="18"/>
      <c r="K41" s="19" t="s">
        <v>858</v>
      </c>
      <c r="L41" s="104" t="s">
        <v>388</v>
      </c>
      <c r="M41" s="18" t="s">
        <v>387</v>
      </c>
      <c r="N41" s="20">
        <v>44760</v>
      </c>
      <c r="O41" s="42">
        <v>69264</v>
      </c>
      <c r="P41" s="22">
        <v>13345</v>
      </c>
      <c r="Q41" s="20">
        <v>44760</v>
      </c>
      <c r="R41" s="20">
        <v>45125</v>
      </c>
      <c r="S41" s="18">
        <v>1</v>
      </c>
      <c r="T41" s="18"/>
      <c r="U41" s="18"/>
      <c r="V41" s="18"/>
      <c r="W41" s="18" t="s">
        <v>553</v>
      </c>
      <c r="X41" s="18"/>
      <c r="Y41" s="18"/>
      <c r="Z41" s="18"/>
      <c r="AA41" s="18"/>
      <c r="AB41" s="18"/>
      <c r="AC41" s="18"/>
      <c r="AD41" s="18"/>
      <c r="AE41" s="18"/>
      <c r="AF41" s="18"/>
      <c r="AG41" s="42"/>
      <c r="AH41" s="42"/>
      <c r="AI41" s="18"/>
      <c r="AJ41" s="18"/>
      <c r="AK41" s="42"/>
      <c r="AL41" s="42">
        <f t="shared" si="1"/>
        <v>69264</v>
      </c>
      <c r="AM41" s="42">
        <v>0</v>
      </c>
      <c r="AN41" s="42">
        <f>2543.53+24469.91</f>
        <v>27013.439999999999</v>
      </c>
      <c r="AO41" s="42">
        <f t="shared" ref="AO41:AO65" si="3">AM41+AN41</f>
        <v>27013.439999999999</v>
      </c>
      <c r="AP41" s="18"/>
      <c r="AQ41" s="18"/>
      <c r="AR41" s="18"/>
      <c r="AS41" s="18"/>
      <c r="AT41" s="18"/>
      <c r="AU41" s="18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</row>
    <row r="42" spans="1:65" ht="25.5" x14ac:dyDescent="0.25">
      <c r="A42" s="17">
        <v>25</v>
      </c>
      <c r="B42" s="18" t="s">
        <v>551</v>
      </c>
      <c r="C42" s="18" t="s">
        <v>503</v>
      </c>
      <c r="D42" s="19" t="s">
        <v>137</v>
      </c>
      <c r="E42" s="18" t="s">
        <v>138</v>
      </c>
      <c r="F42" s="69" t="s">
        <v>555</v>
      </c>
      <c r="G42" s="18"/>
      <c r="H42" s="18" t="s">
        <v>501</v>
      </c>
      <c r="I42" s="18"/>
      <c r="J42" s="18"/>
      <c r="K42" s="19" t="s">
        <v>862</v>
      </c>
      <c r="L42" s="104" t="s">
        <v>557</v>
      </c>
      <c r="M42" s="18" t="s">
        <v>863</v>
      </c>
      <c r="N42" s="20">
        <v>44760</v>
      </c>
      <c r="O42" s="42">
        <v>69600</v>
      </c>
      <c r="P42" s="22">
        <v>13345</v>
      </c>
      <c r="Q42" s="20">
        <v>44760</v>
      </c>
      <c r="R42" s="20">
        <v>45125</v>
      </c>
      <c r="S42" s="18">
        <v>1</v>
      </c>
      <c r="T42" s="18"/>
      <c r="U42" s="18"/>
      <c r="V42" s="18"/>
      <c r="W42" s="18" t="s">
        <v>541</v>
      </c>
      <c r="X42" s="18"/>
      <c r="Y42" s="18"/>
      <c r="Z42" s="18"/>
      <c r="AA42" s="18"/>
      <c r="AB42" s="18"/>
      <c r="AC42" s="18"/>
      <c r="AD42" s="18"/>
      <c r="AE42" s="18"/>
      <c r="AF42" s="18"/>
      <c r="AG42" s="42"/>
      <c r="AH42" s="42"/>
      <c r="AI42" s="18"/>
      <c r="AJ42" s="18"/>
      <c r="AK42" s="42"/>
      <c r="AL42" s="42">
        <f t="shared" si="1"/>
        <v>69600</v>
      </c>
      <c r="AM42" s="42">
        <v>0</v>
      </c>
      <c r="AN42" s="42">
        <v>26989.34</v>
      </c>
      <c r="AO42" s="42">
        <f t="shared" si="3"/>
        <v>26989.34</v>
      </c>
      <c r="AP42" s="18"/>
      <c r="AQ42" s="18"/>
      <c r="AR42" s="18"/>
      <c r="AS42" s="18"/>
      <c r="AT42" s="18"/>
      <c r="AU42" s="18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</row>
    <row r="43" spans="1:65" x14ac:dyDescent="0.25">
      <c r="A43" s="17">
        <v>26</v>
      </c>
      <c r="B43" s="18" t="s">
        <v>551</v>
      </c>
      <c r="C43" s="18" t="s">
        <v>503</v>
      </c>
      <c r="D43" s="19" t="s">
        <v>137</v>
      </c>
      <c r="E43" s="18" t="s">
        <v>138</v>
      </c>
      <c r="F43" s="69" t="s">
        <v>555</v>
      </c>
      <c r="G43" s="18"/>
      <c r="H43" s="18" t="s">
        <v>501</v>
      </c>
      <c r="I43" s="18"/>
      <c r="J43" s="18"/>
      <c r="K43" s="19" t="s">
        <v>883</v>
      </c>
      <c r="L43" s="104" t="s">
        <v>558</v>
      </c>
      <c r="M43" s="18" t="s">
        <v>884</v>
      </c>
      <c r="N43" s="20">
        <v>44824</v>
      </c>
      <c r="O43" s="42">
        <v>69600</v>
      </c>
      <c r="P43" s="22">
        <v>13380</v>
      </c>
      <c r="Q43" s="20">
        <v>44824</v>
      </c>
      <c r="R43" s="20">
        <v>45189</v>
      </c>
      <c r="S43" s="18">
        <v>1</v>
      </c>
      <c r="T43" s="18"/>
      <c r="U43" s="18"/>
      <c r="V43" s="18"/>
      <c r="W43" s="18" t="s">
        <v>553</v>
      </c>
      <c r="X43" s="18"/>
      <c r="Y43" s="18"/>
      <c r="Z43" s="18"/>
      <c r="AA43" s="18"/>
      <c r="AB43" s="18"/>
      <c r="AC43" s="18"/>
      <c r="AD43" s="18"/>
      <c r="AE43" s="18"/>
      <c r="AF43" s="18"/>
      <c r="AG43" s="42"/>
      <c r="AH43" s="42"/>
      <c r="AI43" s="18"/>
      <c r="AJ43" s="18"/>
      <c r="AK43" s="42"/>
      <c r="AL43" s="42">
        <f t="shared" si="1"/>
        <v>69600</v>
      </c>
      <c r="AM43" s="42">
        <v>0</v>
      </c>
      <c r="AN43" s="42">
        <v>14128.8</v>
      </c>
      <c r="AO43" s="42">
        <f t="shared" si="3"/>
        <v>14128.8</v>
      </c>
      <c r="AP43" s="18"/>
      <c r="AQ43" s="18"/>
      <c r="AR43" s="18"/>
      <c r="AS43" s="18"/>
      <c r="AT43" s="18"/>
      <c r="AU43" s="18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</row>
    <row r="44" spans="1:65" x14ac:dyDescent="0.25">
      <c r="A44" s="17">
        <v>27</v>
      </c>
      <c r="B44" s="18" t="s">
        <v>551</v>
      </c>
      <c r="C44" s="18" t="s">
        <v>503</v>
      </c>
      <c r="D44" s="19" t="s">
        <v>137</v>
      </c>
      <c r="E44" s="18" t="s">
        <v>138</v>
      </c>
      <c r="F44" s="69" t="s">
        <v>555</v>
      </c>
      <c r="G44" s="18"/>
      <c r="H44" s="18" t="s">
        <v>501</v>
      </c>
      <c r="I44" s="18"/>
      <c r="J44" s="18"/>
      <c r="K44" s="19" t="s">
        <v>864</v>
      </c>
      <c r="L44" s="104" t="s">
        <v>260</v>
      </c>
      <c r="M44" s="18" t="s">
        <v>259</v>
      </c>
      <c r="N44" s="20">
        <v>44760</v>
      </c>
      <c r="O44" s="42">
        <v>69456</v>
      </c>
      <c r="P44" s="22">
        <v>13345</v>
      </c>
      <c r="Q44" s="20">
        <v>44760</v>
      </c>
      <c r="R44" s="20">
        <v>45125</v>
      </c>
      <c r="S44" s="18">
        <v>1</v>
      </c>
      <c r="T44" s="18"/>
      <c r="U44" s="18"/>
      <c r="V44" s="18"/>
      <c r="W44" s="18" t="s">
        <v>553</v>
      </c>
      <c r="X44" s="18"/>
      <c r="Y44" s="18"/>
      <c r="Z44" s="18"/>
      <c r="AA44" s="18"/>
      <c r="AB44" s="18"/>
      <c r="AC44" s="18"/>
      <c r="AD44" s="18"/>
      <c r="AE44" s="18"/>
      <c r="AF44" s="18"/>
      <c r="AG44" s="42"/>
      <c r="AH44" s="42"/>
      <c r="AI44" s="18"/>
      <c r="AJ44" s="18"/>
      <c r="AK44" s="42"/>
      <c r="AL44" s="42"/>
      <c r="AM44" s="42">
        <v>0</v>
      </c>
      <c r="AN44" s="42">
        <f>2083.68+22311.78</f>
        <v>24395.46</v>
      </c>
      <c r="AO44" s="42">
        <f t="shared" si="3"/>
        <v>24395.46</v>
      </c>
      <c r="AP44" s="18"/>
      <c r="AQ44" s="18"/>
      <c r="AR44" s="18"/>
      <c r="AS44" s="18"/>
      <c r="AT44" s="18"/>
      <c r="AU44" s="18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</row>
    <row r="45" spans="1:65" x14ac:dyDescent="0.25">
      <c r="A45" s="17">
        <v>28</v>
      </c>
      <c r="B45" s="18" t="s">
        <v>551</v>
      </c>
      <c r="C45" s="18" t="s">
        <v>503</v>
      </c>
      <c r="D45" s="19" t="s">
        <v>137</v>
      </c>
      <c r="E45" s="18" t="s">
        <v>138</v>
      </c>
      <c r="F45" s="69" t="s">
        <v>555</v>
      </c>
      <c r="G45" s="18"/>
      <c r="H45" s="18" t="s">
        <v>501</v>
      </c>
      <c r="I45" s="18"/>
      <c r="J45" s="18"/>
      <c r="K45" s="19" t="s">
        <v>866</v>
      </c>
      <c r="L45" s="104" t="s">
        <v>559</v>
      </c>
      <c r="M45" s="18" t="s">
        <v>867</v>
      </c>
      <c r="N45" s="20">
        <v>44760</v>
      </c>
      <c r="O45" s="42">
        <v>68400</v>
      </c>
      <c r="P45" s="22">
        <v>13345</v>
      </c>
      <c r="Q45" s="20">
        <v>44760</v>
      </c>
      <c r="R45" s="20">
        <v>45125</v>
      </c>
      <c r="S45" s="18">
        <v>1</v>
      </c>
      <c r="T45" s="18"/>
      <c r="U45" s="18"/>
      <c r="V45" s="18"/>
      <c r="W45" s="18" t="s">
        <v>553</v>
      </c>
      <c r="X45" s="18"/>
      <c r="Y45" s="18"/>
      <c r="Z45" s="18"/>
      <c r="AA45" s="18"/>
      <c r="AB45" s="18"/>
      <c r="AC45" s="18"/>
      <c r="AD45" s="18"/>
      <c r="AE45" s="18"/>
      <c r="AF45" s="18"/>
      <c r="AG45" s="42"/>
      <c r="AH45" s="42"/>
      <c r="AI45" s="18"/>
      <c r="AJ45" s="18"/>
      <c r="AK45" s="42"/>
      <c r="AL45" s="42"/>
      <c r="AM45" s="42">
        <v>0</v>
      </c>
      <c r="AN45" s="42">
        <f>1334.75+21952.61</f>
        <v>23287.360000000001</v>
      </c>
      <c r="AO45" s="42">
        <f t="shared" si="3"/>
        <v>23287.360000000001</v>
      </c>
      <c r="AP45" s="18"/>
      <c r="AQ45" s="18"/>
      <c r="AR45" s="18"/>
      <c r="AS45" s="18"/>
      <c r="AT45" s="18"/>
      <c r="AU45" s="18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</row>
    <row r="46" spans="1:65" x14ac:dyDescent="0.25">
      <c r="A46" s="17">
        <v>29</v>
      </c>
      <c r="B46" s="18" t="s">
        <v>551</v>
      </c>
      <c r="C46" s="18" t="s">
        <v>503</v>
      </c>
      <c r="D46" s="19" t="s">
        <v>137</v>
      </c>
      <c r="E46" s="18" t="s">
        <v>138</v>
      </c>
      <c r="F46" s="69" t="s">
        <v>555</v>
      </c>
      <c r="G46" s="18"/>
      <c r="H46" s="18" t="s">
        <v>501</v>
      </c>
      <c r="I46" s="18"/>
      <c r="J46" s="18"/>
      <c r="K46" s="19" t="s">
        <v>875</v>
      </c>
      <c r="L46" s="104" t="s">
        <v>283</v>
      </c>
      <c r="M46" s="18" t="s">
        <v>282</v>
      </c>
      <c r="N46" s="20">
        <v>44774</v>
      </c>
      <c r="O46" s="42">
        <v>69336</v>
      </c>
      <c r="P46" s="22">
        <v>13352</v>
      </c>
      <c r="Q46" s="20">
        <v>44774</v>
      </c>
      <c r="R46" s="20">
        <v>45139</v>
      </c>
      <c r="S46" s="18">
        <v>1</v>
      </c>
      <c r="T46" s="18"/>
      <c r="U46" s="18"/>
      <c r="V46" s="18"/>
      <c r="W46" s="18" t="s">
        <v>553</v>
      </c>
      <c r="X46" s="18"/>
      <c r="Y46" s="18"/>
      <c r="Z46" s="18"/>
      <c r="AA46" s="18"/>
      <c r="AB46" s="18"/>
      <c r="AC46" s="18"/>
      <c r="AD46" s="18"/>
      <c r="AE46" s="18"/>
      <c r="AF46" s="18"/>
      <c r="AG46" s="42"/>
      <c r="AH46" s="42"/>
      <c r="AI46" s="18"/>
      <c r="AJ46" s="18"/>
      <c r="AK46" s="42"/>
      <c r="AL46" s="42"/>
      <c r="AM46" s="42">
        <v>0</v>
      </c>
      <c r="AN46" s="42">
        <v>22467.279999999999</v>
      </c>
      <c r="AO46" s="42">
        <f t="shared" si="3"/>
        <v>22467.279999999999</v>
      </c>
      <c r="AP46" s="18"/>
      <c r="AQ46" s="18"/>
      <c r="AR46" s="18"/>
      <c r="AS46" s="18"/>
      <c r="AT46" s="18"/>
      <c r="AU46" s="18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</row>
    <row r="47" spans="1:65" x14ac:dyDescent="0.25">
      <c r="A47" s="17">
        <v>30</v>
      </c>
      <c r="B47" s="18" t="s">
        <v>551</v>
      </c>
      <c r="C47" s="18" t="s">
        <v>503</v>
      </c>
      <c r="D47" s="19" t="s">
        <v>137</v>
      </c>
      <c r="E47" s="18" t="s">
        <v>138</v>
      </c>
      <c r="F47" s="69" t="s">
        <v>555</v>
      </c>
      <c r="G47" s="18"/>
      <c r="H47" s="18" t="s">
        <v>501</v>
      </c>
      <c r="I47" s="18"/>
      <c r="J47" s="18"/>
      <c r="K47" s="19" t="s">
        <v>874</v>
      </c>
      <c r="L47" s="104" t="s">
        <v>385</v>
      </c>
      <c r="M47" s="18" t="s">
        <v>384</v>
      </c>
      <c r="N47" s="20">
        <v>44774</v>
      </c>
      <c r="O47" s="42">
        <v>69192</v>
      </c>
      <c r="P47" s="22">
        <v>13352</v>
      </c>
      <c r="Q47" s="20">
        <v>44774</v>
      </c>
      <c r="R47" s="20">
        <v>45139</v>
      </c>
      <c r="S47" s="18">
        <v>1</v>
      </c>
      <c r="T47" s="18"/>
      <c r="U47" s="18"/>
      <c r="V47" s="18"/>
      <c r="W47" s="18" t="s">
        <v>553</v>
      </c>
      <c r="X47" s="18"/>
      <c r="Y47" s="18"/>
      <c r="Z47" s="18"/>
      <c r="AA47" s="18"/>
      <c r="AB47" s="18"/>
      <c r="AC47" s="18"/>
      <c r="AD47" s="18"/>
      <c r="AE47" s="18"/>
      <c r="AF47" s="18"/>
      <c r="AG47" s="42"/>
      <c r="AH47" s="42"/>
      <c r="AI47" s="18"/>
      <c r="AJ47" s="18"/>
      <c r="AK47" s="42"/>
      <c r="AL47" s="42"/>
      <c r="AM47" s="42">
        <v>0</v>
      </c>
      <c r="AN47" s="42">
        <v>23983.68</v>
      </c>
      <c r="AO47" s="42">
        <f t="shared" si="3"/>
        <v>23983.68</v>
      </c>
      <c r="AP47" s="18"/>
      <c r="AQ47" s="18"/>
      <c r="AR47" s="18"/>
      <c r="AS47" s="18"/>
      <c r="AT47" s="18"/>
      <c r="AU47" s="18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</row>
    <row r="48" spans="1:65" x14ac:dyDescent="0.25">
      <c r="A48" s="17">
        <v>31</v>
      </c>
      <c r="B48" s="18" t="s">
        <v>551</v>
      </c>
      <c r="C48" s="18" t="s">
        <v>503</v>
      </c>
      <c r="D48" s="19" t="s">
        <v>137</v>
      </c>
      <c r="E48" s="18" t="s">
        <v>138</v>
      </c>
      <c r="F48" s="69" t="s">
        <v>560</v>
      </c>
      <c r="G48" s="18"/>
      <c r="H48" s="18" t="s">
        <v>501</v>
      </c>
      <c r="I48" s="18"/>
      <c r="J48" s="18"/>
      <c r="K48" s="19" t="s">
        <v>849</v>
      </c>
      <c r="L48" s="104" t="s">
        <v>561</v>
      </c>
      <c r="M48" s="18" t="s">
        <v>850</v>
      </c>
      <c r="N48" s="20">
        <v>44760</v>
      </c>
      <c r="O48" s="42">
        <v>105600</v>
      </c>
      <c r="P48" s="22">
        <v>13345</v>
      </c>
      <c r="Q48" s="20">
        <v>44760</v>
      </c>
      <c r="R48" s="20">
        <v>45125</v>
      </c>
      <c r="S48" s="18">
        <v>1</v>
      </c>
      <c r="T48" s="18"/>
      <c r="U48" s="18"/>
      <c r="V48" s="18"/>
      <c r="W48" s="18" t="s">
        <v>553</v>
      </c>
      <c r="X48" s="18"/>
      <c r="Y48" s="18"/>
      <c r="Z48" s="18"/>
      <c r="AA48" s="18"/>
      <c r="AB48" s="18"/>
      <c r="AC48" s="18"/>
      <c r="AD48" s="18"/>
      <c r="AE48" s="18"/>
      <c r="AF48" s="18"/>
      <c r="AG48" s="42"/>
      <c r="AH48" s="42"/>
      <c r="AI48" s="18"/>
      <c r="AJ48" s="18"/>
      <c r="AK48" s="42"/>
      <c r="AL48" s="42"/>
      <c r="AM48" s="42">
        <v>0</v>
      </c>
      <c r="AN48" s="42">
        <f>3879.33+31029.54</f>
        <v>34908.870000000003</v>
      </c>
      <c r="AO48" s="42">
        <f t="shared" si="3"/>
        <v>34908.870000000003</v>
      </c>
      <c r="AP48" s="18"/>
      <c r="AQ48" s="18"/>
      <c r="AR48" s="18"/>
      <c r="AS48" s="18"/>
      <c r="AT48" s="18"/>
      <c r="AU48" s="18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</row>
    <row r="49" spans="1:65" x14ac:dyDescent="0.25">
      <c r="A49" s="17">
        <v>32</v>
      </c>
      <c r="B49" s="18" t="s">
        <v>551</v>
      </c>
      <c r="C49" s="18" t="s">
        <v>503</v>
      </c>
      <c r="D49" s="19" t="s">
        <v>137</v>
      </c>
      <c r="E49" s="18" t="s">
        <v>138</v>
      </c>
      <c r="F49" s="69" t="s">
        <v>239</v>
      </c>
      <c r="G49" s="18"/>
      <c r="H49" s="18" t="s">
        <v>501</v>
      </c>
      <c r="I49" s="18"/>
      <c r="J49" s="18"/>
      <c r="K49" s="19" t="s">
        <v>855</v>
      </c>
      <c r="L49" s="104" t="s">
        <v>562</v>
      </c>
      <c r="M49" s="18" t="s">
        <v>856</v>
      </c>
      <c r="N49" s="20">
        <v>44760</v>
      </c>
      <c r="O49" s="42">
        <v>29040</v>
      </c>
      <c r="P49" s="22">
        <v>13345</v>
      </c>
      <c r="Q49" s="20">
        <v>44760</v>
      </c>
      <c r="R49" s="20">
        <v>45125</v>
      </c>
      <c r="S49" s="18">
        <v>1</v>
      </c>
      <c r="T49" s="18"/>
      <c r="U49" s="18"/>
      <c r="V49" s="18"/>
      <c r="W49" s="18" t="s">
        <v>553</v>
      </c>
      <c r="X49" s="18"/>
      <c r="Y49" s="18"/>
      <c r="Z49" s="18"/>
      <c r="AA49" s="18"/>
      <c r="AB49" s="18"/>
      <c r="AC49" s="18"/>
      <c r="AD49" s="18"/>
      <c r="AE49" s="18"/>
      <c r="AF49" s="18"/>
      <c r="AG49" s="42"/>
      <c r="AH49" s="42"/>
      <c r="AI49" s="18"/>
      <c r="AJ49" s="18"/>
      <c r="AK49" s="42"/>
      <c r="AL49" s="42"/>
      <c r="AM49" s="42">
        <v>0</v>
      </c>
      <c r="AN49" s="42">
        <v>13148.67</v>
      </c>
      <c r="AO49" s="42">
        <f t="shared" si="3"/>
        <v>13148.67</v>
      </c>
      <c r="AP49" s="18"/>
      <c r="AQ49" s="18"/>
      <c r="AR49" s="18"/>
      <c r="AS49" s="18"/>
      <c r="AT49" s="18"/>
      <c r="AU49" s="18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</row>
    <row r="50" spans="1:65" x14ac:dyDescent="0.25">
      <c r="A50" s="17">
        <v>33</v>
      </c>
      <c r="B50" s="18" t="s">
        <v>551</v>
      </c>
      <c r="C50" s="18" t="s">
        <v>503</v>
      </c>
      <c r="D50" s="19" t="s">
        <v>137</v>
      </c>
      <c r="E50" s="18" t="s">
        <v>138</v>
      </c>
      <c r="F50" s="69" t="s">
        <v>239</v>
      </c>
      <c r="G50" s="18"/>
      <c r="H50" s="18" t="s">
        <v>501</v>
      </c>
      <c r="I50" s="18"/>
      <c r="J50" s="18"/>
      <c r="K50" s="19" t="s">
        <v>853</v>
      </c>
      <c r="L50" s="104" t="s">
        <v>563</v>
      </c>
      <c r="M50" s="18" t="s">
        <v>854</v>
      </c>
      <c r="N50" s="20">
        <v>44760</v>
      </c>
      <c r="O50" s="42">
        <v>28788</v>
      </c>
      <c r="P50" s="22">
        <v>13345</v>
      </c>
      <c r="Q50" s="20">
        <v>44760</v>
      </c>
      <c r="R50" s="20">
        <v>45125</v>
      </c>
      <c r="S50" s="18">
        <v>1</v>
      </c>
      <c r="T50" s="18"/>
      <c r="U50" s="18"/>
      <c r="V50" s="18"/>
      <c r="W50" s="18" t="s">
        <v>553</v>
      </c>
      <c r="X50" s="18"/>
      <c r="Y50" s="18"/>
      <c r="Z50" s="18"/>
      <c r="AA50" s="18"/>
      <c r="AB50" s="18"/>
      <c r="AC50" s="18"/>
      <c r="AD50" s="18"/>
      <c r="AE50" s="18"/>
      <c r="AF50" s="18"/>
      <c r="AG50" s="42"/>
      <c r="AH50" s="42"/>
      <c r="AI50" s="18"/>
      <c r="AJ50" s="18"/>
      <c r="AK50" s="42"/>
      <c r="AL50" s="42"/>
      <c r="AM50" s="42">
        <v>0</v>
      </c>
      <c r="AN50" s="42">
        <v>13034.57</v>
      </c>
      <c r="AO50" s="42">
        <f t="shared" si="3"/>
        <v>13034.57</v>
      </c>
      <c r="AP50" s="18"/>
      <c r="AQ50" s="18"/>
      <c r="AR50" s="18"/>
      <c r="AS50" s="18"/>
      <c r="AT50" s="18"/>
      <c r="AU50" s="18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</row>
    <row r="51" spans="1:65" x14ac:dyDescent="0.25">
      <c r="A51" s="17">
        <v>34</v>
      </c>
      <c r="B51" s="18" t="s">
        <v>551</v>
      </c>
      <c r="C51" s="18" t="s">
        <v>503</v>
      </c>
      <c r="D51" s="19" t="s">
        <v>137</v>
      </c>
      <c r="E51" s="18" t="s">
        <v>138</v>
      </c>
      <c r="F51" s="69" t="s">
        <v>239</v>
      </c>
      <c r="G51" s="18"/>
      <c r="H51" s="18" t="s">
        <v>501</v>
      </c>
      <c r="I51" s="18"/>
      <c r="J51" s="18"/>
      <c r="K51" s="19" t="s">
        <v>851</v>
      </c>
      <c r="L51" s="104" t="s">
        <v>564</v>
      </c>
      <c r="M51" s="18" t="s">
        <v>852</v>
      </c>
      <c r="N51" s="20">
        <v>44760</v>
      </c>
      <c r="O51" s="42">
        <v>28200</v>
      </c>
      <c r="P51" s="22">
        <v>13345</v>
      </c>
      <c r="Q51" s="20">
        <v>44760</v>
      </c>
      <c r="R51" s="20">
        <v>45125</v>
      </c>
      <c r="S51" s="18">
        <v>1</v>
      </c>
      <c r="T51" s="18"/>
      <c r="U51" s="18"/>
      <c r="V51" s="18"/>
      <c r="W51" s="18" t="s">
        <v>553</v>
      </c>
      <c r="X51" s="18"/>
      <c r="Y51" s="18"/>
      <c r="Z51" s="18"/>
      <c r="AA51" s="18"/>
      <c r="AB51" s="18"/>
      <c r="AC51" s="18"/>
      <c r="AD51" s="18"/>
      <c r="AE51" s="18"/>
      <c r="AF51" s="18"/>
      <c r="AG51" s="42"/>
      <c r="AH51" s="42"/>
      <c r="AI51" s="18"/>
      <c r="AJ51" s="18"/>
      <c r="AK51" s="42"/>
      <c r="AL51" s="42"/>
      <c r="AM51" s="42">
        <v>0</v>
      </c>
      <c r="AN51" s="42">
        <v>12220</v>
      </c>
      <c r="AO51" s="42">
        <f t="shared" si="3"/>
        <v>12220</v>
      </c>
      <c r="AP51" s="18"/>
      <c r="AQ51" s="18"/>
      <c r="AR51" s="18"/>
      <c r="AS51" s="18"/>
      <c r="AT51" s="18"/>
      <c r="AU51" s="18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</row>
    <row r="52" spans="1:65" x14ac:dyDescent="0.25">
      <c r="A52" s="17">
        <v>35</v>
      </c>
      <c r="B52" s="18" t="s">
        <v>551</v>
      </c>
      <c r="C52" s="18" t="s">
        <v>503</v>
      </c>
      <c r="D52" s="19" t="s">
        <v>137</v>
      </c>
      <c r="E52" s="18" t="s">
        <v>138</v>
      </c>
      <c r="F52" s="69" t="s">
        <v>565</v>
      </c>
      <c r="G52" s="18"/>
      <c r="H52" s="18" t="s">
        <v>501</v>
      </c>
      <c r="I52" s="18"/>
      <c r="J52" s="18"/>
      <c r="K52" s="19" t="s">
        <v>1003</v>
      </c>
      <c r="L52" s="104" t="s">
        <v>566</v>
      </c>
      <c r="M52" s="18" t="s">
        <v>869</v>
      </c>
      <c r="N52" s="20">
        <v>44768</v>
      </c>
      <c r="O52" s="42">
        <v>28200</v>
      </c>
      <c r="P52" s="22">
        <v>13347</v>
      </c>
      <c r="Q52" s="20">
        <v>44768</v>
      </c>
      <c r="R52" s="20">
        <v>45133</v>
      </c>
      <c r="S52" s="18">
        <v>1</v>
      </c>
      <c r="T52" s="18"/>
      <c r="U52" s="18"/>
      <c r="V52" s="18"/>
      <c r="W52" s="18" t="s">
        <v>541</v>
      </c>
      <c r="X52" s="18"/>
      <c r="Y52" s="18"/>
      <c r="Z52" s="18"/>
      <c r="AA52" s="18"/>
      <c r="AB52" s="18"/>
      <c r="AC52" s="18"/>
      <c r="AD52" s="18"/>
      <c r="AE52" s="18"/>
      <c r="AF52" s="18"/>
      <c r="AG52" s="42"/>
      <c r="AH52" s="42"/>
      <c r="AI52" s="18"/>
      <c r="AJ52" s="18"/>
      <c r="AK52" s="42"/>
      <c r="AL52" s="42"/>
      <c r="AM52" s="42">
        <v>0</v>
      </c>
      <c r="AN52" s="42">
        <v>11867.5</v>
      </c>
      <c r="AO52" s="42">
        <f t="shared" si="3"/>
        <v>11867.5</v>
      </c>
      <c r="AP52" s="18"/>
      <c r="AQ52" s="18"/>
      <c r="AR52" s="18"/>
      <c r="AS52" s="18"/>
      <c r="AT52" s="18"/>
      <c r="AU52" s="18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</row>
    <row r="53" spans="1:65" x14ac:dyDescent="0.25">
      <c r="A53" s="17">
        <v>36</v>
      </c>
      <c r="B53" s="18" t="s">
        <v>551</v>
      </c>
      <c r="C53" s="18" t="s">
        <v>503</v>
      </c>
      <c r="D53" s="19" t="s">
        <v>137</v>
      </c>
      <c r="E53" s="18" t="s">
        <v>138</v>
      </c>
      <c r="F53" s="69" t="s">
        <v>567</v>
      </c>
      <c r="G53" s="18"/>
      <c r="H53" s="18" t="s">
        <v>501</v>
      </c>
      <c r="I53" s="18"/>
      <c r="J53" s="18"/>
      <c r="K53" s="19" t="s">
        <v>923</v>
      </c>
      <c r="L53" s="104" t="s">
        <v>568</v>
      </c>
      <c r="M53" s="18" t="s">
        <v>925</v>
      </c>
      <c r="N53" s="20">
        <v>44909</v>
      </c>
      <c r="O53" s="42">
        <v>192000</v>
      </c>
      <c r="P53" s="22">
        <v>13446</v>
      </c>
      <c r="Q53" s="20">
        <v>44909</v>
      </c>
      <c r="R53" s="20">
        <v>45274</v>
      </c>
      <c r="S53" s="18">
        <v>1</v>
      </c>
      <c r="T53" s="18"/>
      <c r="U53" s="18"/>
      <c r="V53" s="18"/>
      <c r="W53" s="18" t="s">
        <v>553</v>
      </c>
      <c r="X53" s="18"/>
      <c r="Y53" s="18"/>
      <c r="Z53" s="18"/>
      <c r="AA53" s="18"/>
      <c r="AB53" s="18"/>
      <c r="AC53" s="18"/>
      <c r="AD53" s="18"/>
      <c r="AE53" s="18"/>
      <c r="AF53" s="18"/>
      <c r="AG53" s="42"/>
      <c r="AH53" s="42"/>
      <c r="AI53" s="18"/>
      <c r="AJ53" s="18"/>
      <c r="AK53" s="42"/>
      <c r="AL53" s="42"/>
      <c r="AM53" s="42">
        <v>0</v>
      </c>
      <c r="AN53" s="42">
        <v>0</v>
      </c>
      <c r="AO53" s="42">
        <f>AM53+AN53</f>
        <v>0</v>
      </c>
      <c r="AP53" s="18"/>
      <c r="AQ53" s="18"/>
      <c r="AR53" s="18"/>
      <c r="AS53" s="18"/>
      <c r="AT53" s="18"/>
      <c r="AU53" s="18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</row>
    <row r="54" spans="1:65" x14ac:dyDescent="0.25">
      <c r="A54" s="17">
        <v>37</v>
      </c>
      <c r="B54" s="18" t="s">
        <v>551</v>
      </c>
      <c r="C54" s="18" t="s">
        <v>503</v>
      </c>
      <c r="D54" s="19" t="s">
        <v>137</v>
      </c>
      <c r="E54" s="18" t="s">
        <v>138</v>
      </c>
      <c r="F54" s="69" t="s">
        <v>569</v>
      </c>
      <c r="G54" s="18"/>
      <c r="H54" s="18" t="s">
        <v>501</v>
      </c>
      <c r="I54" s="18"/>
      <c r="J54" s="18"/>
      <c r="K54" s="19" t="s">
        <v>876</v>
      </c>
      <c r="L54" s="104" t="s">
        <v>570</v>
      </c>
      <c r="M54" s="18" t="s">
        <v>751</v>
      </c>
      <c r="N54" s="20">
        <v>44789</v>
      </c>
      <c r="O54" s="42">
        <v>128328</v>
      </c>
      <c r="P54" s="22">
        <v>13356</v>
      </c>
      <c r="Q54" s="20">
        <v>44789</v>
      </c>
      <c r="R54" s="20">
        <v>45154</v>
      </c>
      <c r="S54" s="18">
        <v>1</v>
      </c>
      <c r="T54" s="18"/>
      <c r="U54" s="18"/>
      <c r="V54" s="18"/>
      <c r="W54" s="18" t="s">
        <v>541</v>
      </c>
      <c r="X54" s="18"/>
      <c r="Y54" s="18"/>
      <c r="Z54" s="18"/>
      <c r="AA54" s="18"/>
      <c r="AB54" s="18"/>
      <c r="AC54" s="18"/>
      <c r="AD54" s="18"/>
      <c r="AE54" s="18"/>
      <c r="AF54" s="18"/>
      <c r="AG54" s="42"/>
      <c r="AH54" s="42"/>
      <c r="AI54" s="18"/>
      <c r="AJ54" s="18"/>
      <c r="AK54" s="42"/>
      <c r="AL54" s="42"/>
      <c r="AM54" s="42">
        <v>0</v>
      </c>
      <c r="AN54" s="42">
        <v>36643.870000000003</v>
      </c>
      <c r="AO54" s="42">
        <f t="shared" si="3"/>
        <v>36643.870000000003</v>
      </c>
      <c r="AP54" s="18"/>
      <c r="AQ54" s="18"/>
      <c r="AR54" s="18"/>
      <c r="AS54" s="18"/>
      <c r="AT54" s="18"/>
      <c r="AU54" s="18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</row>
    <row r="55" spans="1:65" x14ac:dyDescent="0.25">
      <c r="A55" s="17">
        <v>38</v>
      </c>
      <c r="B55" s="18" t="s">
        <v>551</v>
      </c>
      <c r="C55" s="18" t="s">
        <v>503</v>
      </c>
      <c r="D55" s="19" t="s">
        <v>137</v>
      </c>
      <c r="E55" s="18" t="s">
        <v>138</v>
      </c>
      <c r="F55" s="69" t="s">
        <v>569</v>
      </c>
      <c r="G55" s="18"/>
      <c r="H55" s="18" t="s">
        <v>501</v>
      </c>
      <c r="I55" s="18"/>
      <c r="J55" s="18"/>
      <c r="K55" s="19" t="s">
        <v>865</v>
      </c>
      <c r="L55" s="104" t="s">
        <v>571</v>
      </c>
      <c r="M55" s="18" t="s">
        <v>748</v>
      </c>
      <c r="N55" s="20">
        <v>44760</v>
      </c>
      <c r="O55" s="42">
        <v>127000</v>
      </c>
      <c r="P55" s="22">
        <v>13345</v>
      </c>
      <c r="Q55" s="20">
        <v>44760</v>
      </c>
      <c r="R55" s="20">
        <v>45125</v>
      </c>
      <c r="S55" s="18">
        <v>1</v>
      </c>
      <c r="T55" s="18"/>
      <c r="U55" s="18"/>
      <c r="V55" s="18"/>
      <c r="W55" s="18" t="s">
        <v>553</v>
      </c>
      <c r="X55" s="18"/>
      <c r="Y55" s="18"/>
      <c r="Z55" s="18"/>
      <c r="AA55" s="18"/>
      <c r="AB55" s="18"/>
      <c r="AC55" s="18"/>
      <c r="AD55" s="18"/>
      <c r="AE55" s="18"/>
      <c r="AF55" s="18"/>
      <c r="AG55" s="42"/>
      <c r="AH55" s="42"/>
      <c r="AI55" s="18"/>
      <c r="AJ55" s="18"/>
      <c r="AK55" s="42"/>
      <c r="AL55" s="42"/>
      <c r="AM55" s="42">
        <v>0</v>
      </c>
      <c r="AN55" s="42">
        <f>1669.5+42207.43</f>
        <v>43876.93</v>
      </c>
      <c r="AO55" s="42">
        <f t="shared" si="3"/>
        <v>43876.93</v>
      </c>
      <c r="AP55" s="18"/>
      <c r="AQ55" s="18"/>
      <c r="AR55" s="18"/>
      <c r="AS55" s="18"/>
      <c r="AT55" s="18"/>
      <c r="AU55" s="18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</row>
    <row r="56" spans="1:65" x14ac:dyDescent="0.25">
      <c r="A56" s="72">
        <v>39</v>
      </c>
      <c r="B56" s="87" t="s">
        <v>572</v>
      </c>
      <c r="C56" s="87" t="s">
        <v>573</v>
      </c>
      <c r="D56" s="88" t="s">
        <v>137</v>
      </c>
      <c r="E56" s="87" t="s">
        <v>213</v>
      </c>
      <c r="F56" s="106" t="s">
        <v>574</v>
      </c>
      <c r="G56" s="87"/>
      <c r="H56" s="87" t="s">
        <v>575</v>
      </c>
      <c r="I56" s="87"/>
      <c r="J56" s="87"/>
      <c r="K56" s="28" t="s">
        <v>848</v>
      </c>
      <c r="L56" s="142" t="s">
        <v>576</v>
      </c>
      <c r="M56" s="27" t="s">
        <v>583</v>
      </c>
      <c r="N56" s="30">
        <v>44760</v>
      </c>
      <c r="O56" s="46">
        <v>5004024</v>
      </c>
      <c r="P56" s="32">
        <v>13331</v>
      </c>
      <c r="Q56" s="30">
        <v>44760</v>
      </c>
      <c r="R56" s="30">
        <v>45125</v>
      </c>
      <c r="S56" s="27">
        <v>1</v>
      </c>
      <c r="T56" s="27"/>
      <c r="U56" s="27"/>
      <c r="V56" s="27"/>
      <c r="W56" s="27" t="s">
        <v>541</v>
      </c>
      <c r="X56" s="27"/>
      <c r="Y56" s="27"/>
      <c r="Z56" s="27"/>
      <c r="AA56" s="27"/>
      <c r="AB56" s="27"/>
      <c r="AC56" s="27"/>
      <c r="AD56" s="27"/>
      <c r="AE56" s="27"/>
      <c r="AF56" s="27"/>
      <c r="AG56" s="46"/>
      <c r="AH56" s="46"/>
      <c r="AI56" s="30">
        <v>44854</v>
      </c>
      <c r="AJ56" s="27" t="s">
        <v>947</v>
      </c>
      <c r="AK56" s="46">
        <v>168852</v>
      </c>
      <c r="AL56" s="42">
        <v>5004024</v>
      </c>
      <c r="AM56" s="46">
        <v>0</v>
      </c>
      <c r="AN56" s="46">
        <v>2195659.08</v>
      </c>
      <c r="AO56" s="46">
        <f t="shared" si="3"/>
        <v>2195659.08</v>
      </c>
      <c r="AP56" s="18"/>
      <c r="AQ56" s="18"/>
      <c r="AR56" s="18"/>
      <c r="AS56" s="18"/>
      <c r="AT56" s="18"/>
      <c r="AU56" s="18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</row>
    <row r="57" spans="1:65" x14ac:dyDescent="0.25">
      <c r="A57" s="72"/>
      <c r="B57" s="87"/>
      <c r="C57" s="87"/>
      <c r="D57" s="88"/>
      <c r="E57" s="87"/>
      <c r="F57" s="106"/>
      <c r="G57" s="87"/>
      <c r="H57" s="87"/>
      <c r="I57" s="87"/>
      <c r="J57" s="87"/>
      <c r="K57" s="35"/>
      <c r="L57" s="143"/>
      <c r="M57" s="34"/>
      <c r="N57" s="37"/>
      <c r="O57" s="47"/>
      <c r="P57" s="39"/>
      <c r="Q57" s="37"/>
      <c r="R57" s="3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47"/>
      <c r="AH57" s="47"/>
      <c r="AI57" s="37"/>
      <c r="AJ57" s="34"/>
      <c r="AK57" s="47"/>
      <c r="AL57" s="42">
        <v>5172876</v>
      </c>
      <c r="AM57" s="47"/>
      <c r="AN57" s="47"/>
      <c r="AO57" s="47"/>
      <c r="AP57" s="18"/>
      <c r="AQ57" s="18"/>
      <c r="AR57" s="18"/>
      <c r="AS57" s="18"/>
      <c r="AT57" s="18"/>
      <c r="AU57" s="18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</row>
    <row r="58" spans="1:65" x14ac:dyDescent="0.25">
      <c r="A58" s="17">
        <v>40</v>
      </c>
      <c r="B58" s="18" t="s">
        <v>577</v>
      </c>
      <c r="C58" s="18" t="s">
        <v>578</v>
      </c>
      <c r="D58" s="19" t="s">
        <v>137</v>
      </c>
      <c r="E58" s="18" t="s">
        <v>138</v>
      </c>
      <c r="F58" s="69" t="s">
        <v>579</v>
      </c>
      <c r="G58" s="18"/>
      <c r="H58" s="23" t="s">
        <v>502</v>
      </c>
      <c r="I58" s="18"/>
      <c r="J58" s="18"/>
      <c r="K58" s="19" t="s">
        <v>868</v>
      </c>
      <c r="L58" s="104" t="s">
        <v>475</v>
      </c>
      <c r="M58" s="18" t="s">
        <v>474</v>
      </c>
      <c r="N58" s="20">
        <v>44768</v>
      </c>
      <c r="O58" s="42">
        <v>66333.119999999995</v>
      </c>
      <c r="P58" s="22">
        <v>13347</v>
      </c>
      <c r="Q58" s="20">
        <v>44768</v>
      </c>
      <c r="R58" s="20">
        <v>45133</v>
      </c>
      <c r="S58" s="18">
        <v>119</v>
      </c>
      <c r="T58" s="18"/>
      <c r="U58" s="18"/>
      <c r="V58" s="18"/>
      <c r="W58" s="18" t="s">
        <v>541</v>
      </c>
      <c r="X58" s="18"/>
      <c r="Y58" s="18"/>
      <c r="Z58" s="18"/>
      <c r="AA58" s="18"/>
      <c r="AB58" s="18"/>
      <c r="AC58" s="18"/>
      <c r="AD58" s="18"/>
      <c r="AE58" s="18"/>
      <c r="AF58" s="18"/>
      <c r="AG58" s="42"/>
      <c r="AH58" s="42"/>
      <c r="AI58" s="18"/>
      <c r="AJ58" s="18"/>
      <c r="AK58" s="42"/>
      <c r="AL58" s="42"/>
      <c r="AM58" s="42"/>
      <c r="AN58" s="42">
        <v>21374</v>
      </c>
      <c r="AO58" s="42">
        <f t="shared" si="3"/>
        <v>21374</v>
      </c>
      <c r="AP58" s="18"/>
      <c r="AQ58" s="18"/>
      <c r="AR58" s="18"/>
      <c r="AS58" s="18"/>
      <c r="AT58" s="18"/>
      <c r="AU58" s="18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</row>
    <row r="59" spans="1:65" x14ac:dyDescent="0.25">
      <c r="A59" s="17">
        <v>41</v>
      </c>
      <c r="B59" s="18" t="s">
        <v>577</v>
      </c>
      <c r="C59" s="18" t="s">
        <v>578</v>
      </c>
      <c r="D59" s="19" t="s">
        <v>137</v>
      </c>
      <c r="E59" s="18" t="s">
        <v>138</v>
      </c>
      <c r="F59" s="69" t="s">
        <v>580</v>
      </c>
      <c r="G59" s="18"/>
      <c r="H59" s="18" t="s">
        <v>502</v>
      </c>
      <c r="I59" s="18"/>
      <c r="J59" s="18"/>
      <c r="K59" s="19" t="s">
        <v>922</v>
      </c>
      <c r="L59" s="104" t="s">
        <v>581</v>
      </c>
      <c r="M59" s="18" t="s">
        <v>582</v>
      </c>
      <c r="N59" s="20">
        <v>44812</v>
      </c>
      <c r="O59" s="42">
        <v>81999.960000000006</v>
      </c>
      <c r="P59" s="22">
        <v>13371</v>
      </c>
      <c r="Q59" s="20">
        <v>44812</v>
      </c>
      <c r="R59" s="20">
        <v>45177</v>
      </c>
      <c r="S59" s="18">
        <v>119</v>
      </c>
      <c r="T59" s="18"/>
      <c r="U59" s="18"/>
      <c r="V59" s="18"/>
      <c r="W59" s="18" t="s">
        <v>541</v>
      </c>
      <c r="X59" s="18"/>
      <c r="Y59" s="18"/>
      <c r="Z59" s="18"/>
      <c r="AA59" s="18"/>
      <c r="AB59" s="18"/>
      <c r="AC59" s="18"/>
      <c r="AD59" s="18"/>
      <c r="AE59" s="18"/>
      <c r="AF59" s="18"/>
      <c r="AG59" s="42"/>
      <c r="AH59" s="42"/>
      <c r="AI59" s="18"/>
      <c r="AJ59" s="18"/>
      <c r="AK59" s="42"/>
      <c r="AL59" s="42"/>
      <c r="AM59" s="42"/>
      <c r="AN59" s="42">
        <v>15488.9</v>
      </c>
      <c r="AO59" s="42">
        <f t="shared" si="3"/>
        <v>15488.9</v>
      </c>
      <c r="AP59" s="18"/>
      <c r="AQ59" s="18"/>
      <c r="AR59" s="18"/>
      <c r="AS59" s="18"/>
      <c r="AT59" s="18"/>
      <c r="AU59" s="18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</row>
    <row r="60" spans="1:65" ht="25.5" x14ac:dyDescent="0.25">
      <c r="A60" s="17">
        <v>42</v>
      </c>
      <c r="B60" s="18" t="s">
        <v>584</v>
      </c>
      <c r="C60" s="18" t="s">
        <v>585</v>
      </c>
      <c r="D60" s="19" t="s">
        <v>137</v>
      </c>
      <c r="E60" s="18" t="s">
        <v>138</v>
      </c>
      <c r="F60" s="69" t="s">
        <v>590</v>
      </c>
      <c r="G60" s="18"/>
      <c r="H60" s="18" t="s">
        <v>586</v>
      </c>
      <c r="I60" s="18"/>
      <c r="J60" s="18"/>
      <c r="K60" s="19" t="s">
        <v>907</v>
      </c>
      <c r="L60" s="104" t="s">
        <v>587</v>
      </c>
      <c r="M60" s="18" t="s">
        <v>588</v>
      </c>
      <c r="N60" s="20">
        <v>44883</v>
      </c>
      <c r="O60" s="42">
        <v>117756.04</v>
      </c>
      <c r="P60" s="22">
        <v>13416</v>
      </c>
      <c r="Q60" s="20">
        <v>44883</v>
      </c>
      <c r="R60" s="20">
        <v>44926</v>
      </c>
      <c r="S60" s="18">
        <v>1</v>
      </c>
      <c r="T60" s="18"/>
      <c r="U60" s="18"/>
      <c r="V60" s="18"/>
      <c r="W60" s="18" t="s">
        <v>516</v>
      </c>
      <c r="X60" s="18"/>
      <c r="Y60" s="18"/>
      <c r="Z60" s="18"/>
      <c r="AA60" s="18"/>
      <c r="AB60" s="18"/>
      <c r="AC60" s="18"/>
      <c r="AD60" s="18"/>
      <c r="AE60" s="18"/>
      <c r="AF60" s="18"/>
      <c r="AG60" s="42"/>
      <c r="AH60" s="42"/>
      <c r="AI60" s="18"/>
      <c r="AJ60" s="18"/>
      <c r="AK60" s="42"/>
      <c r="AL60" s="42"/>
      <c r="AM60" s="42"/>
      <c r="AN60" s="42">
        <v>0</v>
      </c>
      <c r="AO60" s="42">
        <f t="shared" si="3"/>
        <v>0</v>
      </c>
      <c r="AP60" s="18"/>
      <c r="AQ60" s="18"/>
      <c r="AR60" s="18"/>
      <c r="AS60" s="18"/>
      <c r="AT60" s="18"/>
      <c r="AU60" s="18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</row>
    <row r="61" spans="1:65" x14ac:dyDescent="0.25">
      <c r="A61" s="17">
        <v>43</v>
      </c>
      <c r="B61" s="18" t="s">
        <v>584</v>
      </c>
      <c r="C61" s="18" t="s">
        <v>585</v>
      </c>
      <c r="D61" s="19" t="s">
        <v>137</v>
      </c>
      <c r="E61" s="18" t="s">
        <v>138</v>
      </c>
      <c r="F61" s="69" t="s">
        <v>589</v>
      </c>
      <c r="G61" s="18"/>
      <c r="H61" s="18" t="s">
        <v>586</v>
      </c>
      <c r="I61" s="18"/>
      <c r="J61" s="18"/>
      <c r="K61" s="19" t="s">
        <v>908</v>
      </c>
      <c r="L61" s="104" t="s">
        <v>591</v>
      </c>
      <c r="M61" s="18" t="s">
        <v>592</v>
      </c>
      <c r="N61" s="20">
        <v>44883</v>
      </c>
      <c r="O61" s="42">
        <v>364000</v>
      </c>
      <c r="P61" s="22">
        <v>13416</v>
      </c>
      <c r="Q61" s="20">
        <v>44883</v>
      </c>
      <c r="R61" s="20">
        <v>44926</v>
      </c>
      <c r="S61" s="18">
        <v>1</v>
      </c>
      <c r="T61" s="18"/>
      <c r="U61" s="18"/>
      <c r="V61" s="18"/>
      <c r="W61" s="18" t="s">
        <v>516</v>
      </c>
      <c r="X61" s="18"/>
      <c r="Y61" s="18"/>
      <c r="Z61" s="18"/>
      <c r="AA61" s="18"/>
      <c r="AB61" s="18"/>
      <c r="AC61" s="18"/>
      <c r="AD61" s="18"/>
      <c r="AE61" s="18"/>
      <c r="AF61" s="18"/>
      <c r="AG61" s="42"/>
      <c r="AH61" s="42"/>
      <c r="AI61" s="18"/>
      <c r="AJ61" s="18"/>
      <c r="AK61" s="42"/>
      <c r="AL61" s="42"/>
      <c r="AM61" s="42"/>
      <c r="AN61" s="42">
        <v>0</v>
      </c>
      <c r="AO61" s="42">
        <f t="shared" si="3"/>
        <v>0</v>
      </c>
      <c r="AP61" s="18"/>
      <c r="AQ61" s="18"/>
      <c r="AR61" s="18"/>
      <c r="AS61" s="18"/>
      <c r="AT61" s="18"/>
      <c r="AU61" s="18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</row>
    <row r="62" spans="1:65" x14ac:dyDescent="0.25">
      <c r="A62" s="17">
        <v>45</v>
      </c>
      <c r="B62" s="18" t="s">
        <v>593</v>
      </c>
      <c r="C62" s="18" t="s">
        <v>594</v>
      </c>
      <c r="D62" s="19" t="s">
        <v>137</v>
      </c>
      <c r="E62" s="18" t="s">
        <v>138</v>
      </c>
      <c r="F62" s="69" t="s">
        <v>595</v>
      </c>
      <c r="G62" s="18"/>
      <c r="H62" s="18" t="s">
        <v>596</v>
      </c>
      <c r="I62" s="18"/>
      <c r="J62" s="18"/>
      <c r="K62" s="19" t="s">
        <v>917</v>
      </c>
      <c r="L62" s="104" t="s">
        <v>597</v>
      </c>
      <c r="M62" s="18" t="s">
        <v>598</v>
      </c>
      <c r="N62" s="20">
        <v>44896</v>
      </c>
      <c r="O62" s="42">
        <v>270177</v>
      </c>
      <c r="P62" s="22">
        <v>13431</v>
      </c>
      <c r="Q62" s="20">
        <v>44896</v>
      </c>
      <c r="R62" s="20">
        <v>44926</v>
      </c>
      <c r="S62" s="18">
        <v>1</v>
      </c>
      <c r="T62" s="18"/>
      <c r="U62" s="18"/>
      <c r="V62" s="18"/>
      <c r="W62" s="18" t="s">
        <v>526</v>
      </c>
      <c r="X62" s="18"/>
      <c r="Y62" s="18"/>
      <c r="Z62" s="18"/>
      <c r="AA62" s="18"/>
      <c r="AB62" s="18"/>
      <c r="AC62" s="18"/>
      <c r="AD62" s="18"/>
      <c r="AE62" s="18"/>
      <c r="AF62" s="18"/>
      <c r="AG62" s="42"/>
      <c r="AH62" s="42"/>
      <c r="AI62" s="18"/>
      <c r="AJ62" s="18"/>
      <c r="AK62" s="42"/>
      <c r="AL62" s="42"/>
      <c r="AM62" s="42"/>
      <c r="AN62" s="42">
        <f>118587.2+4562.5</f>
        <v>123149.7</v>
      </c>
      <c r="AO62" s="42">
        <f t="shared" si="3"/>
        <v>123149.7</v>
      </c>
      <c r="AP62" s="18"/>
      <c r="AQ62" s="18"/>
      <c r="AR62" s="18"/>
      <c r="AS62" s="18"/>
      <c r="AT62" s="18"/>
      <c r="AU62" s="18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</row>
    <row r="63" spans="1:65" x14ac:dyDescent="0.25">
      <c r="A63" s="17">
        <v>46</v>
      </c>
      <c r="B63" s="18" t="s">
        <v>599</v>
      </c>
      <c r="C63" s="18" t="s">
        <v>600</v>
      </c>
      <c r="D63" s="19" t="s">
        <v>137</v>
      </c>
      <c r="E63" s="18" t="s">
        <v>138</v>
      </c>
      <c r="F63" s="69" t="s">
        <v>601</v>
      </c>
      <c r="G63" s="18"/>
      <c r="H63" s="18" t="s">
        <v>503</v>
      </c>
      <c r="I63" s="18"/>
      <c r="J63" s="18"/>
      <c r="K63" s="19" t="s">
        <v>882</v>
      </c>
      <c r="L63" s="104" t="s">
        <v>602</v>
      </c>
      <c r="M63" s="18" t="s">
        <v>603</v>
      </c>
      <c r="N63" s="20">
        <v>44825</v>
      </c>
      <c r="O63" s="42">
        <v>33870</v>
      </c>
      <c r="P63" s="22">
        <v>13380</v>
      </c>
      <c r="Q63" s="20">
        <v>44825</v>
      </c>
      <c r="R63" s="20">
        <v>45190</v>
      </c>
      <c r="S63" s="18">
        <v>1</v>
      </c>
      <c r="T63" s="18"/>
      <c r="U63" s="18"/>
      <c r="V63" s="18"/>
      <c r="W63" s="18" t="s">
        <v>516</v>
      </c>
      <c r="X63" s="18"/>
      <c r="Y63" s="18"/>
      <c r="Z63" s="18"/>
      <c r="AA63" s="18"/>
      <c r="AB63" s="18"/>
      <c r="AC63" s="18"/>
      <c r="AD63" s="18"/>
      <c r="AE63" s="18"/>
      <c r="AF63" s="18"/>
      <c r="AG63" s="42"/>
      <c r="AH63" s="42"/>
      <c r="AI63" s="18"/>
      <c r="AJ63" s="18"/>
      <c r="AK63" s="42"/>
      <c r="AL63" s="42"/>
      <c r="AM63" s="42"/>
      <c r="AN63" s="42"/>
      <c r="AO63" s="42">
        <v>0</v>
      </c>
      <c r="AP63" s="18"/>
      <c r="AQ63" s="18"/>
      <c r="AR63" s="18"/>
      <c r="AS63" s="18"/>
      <c r="AT63" s="18"/>
      <c r="AU63" s="18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</row>
    <row r="64" spans="1:65" ht="25.5" x14ac:dyDescent="0.25">
      <c r="A64" s="17">
        <v>48</v>
      </c>
      <c r="B64" s="18" t="s">
        <v>604</v>
      </c>
      <c r="C64" s="18" t="s">
        <v>605</v>
      </c>
      <c r="D64" s="19" t="s">
        <v>137</v>
      </c>
      <c r="E64" s="18" t="s">
        <v>138</v>
      </c>
      <c r="F64" s="69" t="s">
        <v>606</v>
      </c>
      <c r="G64" s="18"/>
      <c r="H64" s="18" t="s">
        <v>607</v>
      </c>
      <c r="I64" s="18"/>
      <c r="J64" s="18"/>
      <c r="K64" s="19" t="s">
        <v>893</v>
      </c>
      <c r="L64" s="104" t="s">
        <v>608</v>
      </c>
      <c r="M64" s="18" t="s">
        <v>609</v>
      </c>
      <c r="N64" s="20">
        <v>44840</v>
      </c>
      <c r="O64" s="42">
        <v>102</v>
      </c>
      <c r="P64" s="22">
        <v>13394</v>
      </c>
      <c r="Q64" s="20">
        <v>44840</v>
      </c>
      <c r="R64" s="20">
        <v>44926</v>
      </c>
      <c r="S64" s="18">
        <v>1</v>
      </c>
      <c r="T64" s="18"/>
      <c r="U64" s="18"/>
      <c r="V64" s="18"/>
      <c r="W64" s="18" t="s">
        <v>526</v>
      </c>
      <c r="X64" s="18"/>
      <c r="Y64" s="18"/>
      <c r="Z64" s="18"/>
      <c r="AA64" s="18"/>
      <c r="AB64" s="18"/>
      <c r="AC64" s="18"/>
      <c r="AD64" s="18"/>
      <c r="AE64" s="18"/>
      <c r="AF64" s="18"/>
      <c r="AG64" s="42"/>
      <c r="AH64" s="42"/>
      <c r="AI64" s="18"/>
      <c r="AJ64" s="18"/>
      <c r="AK64" s="42"/>
      <c r="AL64" s="42"/>
      <c r="AM64" s="42"/>
      <c r="AN64" s="42"/>
      <c r="AO64" s="42">
        <v>0</v>
      </c>
      <c r="AP64" s="18"/>
      <c r="AQ64" s="18"/>
      <c r="AR64" s="18"/>
      <c r="AS64" s="18"/>
      <c r="AT64" s="18"/>
      <c r="AU64" s="18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</row>
    <row r="65" spans="1:65" ht="25.5" x14ac:dyDescent="0.25">
      <c r="A65" s="17">
        <v>49</v>
      </c>
      <c r="B65" s="18" t="s">
        <v>604</v>
      </c>
      <c r="C65" s="18" t="s">
        <v>605</v>
      </c>
      <c r="D65" s="19" t="s">
        <v>137</v>
      </c>
      <c r="E65" s="18" t="s">
        <v>138</v>
      </c>
      <c r="F65" s="69" t="s">
        <v>606</v>
      </c>
      <c r="G65" s="18"/>
      <c r="H65" s="18" t="s">
        <v>607</v>
      </c>
      <c r="I65" s="18"/>
      <c r="J65" s="18"/>
      <c r="K65" s="19" t="s">
        <v>891</v>
      </c>
      <c r="L65" s="104" t="s">
        <v>169</v>
      </c>
      <c r="M65" s="18" t="s">
        <v>170</v>
      </c>
      <c r="N65" s="20">
        <v>44840</v>
      </c>
      <c r="O65" s="42">
        <v>1929.62</v>
      </c>
      <c r="P65" s="22">
        <v>13394</v>
      </c>
      <c r="Q65" s="20">
        <v>44840</v>
      </c>
      <c r="R65" s="20">
        <v>44926</v>
      </c>
      <c r="S65" s="18">
        <v>1</v>
      </c>
      <c r="T65" s="18"/>
      <c r="U65" s="18"/>
      <c r="V65" s="18"/>
      <c r="W65" s="18" t="s">
        <v>526</v>
      </c>
      <c r="X65" s="18"/>
      <c r="Y65" s="18"/>
      <c r="Z65" s="18"/>
      <c r="AA65" s="18"/>
      <c r="AB65" s="18"/>
      <c r="AC65" s="18"/>
      <c r="AD65" s="18"/>
      <c r="AE65" s="18"/>
      <c r="AF65" s="18"/>
      <c r="AG65" s="42"/>
      <c r="AH65" s="42"/>
      <c r="AI65" s="18"/>
      <c r="AJ65" s="18"/>
      <c r="AK65" s="42"/>
      <c r="AL65" s="42"/>
      <c r="AM65" s="42"/>
      <c r="AN65" s="42">
        <v>1929.62</v>
      </c>
      <c r="AO65" s="42">
        <f t="shared" si="3"/>
        <v>1929.62</v>
      </c>
      <c r="AP65" s="18"/>
      <c r="AQ65" s="18"/>
      <c r="AR65" s="18"/>
      <c r="AS65" s="18"/>
      <c r="AT65" s="18"/>
      <c r="AU65" s="18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</row>
    <row r="66" spans="1:65" ht="25.5" x14ac:dyDescent="0.25">
      <c r="A66" s="17">
        <v>50</v>
      </c>
      <c r="B66" s="18" t="s">
        <v>604</v>
      </c>
      <c r="C66" s="18" t="s">
        <v>605</v>
      </c>
      <c r="D66" s="19" t="s">
        <v>137</v>
      </c>
      <c r="E66" s="18" t="s">
        <v>138</v>
      </c>
      <c r="F66" s="69" t="s">
        <v>606</v>
      </c>
      <c r="G66" s="18"/>
      <c r="H66" s="18" t="s">
        <v>607</v>
      </c>
      <c r="I66" s="18"/>
      <c r="J66" s="18"/>
      <c r="K66" s="19" t="s">
        <v>890</v>
      </c>
      <c r="L66" s="104" t="s">
        <v>510</v>
      </c>
      <c r="M66" s="18" t="s">
        <v>511</v>
      </c>
      <c r="N66" s="20">
        <v>44840</v>
      </c>
      <c r="O66" s="42">
        <v>924.84</v>
      </c>
      <c r="P66" s="22">
        <v>13394</v>
      </c>
      <c r="Q66" s="20">
        <v>44840</v>
      </c>
      <c r="R66" s="20">
        <v>44926</v>
      </c>
      <c r="S66" s="18">
        <v>1</v>
      </c>
      <c r="T66" s="18"/>
      <c r="U66" s="18"/>
      <c r="V66" s="18"/>
      <c r="W66" s="18" t="s">
        <v>526</v>
      </c>
      <c r="X66" s="18"/>
      <c r="Y66" s="18"/>
      <c r="Z66" s="18"/>
      <c r="AA66" s="18"/>
      <c r="AB66" s="18"/>
      <c r="AC66" s="18"/>
      <c r="AD66" s="18"/>
      <c r="AE66" s="18"/>
      <c r="AF66" s="18"/>
      <c r="AG66" s="42"/>
      <c r="AH66" s="42"/>
      <c r="AI66" s="18"/>
      <c r="AJ66" s="18"/>
      <c r="AK66" s="42"/>
      <c r="AL66" s="42"/>
      <c r="AM66" s="42"/>
      <c r="AN66" s="42">
        <v>777.34</v>
      </c>
      <c r="AO66" s="42">
        <f t="shared" ref="AO66:AO129" si="4">AM66+AN66</f>
        <v>777.34</v>
      </c>
      <c r="AP66" s="18"/>
      <c r="AQ66" s="18"/>
      <c r="AR66" s="18"/>
      <c r="AS66" s="18"/>
      <c r="AT66" s="18"/>
      <c r="AU66" s="18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</row>
    <row r="67" spans="1:65" ht="25.5" x14ac:dyDescent="0.25">
      <c r="A67" s="17">
        <v>51</v>
      </c>
      <c r="B67" s="18" t="s">
        <v>604</v>
      </c>
      <c r="C67" s="18" t="s">
        <v>605</v>
      </c>
      <c r="D67" s="19" t="s">
        <v>137</v>
      </c>
      <c r="E67" s="18" t="s">
        <v>138</v>
      </c>
      <c r="F67" s="69" t="s">
        <v>606</v>
      </c>
      <c r="G67" s="18"/>
      <c r="H67" s="18" t="s">
        <v>607</v>
      </c>
      <c r="I67" s="18"/>
      <c r="J67" s="18"/>
      <c r="K67" s="19" t="s">
        <v>898</v>
      </c>
      <c r="L67" s="104" t="s">
        <v>519</v>
      </c>
      <c r="M67" s="18" t="s">
        <v>520</v>
      </c>
      <c r="N67" s="20">
        <v>44848</v>
      </c>
      <c r="O67" s="42">
        <v>1004.9</v>
      </c>
      <c r="P67" s="22">
        <v>13394</v>
      </c>
      <c r="Q67" s="20">
        <v>44848</v>
      </c>
      <c r="R67" s="20">
        <v>44926</v>
      </c>
      <c r="S67" s="18">
        <v>1</v>
      </c>
      <c r="T67" s="18"/>
      <c r="U67" s="18"/>
      <c r="V67" s="18"/>
      <c r="W67" s="18" t="s">
        <v>526</v>
      </c>
      <c r="X67" s="18"/>
      <c r="Y67" s="18"/>
      <c r="Z67" s="18"/>
      <c r="AA67" s="18"/>
      <c r="AB67" s="18"/>
      <c r="AC67" s="18"/>
      <c r="AD67" s="18"/>
      <c r="AE67" s="18"/>
      <c r="AF67" s="18"/>
      <c r="AG67" s="42"/>
      <c r="AH67" s="42"/>
      <c r="AI67" s="18"/>
      <c r="AJ67" s="18"/>
      <c r="AK67" s="42"/>
      <c r="AL67" s="42"/>
      <c r="AM67" s="42"/>
      <c r="AN67" s="42">
        <f>779.9+225</f>
        <v>1004.9</v>
      </c>
      <c r="AO67" s="42">
        <f t="shared" si="4"/>
        <v>1004.9</v>
      </c>
      <c r="AP67" s="18"/>
      <c r="AQ67" s="18"/>
      <c r="AR67" s="18"/>
      <c r="AS67" s="18"/>
      <c r="AT67" s="18"/>
      <c r="AU67" s="18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</row>
    <row r="68" spans="1:65" ht="25.5" x14ac:dyDescent="0.25">
      <c r="A68" s="17">
        <v>53</v>
      </c>
      <c r="B68" s="18" t="s">
        <v>604</v>
      </c>
      <c r="C68" s="18" t="s">
        <v>605</v>
      </c>
      <c r="D68" s="19" t="s">
        <v>137</v>
      </c>
      <c r="E68" s="18" t="s">
        <v>138</v>
      </c>
      <c r="F68" s="69" t="s">
        <v>606</v>
      </c>
      <c r="G68" s="18"/>
      <c r="H68" s="18" t="s">
        <v>607</v>
      </c>
      <c r="I68" s="18"/>
      <c r="J68" s="18"/>
      <c r="K68" s="19" t="s">
        <v>892</v>
      </c>
      <c r="L68" s="104" t="s">
        <v>610</v>
      </c>
      <c r="M68" s="18" t="s">
        <v>611</v>
      </c>
      <c r="N68" s="20">
        <v>44840</v>
      </c>
      <c r="O68" s="42">
        <v>4959.1000000000004</v>
      </c>
      <c r="P68" s="22">
        <v>13394</v>
      </c>
      <c r="Q68" s="20">
        <v>44840</v>
      </c>
      <c r="R68" s="20">
        <v>44926</v>
      </c>
      <c r="S68" s="18">
        <v>1</v>
      </c>
      <c r="T68" s="18"/>
      <c r="U68" s="18"/>
      <c r="V68" s="18"/>
      <c r="W68" s="18" t="s">
        <v>526</v>
      </c>
      <c r="X68" s="18"/>
      <c r="Y68" s="18"/>
      <c r="Z68" s="18"/>
      <c r="AA68" s="18"/>
      <c r="AB68" s="18"/>
      <c r="AC68" s="18"/>
      <c r="AD68" s="18"/>
      <c r="AE68" s="18"/>
      <c r="AF68" s="18"/>
      <c r="AG68" s="42"/>
      <c r="AH68" s="42"/>
      <c r="AI68" s="18"/>
      <c r="AJ68" s="18"/>
      <c r="AK68" s="42"/>
      <c r="AL68" s="42"/>
      <c r="AM68" s="42"/>
      <c r="AN68" s="42">
        <v>4959.1000000000004</v>
      </c>
      <c r="AO68" s="42">
        <v>4959.1000000000004</v>
      </c>
      <c r="AP68" s="18"/>
      <c r="AQ68" s="18"/>
      <c r="AR68" s="18"/>
      <c r="AS68" s="18"/>
      <c r="AT68" s="18"/>
      <c r="AU68" s="18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</row>
    <row r="69" spans="1:65" ht="25.5" x14ac:dyDescent="0.25">
      <c r="A69" s="17">
        <v>54</v>
      </c>
      <c r="B69" s="18" t="s">
        <v>612</v>
      </c>
      <c r="C69" s="18" t="s">
        <v>613</v>
      </c>
      <c r="D69" s="19" t="s">
        <v>137</v>
      </c>
      <c r="E69" s="18" t="s">
        <v>213</v>
      </c>
      <c r="F69" s="69" t="s">
        <v>614</v>
      </c>
      <c r="G69" s="18"/>
      <c r="H69" s="18" t="s">
        <v>615</v>
      </c>
      <c r="I69" s="18"/>
      <c r="J69" s="18"/>
      <c r="K69" s="19" t="s">
        <v>924</v>
      </c>
      <c r="L69" s="104" t="s">
        <v>616</v>
      </c>
      <c r="M69" s="18" t="s">
        <v>617</v>
      </c>
      <c r="N69" s="20">
        <v>44903</v>
      </c>
      <c r="O69" s="42">
        <v>3677926.32</v>
      </c>
      <c r="P69" s="22">
        <v>13431</v>
      </c>
      <c r="Q69" s="20">
        <v>44904</v>
      </c>
      <c r="R69" s="20">
        <v>45268</v>
      </c>
      <c r="S69" s="18">
        <v>1</v>
      </c>
      <c r="T69" s="18"/>
      <c r="U69" s="18"/>
      <c r="V69" s="18"/>
      <c r="W69" s="18" t="s">
        <v>541</v>
      </c>
      <c r="X69" s="18"/>
      <c r="Y69" s="18"/>
      <c r="Z69" s="18"/>
      <c r="AA69" s="18"/>
      <c r="AB69" s="18"/>
      <c r="AC69" s="18"/>
      <c r="AD69" s="18"/>
      <c r="AE69" s="18"/>
      <c r="AF69" s="18"/>
      <c r="AG69" s="42"/>
      <c r="AH69" s="42"/>
      <c r="AI69" s="18"/>
      <c r="AJ69" s="18"/>
      <c r="AK69" s="42"/>
      <c r="AL69" s="42"/>
      <c r="AM69" s="42"/>
      <c r="AN69" s="42">
        <v>0</v>
      </c>
      <c r="AO69" s="42">
        <f t="shared" si="4"/>
        <v>0</v>
      </c>
      <c r="AP69" s="18"/>
      <c r="AQ69" s="18"/>
      <c r="AR69" s="18"/>
      <c r="AS69" s="18"/>
      <c r="AT69" s="18"/>
      <c r="AU69" s="18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</row>
    <row r="70" spans="1:65" ht="25.5" x14ac:dyDescent="0.25">
      <c r="A70" s="17">
        <v>55</v>
      </c>
      <c r="B70" s="18" t="s">
        <v>618</v>
      </c>
      <c r="C70" s="18" t="s">
        <v>619</v>
      </c>
      <c r="D70" s="19" t="s">
        <v>137</v>
      </c>
      <c r="E70" s="18" t="s">
        <v>165</v>
      </c>
      <c r="F70" s="69" t="s">
        <v>620</v>
      </c>
      <c r="G70" s="18"/>
      <c r="H70" s="18" t="s">
        <v>528</v>
      </c>
      <c r="I70" s="18"/>
      <c r="J70" s="18"/>
      <c r="K70" s="19" t="s">
        <v>905</v>
      </c>
      <c r="L70" s="104" t="s">
        <v>621</v>
      </c>
      <c r="M70" s="18" t="s">
        <v>622</v>
      </c>
      <c r="N70" s="20">
        <v>44873</v>
      </c>
      <c r="O70" s="42">
        <v>5999562.9400000004</v>
      </c>
      <c r="P70" s="22">
        <v>13416</v>
      </c>
      <c r="Q70" s="20">
        <v>44873</v>
      </c>
      <c r="R70" s="20">
        <v>45238</v>
      </c>
      <c r="S70" s="18">
        <v>119</v>
      </c>
      <c r="T70" s="18"/>
      <c r="U70" s="18"/>
      <c r="V70" s="18"/>
      <c r="W70" s="18" t="s">
        <v>541</v>
      </c>
      <c r="X70" s="18"/>
      <c r="Y70" s="18"/>
      <c r="Z70" s="18"/>
      <c r="AA70" s="18"/>
      <c r="AB70" s="18"/>
      <c r="AC70" s="18"/>
      <c r="AD70" s="18"/>
      <c r="AE70" s="18"/>
      <c r="AF70" s="18"/>
      <c r="AG70" s="42"/>
      <c r="AH70" s="42"/>
      <c r="AI70" s="18"/>
      <c r="AJ70" s="18"/>
      <c r="AK70" s="42"/>
      <c r="AL70" s="42"/>
      <c r="AM70" s="42"/>
      <c r="AN70" s="42">
        <v>12770.89</v>
      </c>
      <c r="AO70" s="42">
        <f t="shared" si="4"/>
        <v>12770.89</v>
      </c>
      <c r="AP70" s="18"/>
      <c r="AQ70" s="18"/>
      <c r="AR70" s="18"/>
      <c r="AS70" s="18"/>
      <c r="AT70" s="18"/>
      <c r="AU70" s="18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</row>
    <row r="71" spans="1:65" x14ac:dyDescent="0.25">
      <c r="A71" s="17">
        <v>56</v>
      </c>
      <c r="B71" s="18" t="s">
        <v>623</v>
      </c>
      <c r="C71" s="18" t="s">
        <v>624</v>
      </c>
      <c r="D71" s="19" t="s">
        <v>137</v>
      </c>
      <c r="E71" s="18" t="s">
        <v>138</v>
      </c>
      <c r="F71" s="69" t="s">
        <v>679</v>
      </c>
      <c r="G71" s="18"/>
      <c r="H71" s="18" t="s">
        <v>625</v>
      </c>
      <c r="I71" s="18"/>
      <c r="J71" s="18"/>
      <c r="K71" s="19" t="s">
        <v>918</v>
      </c>
      <c r="L71" s="104" t="s">
        <v>626</v>
      </c>
      <c r="M71" s="18" t="s">
        <v>480</v>
      </c>
      <c r="N71" s="20">
        <v>44902</v>
      </c>
      <c r="O71" s="42">
        <v>9589.9599999999991</v>
      </c>
      <c r="P71" s="22">
        <v>13431</v>
      </c>
      <c r="Q71" s="20">
        <v>44901</v>
      </c>
      <c r="R71" s="20">
        <v>44926</v>
      </c>
      <c r="S71" s="18">
        <v>1</v>
      </c>
      <c r="T71" s="18"/>
      <c r="U71" s="18"/>
      <c r="V71" s="18"/>
      <c r="W71" s="18" t="s">
        <v>526</v>
      </c>
      <c r="X71" s="18"/>
      <c r="Y71" s="18"/>
      <c r="Z71" s="18"/>
      <c r="AA71" s="18"/>
      <c r="AB71" s="18"/>
      <c r="AC71" s="18"/>
      <c r="AD71" s="18"/>
      <c r="AE71" s="18"/>
      <c r="AF71" s="18"/>
      <c r="AG71" s="42"/>
      <c r="AH71" s="42"/>
      <c r="AI71" s="18"/>
      <c r="AJ71" s="18"/>
      <c r="AK71" s="42"/>
      <c r="AL71" s="42"/>
      <c r="AM71" s="42"/>
      <c r="AN71" s="42">
        <v>0</v>
      </c>
      <c r="AO71" s="42">
        <f t="shared" si="4"/>
        <v>0</v>
      </c>
      <c r="AP71" s="18"/>
      <c r="AQ71" s="18"/>
      <c r="AR71" s="18"/>
      <c r="AS71" s="18"/>
      <c r="AT71" s="18"/>
      <c r="AU71" s="18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</row>
    <row r="72" spans="1:65" x14ac:dyDescent="0.25">
      <c r="A72" s="17">
        <v>57</v>
      </c>
      <c r="B72" s="18" t="s">
        <v>623</v>
      </c>
      <c r="C72" s="18" t="s">
        <v>624</v>
      </c>
      <c r="D72" s="19" t="s">
        <v>137</v>
      </c>
      <c r="E72" s="18" t="s">
        <v>138</v>
      </c>
      <c r="F72" s="69" t="s">
        <v>679</v>
      </c>
      <c r="G72" s="18"/>
      <c r="H72" s="18" t="s">
        <v>625</v>
      </c>
      <c r="I72" s="18"/>
      <c r="J72" s="18"/>
      <c r="K72" s="19" t="s">
        <v>921</v>
      </c>
      <c r="L72" s="104" t="s">
        <v>627</v>
      </c>
      <c r="M72" s="18" t="s">
        <v>628</v>
      </c>
      <c r="N72" s="20">
        <v>44901</v>
      </c>
      <c r="O72" s="42">
        <v>3456.03</v>
      </c>
      <c r="P72" s="22">
        <v>13434</v>
      </c>
      <c r="Q72" s="20">
        <v>44901</v>
      </c>
      <c r="R72" s="20">
        <v>44926</v>
      </c>
      <c r="S72" s="18">
        <v>1</v>
      </c>
      <c r="T72" s="18"/>
      <c r="U72" s="18"/>
      <c r="V72" s="18"/>
      <c r="W72" s="18" t="s">
        <v>526</v>
      </c>
      <c r="X72" s="18"/>
      <c r="Y72" s="18"/>
      <c r="Z72" s="18"/>
      <c r="AA72" s="18"/>
      <c r="AB72" s="18"/>
      <c r="AC72" s="18"/>
      <c r="AD72" s="18"/>
      <c r="AE72" s="18"/>
      <c r="AF72" s="18"/>
      <c r="AG72" s="42"/>
      <c r="AH72" s="42"/>
      <c r="AI72" s="18"/>
      <c r="AJ72" s="18"/>
      <c r="AK72" s="42"/>
      <c r="AL72" s="42"/>
      <c r="AM72" s="42"/>
      <c r="AN72" s="42">
        <v>0</v>
      </c>
      <c r="AO72" s="42">
        <f t="shared" si="4"/>
        <v>0</v>
      </c>
      <c r="AP72" s="18"/>
      <c r="AQ72" s="18"/>
      <c r="AR72" s="18"/>
      <c r="AS72" s="18"/>
      <c r="AT72" s="18"/>
      <c r="AU72" s="18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</row>
    <row r="73" spans="1:65" x14ac:dyDescent="0.25">
      <c r="A73" s="17">
        <v>58</v>
      </c>
      <c r="B73" s="18" t="s">
        <v>623</v>
      </c>
      <c r="C73" s="18" t="s">
        <v>624</v>
      </c>
      <c r="D73" s="19" t="s">
        <v>137</v>
      </c>
      <c r="E73" s="18" t="s">
        <v>138</v>
      </c>
      <c r="F73" s="69" t="s">
        <v>679</v>
      </c>
      <c r="G73" s="18"/>
      <c r="H73" s="18" t="s">
        <v>625</v>
      </c>
      <c r="I73" s="18"/>
      <c r="J73" s="18"/>
      <c r="K73" s="19" t="s">
        <v>919</v>
      </c>
      <c r="L73" s="104" t="s">
        <v>629</v>
      </c>
      <c r="M73" s="18" t="s">
        <v>630</v>
      </c>
      <c r="N73" s="20">
        <v>44902</v>
      </c>
      <c r="O73" s="42">
        <v>7039.04</v>
      </c>
      <c r="P73" s="22">
        <v>13431</v>
      </c>
      <c r="Q73" s="20">
        <v>44902</v>
      </c>
      <c r="R73" s="20">
        <v>44926</v>
      </c>
      <c r="S73" s="18">
        <v>1</v>
      </c>
      <c r="T73" s="18"/>
      <c r="U73" s="18"/>
      <c r="V73" s="18"/>
      <c r="W73" s="18" t="s">
        <v>526</v>
      </c>
      <c r="X73" s="18"/>
      <c r="Y73" s="18"/>
      <c r="Z73" s="18"/>
      <c r="AA73" s="18"/>
      <c r="AB73" s="18"/>
      <c r="AC73" s="18"/>
      <c r="AD73" s="18"/>
      <c r="AE73" s="18"/>
      <c r="AF73" s="18"/>
      <c r="AG73" s="42"/>
      <c r="AH73" s="42"/>
      <c r="AI73" s="18"/>
      <c r="AJ73" s="18"/>
      <c r="AK73" s="42"/>
      <c r="AL73" s="42">
        <v>7039.04</v>
      </c>
      <c r="AM73" s="42"/>
      <c r="AN73" s="42">
        <v>0</v>
      </c>
      <c r="AO73" s="42">
        <f t="shared" si="4"/>
        <v>0</v>
      </c>
      <c r="AP73" s="18"/>
      <c r="AQ73" s="18"/>
      <c r="AR73" s="18"/>
      <c r="AS73" s="18"/>
      <c r="AT73" s="18"/>
      <c r="AU73" s="18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</row>
    <row r="74" spans="1:65" x14ac:dyDescent="0.25">
      <c r="A74" s="17">
        <v>59</v>
      </c>
      <c r="B74" s="18" t="s">
        <v>623</v>
      </c>
      <c r="C74" s="18" t="s">
        <v>624</v>
      </c>
      <c r="D74" s="19" t="s">
        <v>137</v>
      </c>
      <c r="E74" s="18" t="s">
        <v>138</v>
      </c>
      <c r="F74" s="69" t="s">
        <v>679</v>
      </c>
      <c r="G74" s="18"/>
      <c r="H74" s="18" t="s">
        <v>625</v>
      </c>
      <c r="I74" s="18"/>
      <c r="J74" s="18"/>
      <c r="K74" s="19" t="s">
        <v>920</v>
      </c>
      <c r="L74" s="104" t="s">
        <v>167</v>
      </c>
      <c r="M74" s="18" t="s">
        <v>168</v>
      </c>
      <c r="N74" s="20">
        <v>44902</v>
      </c>
      <c r="O74" s="42">
        <v>8336.2900000000009</v>
      </c>
      <c r="P74" s="22">
        <v>13431</v>
      </c>
      <c r="Q74" s="20">
        <v>44901</v>
      </c>
      <c r="R74" s="20">
        <v>44926</v>
      </c>
      <c r="S74" s="18">
        <v>1</v>
      </c>
      <c r="T74" s="18"/>
      <c r="U74" s="18"/>
      <c r="V74" s="18"/>
      <c r="W74" s="18" t="s">
        <v>526</v>
      </c>
      <c r="X74" s="18"/>
      <c r="Y74" s="18"/>
      <c r="Z74" s="18"/>
      <c r="AA74" s="18"/>
      <c r="AB74" s="18"/>
      <c r="AC74" s="18"/>
      <c r="AD74" s="18"/>
      <c r="AE74" s="18"/>
      <c r="AF74" s="18"/>
      <c r="AG74" s="42"/>
      <c r="AH74" s="42"/>
      <c r="AI74" s="18"/>
      <c r="AJ74" s="18"/>
      <c r="AK74" s="42"/>
      <c r="AL74" s="42"/>
      <c r="AM74" s="42"/>
      <c r="AN74" s="42">
        <v>0</v>
      </c>
      <c r="AO74" s="42">
        <f t="shared" si="4"/>
        <v>0</v>
      </c>
      <c r="AP74" s="18"/>
      <c r="AQ74" s="18"/>
      <c r="AR74" s="18"/>
      <c r="AS74" s="18"/>
      <c r="AT74" s="18"/>
      <c r="AU74" s="18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</row>
    <row r="75" spans="1:65" x14ac:dyDescent="0.25">
      <c r="A75" s="17">
        <v>60</v>
      </c>
      <c r="B75" s="18" t="s">
        <v>623</v>
      </c>
      <c r="C75" s="18" t="s">
        <v>624</v>
      </c>
      <c r="D75" s="19" t="s">
        <v>137</v>
      </c>
      <c r="E75" s="18" t="s">
        <v>138</v>
      </c>
      <c r="F75" s="69" t="s">
        <v>679</v>
      </c>
      <c r="G75" s="18"/>
      <c r="H75" s="18" t="s">
        <v>625</v>
      </c>
      <c r="I75" s="18"/>
      <c r="J75" s="18"/>
      <c r="K75" s="19" t="s">
        <v>1009</v>
      </c>
      <c r="L75" s="104" t="s">
        <v>631</v>
      </c>
      <c r="M75" s="18" t="s">
        <v>171</v>
      </c>
      <c r="N75" s="20">
        <v>44901</v>
      </c>
      <c r="O75" s="42">
        <v>12169.2</v>
      </c>
      <c r="P75" s="22">
        <v>13432</v>
      </c>
      <c r="Q75" s="20">
        <v>44901</v>
      </c>
      <c r="R75" s="20">
        <v>44926</v>
      </c>
      <c r="S75" s="18">
        <v>1</v>
      </c>
      <c r="T75" s="18"/>
      <c r="U75" s="18"/>
      <c r="V75" s="18"/>
      <c r="W75" s="18" t="s">
        <v>526</v>
      </c>
      <c r="X75" s="18"/>
      <c r="Y75" s="18"/>
      <c r="Z75" s="18"/>
      <c r="AA75" s="18"/>
      <c r="AB75" s="18"/>
      <c r="AC75" s="18"/>
      <c r="AD75" s="18"/>
      <c r="AE75" s="18"/>
      <c r="AF75" s="18"/>
      <c r="AG75" s="42"/>
      <c r="AH75" s="42"/>
      <c r="AI75" s="18"/>
      <c r="AJ75" s="18"/>
      <c r="AK75" s="42"/>
      <c r="AL75" s="42"/>
      <c r="AM75" s="42"/>
      <c r="AN75" s="42">
        <v>0</v>
      </c>
      <c r="AO75" s="42">
        <f t="shared" si="4"/>
        <v>0</v>
      </c>
      <c r="AP75" s="18"/>
      <c r="AQ75" s="18"/>
      <c r="AR75" s="18"/>
      <c r="AS75" s="18"/>
      <c r="AT75" s="18"/>
      <c r="AU75" s="18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</row>
    <row r="76" spans="1:65" ht="25.5" x14ac:dyDescent="0.25">
      <c r="A76" s="17">
        <v>61</v>
      </c>
      <c r="B76" s="18" t="s">
        <v>632</v>
      </c>
      <c r="C76" s="18" t="s">
        <v>633</v>
      </c>
      <c r="D76" s="19" t="s">
        <v>137</v>
      </c>
      <c r="E76" s="18" t="s">
        <v>165</v>
      </c>
      <c r="F76" s="69" t="s">
        <v>634</v>
      </c>
      <c r="G76" s="18"/>
      <c r="H76" s="18" t="s">
        <v>635</v>
      </c>
      <c r="I76" s="18"/>
      <c r="J76" s="18"/>
      <c r="K76" s="19" t="s">
        <v>906</v>
      </c>
      <c r="L76" s="104" t="s">
        <v>636</v>
      </c>
      <c r="M76" s="18" t="s">
        <v>637</v>
      </c>
      <c r="N76" s="20">
        <v>44875</v>
      </c>
      <c r="O76" s="42">
        <v>7000000</v>
      </c>
      <c r="P76" s="22">
        <v>13416</v>
      </c>
      <c r="Q76" s="20">
        <v>44875</v>
      </c>
      <c r="R76" s="20">
        <v>45240</v>
      </c>
      <c r="S76" s="18">
        <v>119</v>
      </c>
      <c r="T76" s="18"/>
      <c r="U76" s="18"/>
      <c r="V76" s="18"/>
      <c r="W76" s="18" t="s">
        <v>541</v>
      </c>
      <c r="X76" s="18"/>
      <c r="Y76" s="18"/>
      <c r="Z76" s="18"/>
      <c r="AA76" s="18"/>
      <c r="AB76" s="18"/>
      <c r="AC76" s="18"/>
      <c r="AD76" s="18"/>
      <c r="AE76" s="18"/>
      <c r="AF76" s="18"/>
      <c r="AG76" s="42"/>
      <c r="AH76" s="42"/>
      <c r="AI76" s="18"/>
      <c r="AJ76" s="18"/>
      <c r="AK76" s="42"/>
      <c r="AL76" s="42"/>
      <c r="AM76" s="42"/>
      <c r="AN76" s="42">
        <v>197875.11</v>
      </c>
      <c r="AO76" s="42">
        <f t="shared" si="4"/>
        <v>197875.11</v>
      </c>
      <c r="AP76" s="18"/>
      <c r="AQ76" s="18"/>
      <c r="AR76" s="18"/>
      <c r="AS76" s="18"/>
      <c r="AT76" s="18"/>
      <c r="AU76" s="18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</row>
    <row r="77" spans="1:65" ht="38.25" x14ac:dyDescent="0.25">
      <c r="A77" s="17">
        <v>62</v>
      </c>
      <c r="B77" s="18" t="s">
        <v>639</v>
      </c>
      <c r="C77" s="18" t="s">
        <v>640</v>
      </c>
      <c r="D77" s="19" t="s">
        <v>137</v>
      </c>
      <c r="E77" s="18" t="s">
        <v>138</v>
      </c>
      <c r="F77" s="69" t="s">
        <v>641</v>
      </c>
      <c r="G77" s="18"/>
      <c r="H77" s="18"/>
      <c r="I77" s="18"/>
      <c r="J77" s="18"/>
      <c r="K77" s="19" t="s">
        <v>888</v>
      </c>
      <c r="L77" s="104" t="s">
        <v>642</v>
      </c>
      <c r="M77" s="18" t="s">
        <v>643</v>
      </c>
      <c r="N77" s="20">
        <v>44839</v>
      </c>
      <c r="O77" s="128" t="s">
        <v>889</v>
      </c>
      <c r="P77" s="22">
        <v>13394</v>
      </c>
      <c r="Q77" s="20">
        <v>44839</v>
      </c>
      <c r="R77" s="20">
        <v>44926</v>
      </c>
      <c r="S77" s="18">
        <v>1</v>
      </c>
      <c r="T77" s="18"/>
      <c r="U77" s="18"/>
      <c r="V77" s="18"/>
      <c r="W77" s="18" t="s">
        <v>541</v>
      </c>
      <c r="X77" s="18"/>
      <c r="Y77" s="18"/>
      <c r="Z77" s="18"/>
      <c r="AA77" s="18"/>
      <c r="AB77" s="18"/>
      <c r="AC77" s="18"/>
      <c r="AD77" s="18"/>
      <c r="AE77" s="18"/>
      <c r="AF77" s="18"/>
      <c r="AG77" s="42"/>
      <c r="AH77" s="42"/>
      <c r="AI77" s="18"/>
      <c r="AJ77" s="18"/>
      <c r="AK77" s="42"/>
      <c r="AL77" s="42"/>
      <c r="AM77" s="42"/>
      <c r="AN77" s="42">
        <v>3200</v>
      </c>
      <c r="AO77" s="42">
        <f t="shared" si="4"/>
        <v>3200</v>
      </c>
      <c r="AP77" s="18" t="s">
        <v>530</v>
      </c>
      <c r="AQ77" s="20">
        <v>44716</v>
      </c>
      <c r="AR77" s="20">
        <v>45081</v>
      </c>
      <c r="AS77" s="22">
        <v>13313</v>
      </c>
      <c r="AT77" s="18" t="s">
        <v>646</v>
      </c>
      <c r="AU77" s="22">
        <v>13313</v>
      </c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</row>
    <row r="78" spans="1:65" ht="38.25" x14ac:dyDescent="0.25">
      <c r="A78" s="17">
        <v>63</v>
      </c>
      <c r="B78" s="18" t="s">
        <v>639</v>
      </c>
      <c r="C78" s="18" t="s">
        <v>640</v>
      </c>
      <c r="D78" s="19" t="s">
        <v>137</v>
      </c>
      <c r="E78" s="18" t="s">
        <v>138</v>
      </c>
      <c r="F78" s="69" t="s">
        <v>641</v>
      </c>
      <c r="G78" s="18"/>
      <c r="H78" s="18"/>
      <c r="I78" s="18"/>
      <c r="J78" s="18"/>
      <c r="K78" s="19" t="s">
        <v>887</v>
      </c>
      <c r="L78" s="104" t="s">
        <v>644</v>
      </c>
      <c r="M78" s="18" t="s">
        <v>645</v>
      </c>
      <c r="N78" s="20">
        <v>44839</v>
      </c>
      <c r="O78" s="42">
        <v>1680</v>
      </c>
      <c r="P78" s="22">
        <v>13394</v>
      </c>
      <c r="Q78" s="20">
        <v>44839</v>
      </c>
      <c r="R78" s="20">
        <v>44926</v>
      </c>
      <c r="S78" s="18">
        <v>1</v>
      </c>
      <c r="T78" s="18"/>
      <c r="U78" s="18"/>
      <c r="V78" s="18"/>
      <c r="W78" s="18" t="s">
        <v>541</v>
      </c>
      <c r="X78" s="18"/>
      <c r="Y78" s="18"/>
      <c r="Z78" s="18"/>
      <c r="AA78" s="18"/>
      <c r="AB78" s="18"/>
      <c r="AC78" s="18"/>
      <c r="AD78" s="18"/>
      <c r="AE78" s="18"/>
      <c r="AF78" s="18"/>
      <c r="AG78" s="42"/>
      <c r="AH78" s="42"/>
      <c r="AI78" s="18"/>
      <c r="AJ78" s="18"/>
      <c r="AK78" s="42"/>
      <c r="AL78" s="42"/>
      <c r="AM78" s="42"/>
      <c r="AN78" s="42">
        <v>1680</v>
      </c>
      <c r="AO78" s="42">
        <f t="shared" si="4"/>
        <v>1680</v>
      </c>
      <c r="AP78" s="18" t="s">
        <v>530</v>
      </c>
      <c r="AQ78" s="20">
        <v>44716</v>
      </c>
      <c r="AR78" s="20">
        <v>45081</v>
      </c>
      <c r="AS78" s="22">
        <v>13313</v>
      </c>
      <c r="AT78" s="18" t="s">
        <v>646</v>
      </c>
      <c r="AU78" s="22">
        <v>13313</v>
      </c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</row>
    <row r="79" spans="1:65" ht="51" x14ac:dyDescent="0.25">
      <c r="A79" s="72">
        <v>64</v>
      </c>
      <c r="B79" s="87" t="s">
        <v>653</v>
      </c>
      <c r="C79" s="87" t="s">
        <v>654</v>
      </c>
      <c r="D79" s="88" t="s">
        <v>137</v>
      </c>
      <c r="E79" s="87" t="s">
        <v>138</v>
      </c>
      <c r="F79" s="106" t="s">
        <v>655</v>
      </c>
      <c r="G79" s="87"/>
      <c r="H79" s="87"/>
      <c r="I79" s="87"/>
      <c r="J79" s="87"/>
      <c r="K79" s="28" t="s">
        <v>800</v>
      </c>
      <c r="L79" s="142" t="s">
        <v>549</v>
      </c>
      <c r="M79" s="27" t="s">
        <v>550</v>
      </c>
      <c r="N79" s="30">
        <v>44609</v>
      </c>
      <c r="O79" s="46">
        <v>130000</v>
      </c>
      <c r="P79" s="32">
        <v>13424</v>
      </c>
      <c r="Q79" s="30">
        <v>44609</v>
      </c>
      <c r="R79" s="30">
        <v>44926</v>
      </c>
      <c r="S79" s="27">
        <v>1</v>
      </c>
      <c r="T79" s="27"/>
      <c r="U79" s="27"/>
      <c r="V79" s="27"/>
      <c r="W79" s="27" t="s">
        <v>526</v>
      </c>
      <c r="X79" s="27" t="s">
        <v>140</v>
      </c>
      <c r="Y79" s="27" t="s">
        <v>201</v>
      </c>
      <c r="Z79" s="30">
        <v>44704</v>
      </c>
      <c r="AA79" s="32">
        <v>13292</v>
      </c>
      <c r="AB79" s="27" t="s">
        <v>935</v>
      </c>
      <c r="AC79" s="30">
        <v>44609</v>
      </c>
      <c r="AD79" s="30">
        <v>44926</v>
      </c>
      <c r="AE79" s="40">
        <v>0.25</v>
      </c>
      <c r="AF79" s="27"/>
      <c r="AG79" s="46"/>
      <c r="AH79" s="46"/>
      <c r="AI79" s="27"/>
      <c r="AJ79" s="27"/>
      <c r="AK79" s="46"/>
      <c r="AL79" s="42">
        <v>130000</v>
      </c>
      <c r="AM79" s="46"/>
      <c r="AN79" s="46">
        <f>130000+32500</f>
        <v>162500</v>
      </c>
      <c r="AO79" s="46">
        <f t="shared" si="4"/>
        <v>162500</v>
      </c>
      <c r="AP79" s="18" t="s">
        <v>525</v>
      </c>
      <c r="AQ79" s="20">
        <v>44599</v>
      </c>
      <c r="AR79" s="20">
        <v>44964</v>
      </c>
      <c r="AS79" s="22">
        <v>13225</v>
      </c>
      <c r="AT79" s="18" t="s">
        <v>656</v>
      </c>
      <c r="AU79" s="22">
        <v>13225</v>
      </c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</row>
    <row r="80" spans="1:65" x14ac:dyDescent="0.25">
      <c r="A80" s="72"/>
      <c r="B80" s="87"/>
      <c r="C80" s="87"/>
      <c r="D80" s="88"/>
      <c r="E80" s="87"/>
      <c r="F80" s="106"/>
      <c r="G80" s="87"/>
      <c r="H80" s="87"/>
      <c r="I80" s="87"/>
      <c r="J80" s="87"/>
      <c r="K80" s="35"/>
      <c r="L80" s="143"/>
      <c r="M80" s="34"/>
      <c r="N80" s="37"/>
      <c r="O80" s="47"/>
      <c r="P80" s="39"/>
      <c r="Q80" s="37"/>
      <c r="R80" s="37"/>
      <c r="S80" s="34"/>
      <c r="T80" s="34"/>
      <c r="U80" s="34"/>
      <c r="V80" s="34"/>
      <c r="W80" s="34"/>
      <c r="X80" s="34"/>
      <c r="Y80" s="34"/>
      <c r="Z80" s="37"/>
      <c r="AA80" s="39"/>
      <c r="AB80" s="34"/>
      <c r="AC80" s="37"/>
      <c r="AD80" s="37"/>
      <c r="AE80" s="41"/>
      <c r="AF80" s="34"/>
      <c r="AG80" s="47"/>
      <c r="AH80" s="47"/>
      <c r="AI80" s="34"/>
      <c r="AJ80" s="34"/>
      <c r="AK80" s="47"/>
      <c r="AL80" s="42">
        <v>162500</v>
      </c>
      <c r="AM80" s="47"/>
      <c r="AN80" s="47"/>
      <c r="AO80" s="47"/>
      <c r="AP80" s="18"/>
      <c r="AQ80" s="20"/>
      <c r="AR80" s="20"/>
      <c r="AS80" s="22"/>
      <c r="AT80" s="18"/>
      <c r="AU80" s="22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</row>
    <row r="81" spans="1:65" x14ac:dyDescent="0.25">
      <c r="A81" s="17">
        <v>65</v>
      </c>
      <c r="B81" s="18" t="s">
        <v>672</v>
      </c>
      <c r="C81" s="18" t="s">
        <v>530</v>
      </c>
      <c r="D81" s="19" t="s">
        <v>137</v>
      </c>
      <c r="E81" s="18" t="s">
        <v>165</v>
      </c>
      <c r="F81" s="69" t="s">
        <v>895</v>
      </c>
      <c r="G81" s="18"/>
      <c r="H81" s="18"/>
      <c r="I81" s="18"/>
      <c r="J81" s="18"/>
      <c r="K81" s="19" t="s">
        <v>894</v>
      </c>
      <c r="L81" s="104" t="s">
        <v>673</v>
      </c>
      <c r="M81" s="18" t="s">
        <v>674</v>
      </c>
      <c r="N81" s="20">
        <v>44841</v>
      </c>
      <c r="O81" s="42">
        <v>150000</v>
      </c>
      <c r="P81" s="22">
        <v>13394</v>
      </c>
      <c r="Q81" s="20">
        <v>44841</v>
      </c>
      <c r="R81" s="20">
        <v>44926</v>
      </c>
      <c r="S81" s="18">
        <v>119</v>
      </c>
      <c r="T81" s="18"/>
      <c r="U81" s="18"/>
      <c r="V81" s="18"/>
      <c r="W81" s="18" t="s">
        <v>526</v>
      </c>
      <c r="X81" s="18"/>
      <c r="Y81" s="18"/>
      <c r="Z81" s="18"/>
      <c r="AA81" s="18"/>
      <c r="AB81" s="18"/>
      <c r="AC81" s="18"/>
      <c r="AD81" s="18"/>
      <c r="AE81" s="18"/>
      <c r="AF81" s="18"/>
      <c r="AG81" s="42"/>
      <c r="AH81" s="42"/>
      <c r="AI81" s="18"/>
      <c r="AJ81" s="18"/>
      <c r="AK81" s="42"/>
      <c r="AL81" s="42"/>
      <c r="AM81" s="42"/>
      <c r="AN81" s="42">
        <v>28401.35</v>
      </c>
      <c r="AO81" s="42">
        <f t="shared" si="4"/>
        <v>28401.35</v>
      </c>
      <c r="AP81" s="18" t="s">
        <v>635</v>
      </c>
      <c r="AQ81" s="20">
        <v>44676</v>
      </c>
      <c r="AR81" s="20">
        <v>45041</v>
      </c>
      <c r="AS81" s="22">
        <v>13227</v>
      </c>
      <c r="AT81" s="18" t="s">
        <v>675</v>
      </c>
      <c r="AU81" s="22">
        <v>13227</v>
      </c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</row>
    <row r="82" spans="1:65" ht="25.5" x14ac:dyDescent="0.25">
      <c r="A82" s="17">
        <v>66</v>
      </c>
      <c r="B82" s="18" t="s">
        <v>672</v>
      </c>
      <c r="C82" s="18" t="s">
        <v>530</v>
      </c>
      <c r="D82" s="19" t="s">
        <v>137</v>
      </c>
      <c r="E82" s="18" t="s">
        <v>165</v>
      </c>
      <c r="F82" s="69" t="s">
        <v>671</v>
      </c>
      <c r="G82" s="18"/>
      <c r="H82" s="18"/>
      <c r="I82" s="18"/>
      <c r="J82" s="18"/>
      <c r="K82" s="19" t="s">
        <v>896</v>
      </c>
      <c r="L82" s="104" t="s">
        <v>676</v>
      </c>
      <c r="M82" s="18" t="s">
        <v>677</v>
      </c>
      <c r="N82" s="20">
        <v>44841</v>
      </c>
      <c r="O82" s="42" t="s">
        <v>897</v>
      </c>
      <c r="P82" s="22">
        <v>13394</v>
      </c>
      <c r="Q82" s="20">
        <v>44841</v>
      </c>
      <c r="R82" s="20">
        <v>44926</v>
      </c>
      <c r="S82" s="18">
        <v>1</v>
      </c>
      <c r="T82" s="18"/>
      <c r="U82" s="18"/>
      <c r="V82" s="18"/>
      <c r="W82" s="18" t="s">
        <v>681</v>
      </c>
      <c r="X82" s="18"/>
      <c r="Y82" s="18"/>
      <c r="Z82" s="18"/>
      <c r="AA82" s="18"/>
      <c r="AB82" s="18"/>
      <c r="AC82" s="18"/>
      <c r="AD82" s="18"/>
      <c r="AE82" s="18"/>
      <c r="AF82" s="18"/>
      <c r="AG82" s="42"/>
      <c r="AH82" s="42"/>
      <c r="AI82" s="18"/>
      <c r="AJ82" s="18"/>
      <c r="AK82" s="42"/>
      <c r="AL82" s="42"/>
      <c r="AM82" s="42"/>
      <c r="AN82" s="42">
        <f>1171.96+21765.17+225338.44+6764.67+4637.56</f>
        <v>259677.80000000002</v>
      </c>
      <c r="AO82" s="42">
        <f t="shared" si="4"/>
        <v>259677.80000000002</v>
      </c>
      <c r="AP82" s="18" t="s">
        <v>635</v>
      </c>
      <c r="AQ82" s="20">
        <v>44676</v>
      </c>
      <c r="AR82" s="20">
        <v>45041</v>
      </c>
      <c r="AS82" s="22">
        <v>13227</v>
      </c>
      <c r="AT82" s="18" t="s">
        <v>675</v>
      </c>
      <c r="AU82" s="22">
        <v>13227</v>
      </c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</row>
    <row r="83" spans="1:65" x14ac:dyDescent="0.25">
      <c r="A83" s="17">
        <v>67</v>
      </c>
      <c r="B83" s="18" t="s">
        <v>657</v>
      </c>
      <c r="C83" s="18" t="s">
        <v>658</v>
      </c>
      <c r="D83" s="19" t="s">
        <v>137</v>
      </c>
      <c r="E83" s="18" t="s">
        <v>138</v>
      </c>
      <c r="F83" s="69" t="s">
        <v>678</v>
      </c>
      <c r="G83" s="18"/>
      <c r="H83" s="18"/>
      <c r="I83" s="18"/>
      <c r="J83" s="18"/>
      <c r="K83" s="19" t="s">
        <v>880</v>
      </c>
      <c r="L83" s="104" t="s">
        <v>659</v>
      </c>
      <c r="M83" s="18" t="s">
        <v>881</v>
      </c>
      <c r="N83" s="20">
        <v>44796</v>
      </c>
      <c r="O83" s="42">
        <v>101050</v>
      </c>
      <c r="P83" s="22">
        <v>13359</v>
      </c>
      <c r="Q83" s="20">
        <v>44796</v>
      </c>
      <c r="R83" s="20">
        <v>44926</v>
      </c>
      <c r="S83" s="18">
        <v>1</v>
      </c>
      <c r="T83" s="18"/>
      <c r="U83" s="18"/>
      <c r="V83" s="18"/>
      <c r="W83" s="18" t="s">
        <v>526</v>
      </c>
      <c r="X83" s="18"/>
      <c r="Y83" s="18"/>
      <c r="Z83" s="18"/>
      <c r="AA83" s="18"/>
      <c r="AB83" s="18"/>
      <c r="AC83" s="18"/>
      <c r="AD83" s="18"/>
      <c r="AE83" s="18"/>
      <c r="AF83" s="18"/>
      <c r="AG83" s="42"/>
      <c r="AH83" s="42"/>
      <c r="AI83" s="18"/>
      <c r="AJ83" s="18"/>
      <c r="AK83" s="42"/>
      <c r="AL83" s="42"/>
      <c r="AM83" s="42"/>
      <c r="AN83" s="42">
        <v>6630.3</v>
      </c>
      <c r="AO83" s="42">
        <f t="shared" si="4"/>
        <v>6630.3</v>
      </c>
      <c r="AP83" s="18" t="s">
        <v>660</v>
      </c>
      <c r="AQ83" s="20">
        <v>44433</v>
      </c>
      <c r="AR83" s="20">
        <v>44798</v>
      </c>
      <c r="AS83" s="22">
        <v>13129</v>
      </c>
      <c r="AT83" s="18" t="s">
        <v>661</v>
      </c>
      <c r="AU83" s="22">
        <v>13129</v>
      </c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</row>
    <row r="84" spans="1:65" ht="38.25" x14ac:dyDescent="0.25">
      <c r="A84" s="17">
        <v>68</v>
      </c>
      <c r="B84" s="18" t="s">
        <v>647</v>
      </c>
      <c r="C84" s="18" t="s">
        <v>499</v>
      </c>
      <c r="D84" s="19" t="s">
        <v>137</v>
      </c>
      <c r="E84" s="18" t="s">
        <v>138</v>
      </c>
      <c r="F84" s="78" t="s">
        <v>648</v>
      </c>
      <c r="G84" s="18"/>
      <c r="H84" s="18"/>
      <c r="I84" s="18"/>
      <c r="J84" s="18"/>
      <c r="K84" s="19" t="s">
        <v>1007</v>
      </c>
      <c r="L84" s="104" t="s">
        <v>629</v>
      </c>
      <c r="M84" s="18" t="s">
        <v>652</v>
      </c>
      <c r="N84" s="20">
        <v>44818</v>
      </c>
      <c r="O84" s="42">
        <v>1107.25</v>
      </c>
      <c r="P84" s="22">
        <v>13371</v>
      </c>
      <c r="Q84" s="20">
        <v>44818</v>
      </c>
      <c r="R84" s="20">
        <v>44926</v>
      </c>
      <c r="S84" s="18">
        <v>1</v>
      </c>
      <c r="T84" s="18"/>
      <c r="U84" s="18"/>
      <c r="V84" s="18"/>
      <c r="W84" s="18" t="s">
        <v>526</v>
      </c>
      <c r="X84" s="18"/>
      <c r="Y84" s="18"/>
      <c r="Z84" s="18"/>
      <c r="AA84" s="18"/>
      <c r="AB84" s="18"/>
      <c r="AC84" s="18"/>
      <c r="AD84" s="18"/>
      <c r="AE84" s="18"/>
      <c r="AF84" s="18"/>
      <c r="AG84" s="42"/>
      <c r="AH84" s="42"/>
      <c r="AI84" s="18"/>
      <c r="AJ84" s="18"/>
      <c r="AK84" s="42"/>
      <c r="AL84" s="42"/>
      <c r="AM84" s="42"/>
      <c r="AN84" s="42">
        <v>1107.25</v>
      </c>
      <c r="AO84" s="42">
        <f t="shared" si="4"/>
        <v>1107.25</v>
      </c>
      <c r="AP84" s="20" t="s">
        <v>530</v>
      </c>
      <c r="AQ84" s="20">
        <v>44707</v>
      </c>
      <c r="AR84" s="20">
        <v>45072</v>
      </c>
      <c r="AS84" s="18" t="s">
        <v>649</v>
      </c>
      <c r="AT84" s="18" t="s">
        <v>650</v>
      </c>
      <c r="AU84" s="18" t="s">
        <v>649</v>
      </c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</row>
    <row r="85" spans="1:65" ht="38.25" x14ac:dyDescent="0.25">
      <c r="A85" s="17">
        <v>69</v>
      </c>
      <c r="B85" s="18" t="s">
        <v>647</v>
      </c>
      <c r="C85" s="18" t="s">
        <v>499</v>
      </c>
      <c r="D85" s="19" t="s">
        <v>137</v>
      </c>
      <c r="E85" s="18" t="s">
        <v>138</v>
      </c>
      <c r="F85" s="78" t="s">
        <v>648</v>
      </c>
      <c r="G85" s="18"/>
      <c r="H85" s="18"/>
      <c r="I85" s="18"/>
      <c r="J85" s="18"/>
      <c r="K85" s="19" t="s">
        <v>1008</v>
      </c>
      <c r="L85" s="104" t="s">
        <v>651</v>
      </c>
      <c r="M85" s="18" t="s">
        <v>630</v>
      </c>
      <c r="N85" s="20">
        <v>44818</v>
      </c>
      <c r="O85" s="42">
        <v>30130.28</v>
      </c>
      <c r="P85" s="22">
        <v>13375</v>
      </c>
      <c r="Q85" s="20">
        <v>44818</v>
      </c>
      <c r="R85" s="20">
        <v>45183</v>
      </c>
      <c r="S85" s="18">
        <v>1</v>
      </c>
      <c r="T85" s="18"/>
      <c r="U85" s="18"/>
      <c r="V85" s="18"/>
      <c r="W85" s="18" t="s">
        <v>526</v>
      </c>
      <c r="X85" s="18"/>
      <c r="Y85" s="18"/>
      <c r="Z85" s="18"/>
      <c r="AA85" s="18"/>
      <c r="AB85" s="18"/>
      <c r="AC85" s="18"/>
      <c r="AD85" s="18"/>
      <c r="AE85" s="18"/>
      <c r="AF85" s="18"/>
      <c r="AG85" s="42"/>
      <c r="AH85" s="42"/>
      <c r="AI85" s="18"/>
      <c r="AJ85" s="18"/>
      <c r="AK85" s="42"/>
      <c r="AL85" s="42"/>
      <c r="AM85" s="42"/>
      <c r="AN85" s="42">
        <v>21485.279999999999</v>
      </c>
      <c r="AO85" s="42">
        <f t="shared" si="4"/>
        <v>21485.279999999999</v>
      </c>
      <c r="AP85" s="20" t="s">
        <v>530</v>
      </c>
      <c r="AQ85" s="20">
        <v>44707</v>
      </c>
      <c r="AR85" s="20">
        <v>45072</v>
      </c>
      <c r="AS85" s="18" t="s">
        <v>682</v>
      </c>
      <c r="AT85" s="18" t="s">
        <v>650</v>
      </c>
      <c r="AU85" s="18" t="s">
        <v>682</v>
      </c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</row>
    <row r="86" spans="1:65" x14ac:dyDescent="0.25">
      <c r="A86" s="17">
        <v>70</v>
      </c>
      <c r="B86" s="18" t="s">
        <v>662</v>
      </c>
      <c r="C86" s="18" t="s">
        <v>497</v>
      </c>
      <c r="D86" s="19" t="s">
        <v>147</v>
      </c>
      <c r="E86" s="18"/>
      <c r="F86" s="69" t="s">
        <v>663</v>
      </c>
      <c r="G86" s="18"/>
      <c r="H86" s="18"/>
      <c r="I86" s="18"/>
      <c r="J86" s="18"/>
      <c r="K86" s="19" t="s">
        <v>1004</v>
      </c>
      <c r="L86" s="104" t="s">
        <v>664</v>
      </c>
      <c r="M86" s="18" t="s">
        <v>665</v>
      </c>
      <c r="N86" s="20">
        <v>44733</v>
      </c>
      <c r="O86" s="42">
        <v>17600</v>
      </c>
      <c r="P86" s="22">
        <v>13318</v>
      </c>
      <c r="Q86" s="20">
        <v>44733</v>
      </c>
      <c r="R86" s="20">
        <v>44825</v>
      </c>
      <c r="S86" s="18">
        <v>1</v>
      </c>
      <c r="T86" s="18"/>
      <c r="U86" s="18"/>
      <c r="V86" s="18"/>
      <c r="W86" s="18" t="s">
        <v>516</v>
      </c>
      <c r="X86" s="18"/>
      <c r="Y86" s="18"/>
      <c r="Z86" s="18"/>
      <c r="AA86" s="18"/>
      <c r="AB86" s="18"/>
      <c r="AC86" s="18"/>
      <c r="AD86" s="18"/>
      <c r="AE86" s="18"/>
      <c r="AF86" s="18"/>
      <c r="AG86" s="42"/>
      <c r="AH86" s="42"/>
      <c r="AI86" s="18"/>
      <c r="AJ86" s="18"/>
      <c r="AK86" s="42"/>
      <c r="AL86" s="42"/>
      <c r="AM86" s="42"/>
      <c r="AN86" s="42">
        <v>17600</v>
      </c>
      <c r="AO86" s="42">
        <f t="shared" si="4"/>
        <v>17600</v>
      </c>
      <c r="AP86" s="18"/>
      <c r="AQ86" s="18"/>
      <c r="AR86" s="18"/>
      <c r="AS86" s="18"/>
      <c r="AT86" s="18"/>
      <c r="AU86" s="18"/>
      <c r="AV86" s="17" t="s">
        <v>155</v>
      </c>
      <c r="AW86" s="17" t="s">
        <v>156</v>
      </c>
      <c r="AX86" s="24">
        <v>13314</v>
      </c>
      <c r="AY86" s="25">
        <v>44740</v>
      </c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</row>
    <row r="87" spans="1:65" ht="25.5" x14ac:dyDescent="0.25">
      <c r="A87" s="17">
        <v>71</v>
      </c>
      <c r="B87" s="18" t="s">
        <v>666</v>
      </c>
      <c r="C87" s="18" t="s">
        <v>497</v>
      </c>
      <c r="D87" s="19" t="s">
        <v>667</v>
      </c>
      <c r="E87" s="18"/>
      <c r="F87" s="69" t="s">
        <v>680</v>
      </c>
      <c r="G87" s="18"/>
      <c r="H87" s="18"/>
      <c r="I87" s="18"/>
      <c r="J87" s="18"/>
      <c r="K87" s="19"/>
      <c r="L87" s="104" t="s">
        <v>668</v>
      </c>
      <c r="M87" s="18" t="s">
        <v>669</v>
      </c>
      <c r="N87" s="20"/>
      <c r="O87" s="42"/>
      <c r="P87" s="22"/>
      <c r="Q87" s="20"/>
      <c r="R87" s="20"/>
      <c r="S87" s="18">
        <v>119</v>
      </c>
      <c r="T87" s="18"/>
      <c r="U87" s="18"/>
      <c r="V87" s="18"/>
      <c r="W87" s="18" t="s">
        <v>541</v>
      </c>
      <c r="X87" s="18"/>
      <c r="Y87" s="18"/>
      <c r="Z87" s="18"/>
      <c r="AA87" s="18"/>
      <c r="AB87" s="18"/>
      <c r="AC87" s="18"/>
      <c r="AD87" s="18"/>
      <c r="AE87" s="18"/>
      <c r="AF87" s="18"/>
      <c r="AG87" s="42"/>
      <c r="AH87" s="42"/>
      <c r="AI87" s="18"/>
      <c r="AJ87" s="18"/>
      <c r="AK87" s="42"/>
      <c r="AL87" s="42"/>
      <c r="AM87" s="42"/>
      <c r="AN87" s="42">
        <v>8516016.7300000004</v>
      </c>
      <c r="AO87" s="42">
        <f t="shared" si="4"/>
        <v>8516016.7300000004</v>
      </c>
      <c r="AP87" s="18"/>
      <c r="AQ87" s="18"/>
      <c r="AR87" s="18"/>
      <c r="AS87" s="18"/>
      <c r="AT87" s="18"/>
      <c r="AU87" s="18"/>
      <c r="AV87" s="17" t="s">
        <v>670</v>
      </c>
      <c r="AW87" s="17" t="s">
        <v>163</v>
      </c>
      <c r="AX87" s="24">
        <v>13447</v>
      </c>
      <c r="AY87" s="25">
        <v>44932</v>
      </c>
      <c r="AZ87" s="24">
        <v>13441</v>
      </c>
      <c r="BA87" s="25">
        <v>44924</v>
      </c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</row>
    <row r="88" spans="1:65" x14ac:dyDescent="0.25">
      <c r="A88" s="17">
        <v>72</v>
      </c>
      <c r="B88" s="18" t="s">
        <v>683</v>
      </c>
      <c r="C88" s="18" t="s">
        <v>495</v>
      </c>
      <c r="D88" s="19" t="s">
        <v>137</v>
      </c>
      <c r="E88" s="18" t="s">
        <v>691</v>
      </c>
      <c r="F88" s="69" t="s">
        <v>684</v>
      </c>
      <c r="G88" s="18"/>
      <c r="H88" s="18" t="s">
        <v>685</v>
      </c>
      <c r="I88" s="18"/>
      <c r="J88" s="18"/>
      <c r="K88" s="19" t="s">
        <v>686</v>
      </c>
      <c r="L88" s="104" t="s">
        <v>687</v>
      </c>
      <c r="M88" s="18" t="s">
        <v>688</v>
      </c>
      <c r="N88" s="20">
        <v>44562</v>
      </c>
      <c r="O88" s="42">
        <v>138645</v>
      </c>
      <c r="P88" s="22">
        <v>13200</v>
      </c>
      <c r="Q88" s="20">
        <v>44562</v>
      </c>
      <c r="R88" s="20">
        <v>44926</v>
      </c>
      <c r="S88" s="18">
        <v>1</v>
      </c>
      <c r="T88" s="18"/>
      <c r="U88" s="18"/>
      <c r="V88" s="18"/>
      <c r="W88" s="18" t="s">
        <v>526</v>
      </c>
      <c r="X88" s="18"/>
      <c r="Y88" s="18"/>
      <c r="Z88" s="18"/>
      <c r="AA88" s="18"/>
      <c r="AB88" s="18"/>
      <c r="AC88" s="18"/>
      <c r="AD88" s="18"/>
      <c r="AE88" s="18"/>
      <c r="AF88" s="18"/>
      <c r="AG88" s="42"/>
      <c r="AH88" s="42"/>
      <c r="AI88" s="18"/>
      <c r="AJ88" s="18"/>
      <c r="AK88" s="42"/>
      <c r="AL88" s="42"/>
      <c r="AM88" s="42"/>
      <c r="AN88" s="42">
        <v>127292.93</v>
      </c>
      <c r="AO88" s="42">
        <f t="shared" si="4"/>
        <v>127292.93</v>
      </c>
      <c r="AP88" s="18"/>
      <c r="AQ88" s="18"/>
      <c r="AR88" s="18"/>
      <c r="AS88" s="18"/>
      <c r="AT88" s="18"/>
      <c r="AU88" s="18"/>
      <c r="AV88" s="17"/>
      <c r="AW88" s="17"/>
      <c r="AX88" s="24"/>
      <c r="AY88" s="25"/>
      <c r="AZ88" s="24"/>
      <c r="BA88" s="25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</row>
    <row r="89" spans="1:65" x14ac:dyDescent="0.25">
      <c r="A89" s="72">
        <v>73</v>
      </c>
      <c r="B89" s="87" t="s">
        <v>689</v>
      </c>
      <c r="C89" s="87" t="s">
        <v>690</v>
      </c>
      <c r="D89" s="88" t="s">
        <v>137</v>
      </c>
      <c r="E89" s="87" t="s">
        <v>692</v>
      </c>
      <c r="F89" s="106" t="s">
        <v>694</v>
      </c>
      <c r="G89" s="87"/>
      <c r="H89" s="87" t="s">
        <v>693</v>
      </c>
      <c r="I89" s="87"/>
      <c r="J89" s="87"/>
      <c r="K89" s="28" t="s">
        <v>509</v>
      </c>
      <c r="L89" s="142" t="s">
        <v>695</v>
      </c>
      <c r="M89" s="27" t="s">
        <v>696</v>
      </c>
      <c r="N89" s="30">
        <v>44564</v>
      </c>
      <c r="O89" s="46">
        <v>5436450</v>
      </c>
      <c r="P89" s="32">
        <v>13200</v>
      </c>
      <c r="Q89" s="30">
        <v>44564</v>
      </c>
      <c r="R89" s="30">
        <v>44929</v>
      </c>
      <c r="S89" s="27">
        <v>1</v>
      </c>
      <c r="T89" s="27"/>
      <c r="U89" s="27"/>
      <c r="V89" s="27"/>
      <c r="W89" s="27" t="s">
        <v>541</v>
      </c>
      <c r="X89" s="27" t="s">
        <v>140</v>
      </c>
      <c r="Y89" s="27" t="s">
        <v>201</v>
      </c>
      <c r="Z89" s="30">
        <v>44924</v>
      </c>
      <c r="AA89" s="27"/>
      <c r="AB89" s="27"/>
      <c r="AC89" s="27"/>
      <c r="AD89" s="27"/>
      <c r="AE89" s="27"/>
      <c r="AF89" s="27"/>
      <c r="AG89" s="46"/>
      <c r="AH89" s="46"/>
      <c r="AI89" s="30">
        <v>44914</v>
      </c>
      <c r="AJ89" s="27" t="s">
        <v>948</v>
      </c>
      <c r="AK89" s="46">
        <v>586602</v>
      </c>
      <c r="AL89" s="42">
        <v>5436450</v>
      </c>
      <c r="AM89" s="46"/>
      <c r="AN89" s="46">
        <v>4133847.97</v>
      </c>
      <c r="AO89" s="46">
        <f t="shared" si="4"/>
        <v>4133847.97</v>
      </c>
      <c r="AP89" s="18"/>
      <c r="AQ89" s="18"/>
      <c r="AR89" s="18"/>
      <c r="AS89" s="18"/>
      <c r="AT89" s="18"/>
      <c r="AU89" s="18"/>
      <c r="AV89" s="17"/>
      <c r="AW89" s="17"/>
      <c r="AX89" s="24"/>
      <c r="AY89" s="25"/>
      <c r="AZ89" s="24"/>
      <c r="BA89" s="25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</row>
    <row r="90" spans="1:65" x14ac:dyDescent="0.25">
      <c r="A90" s="72"/>
      <c r="B90" s="87"/>
      <c r="C90" s="87"/>
      <c r="D90" s="88"/>
      <c r="E90" s="87"/>
      <c r="F90" s="106"/>
      <c r="G90" s="87"/>
      <c r="H90" s="87"/>
      <c r="I90" s="87"/>
      <c r="J90" s="87"/>
      <c r="K90" s="35"/>
      <c r="L90" s="143"/>
      <c r="M90" s="34"/>
      <c r="N90" s="37"/>
      <c r="O90" s="47"/>
      <c r="P90" s="39"/>
      <c r="Q90" s="37"/>
      <c r="R90" s="37"/>
      <c r="S90" s="34"/>
      <c r="T90" s="34"/>
      <c r="U90" s="34"/>
      <c r="V90" s="34"/>
      <c r="W90" s="34"/>
      <c r="X90" s="34"/>
      <c r="Y90" s="34"/>
      <c r="Z90" s="37"/>
      <c r="AA90" s="34"/>
      <c r="AB90" s="34"/>
      <c r="AC90" s="34"/>
      <c r="AD90" s="34"/>
      <c r="AE90" s="34"/>
      <c r="AF90" s="34"/>
      <c r="AG90" s="47"/>
      <c r="AH90" s="47"/>
      <c r="AI90" s="37"/>
      <c r="AJ90" s="34"/>
      <c r="AK90" s="47"/>
      <c r="AL90" s="42">
        <v>6023052</v>
      </c>
      <c r="AM90" s="47"/>
      <c r="AN90" s="47"/>
      <c r="AO90" s="47"/>
      <c r="AP90" s="18"/>
      <c r="AQ90" s="18"/>
      <c r="AR90" s="18"/>
      <c r="AS90" s="18"/>
      <c r="AT90" s="18"/>
      <c r="AU90" s="18"/>
      <c r="AV90" s="17"/>
      <c r="AW90" s="17"/>
      <c r="AX90" s="24"/>
      <c r="AY90" s="25"/>
      <c r="AZ90" s="24"/>
      <c r="BA90" s="25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</row>
    <row r="91" spans="1:65" ht="114.75" x14ac:dyDescent="0.25">
      <c r="A91" s="17">
        <v>74</v>
      </c>
      <c r="B91" s="18" t="s">
        <v>697</v>
      </c>
      <c r="C91" s="18" t="s">
        <v>698</v>
      </c>
      <c r="D91" s="19" t="s">
        <v>137</v>
      </c>
      <c r="E91" s="18" t="s">
        <v>165</v>
      </c>
      <c r="F91" s="69" t="s">
        <v>699</v>
      </c>
      <c r="G91" s="18"/>
      <c r="H91" s="18"/>
      <c r="I91" s="18"/>
      <c r="J91" s="18"/>
      <c r="K91" s="19" t="s">
        <v>706</v>
      </c>
      <c r="L91" s="104" t="s">
        <v>175</v>
      </c>
      <c r="M91" s="18" t="s">
        <v>176</v>
      </c>
      <c r="N91" s="20">
        <v>44564</v>
      </c>
      <c r="O91" s="42">
        <v>1425663.6</v>
      </c>
      <c r="P91" s="22">
        <v>13200</v>
      </c>
      <c r="Q91" s="20">
        <v>44564</v>
      </c>
      <c r="R91" s="20">
        <v>45049</v>
      </c>
      <c r="S91" s="18">
        <v>1</v>
      </c>
      <c r="T91" s="18"/>
      <c r="U91" s="18"/>
      <c r="V91" s="18"/>
      <c r="W91" s="18" t="s">
        <v>541</v>
      </c>
      <c r="X91" s="18"/>
      <c r="Y91" s="18"/>
      <c r="Z91" s="18"/>
      <c r="AA91" s="18"/>
      <c r="AB91" s="18"/>
      <c r="AC91" s="18"/>
      <c r="AD91" s="18"/>
      <c r="AE91" s="18"/>
      <c r="AF91" s="18"/>
      <c r="AG91" s="42"/>
      <c r="AH91" s="42"/>
      <c r="AI91" s="18"/>
      <c r="AJ91" s="18"/>
      <c r="AK91" s="42"/>
      <c r="AL91" s="42"/>
      <c r="AM91" s="42"/>
      <c r="AN91" s="42">
        <v>1397697.31</v>
      </c>
      <c r="AO91" s="42">
        <f t="shared" si="4"/>
        <v>1397697.31</v>
      </c>
      <c r="AP91" s="18" t="s">
        <v>698</v>
      </c>
      <c r="AQ91" s="20">
        <v>44193</v>
      </c>
      <c r="AR91" s="20">
        <v>44558</v>
      </c>
      <c r="AS91" s="18"/>
      <c r="AT91" s="18" t="s">
        <v>700</v>
      </c>
      <c r="AU91" s="18"/>
      <c r="AV91" s="17"/>
      <c r="AW91" s="17"/>
      <c r="AX91" s="24"/>
      <c r="AY91" s="25"/>
      <c r="AZ91" s="24"/>
      <c r="BA91" s="25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</row>
    <row r="92" spans="1:65" x14ac:dyDescent="0.25">
      <c r="A92" s="17">
        <v>75</v>
      </c>
      <c r="B92" s="18" t="s">
        <v>701</v>
      </c>
      <c r="C92" s="18" t="s">
        <v>702</v>
      </c>
      <c r="D92" s="19" t="s">
        <v>137</v>
      </c>
      <c r="E92" s="18" t="s">
        <v>691</v>
      </c>
      <c r="F92" s="69" t="s">
        <v>703</v>
      </c>
      <c r="G92" s="18"/>
      <c r="H92" s="18" t="s">
        <v>704</v>
      </c>
      <c r="I92" s="18"/>
      <c r="J92" s="18"/>
      <c r="K92" s="19" t="s">
        <v>705</v>
      </c>
      <c r="L92" s="104" t="s">
        <v>707</v>
      </c>
      <c r="M92" s="18" t="s">
        <v>708</v>
      </c>
      <c r="N92" s="20">
        <v>44564</v>
      </c>
      <c r="O92" s="42">
        <v>31876.5</v>
      </c>
      <c r="P92" s="22">
        <v>13200</v>
      </c>
      <c r="Q92" s="20">
        <v>44564</v>
      </c>
      <c r="R92" s="20">
        <v>44926</v>
      </c>
      <c r="S92" s="18">
        <v>1</v>
      </c>
      <c r="T92" s="18"/>
      <c r="U92" s="18"/>
      <c r="V92" s="18"/>
      <c r="W92" s="18" t="s">
        <v>526</v>
      </c>
      <c r="X92" s="18"/>
      <c r="Y92" s="18"/>
      <c r="Z92" s="18"/>
      <c r="AA92" s="18"/>
      <c r="AB92" s="18"/>
      <c r="AC92" s="18"/>
      <c r="AD92" s="18"/>
      <c r="AE92" s="18"/>
      <c r="AF92" s="18"/>
      <c r="AG92" s="42"/>
      <c r="AH92" s="42"/>
      <c r="AI92" s="18"/>
      <c r="AJ92" s="18"/>
      <c r="AK92" s="42"/>
      <c r="AL92" s="42">
        <v>31876.5</v>
      </c>
      <c r="AM92" s="42"/>
      <c r="AN92" s="42">
        <v>30224.3</v>
      </c>
      <c r="AO92" s="42">
        <f t="shared" si="4"/>
        <v>30224.3</v>
      </c>
      <c r="AP92" s="18"/>
      <c r="AQ92" s="18"/>
      <c r="AR92" s="18"/>
      <c r="AS92" s="18"/>
      <c r="AT92" s="18"/>
      <c r="AU92" s="18"/>
      <c r="AV92" s="17"/>
      <c r="AW92" s="17"/>
      <c r="AX92" s="24"/>
      <c r="AY92" s="25"/>
      <c r="AZ92" s="24"/>
      <c r="BA92" s="25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</row>
    <row r="93" spans="1:65" x14ac:dyDescent="0.25">
      <c r="A93" s="17">
        <v>76</v>
      </c>
      <c r="B93" s="18" t="s">
        <v>701</v>
      </c>
      <c r="C93" s="18" t="s">
        <v>702</v>
      </c>
      <c r="D93" s="19" t="s">
        <v>137</v>
      </c>
      <c r="E93" s="18" t="s">
        <v>691</v>
      </c>
      <c r="F93" s="69" t="s">
        <v>711</v>
      </c>
      <c r="G93" s="18"/>
      <c r="H93" s="18" t="s">
        <v>704</v>
      </c>
      <c r="I93" s="18"/>
      <c r="J93" s="18"/>
      <c r="K93" s="19" t="s">
        <v>709</v>
      </c>
      <c r="L93" s="104" t="s">
        <v>710</v>
      </c>
      <c r="M93" s="18" t="s">
        <v>158</v>
      </c>
      <c r="N93" s="20">
        <v>44564</v>
      </c>
      <c r="O93" s="42">
        <v>98780</v>
      </c>
      <c r="P93" s="22">
        <v>13200</v>
      </c>
      <c r="Q93" s="20">
        <v>44564</v>
      </c>
      <c r="R93" s="20">
        <v>44926</v>
      </c>
      <c r="S93" s="18">
        <v>1</v>
      </c>
      <c r="T93" s="18"/>
      <c r="U93" s="18"/>
      <c r="V93" s="18"/>
      <c r="W93" s="18" t="s">
        <v>526</v>
      </c>
      <c r="X93" s="18"/>
      <c r="Y93" s="18"/>
      <c r="Z93" s="18"/>
      <c r="AA93" s="18"/>
      <c r="AB93" s="18"/>
      <c r="AC93" s="18"/>
      <c r="AD93" s="18"/>
      <c r="AE93" s="18"/>
      <c r="AF93" s="18"/>
      <c r="AG93" s="42"/>
      <c r="AH93" s="42"/>
      <c r="AI93" s="18"/>
      <c r="AJ93" s="18"/>
      <c r="AK93" s="42"/>
      <c r="AL93" s="42">
        <v>98780</v>
      </c>
      <c r="AM93" s="42"/>
      <c r="AN93" s="42">
        <v>98780</v>
      </c>
      <c r="AO93" s="42">
        <f t="shared" si="4"/>
        <v>98780</v>
      </c>
      <c r="AP93" s="18"/>
      <c r="AQ93" s="18"/>
      <c r="AR93" s="18"/>
      <c r="AS93" s="18"/>
      <c r="AT93" s="18"/>
      <c r="AU93" s="18"/>
      <c r="AV93" s="17"/>
      <c r="AW93" s="17"/>
      <c r="AX93" s="24"/>
      <c r="AY93" s="25"/>
      <c r="AZ93" s="24"/>
      <c r="BA93" s="25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</row>
    <row r="94" spans="1:65" ht="25.5" x14ac:dyDescent="0.25">
      <c r="A94" s="17">
        <v>77</v>
      </c>
      <c r="B94" s="18"/>
      <c r="C94" s="18" t="s">
        <v>712</v>
      </c>
      <c r="D94" s="19" t="s">
        <v>137</v>
      </c>
      <c r="E94" s="18" t="s">
        <v>691</v>
      </c>
      <c r="F94" s="69" t="s">
        <v>713</v>
      </c>
      <c r="G94" s="18"/>
      <c r="H94" s="18" t="s">
        <v>714</v>
      </c>
      <c r="I94" s="18"/>
      <c r="J94" s="18"/>
      <c r="K94" s="19" t="s">
        <v>715</v>
      </c>
      <c r="L94" s="104" t="s">
        <v>475</v>
      </c>
      <c r="M94" s="18" t="s">
        <v>474</v>
      </c>
      <c r="N94" s="20">
        <v>44574</v>
      </c>
      <c r="O94" s="42">
        <v>157556.4</v>
      </c>
      <c r="P94" s="22">
        <v>13205</v>
      </c>
      <c r="Q94" s="20">
        <v>44574</v>
      </c>
      <c r="R94" s="20">
        <v>44939</v>
      </c>
      <c r="S94" s="18">
        <v>119</v>
      </c>
      <c r="T94" s="18"/>
      <c r="U94" s="18"/>
      <c r="V94" s="18"/>
      <c r="W94" s="18" t="s">
        <v>541</v>
      </c>
      <c r="X94" s="18"/>
      <c r="Y94" s="18"/>
      <c r="Z94" s="18"/>
      <c r="AA94" s="18"/>
      <c r="AB94" s="18"/>
      <c r="AC94" s="18"/>
      <c r="AD94" s="18"/>
      <c r="AE94" s="18"/>
      <c r="AF94" s="18"/>
      <c r="AG94" s="42"/>
      <c r="AH94" s="42"/>
      <c r="AI94" s="18"/>
      <c r="AJ94" s="18"/>
      <c r="AK94" s="42"/>
      <c r="AL94" s="42">
        <v>157556.4</v>
      </c>
      <c r="AM94" s="42"/>
      <c r="AN94" s="42">
        <v>139174.82</v>
      </c>
      <c r="AO94" s="42">
        <f t="shared" si="4"/>
        <v>139174.82</v>
      </c>
      <c r="AP94" s="18" t="s">
        <v>716</v>
      </c>
      <c r="AQ94" s="20">
        <v>44182</v>
      </c>
      <c r="AR94" s="20">
        <v>44547</v>
      </c>
      <c r="AS94" s="22">
        <v>12945</v>
      </c>
      <c r="AT94" s="18" t="s">
        <v>717</v>
      </c>
      <c r="AU94" s="22">
        <v>12945</v>
      </c>
      <c r="AV94" s="17"/>
      <c r="AW94" s="17"/>
      <c r="AX94" s="24"/>
      <c r="AY94" s="25"/>
      <c r="AZ94" s="24"/>
      <c r="BA94" s="25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</row>
    <row r="95" spans="1:65" x14ac:dyDescent="0.25">
      <c r="A95" s="17">
        <v>78</v>
      </c>
      <c r="B95" s="18" t="s">
        <v>718</v>
      </c>
      <c r="C95" s="18" t="s">
        <v>719</v>
      </c>
      <c r="D95" s="19" t="s">
        <v>137</v>
      </c>
      <c r="E95" s="18" t="s">
        <v>691</v>
      </c>
      <c r="F95" s="69" t="s">
        <v>215</v>
      </c>
      <c r="G95" s="18"/>
      <c r="H95" s="23" t="s">
        <v>721</v>
      </c>
      <c r="I95" s="18"/>
      <c r="J95" s="18"/>
      <c r="K95" s="19" t="s">
        <v>720</v>
      </c>
      <c r="L95" s="104" t="s">
        <v>722</v>
      </c>
      <c r="M95" s="18" t="s">
        <v>723</v>
      </c>
      <c r="N95" s="20">
        <v>44596</v>
      </c>
      <c r="O95" s="42">
        <v>47736</v>
      </c>
      <c r="P95" s="22">
        <v>13228</v>
      </c>
      <c r="Q95" s="20">
        <v>44596</v>
      </c>
      <c r="R95" s="20">
        <v>44961</v>
      </c>
      <c r="S95" s="18">
        <v>1</v>
      </c>
      <c r="T95" s="18"/>
      <c r="U95" s="18"/>
      <c r="V95" s="18"/>
      <c r="W95" s="18" t="s">
        <v>553</v>
      </c>
      <c r="X95" s="18"/>
      <c r="Y95" s="18"/>
      <c r="Z95" s="18"/>
      <c r="AA95" s="18"/>
      <c r="AB95" s="18"/>
      <c r="AC95" s="18"/>
      <c r="AD95" s="18"/>
      <c r="AE95" s="18"/>
      <c r="AF95" s="18"/>
      <c r="AG95" s="42"/>
      <c r="AH95" s="42"/>
      <c r="AI95" s="18"/>
      <c r="AJ95" s="18"/>
      <c r="AK95" s="42"/>
      <c r="AL95" s="42">
        <v>47736</v>
      </c>
      <c r="AM95" s="42"/>
      <c r="AN95" s="42">
        <v>30100.2</v>
      </c>
      <c r="AO95" s="42">
        <f t="shared" si="4"/>
        <v>30100.2</v>
      </c>
      <c r="AP95" s="18"/>
      <c r="AQ95" s="18"/>
      <c r="AR95" s="18"/>
      <c r="AS95" s="18"/>
      <c r="AT95" s="18"/>
      <c r="AU95" s="18"/>
      <c r="AV95" s="17"/>
      <c r="AW95" s="17"/>
      <c r="AX95" s="24"/>
      <c r="AY95" s="25"/>
      <c r="AZ95" s="24"/>
      <c r="BA95" s="25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</row>
    <row r="96" spans="1:65" x14ac:dyDescent="0.25">
      <c r="A96" s="17">
        <v>79</v>
      </c>
      <c r="B96" s="18" t="s">
        <v>718</v>
      </c>
      <c r="C96" s="18" t="s">
        <v>719</v>
      </c>
      <c r="D96" s="19" t="s">
        <v>137</v>
      </c>
      <c r="E96" s="18" t="s">
        <v>691</v>
      </c>
      <c r="F96" s="69" t="s">
        <v>215</v>
      </c>
      <c r="G96" s="18"/>
      <c r="H96" s="23" t="s">
        <v>721</v>
      </c>
      <c r="I96" s="18"/>
      <c r="J96" s="18"/>
      <c r="K96" s="19" t="s">
        <v>724</v>
      </c>
      <c r="L96" s="104" t="s">
        <v>725</v>
      </c>
      <c r="M96" s="18" t="s">
        <v>726</v>
      </c>
      <c r="N96" s="20">
        <v>44596</v>
      </c>
      <c r="O96" s="42">
        <v>49200</v>
      </c>
      <c r="P96" s="22">
        <v>13228</v>
      </c>
      <c r="Q96" s="20">
        <v>44596</v>
      </c>
      <c r="R96" s="20">
        <v>44961</v>
      </c>
      <c r="S96" s="18">
        <v>1</v>
      </c>
      <c r="T96" s="18"/>
      <c r="U96" s="18"/>
      <c r="V96" s="18"/>
      <c r="W96" s="18" t="s">
        <v>553</v>
      </c>
      <c r="X96" s="18"/>
      <c r="Y96" s="18"/>
      <c r="Z96" s="18"/>
      <c r="AA96" s="18"/>
      <c r="AB96" s="18"/>
      <c r="AC96" s="18"/>
      <c r="AD96" s="18"/>
      <c r="AE96" s="18"/>
      <c r="AF96" s="18"/>
      <c r="AG96" s="42"/>
      <c r="AH96" s="42"/>
      <c r="AI96" s="18"/>
      <c r="AJ96" s="18"/>
      <c r="AK96" s="42"/>
      <c r="AL96" s="42">
        <v>49200</v>
      </c>
      <c r="AM96" s="42"/>
      <c r="AN96" s="42">
        <v>43596.67</v>
      </c>
      <c r="AO96" s="42">
        <f t="shared" si="4"/>
        <v>43596.67</v>
      </c>
      <c r="AP96" s="18"/>
      <c r="AQ96" s="18"/>
      <c r="AR96" s="18"/>
      <c r="AS96" s="18"/>
      <c r="AT96" s="18"/>
      <c r="AU96" s="18"/>
      <c r="AV96" s="17"/>
      <c r="AW96" s="17"/>
      <c r="AX96" s="24"/>
      <c r="AY96" s="25"/>
      <c r="AZ96" s="24"/>
      <c r="BA96" s="25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</row>
    <row r="97" spans="1:65" x14ac:dyDescent="0.25">
      <c r="A97" s="17">
        <v>80</v>
      </c>
      <c r="B97" s="18" t="s">
        <v>718</v>
      </c>
      <c r="C97" s="18" t="s">
        <v>719</v>
      </c>
      <c r="D97" s="19" t="s">
        <v>137</v>
      </c>
      <c r="E97" s="18" t="s">
        <v>691</v>
      </c>
      <c r="F97" s="69" t="s">
        <v>215</v>
      </c>
      <c r="G97" s="18"/>
      <c r="H97" s="23" t="s">
        <v>721</v>
      </c>
      <c r="I97" s="18"/>
      <c r="J97" s="18"/>
      <c r="K97" s="19" t="s">
        <v>727</v>
      </c>
      <c r="L97" s="104" t="s">
        <v>732</v>
      </c>
      <c r="M97" s="18" t="s">
        <v>1010</v>
      </c>
      <c r="N97" s="20">
        <v>44596</v>
      </c>
      <c r="O97" s="42">
        <v>50400</v>
      </c>
      <c r="P97" s="22">
        <v>13227</v>
      </c>
      <c r="Q97" s="20">
        <v>44596</v>
      </c>
      <c r="R97" s="20">
        <v>44961</v>
      </c>
      <c r="S97" s="18">
        <v>1</v>
      </c>
      <c r="T97" s="18"/>
      <c r="U97" s="18"/>
      <c r="V97" s="18"/>
      <c r="W97" s="18" t="s">
        <v>553</v>
      </c>
      <c r="X97" s="18"/>
      <c r="Y97" s="18"/>
      <c r="Z97" s="18"/>
      <c r="AA97" s="18"/>
      <c r="AB97" s="18"/>
      <c r="AC97" s="18"/>
      <c r="AD97" s="18"/>
      <c r="AE97" s="18"/>
      <c r="AF97" s="18"/>
      <c r="AG97" s="42"/>
      <c r="AH97" s="42"/>
      <c r="AI97" s="18"/>
      <c r="AJ97" s="18"/>
      <c r="AK97" s="42"/>
      <c r="AL97" s="42">
        <v>50400</v>
      </c>
      <c r="AM97" s="42"/>
      <c r="AN97" s="42">
        <v>45080</v>
      </c>
      <c r="AO97" s="42">
        <f t="shared" si="4"/>
        <v>45080</v>
      </c>
      <c r="AP97" s="18"/>
      <c r="AQ97" s="18"/>
      <c r="AR97" s="18"/>
      <c r="AS97" s="18"/>
      <c r="AT97" s="18"/>
      <c r="AU97" s="18"/>
      <c r="AV97" s="17"/>
      <c r="AW97" s="17"/>
      <c r="AX97" s="24"/>
      <c r="AY97" s="25"/>
      <c r="AZ97" s="24"/>
      <c r="BA97" s="25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</row>
    <row r="98" spans="1:65" x14ac:dyDescent="0.25">
      <c r="A98" s="17">
        <v>81</v>
      </c>
      <c r="B98" s="18" t="s">
        <v>718</v>
      </c>
      <c r="C98" s="18" t="s">
        <v>719</v>
      </c>
      <c r="D98" s="19" t="s">
        <v>137</v>
      </c>
      <c r="E98" s="18" t="s">
        <v>691</v>
      </c>
      <c r="F98" s="69" t="s">
        <v>215</v>
      </c>
      <c r="G98" s="18"/>
      <c r="H98" s="23" t="s">
        <v>721</v>
      </c>
      <c r="I98" s="18"/>
      <c r="J98" s="18"/>
      <c r="K98" s="19" t="s">
        <v>728</v>
      </c>
      <c r="L98" s="104" t="s">
        <v>733</v>
      </c>
      <c r="M98" s="18" t="s">
        <v>734</v>
      </c>
      <c r="N98" s="20">
        <v>44596</v>
      </c>
      <c r="O98" s="42">
        <v>51480</v>
      </c>
      <c r="P98" s="22">
        <v>13227</v>
      </c>
      <c r="Q98" s="20">
        <v>44596</v>
      </c>
      <c r="R98" s="20">
        <v>44961</v>
      </c>
      <c r="S98" s="18">
        <v>1</v>
      </c>
      <c r="T98" s="18"/>
      <c r="U98" s="18"/>
      <c r="V98" s="18"/>
      <c r="W98" s="18" t="s">
        <v>553</v>
      </c>
      <c r="X98" s="18"/>
      <c r="Y98" s="18"/>
      <c r="Z98" s="18"/>
      <c r="AA98" s="18"/>
      <c r="AB98" s="18"/>
      <c r="AC98" s="18"/>
      <c r="AD98" s="18"/>
      <c r="AE98" s="18"/>
      <c r="AF98" s="18"/>
      <c r="AG98" s="42"/>
      <c r="AH98" s="42"/>
      <c r="AI98" s="18"/>
      <c r="AJ98" s="18"/>
      <c r="AK98" s="42"/>
      <c r="AL98" s="42">
        <v>51480</v>
      </c>
      <c r="AM98" s="42"/>
      <c r="AN98" s="42">
        <v>45617</v>
      </c>
      <c r="AO98" s="42">
        <f t="shared" si="4"/>
        <v>45617</v>
      </c>
      <c r="AP98" s="18"/>
      <c r="AQ98" s="18"/>
      <c r="AR98" s="18"/>
      <c r="AS98" s="18"/>
      <c r="AT98" s="18"/>
      <c r="AU98" s="18"/>
      <c r="AV98" s="17"/>
      <c r="AW98" s="17"/>
      <c r="AX98" s="24"/>
      <c r="AY98" s="25"/>
      <c r="AZ98" s="24"/>
      <c r="BA98" s="25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</row>
    <row r="99" spans="1:65" x14ac:dyDescent="0.25">
      <c r="A99" s="72">
        <v>82</v>
      </c>
      <c r="B99" s="87" t="s">
        <v>718</v>
      </c>
      <c r="C99" s="87" t="s">
        <v>719</v>
      </c>
      <c r="D99" s="88" t="s">
        <v>137</v>
      </c>
      <c r="E99" s="87" t="s">
        <v>691</v>
      </c>
      <c r="F99" s="106" t="s">
        <v>731</v>
      </c>
      <c r="G99" s="87"/>
      <c r="H99" s="90" t="s">
        <v>721</v>
      </c>
      <c r="I99" s="87"/>
      <c r="J99" s="87"/>
      <c r="K99" s="28" t="s">
        <v>729</v>
      </c>
      <c r="L99" s="142" t="s">
        <v>735</v>
      </c>
      <c r="M99" s="27" t="s">
        <v>736</v>
      </c>
      <c r="N99" s="30">
        <v>44596</v>
      </c>
      <c r="O99" s="46">
        <v>142200</v>
      </c>
      <c r="P99" s="32">
        <v>13227</v>
      </c>
      <c r="Q99" s="30">
        <v>44596</v>
      </c>
      <c r="R99" s="30">
        <v>44961</v>
      </c>
      <c r="S99" s="27">
        <v>1</v>
      </c>
      <c r="T99" s="27"/>
      <c r="U99" s="27"/>
      <c r="V99" s="27"/>
      <c r="W99" s="27" t="s">
        <v>541</v>
      </c>
      <c r="X99" s="27"/>
      <c r="Y99" s="27"/>
      <c r="Z99" s="27"/>
      <c r="AA99" s="27"/>
      <c r="AB99" s="27"/>
      <c r="AC99" s="26"/>
      <c r="AD99" s="27"/>
      <c r="AE99" s="27"/>
      <c r="AF99" s="27"/>
      <c r="AG99" s="46"/>
      <c r="AH99" s="46"/>
      <c r="AI99" s="30">
        <v>44868</v>
      </c>
      <c r="AJ99" s="44">
        <v>8.5699999999999998E-2</v>
      </c>
      <c r="AK99" s="46">
        <v>12192</v>
      </c>
      <c r="AL99" s="42">
        <v>142200</v>
      </c>
      <c r="AM99" s="46"/>
      <c r="AN99" s="46">
        <v>91346.93</v>
      </c>
      <c r="AO99" s="46">
        <f t="shared" si="4"/>
        <v>91346.93</v>
      </c>
      <c r="AP99" s="18"/>
      <c r="AQ99" s="18"/>
      <c r="AR99" s="18"/>
      <c r="AS99" s="18"/>
      <c r="AT99" s="18"/>
      <c r="AU99" s="18"/>
      <c r="AV99" s="17"/>
      <c r="AW99" s="17"/>
      <c r="AX99" s="24"/>
      <c r="AY99" s="25"/>
      <c r="AZ99" s="24"/>
      <c r="BA99" s="25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</row>
    <row r="100" spans="1:65" x14ac:dyDescent="0.25">
      <c r="A100" s="72"/>
      <c r="B100" s="87"/>
      <c r="C100" s="87"/>
      <c r="D100" s="88"/>
      <c r="E100" s="87"/>
      <c r="F100" s="106"/>
      <c r="G100" s="87"/>
      <c r="H100" s="90"/>
      <c r="I100" s="87"/>
      <c r="J100" s="87"/>
      <c r="K100" s="35"/>
      <c r="L100" s="143"/>
      <c r="M100" s="34"/>
      <c r="N100" s="37"/>
      <c r="O100" s="47"/>
      <c r="P100" s="39"/>
      <c r="Q100" s="37"/>
      <c r="R100" s="37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3"/>
      <c r="AD100" s="34"/>
      <c r="AE100" s="34"/>
      <c r="AF100" s="34"/>
      <c r="AG100" s="47"/>
      <c r="AH100" s="47"/>
      <c r="AI100" s="37"/>
      <c r="AJ100" s="45"/>
      <c r="AK100" s="47"/>
      <c r="AL100" s="42">
        <v>154392</v>
      </c>
      <c r="AM100" s="47"/>
      <c r="AN100" s="47"/>
      <c r="AO100" s="47"/>
      <c r="AP100" s="18"/>
      <c r="AQ100" s="18"/>
      <c r="AR100" s="18"/>
      <c r="AS100" s="18"/>
      <c r="AT100" s="18"/>
      <c r="AU100" s="18"/>
      <c r="AV100" s="17"/>
      <c r="AW100" s="17"/>
      <c r="AX100" s="24"/>
      <c r="AY100" s="25"/>
      <c r="AZ100" s="24"/>
      <c r="BA100" s="25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</row>
    <row r="101" spans="1:65" x14ac:dyDescent="0.25">
      <c r="A101" s="72">
        <v>83</v>
      </c>
      <c r="B101" s="87" t="s">
        <v>718</v>
      </c>
      <c r="C101" s="87" t="s">
        <v>719</v>
      </c>
      <c r="D101" s="88" t="s">
        <v>137</v>
      </c>
      <c r="E101" s="87" t="s">
        <v>691</v>
      </c>
      <c r="F101" s="106" t="s">
        <v>731</v>
      </c>
      <c r="G101" s="87"/>
      <c r="H101" s="90" t="s">
        <v>721</v>
      </c>
      <c r="I101" s="87"/>
      <c r="J101" s="87"/>
      <c r="K101" s="28" t="s">
        <v>730</v>
      </c>
      <c r="L101" s="142" t="s">
        <v>735</v>
      </c>
      <c r="M101" s="27" t="s">
        <v>737</v>
      </c>
      <c r="N101" s="30">
        <v>44596</v>
      </c>
      <c r="O101" s="46">
        <v>142200</v>
      </c>
      <c r="P101" s="32">
        <v>13227</v>
      </c>
      <c r="Q101" s="30">
        <v>44596</v>
      </c>
      <c r="R101" s="30">
        <v>44961</v>
      </c>
      <c r="S101" s="27">
        <v>1</v>
      </c>
      <c r="T101" s="27"/>
      <c r="U101" s="27"/>
      <c r="V101" s="27"/>
      <c r="W101" s="27" t="s">
        <v>541</v>
      </c>
      <c r="X101" s="27"/>
      <c r="Y101" s="27"/>
      <c r="Z101" s="27"/>
      <c r="AA101" s="27"/>
      <c r="AB101" s="27"/>
      <c r="AC101" s="27"/>
      <c r="AD101" s="27"/>
      <c r="AE101" s="27"/>
      <c r="AF101" s="27"/>
      <c r="AG101" s="46"/>
      <c r="AH101" s="46"/>
      <c r="AI101" s="30">
        <v>44869</v>
      </c>
      <c r="AJ101" s="44">
        <v>8.5699999999999998E-2</v>
      </c>
      <c r="AK101" s="46">
        <v>12192</v>
      </c>
      <c r="AL101" s="42">
        <v>142200</v>
      </c>
      <c r="AM101" s="46"/>
      <c r="AN101" s="46">
        <v>130576.67</v>
      </c>
      <c r="AO101" s="46">
        <f>129222+1354.67</f>
        <v>130576.67</v>
      </c>
      <c r="AP101" s="18"/>
      <c r="AQ101" s="18"/>
      <c r="AR101" s="18"/>
      <c r="AS101" s="18"/>
      <c r="AT101" s="18"/>
      <c r="AU101" s="18"/>
      <c r="AV101" s="17"/>
      <c r="AW101" s="17"/>
      <c r="AX101" s="24"/>
      <c r="AY101" s="25"/>
      <c r="AZ101" s="24"/>
      <c r="BA101" s="25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</row>
    <row r="102" spans="1:65" x14ac:dyDescent="0.25">
      <c r="A102" s="72"/>
      <c r="B102" s="87"/>
      <c r="C102" s="87"/>
      <c r="D102" s="88"/>
      <c r="E102" s="87"/>
      <c r="F102" s="106"/>
      <c r="G102" s="87"/>
      <c r="H102" s="90"/>
      <c r="I102" s="87"/>
      <c r="J102" s="87"/>
      <c r="K102" s="35"/>
      <c r="L102" s="143"/>
      <c r="M102" s="34"/>
      <c r="N102" s="37"/>
      <c r="O102" s="47"/>
      <c r="P102" s="39"/>
      <c r="Q102" s="37"/>
      <c r="R102" s="37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47"/>
      <c r="AH102" s="47"/>
      <c r="AI102" s="37"/>
      <c r="AJ102" s="45"/>
      <c r="AK102" s="47"/>
      <c r="AL102" s="42">
        <v>154392</v>
      </c>
      <c r="AM102" s="47"/>
      <c r="AN102" s="47"/>
      <c r="AO102" s="47"/>
      <c r="AP102" s="18"/>
      <c r="AQ102" s="18"/>
      <c r="AR102" s="18"/>
      <c r="AS102" s="18"/>
      <c r="AT102" s="18"/>
      <c r="AU102" s="18"/>
      <c r="AV102" s="17"/>
      <c r="AW102" s="17"/>
      <c r="AX102" s="24"/>
      <c r="AY102" s="25"/>
      <c r="AZ102" s="24"/>
      <c r="BA102" s="25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</row>
    <row r="103" spans="1:65" x14ac:dyDescent="0.25">
      <c r="A103" s="17">
        <v>84</v>
      </c>
      <c r="B103" s="18" t="s">
        <v>718</v>
      </c>
      <c r="C103" s="18" t="s">
        <v>719</v>
      </c>
      <c r="D103" s="19" t="s">
        <v>137</v>
      </c>
      <c r="E103" s="18" t="s">
        <v>691</v>
      </c>
      <c r="F103" s="69" t="s">
        <v>731</v>
      </c>
      <c r="G103" s="18"/>
      <c r="H103" s="23" t="s">
        <v>721</v>
      </c>
      <c r="I103" s="18"/>
      <c r="J103" s="18"/>
      <c r="K103" s="19" t="s">
        <v>738</v>
      </c>
      <c r="L103" s="104" t="s">
        <v>739</v>
      </c>
      <c r="M103" s="18" t="s">
        <v>274</v>
      </c>
      <c r="N103" s="20">
        <v>44596</v>
      </c>
      <c r="O103" s="42">
        <v>142680</v>
      </c>
      <c r="P103" s="22">
        <v>13227</v>
      </c>
      <c r="Q103" s="20">
        <v>44596</v>
      </c>
      <c r="R103" s="20">
        <v>44961</v>
      </c>
      <c r="S103" s="18">
        <v>1</v>
      </c>
      <c r="T103" s="18"/>
      <c r="U103" s="18"/>
      <c r="V103" s="18"/>
      <c r="W103" s="18" t="s">
        <v>541</v>
      </c>
      <c r="X103" s="18"/>
      <c r="Y103" s="18"/>
      <c r="Z103" s="18"/>
      <c r="AA103" s="18"/>
      <c r="AB103" s="18"/>
      <c r="AC103" s="18"/>
      <c r="AD103" s="18"/>
      <c r="AE103" s="18"/>
      <c r="AF103" s="18"/>
      <c r="AG103" s="42"/>
      <c r="AH103" s="42"/>
      <c r="AI103" s="18"/>
      <c r="AJ103" s="18"/>
      <c r="AK103" s="42"/>
      <c r="AL103" s="42">
        <v>142680</v>
      </c>
      <c r="AM103" s="42"/>
      <c r="AN103" s="42">
        <v>24969</v>
      </c>
      <c r="AO103" s="42">
        <f t="shared" si="4"/>
        <v>24969</v>
      </c>
      <c r="AP103" s="18"/>
      <c r="AQ103" s="18"/>
      <c r="AR103" s="18"/>
      <c r="AS103" s="18"/>
      <c r="AT103" s="18"/>
      <c r="AU103" s="18"/>
      <c r="AV103" s="17"/>
      <c r="AW103" s="17"/>
      <c r="AX103" s="24"/>
      <c r="AY103" s="25"/>
      <c r="AZ103" s="24"/>
      <c r="BA103" s="25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</row>
    <row r="104" spans="1:65" x14ac:dyDescent="0.25">
      <c r="A104" s="17">
        <v>85</v>
      </c>
      <c r="B104" s="18" t="s">
        <v>718</v>
      </c>
      <c r="C104" s="18" t="s">
        <v>719</v>
      </c>
      <c r="D104" s="19" t="s">
        <v>137</v>
      </c>
      <c r="E104" s="18" t="s">
        <v>691</v>
      </c>
      <c r="F104" s="69" t="s">
        <v>731</v>
      </c>
      <c r="G104" s="18"/>
      <c r="H104" s="23" t="s">
        <v>721</v>
      </c>
      <c r="I104" s="18"/>
      <c r="J104" s="18"/>
      <c r="K104" s="19" t="s">
        <v>740</v>
      </c>
      <c r="L104" s="104" t="s">
        <v>741</v>
      </c>
      <c r="M104" s="18" t="s">
        <v>742</v>
      </c>
      <c r="N104" s="20">
        <v>44596</v>
      </c>
      <c r="O104" s="42">
        <v>150000</v>
      </c>
      <c r="P104" s="22">
        <v>13227</v>
      </c>
      <c r="Q104" s="20">
        <v>44596</v>
      </c>
      <c r="R104" s="20">
        <v>44961</v>
      </c>
      <c r="S104" s="18">
        <v>1</v>
      </c>
      <c r="T104" s="18"/>
      <c r="U104" s="18"/>
      <c r="V104" s="18"/>
      <c r="W104" s="18" t="s">
        <v>541</v>
      </c>
      <c r="X104" s="18"/>
      <c r="Y104" s="18"/>
      <c r="Z104" s="18"/>
      <c r="AA104" s="18"/>
      <c r="AB104" s="18"/>
      <c r="AC104" s="18"/>
      <c r="AD104" s="18"/>
      <c r="AE104" s="18"/>
      <c r="AF104" s="18"/>
      <c r="AG104" s="42"/>
      <c r="AH104" s="42"/>
      <c r="AI104" s="18"/>
      <c r="AJ104" s="18"/>
      <c r="AK104" s="42"/>
      <c r="AL104" s="42">
        <v>150000</v>
      </c>
      <c r="AM104" s="42"/>
      <c r="AN104" s="42">
        <v>124791.66</v>
      </c>
      <c r="AO104" s="42">
        <f t="shared" si="4"/>
        <v>124791.66</v>
      </c>
      <c r="AP104" s="18"/>
      <c r="AQ104" s="18"/>
      <c r="AR104" s="18"/>
      <c r="AS104" s="18"/>
      <c r="AT104" s="18"/>
      <c r="AU104" s="18"/>
      <c r="AV104" s="17"/>
      <c r="AW104" s="17"/>
      <c r="AX104" s="24"/>
      <c r="AY104" s="25"/>
      <c r="AZ104" s="24"/>
      <c r="BA104" s="25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</row>
    <row r="105" spans="1:65" x14ac:dyDescent="0.25">
      <c r="A105" s="17">
        <v>86</v>
      </c>
      <c r="B105" s="18" t="s">
        <v>718</v>
      </c>
      <c r="C105" s="18" t="s">
        <v>719</v>
      </c>
      <c r="D105" s="19" t="s">
        <v>137</v>
      </c>
      <c r="E105" s="18" t="s">
        <v>691</v>
      </c>
      <c r="F105" s="69" t="s">
        <v>731</v>
      </c>
      <c r="G105" s="18"/>
      <c r="H105" s="23" t="s">
        <v>721</v>
      </c>
      <c r="I105" s="18"/>
      <c r="J105" s="18"/>
      <c r="K105" s="19" t="s">
        <v>743</v>
      </c>
      <c r="L105" s="104" t="s">
        <v>741</v>
      </c>
      <c r="M105" s="18" t="s">
        <v>742</v>
      </c>
      <c r="N105" s="20">
        <v>44596</v>
      </c>
      <c r="O105" s="42">
        <v>150000</v>
      </c>
      <c r="P105" s="22">
        <v>13227</v>
      </c>
      <c r="Q105" s="20">
        <v>44596</v>
      </c>
      <c r="R105" s="20">
        <v>44961</v>
      </c>
      <c r="S105" s="18">
        <v>1</v>
      </c>
      <c r="T105" s="18"/>
      <c r="U105" s="18"/>
      <c r="V105" s="18"/>
      <c r="W105" s="18" t="s">
        <v>541</v>
      </c>
      <c r="X105" s="18"/>
      <c r="Y105" s="18"/>
      <c r="Z105" s="18"/>
      <c r="AA105" s="18"/>
      <c r="AB105" s="18"/>
      <c r="AC105" s="18"/>
      <c r="AD105" s="18"/>
      <c r="AE105" s="18"/>
      <c r="AF105" s="18"/>
      <c r="AG105" s="42"/>
      <c r="AH105" s="42"/>
      <c r="AI105" s="18"/>
      <c r="AJ105" s="18"/>
      <c r="AK105" s="42"/>
      <c r="AL105" s="42">
        <v>150000</v>
      </c>
      <c r="AM105" s="42"/>
      <c r="AN105" s="42">
        <v>125208.33</v>
      </c>
      <c r="AO105" s="42">
        <f t="shared" si="4"/>
        <v>125208.33</v>
      </c>
      <c r="AP105" s="18"/>
      <c r="AQ105" s="18"/>
      <c r="AR105" s="18"/>
      <c r="AS105" s="18"/>
      <c r="AT105" s="18"/>
      <c r="AU105" s="18"/>
      <c r="AV105" s="17"/>
      <c r="AW105" s="17"/>
      <c r="AX105" s="24"/>
      <c r="AY105" s="25"/>
      <c r="AZ105" s="24"/>
      <c r="BA105" s="25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</row>
    <row r="106" spans="1:65" x14ac:dyDescent="0.25">
      <c r="A106" s="17">
        <v>87</v>
      </c>
      <c r="B106" s="18" t="s">
        <v>718</v>
      </c>
      <c r="C106" s="18" t="s">
        <v>719</v>
      </c>
      <c r="D106" s="19" t="s">
        <v>137</v>
      </c>
      <c r="E106" s="18" t="s">
        <v>691</v>
      </c>
      <c r="F106" s="69" t="s">
        <v>747</v>
      </c>
      <c r="G106" s="18"/>
      <c r="H106" s="23" t="s">
        <v>721</v>
      </c>
      <c r="I106" s="18"/>
      <c r="J106" s="18"/>
      <c r="K106" s="19" t="s">
        <v>744</v>
      </c>
      <c r="L106" s="104" t="s">
        <v>571</v>
      </c>
      <c r="M106" s="18" t="s">
        <v>748</v>
      </c>
      <c r="N106" s="20">
        <v>44596</v>
      </c>
      <c r="O106" s="42">
        <v>80400</v>
      </c>
      <c r="P106" s="22">
        <v>13227</v>
      </c>
      <c r="Q106" s="20">
        <v>44596</v>
      </c>
      <c r="R106" s="20">
        <v>44961</v>
      </c>
      <c r="S106" s="18">
        <v>1</v>
      </c>
      <c r="T106" s="18"/>
      <c r="U106" s="18"/>
      <c r="V106" s="18"/>
      <c r="W106" s="18" t="s">
        <v>749</v>
      </c>
      <c r="X106" s="18"/>
      <c r="Y106" s="18"/>
      <c r="Z106" s="18"/>
      <c r="AA106" s="18"/>
      <c r="AB106" s="18"/>
      <c r="AC106" s="18"/>
      <c r="AD106" s="18"/>
      <c r="AE106" s="18"/>
      <c r="AF106" s="18"/>
      <c r="AG106" s="42"/>
      <c r="AH106" s="42"/>
      <c r="AI106" s="18"/>
      <c r="AJ106" s="18"/>
      <c r="AK106" s="42"/>
      <c r="AL106" s="42">
        <v>80400</v>
      </c>
      <c r="AM106" s="42"/>
      <c r="AN106" s="42">
        <v>54046.66</v>
      </c>
      <c r="AO106" s="42">
        <f t="shared" si="4"/>
        <v>54046.66</v>
      </c>
      <c r="AP106" s="18"/>
      <c r="AQ106" s="18"/>
      <c r="AR106" s="18"/>
      <c r="AS106" s="18"/>
      <c r="AT106" s="18"/>
      <c r="AU106" s="18"/>
      <c r="AV106" s="17"/>
      <c r="AW106" s="17"/>
      <c r="AX106" s="24"/>
      <c r="AY106" s="25"/>
      <c r="AZ106" s="24"/>
      <c r="BA106" s="25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</row>
    <row r="107" spans="1:65" x14ac:dyDescent="0.25">
      <c r="A107" s="17">
        <v>88</v>
      </c>
      <c r="B107" s="18" t="s">
        <v>718</v>
      </c>
      <c r="C107" s="18" t="s">
        <v>719</v>
      </c>
      <c r="D107" s="19" t="s">
        <v>137</v>
      </c>
      <c r="E107" s="18" t="s">
        <v>691</v>
      </c>
      <c r="F107" s="69" t="s">
        <v>747</v>
      </c>
      <c r="G107" s="18"/>
      <c r="H107" s="23" t="s">
        <v>721</v>
      </c>
      <c r="I107" s="18"/>
      <c r="J107" s="18"/>
      <c r="K107" s="19" t="s">
        <v>745</v>
      </c>
      <c r="L107" s="104" t="s">
        <v>305</v>
      </c>
      <c r="M107" s="18" t="s">
        <v>304</v>
      </c>
      <c r="N107" s="20">
        <v>44596</v>
      </c>
      <c r="O107" s="42">
        <v>86400</v>
      </c>
      <c r="P107" s="22">
        <v>13227</v>
      </c>
      <c r="Q107" s="20">
        <v>44596</v>
      </c>
      <c r="R107" s="20">
        <v>44961</v>
      </c>
      <c r="S107" s="18">
        <v>1</v>
      </c>
      <c r="T107" s="18"/>
      <c r="U107" s="18"/>
      <c r="V107" s="18"/>
      <c r="W107" s="18" t="s">
        <v>749</v>
      </c>
      <c r="X107" s="18"/>
      <c r="Y107" s="18"/>
      <c r="Z107" s="18"/>
      <c r="AA107" s="18"/>
      <c r="AB107" s="18"/>
      <c r="AC107" s="18"/>
      <c r="AD107" s="18"/>
      <c r="AE107" s="18"/>
      <c r="AF107" s="18"/>
      <c r="AG107" s="42"/>
      <c r="AH107" s="42"/>
      <c r="AI107" s="18"/>
      <c r="AJ107" s="18"/>
      <c r="AK107" s="42"/>
      <c r="AL107" s="42">
        <v>86400</v>
      </c>
      <c r="AM107" s="42"/>
      <c r="AN107" s="42">
        <v>54912</v>
      </c>
      <c r="AO107" s="42">
        <f t="shared" si="4"/>
        <v>54912</v>
      </c>
      <c r="AP107" s="18"/>
      <c r="AQ107" s="18"/>
      <c r="AR107" s="18"/>
      <c r="AS107" s="18"/>
      <c r="AT107" s="18"/>
      <c r="AU107" s="18"/>
      <c r="AV107" s="17"/>
      <c r="AW107" s="17"/>
      <c r="AX107" s="24"/>
      <c r="AY107" s="25"/>
      <c r="AZ107" s="24"/>
      <c r="BA107" s="25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</row>
    <row r="108" spans="1:65" x14ac:dyDescent="0.25">
      <c r="A108" s="17">
        <v>89</v>
      </c>
      <c r="B108" s="18" t="s">
        <v>718</v>
      </c>
      <c r="C108" s="18" t="s">
        <v>719</v>
      </c>
      <c r="D108" s="19" t="s">
        <v>137</v>
      </c>
      <c r="E108" s="18" t="s">
        <v>691</v>
      </c>
      <c r="F108" s="69" t="s">
        <v>747</v>
      </c>
      <c r="G108" s="18"/>
      <c r="H108" s="23" t="s">
        <v>721</v>
      </c>
      <c r="I108" s="18"/>
      <c r="J108" s="18"/>
      <c r="K108" s="19" t="s">
        <v>746</v>
      </c>
      <c r="L108" s="104" t="s">
        <v>750</v>
      </c>
      <c r="M108" s="18" t="s">
        <v>751</v>
      </c>
      <c r="N108" s="20">
        <v>44596</v>
      </c>
      <c r="O108" s="42">
        <v>104388</v>
      </c>
      <c r="P108" s="22">
        <v>13227</v>
      </c>
      <c r="Q108" s="20">
        <v>44596</v>
      </c>
      <c r="R108" s="20">
        <v>44961</v>
      </c>
      <c r="S108" s="18">
        <v>1</v>
      </c>
      <c r="T108" s="18"/>
      <c r="U108" s="18"/>
      <c r="V108" s="18"/>
      <c r="W108" s="18" t="s">
        <v>541</v>
      </c>
      <c r="X108" s="18"/>
      <c r="Y108" s="18"/>
      <c r="Z108" s="18"/>
      <c r="AA108" s="18"/>
      <c r="AB108" s="18"/>
      <c r="AC108" s="18"/>
      <c r="AD108" s="18"/>
      <c r="AE108" s="18"/>
      <c r="AF108" s="18"/>
      <c r="AG108" s="42"/>
      <c r="AH108" s="42"/>
      <c r="AI108" s="18"/>
      <c r="AJ108" s="18"/>
      <c r="AK108" s="42"/>
      <c r="AL108" s="42">
        <v>104388</v>
      </c>
      <c r="AM108" s="42"/>
      <c r="AN108" s="42">
        <v>89019.78</v>
      </c>
      <c r="AO108" s="42">
        <f t="shared" si="4"/>
        <v>89019.78</v>
      </c>
      <c r="AP108" s="18"/>
      <c r="AQ108" s="18"/>
      <c r="AR108" s="18"/>
      <c r="AS108" s="18"/>
      <c r="AT108" s="18"/>
      <c r="AU108" s="18"/>
      <c r="AV108" s="17"/>
      <c r="AW108" s="17"/>
      <c r="AX108" s="24"/>
      <c r="AY108" s="25"/>
      <c r="AZ108" s="24"/>
      <c r="BA108" s="25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</row>
    <row r="109" spans="1:65" x14ac:dyDescent="0.25">
      <c r="A109" s="17">
        <v>90</v>
      </c>
      <c r="B109" s="18" t="s">
        <v>718</v>
      </c>
      <c r="C109" s="18" t="s">
        <v>719</v>
      </c>
      <c r="D109" s="19" t="s">
        <v>137</v>
      </c>
      <c r="E109" s="18" t="s">
        <v>691</v>
      </c>
      <c r="F109" s="69" t="s">
        <v>747</v>
      </c>
      <c r="G109" s="18"/>
      <c r="H109" s="23" t="s">
        <v>721</v>
      </c>
      <c r="I109" s="18"/>
      <c r="J109" s="18"/>
      <c r="K109" s="19" t="s">
        <v>752</v>
      </c>
      <c r="L109" s="104" t="s">
        <v>757</v>
      </c>
      <c r="M109" s="18" t="s">
        <v>758</v>
      </c>
      <c r="N109" s="20">
        <v>44596</v>
      </c>
      <c r="O109" s="42">
        <v>104400</v>
      </c>
      <c r="P109" s="22">
        <v>13227</v>
      </c>
      <c r="Q109" s="20">
        <v>44596</v>
      </c>
      <c r="R109" s="20">
        <v>44961</v>
      </c>
      <c r="S109" s="18">
        <v>1</v>
      </c>
      <c r="T109" s="18"/>
      <c r="U109" s="18"/>
      <c r="V109" s="18"/>
      <c r="W109" s="18" t="s">
        <v>553</v>
      </c>
      <c r="X109" s="18"/>
      <c r="Y109" s="18"/>
      <c r="Z109" s="18"/>
      <c r="AA109" s="18"/>
      <c r="AB109" s="18"/>
      <c r="AC109" s="18"/>
      <c r="AD109" s="18"/>
      <c r="AE109" s="18"/>
      <c r="AF109" s="18"/>
      <c r="AG109" s="42"/>
      <c r="AH109" s="42"/>
      <c r="AI109" s="18"/>
      <c r="AJ109" s="18"/>
      <c r="AK109" s="42"/>
      <c r="AL109" s="42">
        <v>104400</v>
      </c>
      <c r="AM109" s="42"/>
      <c r="AN109" s="42">
        <v>90045</v>
      </c>
      <c r="AO109" s="42">
        <f t="shared" si="4"/>
        <v>90045</v>
      </c>
      <c r="AP109" s="18"/>
      <c r="AQ109" s="18"/>
      <c r="AR109" s="18"/>
      <c r="AS109" s="18"/>
      <c r="AT109" s="18"/>
      <c r="AU109" s="18"/>
      <c r="AV109" s="17"/>
      <c r="AW109" s="17"/>
      <c r="AX109" s="24"/>
      <c r="AY109" s="25"/>
      <c r="AZ109" s="24"/>
      <c r="BA109" s="25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</row>
    <row r="110" spans="1:65" x14ac:dyDescent="0.25">
      <c r="A110" s="17">
        <v>91</v>
      </c>
      <c r="B110" s="18" t="s">
        <v>718</v>
      </c>
      <c r="C110" s="18" t="s">
        <v>719</v>
      </c>
      <c r="D110" s="19" t="s">
        <v>137</v>
      </c>
      <c r="E110" s="18" t="s">
        <v>691</v>
      </c>
      <c r="F110" s="69" t="s">
        <v>747</v>
      </c>
      <c r="G110" s="18"/>
      <c r="H110" s="23" t="s">
        <v>721</v>
      </c>
      <c r="I110" s="18"/>
      <c r="J110" s="18"/>
      <c r="K110" s="19" t="s">
        <v>753</v>
      </c>
      <c r="L110" s="104" t="s">
        <v>759</v>
      </c>
      <c r="M110" s="18" t="s">
        <v>760</v>
      </c>
      <c r="N110" s="20">
        <v>44596</v>
      </c>
      <c r="O110" s="42">
        <v>105960</v>
      </c>
      <c r="P110" s="22">
        <v>13227</v>
      </c>
      <c r="Q110" s="20">
        <v>44596</v>
      </c>
      <c r="R110" s="20">
        <v>44961</v>
      </c>
      <c r="S110" s="18">
        <v>1</v>
      </c>
      <c r="T110" s="18"/>
      <c r="U110" s="18"/>
      <c r="V110" s="18"/>
      <c r="W110" s="18" t="s">
        <v>553</v>
      </c>
      <c r="X110" s="18"/>
      <c r="Y110" s="18"/>
      <c r="Z110" s="18"/>
      <c r="AA110" s="18"/>
      <c r="AB110" s="18"/>
      <c r="AC110" s="18"/>
      <c r="AD110" s="18"/>
      <c r="AE110" s="18"/>
      <c r="AF110" s="18"/>
      <c r="AG110" s="42"/>
      <c r="AH110" s="42"/>
      <c r="AI110" s="18"/>
      <c r="AJ110" s="18"/>
      <c r="AK110" s="42"/>
      <c r="AL110" s="42">
        <v>105960</v>
      </c>
      <c r="AM110" s="42"/>
      <c r="AN110" s="42">
        <v>87838.49</v>
      </c>
      <c r="AO110" s="42">
        <f t="shared" si="4"/>
        <v>87838.49</v>
      </c>
      <c r="AP110" s="18"/>
      <c r="AQ110" s="18"/>
      <c r="AR110" s="18"/>
      <c r="AS110" s="18"/>
      <c r="AT110" s="18"/>
      <c r="AU110" s="18"/>
      <c r="AV110" s="17"/>
      <c r="AW110" s="17"/>
      <c r="AX110" s="24"/>
      <c r="AY110" s="25"/>
      <c r="AZ110" s="24"/>
      <c r="BA110" s="25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</row>
    <row r="111" spans="1:65" x14ac:dyDescent="0.25">
      <c r="A111" s="17">
        <v>92</v>
      </c>
      <c r="B111" s="18" t="s">
        <v>718</v>
      </c>
      <c r="C111" s="18" t="s">
        <v>719</v>
      </c>
      <c r="D111" s="19" t="s">
        <v>137</v>
      </c>
      <c r="E111" s="18" t="s">
        <v>691</v>
      </c>
      <c r="F111" s="69" t="s">
        <v>747</v>
      </c>
      <c r="G111" s="18"/>
      <c r="H111" s="23" t="s">
        <v>721</v>
      </c>
      <c r="I111" s="18"/>
      <c r="J111" s="18"/>
      <c r="K111" s="19" t="s">
        <v>754</v>
      </c>
      <c r="L111" s="104" t="s">
        <v>362</v>
      </c>
      <c r="M111" s="18" t="s">
        <v>361</v>
      </c>
      <c r="N111" s="20">
        <v>44596</v>
      </c>
      <c r="O111" s="42">
        <v>106488</v>
      </c>
      <c r="P111" s="22">
        <v>13227</v>
      </c>
      <c r="Q111" s="20">
        <v>44596</v>
      </c>
      <c r="R111" s="20">
        <v>44961</v>
      </c>
      <c r="S111" s="18">
        <v>1</v>
      </c>
      <c r="T111" s="18"/>
      <c r="U111" s="18"/>
      <c r="V111" s="18"/>
      <c r="W111" s="18" t="s">
        <v>553</v>
      </c>
      <c r="X111" s="18"/>
      <c r="Y111" s="18"/>
      <c r="Z111" s="18"/>
      <c r="AA111" s="18"/>
      <c r="AB111" s="18"/>
      <c r="AC111" s="18"/>
      <c r="AD111" s="18"/>
      <c r="AE111" s="18"/>
      <c r="AF111" s="18"/>
      <c r="AG111" s="42"/>
      <c r="AH111" s="42"/>
      <c r="AI111" s="18"/>
      <c r="AJ111" s="18"/>
      <c r="AK111" s="42"/>
      <c r="AL111" s="42">
        <v>106488</v>
      </c>
      <c r="AM111" s="42"/>
      <c r="AN111" s="42">
        <v>80752.600000000006</v>
      </c>
      <c r="AO111" s="42">
        <f t="shared" si="4"/>
        <v>80752.600000000006</v>
      </c>
      <c r="AP111" s="18"/>
      <c r="AQ111" s="18"/>
      <c r="AR111" s="18"/>
      <c r="AS111" s="18"/>
      <c r="AT111" s="18"/>
      <c r="AU111" s="18"/>
      <c r="AV111" s="17"/>
      <c r="AW111" s="17"/>
      <c r="AX111" s="24"/>
      <c r="AY111" s="25"/>
      <c r="AZ111" s="24"/>
      <c r="BA111" s="25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</row>
    <row r="112" spans="1:65" x14ac:dyDescent="0.25">
      <c r="A112" s="17">
        <v>93</v>
      </c>
      <c r="B112" s="18" t="s">
        <v>718</v>
      </c>
      <c r="C112" s="18" t="s">
        <v>719</v>
      </c>
      <c r="D112" s="19" t="s">
        <v>137</v>
      </c>
      <c r="E112" s="18" t="s">
        <v>691</v>
      </c>
      <c r="F112" s="69" t="s">
        <v>747</v>
      </c>
      <c r="G112" s="18"/>
      <c r="H112" s="23" t="s">
        <v>721</v>
      </c>
      <c r="I112" s="18"/>
      <c r="J112" s="18"/>
      <c r="K112" s="19" t="s">
        <v>755</v>
      </c>
      <c r="L112" s="104" t="s">
        <v>362</v>
      </c>
      <c r="M112" s="18" t="s">
        <v>361</v>
      </c>
      <c r="N112" s="20">
        <v>44596</v>
      </c>
      <c r="O112" s="42">
        <v>106500</v>
      </c>
      <c r="P112" s="22">
        <v>13227</v>
      </c>
      <c r="Q112" s="20">
        <v>44596</v>
      </c>
      <c r="R112" s="20">
        <v>44961</v>
      </c>
      <c r="S112" s="18">
        <v>1</v>
      </c>
      <c r="T112" s="18"/>
      <c r="U112" s="18"/>
      <c r="V112" s="18"/>
      <c r="W112" s="18" t="s">
        <v>553</v>
      </c>
      <c r="X112" s="18"/>
      <c r="Y112" s="18"/>
      <c r="Z112" s="18"/>
      <c r="AA112" s="18"/>
      <c r="AB112" s="18"/>
      <c r="AC112" s="18"/>
      <c r="AD112" s="18"/>
      <c r="AE112" s="18"/>
      <c r="AF112" s="18"/>
      <c r="AG112" s="42"/>
      <c r="AH112" s="42"/>
      <c r="AI112" s="18"/>
      <c r="AJ112" s="18"/>
      <c r="AK112" s="42"/>
      <c r="AL112" s="42">
        <v>106500</v>
      </c>
      <c r="AM112" s="42"/>
      <c r="AN112" s="42">
        <v>82862.91</v>
      </c>
      <c r="AO112" s="42">
        <f t="shared" si="4"/>
        <v>82862.91</v>
      </c>
      <c r="AP112" s="18"/>
      <c r="AQ112" s="18"/>
      <c r="AR112" s="18"/>
      <c r="AS112" s="18"/>
      <c r="AT112" s="18"/>
      <c r="AU112" s="18"/>
      <c r="AV112" s="17"/>
      <c r="AW112" s="17"/>
      <c r="AX112" s="24"/>
      <c r="AY112" s="25"/>
      <c r="AZ112" s="24"/>
      <c r="BA112" s="25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</row>
    <row r="113" spans="1:65" x14ac:dyDescent="0.25">
      <c r="A113" s="17">
        <v>94</v>
      </c>
      <c r="B113" s="18" t="s">
        <v>718</v>
      </c>
      <c r="C113" s="18" t="s">
        <v>719</v>
      </c>
      <c r="D113" s="19" t="s">
        <v>137</v>
      </c>
      <c r="E113" s="18" t="s">
        <v>691</v>
      </c>
      <c r="F113" s="69" t="s">
        <v>747</v>
      </c>
      <c r="G113" s="18"/>
      <c r="H113" s="23" t="s">
        <v>721</v>
      </c>
      <c r="I113" s="18"/>
      <c r="J113" s="18"/>
      <c r="K113" s="19" t="s">
        <v>756</v>
      </c>
      <c r="L113" s="104" t="s">
        <v>739</v>
      </c>
      <c r="M113" s="18" t="s">
        <v>274</v>
      </c>
      <c r="N113" s="20">
        <v>44596</v>
      </c>
      <c r="O113" s="42">
        <v>107988</v>
      </c>
      <c r="P113" s="22">
        <v>13227</v>
      </c>
      <c r="Q113" s="20">
        <v>44596</v>
      </c>
      <c r="R113" s="20">
        <v>44961</v>
      </c>
      <c r="S113" s="18">
        <v>1</v>
      </c>
      <c r="T113" s="18"/>
      <c r="U113" s="18"/>
      <c r="V113" s="18"/>
      <c r="W113" s="18" t="s">
        <v>541</v>
      </c>
      <c r="X113" s="18"/>
      <c r="Y113" s="18"/>
      <c r="Z113" s="18"/>
      <c r="AA113" s="18"/>
      <c r="AB113" s="18"/>
      <c r="AC113" s="18"/>
      <c r="AD113" s="18"/>
      <c r="AE113" s="18"/>
      <c r="AF113" s="18"/>
      <c r="AG113" s="42"/>
      <c r="AH113" s="42"/>
      <c r="AI113" s="18"/>
      <c r="AJ113" s="18"/>
      <c r="AK113" s="42"/>
      <c r="AL113" s="42">
        <v>107988</v>
      </c>
      <c r="AM113" s="42"/>
      <c r="AN113" s="42">
        <v>91189.86</v>
      </c>
      <c r="AO113" s="42">
        <f t="shared" si="4"/>
        <v>91189.86</v>
      </c>
      <c r="AP113" s="18"/>
      <c r="AQ113" s="18"/>
      <c r="AR113" s="18"/>
      <c r="AS113" s="18"/>
      <c r="AT113" s="18"/>
      <c r="AU113" s="18"/>
      <c r="AV113" s="17"/>
      <c r="AW113" s="17"/>
      <c r="AX113" s="24"/>
      <c r="AY113" s="25"/>
      <c r="AZ113" s="24"/>
      <c r="BA113" s="25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</row>
    <row r="114" spans="1:65" x14ac:dyDescent="0.25">
      <c r="A114" s="17">
        <v>95</v>
      </c>
      <c r="B114" s="18" t="s">
        <v>718</v>
      </c>
      <c r="C114" s="18" t="s">
        <v>719</v>
      </c>
      <c r="D114" s="19" t="s">
        <v>137</v>
      </c>
      <c r="E114" s="18" t="s">
        <v>691</v>
      </c>
      <c r="F114" s="69" t="s">
        <v>747</v>
      </c>
      <c r="G114" s="18"/>
      <c r="H114" s="23" t="s">
        <v>721</v>
      </c>
      <c r="I114" s="18"/>
      <c r="J114" s="18"/>
      <c r="K114" s="19" t="s">
        <v>761</v>
      </c>
      <c r="L114" s="104" t="s">
        <v>739</v>
      </c>
      <c r="M114" s="18" t="s">
        <v>274</v>
      </c>
      <c r="N114" s="20">
        <v>44596</v>
      </c>
      <c r="O114" s="42">
        <v>109428</v>
      </c>
      <c r="P114" s="22">
        <v>13227</v>
      </c>
      <c r="Q114" s="20">
        <v>44596</v>
      </c>
      <c r="R114" s="20">
        <v>44961</v>
      </c>
      <c r="S114" s="18">
        <v>1</v>
      </c>
      <c r="T114" s="18"/>
      <c r="U114" s="18"/>
      <c r="V114" s="18"/>
      <c r="W114" s="18" t="s">
        <v>541</v>
      </c>
      <c r="X114" s="18"/>
      <c r="Y114" s="18"/>
      <c r="Z114" s="18"/>
      <c r="AA114" s="18"/>
      <c r="AB114" s="18"/>
      <c r="AC114" s="18"/>
      <c r="AD114" s="18"/>
      <c r="AE114" s="18"/>
      <c r="AF114" s="18"/>
      <c r="AG114" s="42"/>
      <c r="AH114" s="42"/>
      <c r="AI114" s="18"/>
      <c r="AJ114" s="18"/>
      <c r="AK114" s="42"/>
      <c r="AL114" s="42">
        <v>109428</v>
      </c>
      <c r="AM114" s="42"/>
      <c r="AN114" s="42">
        <v>94837</v>
      </c>
      <c r="AO114" s="42">
        <f t="shared" si="4"/>
        <v>94837</v>
      </c>
      <c r="AP114" s="18"/>
      <c r="AQ114" s="18"/>
      <c r="AR114" s="18"/>
      <c r="AS114" s="18"/>
      <c r="AT114" s="18"/>
      <c r="AU114" s="18"/>
      <c r="AV114" s="17"/>
      <c r="AW114" s="17"/>
      <c r="AX114" s="24"/>
      <c r="AY114" s="25"/>
      <c r="AZ114" s="24"/>
      <c r="BA114" s="25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</row>
    <row r="115" spans="1:65" x14ac:dyDescent="0.25">
      <c r="A115" s="17">
        <v>96</v>
      </c>
      <c r="B115" s="18" t="s">
        <v>718</v>
      </c>
      <c r="C115" s="18" t="s">
        <v>719</v>
      </c>
      <c r="D115" s="19" t="s">
        <v>137</v>
      </c>
      <c r="E115" s="18" t="s">
        <v>691</v>
      </c>
      <c r="F115" s="69" t="s">
        <v>555</v>
      </c>
      <c r="G115" s="18"/>
      <c r="H115" s="23" t="s">
        <v>721</v>
      </c>
      <c r="I115" s="18"/>
      <c r="J115" s="18"/>
      <c r="K115" s="19" t="s">
        <v>762</v>
      </c>
      <c r="L115" s="104" t="s">
        <v>766</v>
      </c>
      <c r="M115" s="18" t="s">
        <v>770</v>
      </c>
      <c r="N115" s="20">
        <v>44596</v>
      </c>
      <c r="O115" s="42">
        <v>40200</v>
      </c>
      <c r="P115" s="22">
        <v>13227</v>
      </c>
      <c r="Q115" s="20">
        <v>44596</v>
      </c>
      <c r="R115" s="20">
        <v>44961</v>
      </c>
      <c r="S115" s="18">
        <v>1</v>
      </c>
      <c r="T115" s="18"/>
      <c r="U115" s="18"/>
      <c r="V115" s="18"/>
      <c r="W115" s="18" t="s">
        <v>553</v>
      </c>
      <c r="X115" s="18"/>
      <c r="Y115" s="18"/>
      <c r="Z115" s="18"/>
      <c r="AA115" s="18"/>
      <c r="AB115" s="18"/>
      <c r="AC115" s="18"/>
      <c r="AD115" s="18"/>
      <c r="AE115" s="18"/>
      <c r="AF115" s="18"/>
      <c r="AG115" s="42"/>
      <c r="AH115" s="42"/>
      <c r="AI115" s="18"/>
      <c r="AJ115" s="18"/>
      <c r="AK115" s="42"/>
      <c r="AL115" s="42">
        <v>40200</v>
      </c>
      <c r="AM115" s="42"/>
      <c r="AN115" s="42">
        <v>35845</v>
      </c>
      <c r="AO115" s="42">
        <f t="shared" si="4"/>
        <v>35845</v>
      </c>
      <c r="AP115" s="18"/>
      <c r="AQ115" s="18"/>
      <c r="AR115" s="18"/>
      <c r="AS115" s="18"/>
      <c r="AT115" s="18"/>
      <c r="AU115" s="18"/>
      <c r="AV115" s="17"/>
      <c r="AW115" s="17"/>
      <c r="AX115" s="24"/>
      <c r="AY115" s="25"/>
      <c r="AZ115" s="24"/>
      <c r="BA115" s="25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</row>
    <row r="116" spans="1:65" x14ac:dyDescent="0.25">
      <c r="A116" s="17">
        <v>97</v>
      </c>
      <c r="B116" s="18" t="s">
        <v>718</v>
      </c>
      <c r="C116" s="18" t="s">
        <v>719</v>
      </c>
      <c r="D116" s="19" t="s">
        <v>137</v>
      </c>
      <c r="E116" s="18" t="s">
        <v>691</v>
      </c>
      <c r="F116" s="69" t="s">
        <v>555</v>
      </c>
      <c r="G116" s="18"/>
      <c r="H116" s="23" t="s">
        <v>721</v>
      </c>
      <c r="I116" s="18"/>
      <c r="J116" s="18"/>
      <c r="K116" s="19" t="s">
        <v>763</v>
      </c>
      <c r="L116" s="104" t="s">
        <v>767</v>
      </c>
      <c r="M116" s="18" t="s">
        <v>771</v>
      </c>
      <c r="N116" s="20">
        <v>44596</v>
      </c>
      <c r="O116" s="42">
        <v>41760</v>
      </c>
      <c r="P116" s="22">
        <v>13227</v>
      </c>
      <c r="Q116" s="20">
        <v>44596</v>
      </c>
      <c r="R116" s="20">
        <v>44961</v>
      </c>
      <c r="S116" s="18">
        <v>1</v>
      </c>
      <c r="T116" s="18"/>
      <c r="U116" s="18"/>
      <c r="V116" s="18"/>
      <c r="W116" s="18" t="s">
        <v>553</v>
      </c>
      <c r="X116" s="18"/>
      <c r="Y116" s="18"/>
      <c r="Z116" s="18"/>
      <c r="AA116" s="18"/>
      <c r="AB116" s="18"/>
      <c r="AC116" s="18"/>
      <c r="AD116" s="18"/>
      <c r="AE116" s="18"/>
      <c r="AF116" s="18"/>
      <c r="AG116" s="42"/>
      <c r="AH116" s="42"/>
      <c r="AI116" s="18"/>
      <c r="AJ116" s="18"/>
      <c r="AK116" s="42"/>
      <c r="AL116" s="42">
        <v>41760</v>
      </c>
      <c r="AM116" s="42"/>
      <c r="AN116" s="42">
        <v>37120</v>
      </c>
      <c r="AO116" s="42">
        <f t="shared" si="4"/>
        <v>37120</v>
      </c>
      <c r="AP116" s="18"/>
      <c r="AQ116" s="18"/>
      <c r="AR116" s="18"/>
      <c r="AS116" s="18"/>
      <c r="AT116" s="18"/>
      <c r="AU116" s="18"/>
      <c r="AV116" s="17"/>
      <c r="AW116" s="17"/>
      <c r="AX116" s="24"/>
      <c r="AY116" s="25"/>
      <c r="AZ116" s="24"/>
      <c r="BA116" s="25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</row>
    <row r="117" spans="1:65" x14ac:dyDescent="0.25">
      <c r="A117" s="17">
        <v>98</v>
      </c>
      <c r="B117" s="18" t="s">
        <v>718</v>
      </c>
      <c r="C117" s="18" t="s">
        <v>719</v>
      </c>
      <c r="D117" s="19" t="s">
        <v>137</v>
      </c>
      <c r="E117" s="18" t="s">
        <v>691</v>
      </c>
      <c r="F117" s="69" t="s">
        <v>555</v>
      </c>
      <c r="G117" s="18"/>
      <c r="H117" s="23" t="s">
        <v>721</v>
      </c>
      <c r="I117" s="18"/>
      <c r="J117" s="18"/>
      <c r="K117" s="19" t="s">
        <v>764</v>
      </c>
      <c r="L117" s="104" t="s">
        <v>768</v>
      </c>
      <c r="M117" s="18" t="s">
        <v>772</v>
      </c>
      <c r="N117" s="20">
        <v>44596</v>
      </c>
      <c r="O117" s="42">
        <v>43200</v>
      </c>
      <c r="P117" s="22">
        <v>13227</v>
      </c>
      <c r="Q117" s="20">
        <v>44596</v>
      </c>
      <c r="R117" s="20">
        <v>44961</v>
      </c>
      <c r="S117" s="18">
        <v>1</v>
      </c>
      <c r="T117" s="18"/>
      <c r="U117" s="18"/>
      <c r="V117" s="18"/>
      <c r="W117" s="18" t="s">
        <v>553</v>
      </c>
      <c r="X117" s="18"/>
      <c r="Y117" s="18"/>
      <c r="Z117" s="18"/>
      <c r="AA117" s="18"/>
      <c r="AB117" s="18"/>
      <c r="AC117" s="18"/>
      <c r="AD117" s="18"/>
      <c r="AE117" s="18"/>
      <c r="AF117" s="18"/>
      <c r="AG117" s="42"/>
      <c r="AH117" s="42"/>
      <c r="AI117" s="18"/>
      <c r="AJ117" s="18"/>
      <c r="AK117" s="42"/>
      <c r="AL117" s="42">
        <v>43200</v>
      </c>
      <c r="AM117" s="42"/>
      <c r="AN117" s="42">
        <v>38640</v>
      </c>
      <c r="AO117" s="42">
        <f t="shared" si="4"/>
        <v>38640</v>
      </c>
      <c r="AP117" s="18"/>
      <c r="AQ117" s="18"/>
      <c r="AR117" s="18"/>
      <c r="AS117" s="18"/>
      <c r="AT117" s="18"/>
      <c r="AU117" s="18"/>
      <c r="AV117" s="17"/>
      <c r="AW117" s="17"/>
      <c r="AX117" s="24"/>
      <c r="AY117" s="25"/>
      <c r="AZ117" s="24"/>
      <c r="BA117" s="25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</row>
    <row r="118" spans="1:65" x14ac:dyDescent="0.25">
      <c r="A118" s="17">
        <v>99</v>
      </c>
      <c r="B118" s="18" t="s">
        <v>718</v>
      </c>
      <c r="C118" s="18" t="s">
        <v>719</v>
      </c>
      <c r="D118" s="19" t="s">
        <v>137</v>
      </c>
      <c r="E118" s="18" t="s">
        <v>691</v>
      </c>
      <c r="F118" s="69" t="s">
        <v>555</v>
      </c>
      <c r="G118" s="18"/>
      <c r="H118" s="23" t="s">
        <v>721</v>
      </c>
      <c r="I118" s="18"/>
      <c r="J118" s="18"/>
      <c r="K118" s="19" t="s">
        <v>765</v>
      </c>
      <c r="L118" s="104" t="s">
        <v>769</v>
      </c>
      <c r="M118" s="18" t="s">
        <v>773</v>
      </c>
      <c r="N118" s="20">
        <v>44596</v>
      </c>
      <c r="O118" s="42">
        <v>46788</v>
      </c>
      <c r="P118" s="22">
        <v>13227</v>
      </c>
      <c r="Q118" s="20">
        <v>44596</v>
      </c>
      <c r="R118" s="20">
        <v>44961</v>
      </c>
      <c r="S118" s="18">
        <v>1</v>
      </c>
      <c r="T118" s="18"/>
      <c r="U118" s="18"/>
      <c r="V118" s="18"/>
      <c r="W118" s="18" t="s">
        <v>553</v>
      </c>
      <c r="X118" s="18"/>
      <c r="Y118" s="18"/>
      <c r="Z118" s="18"/>
      <c r="AA118" s="18"/>
      <c r="AB118" s="18"/>
      <c r="AC118" s="18"/>
      <c r="AD118" s="18"/>
      <c r="AE118" s="18"/>
      <c r="AF118" s="18"/>
      <c r="AG118" s="42"/>
      <c r="AH118" s="42"/>
      <c r="AI118" s="18"/>
      <c r="AJ118" s="18"/>
      <c r="AK118" s="42"/>
      <c r="AL118" s="42">
        <v>46788</v>
      </c>
      <c r="AM118" s="42"/>
      <c r="AN118" s="42">
        <v>39314.9</v>
      </c>
      <c r="AO118" s="42">
        <f t="shared" si="4"/>
        <v>39314.9</v>
      </c>
      <c r="AP118" s="18"/>
      <c r="AQ118" s="18"/>
      <c r="AR118" s="18"/>
      <c r="AS118" s="18"/>
      <c r="AT118" s="18"/>
      <c r="AU118" s="18"/>
      <c r="AV118" s="17"/>
      <c r="AW118" s="17"/>
      <c r="AX118" s="24"/>
      <c r="AY118" s="25"/>
      <c r="AZ118" s="24"/>
      <c r="BA118" s="25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</row>
    <row r="119" spans="1:65" x14ac:dyDescent="0.25">
      <c r="A119" s="17">
        <v>100</v>
      </c>
      <c r="B119" s="18" t="s">
        <v>718</v>
      </c>
      <c r="C119" s="18" t="s">
        <v>719</v>
      </c>
      <c r="D119" s="19" t="s">
        <v>137</v>
      </c>
      <c r="E119" s="18" t="s">
        <v>691</v>
      </c>
      <c r="F119" s="69" t="s">
        <v>555</v>
      </c>
      <c r="G119" s="18"/>
      <c r="H119" s="23" t="s">
        <v>721</v>
      </c>
      <c r="I119" s="18"/>
      <c r="J119" s="18"/>
      <c r="K119" s="19" t="s">
        <v>774</v>
      </c>
      <c r="L119" s="104" t="s">
        <v>776</v>
      </c>
      <c r="M119" s="18" t="s">
        <v>778</v>
      </c>
      <c r="N119" s="20">
        <v>44596</v>
      </c>
      <c r="O119" s="42">
        <v>46788</v>
      </c>
      <c r="P119" s="22">
        <v>13227</v>
      </c>
      <c r="Q119" s="20">
        <v>44596</v>
      </c>
      <c r="R119" s="20">
        <v>44961</v>
      </c>
      <c r="S119" s="18">
        <v>1</v>
      </c>
      <c r="T119" s="18"/>
      <c r="U119" s="18"/>
      <c r="V119" s="18"/>
      <c r="W119" s="18" t="s">
        <v>553</v>
      </c>
      <c r="X119" s="18"/>
      <c r="Y119" s="18"/>
      <c r="Z119" s="18"/>
      <c r="AA119" s="18"/>
      <c r="AB119" s="18"/>
      <c r="AC119" s="18"/>
      <c r="AD119" s="18"/>
      <c r="AE119" s="18"/>
      <c r="AF119" s="18"/>
      <c r="AG119" s="42"/>
      <c r="AH119" s="42"/>
      <c r="AI119" s="18"/>
      <c r="AJ119" s="18"/>
      <c r="AK119" s="42"/>
      <c r="AL119" s="42">
        <v>46788</v>
      </c>
      <c r="AM119" s="42"/>
      <c r="AN119" s="42">
        <v>41849.269999999997</v>
      </c>
      <c r="AO119" s="42">
        <f t="shared" si="4"/>
        <v>41849.269999999997</v>
      </c>
      <c r="AP119" s="18"/>
      <c r="AQ119" s="18"/>
      <c r="AR119" s="18"/>
      <c r="AS119" s="18"/>
      <c r="AT119" s="18"/>
      <c r="AU119" s="18"/>
      <c r="AV119" s="17"/>
      <c r="AW119" s="17"/>
      <c r="AX119" s="24"/>
      <c r="AY119" s="25"/>
      <c r="AZ119" s="24"/>
      <c r="BA119" s="25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</row>
    <row r="120" spans="1:65" x14ac:dyDescent="0.25">
      <c r="A120" s="17">
        <v>101</v>
      </c>
      <c r="B120" s="18" t="s">
        <v>718</v>
      </c>
      <c r="C120" s="18" t="s">
        <v>719</v>
      </c>
      <c r="D120" s="19" t="s">
        <v>137</v>
      </c>
      <c r="E120" s="18" t="s">
        <v>691</v>
      </c>
      <c r="F120" s="69" t="s">
        <v>555</v>
      </c>
      <c r="G120" s="18"/>
      <c r="H120" s="23" t="s">
        <v>721</v>
      </c>
      <c r="I120" s="18"/>
      <c r="J120" s="18"/>
      <c r="K120" s="19" t="s">
        <v>775</v>
      </c>
      <c r="L120" s="104" t="s">
        <v>777</v>
      </c>
      <c r="M120" s="18" t="s">
        <v>779</v>
      </c>
      <c r="N120" s="20">
        <v>44596</v>
      </c>
      <c r="O120" s="42">
        <v>46800</v>
      </c>
      <c r="P120" s="22">
        <v>13227</v>
      </c>
      <c r="Q120" s="20">
        <v>44596</v>
      </c>
      <c r="R120" s="20">
        <v>44961</v>
      </c>
      <c r="S120" s="18">
        <v>1</v>
      </c>
      <c r="T120" s="18"/>
      <c r="U120" s="18"/>
      <c r="V120" s="18"/>
      <c r="W120" s="18" t="s">
        <v>553</v>
      </c>
      <c r="X120" s="18"/>
      <c r="Y120" s="18"/>
      <c r="Z120" s="18"/>
      <c r="AA120" s="18"/>
      <c r="AB120" s="18"/>
      <c r="AC120" s="18"/>
      <c r="AD120" s="18"/>
      <c r="AE120" s="18"/>
      <c r="AF120" s="18"/>
      <c r="AG120" s="42"/>
      <c r="AH120" s="42"/>
      <c r="AI120" s="18"/>
      <c r="AJ120" s="18"/>
      <c r="AK120" s="42"/>
      <c r="AL120" s="42">
        <v>46800</v>
      </c>
      <c r="AM120" s="42"/>
      <c r="AN120" s="42">
        <v>41444</v>
      </c>
      <c r="AO120" s="42">
        <f t="shared" si="4"/>
        <v>41444</v>
      </c>
      <c r="AP120" s="18"/>
      <c r="AQ120" s="18"/>
      <c r="AR120" s="18"/>
      <c r="AS120" s="18"/>
      <c r="AT120" s="18"/>
      <c r="AU120" s="18"/>
      <c r="AV120" s="17"/>
      <c r="AW120" s="17"/>
      <c r="AX120" s="24"/>
      <c r="AY120" s="25"/>
      <c r="AZ120" s="24"/>
      <c r="BA120" s="25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</row>
    <row r="121" spans="1:65" x14ac:dyDescent="0.25">
      <c r="A121" s="17">
        <v>102</v>
      </c>
      <c r="B121" s="18" t="s">
        <v>718</v>
      </c>
      <c r="C121" s="18" t="s">
        <v>719</v>
      </c>
      <c r="D121" s="19" t="s">
        <v>137</v>
      </c>
      <c r="E121" s="18" t="s">
        <v>691</v>
      </c>
      <c r="F121" s="69" t="s">
        <v>555</v>
      </c>
      <c r="G121" s="18"/>
      <c r="H121" s="23" t="s">
        <v>721</v>
      </c>
      <c r="I121" s="18"/>
      <c r="J121" s="18"/>
      <c r="K121" s="19" t="s">
        <v>780</v>
      </c>
      <c r="L121" s="104" t="s">
        <v>784</v>
      </c>
      <c r="M121" s="18" t="s">
        <v>787</v>
      </c>
      <c r="N121" s="20">
        <v>44607</v>
      </c>
      <c r="O121" s="42">
        <v>47760</v>
      </c>
      <c r="P121" s="22">
        <v>13230</v>
      </c>
      <c r="Q121" s="20">
        <v>44607</v>
      </c>
      <c r="R121" s="20">
        <v>44972</v>
      </c>
      <c r="S121" s="18">
        <v>1</v>
      </c>
      <c r="T121" s="18"/>
      <c r="U121" s="18"/>
      <c r="V121" s="18"/>
      <c r="W121" s="18" t="s">
        <v>553</v>
      </c>
      <c r="X121" s="18"/>
      <c r="Y121" s="18"/>
      <c r="Z121" s="18"/>
      <c r="AA121" s="18"/>
      <c r="AB121" s="18"/>
      <c r="AC121" s="18"/>
      <c r="AD121" s="18"/>
      <c r="AE121" s="18"/>
      <c r="AF121" s="18"/>
      <c r="AG121" s="42"/>
      <c r="AH121" s="42"/>
      <c r="AI121" s="18"/>
      <c r="AJ121" s="18"/>
      <c r="AK121" s="42"/>
      <c r="AL121" s="42">
        <v>47760</v>
      </c>
      <c r="AM121" s="42"/>
      <c r="AN121" s="42">
        <v>40861.33</v>
      </c>
      <c r="AO121" s="42">
        <f t="shared" si="4"/>
        <v>40861.33</v>
      </c>
      <c r="AP121" s="18"/>
      <c r="AQ121" s="18"/>
      <c r="AR121" s="18"/>
      <c r="AS121" s="18"/>
      <c r="AT121" s="18"/>
      <c r="AU121" s="18"/>
      <c r="AV121" s="17"/>
      <c r="AW121" s="17"/>
      <c r="AX121" s="24"/>
      <c r="AY121" s="25"/>
      <c r="AZ121" s="24"/>
      <c r="BA121" s="25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</row>
    <row r="122" spans="1:65" x14ac:dyDescent="0.25">
      <c r="A122" s="17">
        <v>103</v>
      </c>
      <c r="B122" s="18" t="s">
        <v>718</v>
      </c>
      <c r="C122" s="18" t="s">
        <v>719</v>
      </c>
      <c r="D122" s="19" t="s">
        <v>137</v>
      </c>
      <c r="E122" s="18" t="s">
        <v>691</v>
      </c>
      <c r="F122" s="69" t="s">
        <v>555</v>
      </c>
      <c r="G122" s="18"/>
      <c r="H122" s="23" t="s">
        <v>721</v>
      </c>
      <c r="I122" s="18"/>
      <c r="J122" s="18"/>
      <c r="K122" s="19" t="s">
        <v>781</v>
      </c>
      <c r="L122" s="104" t="s">
        <v>785</v>
      </c>
      <c r="M122" s="18" t="s">
        <v>788</v>
      </c>
      <c r="N122" s="20">
        <v>44607</v>
      </c>
      <c r="O122" s="42">
        <v>47952</v>
      </c>
      <c r="P122" s="22">
        <v>13230</v>
      </c>
      <c r="Q122" s="20">
        <v>44607</v>
      </c>
      <c r="R122" s="20">
        <v>44972</v>
      </c>
      <c r="S122" s="18">
        <v>1</v>
      </c>
      <c r="T122" s="18"/>
      <c r="U122" s="18"/>
      <c r="V122" s="18"/>
      <c r="W122" s="18" t="s">
        <v>553</v>
      </c>
      <c r="X122" s="18"/>
      <c r="Y122" s="18"/>
      <c r="Z122" s="18"/>
      <c r="AA122" s="18"/>
      <c r="AB122" s="18"/>
      <c r="AC122" s="18"/>
      <c r="AD122" s="18"/>
      <c r="AE122" s="18"/>
      <c r="AF122" s="18"/>
      <c r="AG122" s="42"/>
      <c r="AH122" s="42"/>
      <c r="AI122" s="18"/>
      <c r="AJ122" s="18"/>
      <c r="AK122" s="42"/>
      <c r="AL122" s="42">
        <v>47952</v>
      </c>
      <c r="AM122" s="42"/>
      <c r="AN122" s="42">
        <v>31968</v>
      </c>
      <c r="AO122" s="42">
        <f t="shared" si="4"/>
        <v>31968</v>
      </c>
      <c r="AP122" s="18"/>
      <c r="AQ122" s="18"/>
      <c r="AR122" s="18"/>
      <c r="AS122" s="18"/>
      <c r="AT122" s="18"/>
      <c r="AU122" s="18"/>
      <c r="AV122" s="17"/>
      <c r="AW122" s="17"/>
      <c r="AX122" s="24"/>
      <c r="AY122" s="25"/>
      <c r="AZ122" s="24"/>
      <c r="BA122" s="25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</row>
    <row r="123" spans="1:65" x14ac:dyDescent="0.25">
      <c r="A123" s="17">
        <v>104</v>
      </c>
      <c r="B123" s="18" t="s">
        <v>718</v>
      </c>
      <c r="C123" s="18" t="s">
        <v>719</v>
      </c>
      <c r="D123" s="19" t="s">
        <v>137</v>
      </c>
      <c r="E123" s="18" t="s">
        <v>691</v>
      </c>
      <c r="F123" s="69" t="s">
        <v>555</v>
      </c>
      <c r="G123" s="18"/>
      <c r="H123" s="23" t="s">
        <v>721</v>
      </c>
      <c r="I123" s="18"/>
      <c r="J123" s="18"/>
      <c r="K123" s="19" t="s">
        <v>782</v>
      </c>
      <c r="L123" s="104" t="s">
        <v>786</v>
      </c>
      <c r="M123" s="18" t="s">
        <v>789</v>
      </c>
      <c r="N123" s="20">
        <v>44607</v>
      </c>
      <c r="O123" s="42">
        <v>48000</v>
      </c>
      <c r="P123" s="22">
        <v>13230</v>
      </c>
      <c r="Q123" s="20">
        <v>44607</v>
      </c>
      <c r="R123" s="20">
        <v>44972</v>
      </c>
      <c r="S123" s="18">
        <v>1</v>
      </c>
      <c r="T123" s="18"/>
      <c r="U123" s="18"/>
      <c r="V123" s="18"/>
      <c r="W123" s="18" t="s">
        <v>553</v>
      </c>
      <c r="X123" s="18"/>
      <c r="Y123" s="18"/>
      <c r="Z123" s="18"/>
      <c r="AA123" s="18"/>
      <c r="AB123" s="18"/>
      <c r="AC123" s="18"/>
      <c r="AD123" s="18"/>
      <c r="AE123" s="18"/>
      <c r="AF123" s="18"/>
      <c r="AG123" s="42"/>
      <c r="AH123" s="42"/>
      <c r="AI123" s="18"/>
      <c r="AJ123" s="18"/>
      <c r="AK123" s="42"/>
      <c r="AL123" s="42">
        <v>48000</v>
      </c>
      <c r="AM123" s="42"/>
      <c r="AN123" s="42">
        <v>40800.01</v>
      </c>
      <c r="AO123" s="42">
        <f t="shared" si="4"/>
        <v>40800.01</v>
      </c>
      <c r="AP123" s="18"/>
      <c r="AQ123" s="18"/>
      <c r="AR123" s="18"/>
      <c r="AS123" s="18"/>
      <c r="AT123" s="18"/>
      <c r="AU123" s="18"/>
      <c r="AV123" s="17"/>
      <c r="AW123" s="17"/>
      <c r="AX123" s="24"/>
      <c r="AY123" s="25"/>
      <c r="AZ123" s="24"/>
      <c r="BA123" s="25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</row>
    <row r="124" spans="1:65" x14ac:dyDescent="0.25">
      <c r="A124" s="17">
        <v>105</v>
      </c>
      <c r="B124" s="18" t="s">
        <v>718</v>
      </c>
      <c r="C124" s="18" t="s">
        <v>719</v>
      </c>
      <c r="D124" s="19" t="s">
        <v>137</v>
      </c>
      <c r="E124" s="18" t="s">
        <v>691</v>
      </c>
      <c r="F124" s="69" t="s">
        <v>555</v>
      </c>
      <c r="G124" s="18"/>
      <c r="H124" s="23" t="s">
        <v>721</v>
      </c>
      <c r="I124" s="18"/>
      <c r="J124" s="18"/>
      <c r="K124" s="19" t="s">
        <v>783</v>
      </c>
      <c r="L124" s="104" t="s">
        <v>251</v>
      </c>
      <c r="M124" s="18" t="s">
        <v>250</v>
      </c>
      <c r="N124" s="20">
        <v>44607</v>
      </c>
      <c r="O124" s="42">
        <v>48000</v>
      </c>
      <c r="P124" s="22">
        <v>13230</v>
      </c>
      <c r="Q124" s="20">
        <v>44607</v>
      </c>
      <c r="R124" s="20">
        <v>44972</v>
      </c>
      <c r="S124" s="18">
        <v>1</v>
      </c>
      <c r="T124" s="18"/>
      <c r="U124" s="18"/>
      <c r="V124" s="18"/>
      <c r="W124" s="18" t="s">
        <v>553</v>
      </c>
      <c r="X124" s="18"/>
      <c r="Y124" s="18"/>
      <c r="Z124" s="18"/>
      <c r="AA124" s="18"/>
      <c r="AB124" s="18"/>
      <c r="AC124" s="18"/>
      <c r="AD124" s="18"/>
      <c r="AE124" s="18"/>
      <c r="AF124" s="18"/>
      <c r="AG124" s="42"/>
      <c r="AH124" s="42"/>
      <c r="AI124" s="18"/>
      <c r="AJ124" s="18"/>
      <c r="AK124" s="42"/>
      <c r="AL124" s="42">
        <v>48000</v>
      </c>
      <c r="AM124" s="42"/>
      <c r="AN124" s="42">
        <v>39666.67</v>
      </c>
      <c r="AO124" s="42">
        <f t="shared" si="4"/>
        <v>39666.67</v>
      </c>
      <c r="AP124" s="18"/>
      <c r="AQ124" s="18"/>
      <c r="AR124" s="18"/>
      <c r="AS124" s="18"/>
      <c r="AT124" s="18"/>
      <c r="AU124" s="18"/>
      <c r="AV124" s="17"/>
      <c r="AW124" s="17"/>
      <c r="AX124" s="24"/>
      <c r="AY124" s="25"/>
      <c r="AZ124" s="24"/>
      <c r="BA124" s="25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</row>
    <row r="125" spans="1:65" ht="25.5" x14ac:dyDescent="0.25">
      <c r="A125" s="17">
        <v>106</v>
      </c>
      <c r="B125" s="18" t="s">
        <v>189</v>
      </c>
      <c r="C125" s="18" t="s">
        <v>190</v>
      </c>
      <c r="D125" s="19" t="s">
        <v>137</v>
      </c>
      <c r="E125" s="18" t="s">
        <v>165</v>
      </c>
      <c r="F125" s="69" t="s">
        <v>794</v>
      </c>
      <c r="G125" s="18"/>
      <c r="H125" s="23" t="s">
        <v>793</v>
      </c>
      <c r="I125" s="18"/>
      <c r="J125" s="18"/>
      <c r="K125" s="19" t="s">
        <v>795</v>
      </c>
      <c r="L125" s="104" t="s">
        <v>796</v>
      </c>
      <c r="M125" s="18" t="s">
        <v>191</v>
      </c>
      <c r="N125" s="20">
        <v>44608</v>
      </c>
      <c r="O125" s="42">
        <v>223000</v>
      </c>
      <c r="P125" s="22">
        <v>13232</v>
      </c>
      <c r="Q125" s="20">
        <v>44608</v>
      </c>
      <c r="R125" s="20">
        <v>44926</v>
      </c>
      <c r="S125" s="18">
        <v>1</v>
      </c>
      <c r="T125" s="18"/>
      <c r="U125" s="18"/>
      <c r="V125" s="18"/>
      <c r="W125" s="18" t="s">
        <v>541</v>
      </c>
      <c r="X125" s="18"/>
      <c r="Y125" s="18"/>
      <c r="Z125" s="18"/>
      <c r="AA125" s="18"/>
      <c r="AB125" s="18"/>
      <c r="AC125" s="18"/>
      <c r="AD125" s="18"/>
      <c r="AE125" s="18"/>
      <c r="AF125" s="18"/>
      <c r="AG125" s="42"/>
      <c r="AH125" s="42"/>
      <c r="AI125" s="18"/>
      <c r="AJ125" s="18"/>
      <c r="AK125" s="42"/>
      <c r="AL125" s="42">
        <v>223000</v>
      </c>
      <c r="AM125" s="42"/>
      <c r="AN125" s="42">
        <v>195632.34</v>
      </c>
      <c r="AO125" s="42">
        <f t="shared" si="4"/>
        <v>195632.34</v>
      </c>
      <c r="AP125" s="18"/>
      <c r="AQ125" s="18"/>
      <c r="AR125" s="18"/>
      <c r="AS125" s="18"/>
      <c r="AT125" s="18"/>
      <c r="AU125" s="18"/>
      <c r="AV125" s="17"/>
      <c r="AW125" s="17"/>
      <c r="AX125" s="24"/>
      <c r="AY125" s="25"/>
      <c r="AZ125" s="24"/>
      <c r="BA125" s="25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</row>
    <row r="126" spans="1:65" x14ac:dyDescent="0.25">
      <c r="A126" s="17">
        <v>107</v>
      </c>
      <c r="B126" s="18" t="s">
        <v>186</v>
      </c>
      <c r="C126" s="18" t="s">
        <v>798</v>
      </c>
      <c r="D126" s="19" t="s">
        <v>137</v>
      </c>
      <c r="E126" s="18" t="s">
        <v>691</v>
      </c>
      <c r="F126" s="69" t="s">
        <v>671</v>
      </c>
      <c r="G126" s="18"/>
      <c r="H126" s="23" t="s">
        <v>799</v>
      </c>
      <c r="I126" s="18"/>
      <c r="J126" s="18"/>
      <c r="K126" s="19" t="s">
        <v>797</v>
      </c>
      <c r="L126" s="104" t="s">
        <v>187</v>
      </c>
      <c r="M126" s="18" t="s">
        <v>188</v>
      </c>
      <c r="N126" s="20">
        <v>44608</v>
      </c>
      <c r="O126" s="42">
        <v>53201.59</v>
      </c>
      <c r="P126" s="22">
        <v>13232</v>
      </c>
      <c r="Q126" s="20">
        <v>44608</v>
      </c>
      <c r="R126" s="20">
        <v>44926</v>
      </c>
      <c r="S126" s="18">
        <v>1</v>
      </c>
      <c r="T126" s="18"/>
      <c r="U126" s="18"/>
      <c r="V126" s="18"/>
      <c r="W126" s="18" t="s">
        <v>541</v>
      </c>
      <c r="X126" s="18"/>
      <c r="Y126" s="18"/>
      <c r="Z126" s="18"/>
      <c r="AA126" s="18"/>
      <c r="AB126" s="18"/>
      <c r="AC126" s="18"/>
      <c r="AD126" s="18"/>
      <c r="AE126" s="18"/>
      <c r="AF126" s="18"/>
      <c r="AG126" s="42"/>
      <c r="AH126" s="42"/>
      <c r="AI126" s="18"/>
      <c r="AJ126" s="18"/>
      <c r="AK126" s="42"/>
      <c r="AL126" s="42">
        <v>53201.59</v>
      </c>
      <c r="AM126" s="42"/>
      <c r="AN126" s="42">
        <v>30793.62</v>
      </c>
      <c r="AO126" s="42">
        <f t="shared" si="4"/>
        <v>30793.62</v>
      </c>
      <c r="AP126" s="18"/>
      <c r="AQ126" s="18"/>
      <c r="AR126" s="18"/>
      <c r="AS126" s="18"/>
      <c r="AT126" s="18"/>
      <c r="AU126" s="18"/>
      <c r="AV126" s="17"/>
      <c r="AW126" s="17"/>
      <c r="AX126" s="24"/>
      <c r="AY126" s="25"/>
      <c r="AZ126" s="24"/>
      <c r="BA126" s="25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</row>
    <row r="127" spans="1:65" x14ac:dyDescent="0.25">
      <c r="A127" s="17">
        <v>108</v>
      </c>
      <c r="B127" s="18" t="s">
        <v>802</v>
      </c>
      <c r="C127" s="18" t="s">
        <v>801</v>
      </c>
      <c r="D127" s="19" t="s">
        <v>137</v>
      </c>
      <c r="E127" s="18" t="s">
        <v>691</v>
      </c>
      <c r="F127" s="69" t="s">
        <v>803</v>
      </c>
      <c r="G127" s="18"/>
      <c r="H127" s="23" t="s">
        <v>804</v>
      </c>
      <c r="I127" s="18"/>
      <c r="J127" s="18"/>
      <c r="K127" s="19" t="s">
        <v>805</v>
      </c>
      <c r="L127" s="104" t="s">
        <v>597</v>
      </c>
      <c r="M127" s="18" t="s">
        <v>598</v>
      </c>
      <c r="N127" s="20">
        <v>44627</v>
      </c>
      <c r="O127" s="42">
        <v>351289.48</v>
      </c>
      <c r="P127" s="22">
        <v>13244</v>
      </c>
      <c r="Q127" s="20">
        <v>44627</v>
      </c>
      <c r="R127" s="20">
        <v>44926</v>
      </c>
      <c r="S127" s="18">
        <v>1</v>
      </c>
      <c r="T127" s="18"/>
      <c r="U127" s="18"/>
      <c r="V127" s="18"/>
      <c r="W127" s="18" t="s">
        <v>526</v>
      </c>
      <c r="X127" s="18"/>
      <c r="Y127" s="18"/>
      <c r="Z127" s="18"/>
      <c r="AA127" s="18"/>
      <c r="AB127" s="18"/>
      <c r="AC127" s="18"/>
      <c r="AD127" s="18"/>
      <c r="AE127" s="18"/>
      <c r="AF127" s="18"/>
      <c r="AG127" s="42"/>
      <c r="AH127" s="42"/>
      <c r="AI127" s="18"/>
      <c r="AJ127" s="18"/>
      <c r="AK127" s="42"/>
      <c r="AL127" s="42">
        <v>351289.48</v>
      </c>
      <c r="AM127" s="42"/>
      <c r="AN127" s="42">
        <f>344464.6+6824.88</f>
        <v>351289.48</v>
      </c>
      <c r="AO127" s="42">
        <f t="shared" si="4"/>
        <v>351289.48</v>
      </c>
      <c r="AP127" s="18"/>
      <c r="AQ127" s="18"/>
      <c r="AR127" s="18"/>
      <c r="AS127" s="18"/>
      <c r="AT127" s="18"/>
      <c r="AU127" s="18"/>
      <c r="AV127" s="17"/>
      <c r="AW127" s="17"/>
      <c r="AX127" s="24"/>
      <c r="AY127" s="25"/>
      <c r="AZ127" s="24"/>
      <c r="BA127" s="25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</row>
    <row r="128" spans="1:65" x14ac:dyDescent="0.25">
      <c r="A128" s="17">
        <v>109</v>
      </c>
      <c r="B128" s="18" t="s">
        <v>166</v>
      </c>
      <c r="C128" s="18" t="s">
        <v>810</v>
      </c>
      <c r="D128" s="19" t="s">
        <v>137</v>
      </c>
      <c r="E128" s="18" t="s">
        <v>691</v>
      </c>
      <c r="F128" s="69" t="s">
        <v>811</v>
      </c>
      <c r="G128" s="18"/>
      <c r="H128" s="23" t="s">
        <v>719</v>
      </c>
      <c r="I128" s="18"/>
      <c r="J128" s="18"/>
      <c r="K128" s="19" t="s">
        <v>812</v>
      </c>
      <c r="L128" s="104" t="s">
        <v>167</v>
      </c>
      <c r="M128" s="18" t="s">
        <v>168</v>
      </c>
      <c r="N128" s="20">
        <v>44636</v>
      </c>
      <c r="O128" s="42">
        <v>6472.8</v>
      </c>
      <c r="P128" s="22">
        <v>13247</v>
      </c>
      <c r="Q128" s="20">
        <v>44636</v>
      </c>
      <c r="R128" s="20">
        <v>44926</v>
      </c>
      <c r="S128" s="18">
        <v>1</v>
      </c>
      <c r="T128" s="18"/>
      <c r="U128" s="18"/>
      <c r="V128" s="18"/>
      <c r="W128" s="18" t="s">
        <v>526</v>
      </c>
      <c r="X128" s="18"/>
      <c r="Y128" s="18"/>
      <c r="Z128" s="18"/>
      <c r="AA128" s="18"/>
      <c r="AB128" s="18"/>
      <c r="AC128" s="18"/>
      <c r="AD128" s="18"/>
      <c r="AE128" s="18"/>
      <c r="AF128" s="18"/>
      <c r="AG128" s="42"/>
      <c r="AH128" s="42"/>
      <c r="AI128" s="18"/>
      <c r="AJ128" s="18"/>
      <c r="AK128" s="42"/>
      <c r="AL128" s="42">
        <v>6472.8</v>
      </c>
      <c r="AM128" s="42"/>
      <c r="AN128" s="42">
        <v>6472.8</v>
      </c>
      <c r="AO128" s="42">
        <f t="shared" si="4"/>
        <v>6472.8</v>
      </c>
      <c r="AP128" s="18"/>
      <c r="AQ128" s="18"/>
      <c r="AR128" s="18"/>
      <c r="AS128" s="18"/>
      <c r="AT128" s="18"/>
      <c r="AU128" s="18"/>
      <c r="AV128" s="17"/>
      <c r="AW128" s="17"/>
      <c r="AX128" s="24"/>
      <c r="AY128" s="25"/>
      <c r="AZ128" s="24"/>
      <c r="BA128" s="25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</row>
    <row r="129" spans="1:67" x14ac:dyDescent="0.25">
      <c r="A129" s="72">
        <v>110</v>
      </c>
      <c r="B129" s="87" t="s">
        <v>813</v>
      </c>
      <c r="C129" s="87" t="s">
        <v>814</v>
      </c>
      <c r="D129" s="88" t="s">
        <v>815</v>
      </c>
      <c r="E129" s="87" t="s">
        <v>816</v>
      </c>
      <c r="F129" s="106" t="s">
        <v>226</v>
      </c>
      <c r="G129" s="87"/>
      <c r="H129" s="90"/>
      <c r="I129" s="87"/>
      <c r="J129" s="87"/>
      <c r="K129" s="28" t="s">
        <v>817</v>
      </c>
      <c r="L129" s="142" t="s">
        <v>818</v>
      </c>
      <c r="M129" s="28" t="s">
        <v>154</v>
      </c>
      <c r="N129" s="30">
        <v>44641</v>
      </c>
      <c r="O129" s="46">
        <v>32947468.800000001</v>
      </c>
      <c r="P129" s="32">
        <v>13250</v>
      </c>
      <c r="Q129" s="30">
        <v>44641</v>
      </c>
      <c r="R129" s="30">
        <v>45372</v>
      </c>
      <c r="S129" s="27">
        <v>1</v>
      </c>
      <c r="T129" s="27"/>
      <c r="U129" s="27"/>
      <c r="V129" s="27"/>
      <c r="W129" s="27" t="s">
        <v>541</v>
      </c>
      <c r="X129" s="27" t="s">
        <v>140</v>
      </c>
      <c r="Y129" s="27" t="s">
        <v>201</v>
      </c>
      <c r="Z129" s="30">
        <v>44791</v>
      </c>
      <c r="AA129" s="32">
        <v>13360</v>
      </c>
      <c r="AB129" s="27" t="s">
        <v>936</v>
      </c>
      <c r="AC129" s="27"/>
      <c r="AD129" s="27"/>
      <c r="AE129" s="27"/>
      <c r="AF129" s="27"/>
      <c r="AG129" s="46"/>
      <c r="AH129" s="46"/>
      <c r="AI129" s="30">
        <v>44795</v>
      </c>
      <c r="AJ129" s="40"/>
      <c r="AK129" s="46">
        <v>15451372.800000001</v>
      </c>
      <c r="AL129" s="46">
        <v>48398841.600000001</v>
      </c>
      <c r="AM129" s="46"/>
      <c r="AN129" s="46">
        <f>10067282.12+1129199.51</f>
        <v>11196481.629999999</v>
      </c>
      <c r="AO129" s="46">
        <f t="shared" si="4"/>
        <v>11196481.629999999</v>
      </c>
      <c r="AP129" s="18"/>
      <c r="AQ129" s="18"/>
      <c r="AR129" s="18"/>
      <c r="AS129" s="18"/>
      <c r="AT129" s="18"/>
      <c r="AU129" s="18"/>
      <c r="AV129" s="17"/>
      <c r="AW129" s="17"/>
      <c r="AX129" s="24"/>
      <c r="AY129" s="25"/>
      <c r="AZ129" s="24"/>
      <c r="BA129" s="25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</row>
    <row r="130" spans="1:67" x14ac:dyDescent="0.25">
      <c r="A130" s="72"/>
      <c r="B130" s="87"/>
      <c r="C130" s="87"/>
      <c r="D130" s="88"/>
      <c r="E130" s="87"/>
      <c r="F130" s="106"/>
      <c r="G130" s="87"/>
      <c r="H130" s="90"/>
      <c r="I130" s="87"/>
      <c r="J130" s="87"/>
      <c r="K130" s="35"/>
      <c r="L130" s="143"/>
      <c r="M130" s="35"/>
      <c r="N130" s="37"/>
      <c r="O130" s="47"/>
      <c r="P130" s="39"/>
      <c r="Q130" s="37"/>
      <c r="R130" s="37"/>
      <c r="S130" s="34"/>
      <c r="T130" s="34"/>
      <c r="U130" s="34"/>
      <c r="V130" s="34"/>
      <c r="W130" s="34"/>
      <c r="X130" s="34"/>
      <c r="Y130" s="34"/>
      <c r="Z130" s="37"/>
      <c r="AA130" s="39"/>
      <c r="AB130" s="34"/>
      <c r="AC130" s="34"/>
      <c r="AD130" s="34"/>
      <c r="AE130" s="34"/>
      <c r="AF130" s="34"/>
      <c r="AG130" s="47"/>
      <c r="AH130" s="47"/>
      <c r="AI130" s="37"/>
      <c r="AJ130" s="41"/>
      <c r="AK130" s="47"/>
      <c r="AL130" s="47"/>
      <c r="AM130" s="47"/>
      <c r="AN130" s="47"/>
      <c r="AO130" s="47"/>
      <c r="AP130" s="18"/>
      <c r="AQ130" s="18"/>
      <c r="AR130" s="18"/>
      <c r="AS130" s="18"/>
      <c r="AT130" s="18"/>
      <c r="AU130" s="18"/>
      <c r="AV130" s="17"/>
      <c r="AW130" s="17"/>
      <c r="AX130" s="24"/>
      <c r="AY130" s="25"/>
      <c r="AZ130" s="24"/>
      <c r="BA130" s="25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48"/>
      <c r="BO130" s="48"/>
    </row>
    <row r="131" spans="1:67" ht="25.5" x14ac:dyDescent="0.25">
      <c r="A131" s="17">
        <v>111</v>
      </c>
      <c r="B131" s="18" t="s">
        <v>820</v>
      </c>
      <c r="C131" s="23" t="s">
        <v>596</v>
      </c>
      <c r="D131" s="19" t="s">
        <v>823</v>
      </c>
      <c r="E131" s="19" t="s">
        <v>821</v>
      </c>
      <c r="F131" s="69" t="s">
        <v>822</v>
      </c>
      <c r="G131" s="18"/>
      <c r="H131" s="23"/>
      <c r="I131" s="18"/>
      <c r="J131" s="18"/>
      <c r="K131" s="19" t="s">
        <v>824</v>
      </c>
      <c r="L131" s="104" t="s">
        <v>825</v>
      </c>
      <c r="M131" s="18" t="s">
        <v>826</v>
      </c>
      <c r="N131" s="20">
        <v>44658</v>
      </c>
      <c r="O131" s="42">
        <v>7068396</v>
      </c>
      <c r="P131" s="22">
        <v>13265</v>
      </c>
      <c r="Q131" s="20">
        <v>44658</v>
      </c>
      <c r="R131" s="20">
        <v>45023</v>
      </c>
      <c r="S131" s="18">
        <v>1</v>
      </c>
      <c r="T131" s="18"/>
      <c r="U131" s="18"/>
      <c r="V131" s="18"/>
      <c r="W131" s="18" t="s">
        <v>541</v>
      </c>
      <c r="X131" s="18"/>
      <c r="Y131" s="18"/>
      <c r="Z131" s="18"/>
      <c r="AA131" s="18"/>
      <c r="AB131" s="18"/>
      <c r="AC131" s="18"/>
      <c r="AD131" s="18"/>
      <c r="AE131" s="18"/>
      <c r="AF131" s="18"/>
      <c r="AG131" s="42"/>
      <c r="AH131" s="42"/>
      <c r="AI131" s="18"/>
      <c r="AJ131" s="18"/>
      <c r="AK131" s="42"/>
      <c r="AL131" s="42">
        <v>7068396</v>
      </c>
      <c r="AM131" s="42"/>
      <c r="AN131" s="42">
        <v>3425695.58</v>
      </c>
      <c r="AO131" s="42">
        <f t="shared" ref="AO131:AO152" si="5">AM131+AN131</f>
        <v>3425695.58</v>
      </c>
      <c r="AP131" s="18"/>
      <c r="AQ131" s="18"/>
      <c r="AR131" s="18"/>
      <c r="AS131" s="18"/>
      <c r="AT131" s="18"/>
      <c r="AU131" s="18"/>
      <c r="AV131" s="17"/>
      <c r="AW131" s="17"/>
      <c r="AX131" s="24"/>
      <c r="AY131" s="25"/>
      <c r="AZ131" s="24"/>
      <c r="BA131" s="25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</row>
    <row r="132" spans="1:67" x14ac:dyDescent="0.25">
      <c r="A132" s="72">
        <v>112</v>
      </c>
      <c r="B132" s="87" t="s">
        <v>718</v>
      </c>
      <c r="C132" s="87" t="s">
        <v>719</v>
      </c>
      <c r="D132" s="88" t="s">
        <v>137</v>
      </c>
      <c r="E132" s="87" t="s">
        <v>691</v>
      </c>
      <c r="F132" s="106" t="s">
        <v>747</v>
      </c>
      <c r="G132" s="87"/>
      <c r="H132" s="90" t="s">
        <v>721</v>
      </c>
      <c r="I132" s="87"/>
      <c r="J132" s="87"/>
      <c r="K132" s="28" t="s">
        <v>828</v>
      </c>
      <c r="L132" s="142" t="s">
        <v>735</v>
      </c>
      <c r="M132" s="27" t="s">
        <v>829</v>
      </c>
      <c r="N132" s="30">
        <v>44744</v>
      </c>
      <c r="O132" s="46">
        <v>109440</v>
      </c>
      <c r="P132" s="32">
        <v>13322</v>
      </c>
      <c r="Q132" s="30">
        <v>44744</v>
      </c>
      <c r="R132" s="30">
        <v>45109</v>
      </c>
      <c r="S132" s="27">
        <v>1</v>
      </c>
      <c r="T132" s="27"/>
      <c r="U132" s="27"/>
      <c r="V132" s="27"/>
      <c r="W132" s="27" t="s">
        <v>541</v>
      </c>
      <c r="X132" s="27"/>
      <c r="Y132" s="27"/>
      <c r="Z132" s="27"/>
      <c r="AA132" s="27"/>
      <c r="AB132" s="27"/>
      <c r="AC132" s="27"/>
      <c r="AD132" s="27"/>
      <c r="AE132" s="27"/>
      <c r="AF132" s="27"/>
      <c r="AG132" s="46"/>
      <c r="AH132" s="46"/>
      <c r="AI132" s="30">
        <v>44868</v>
      </c>
      <c r="AJ132" s="44">
        <v>8.5699999999999998E-2</v>
      </c>
      <c r="AK132" s="46">
        <v>9383.16</v>
      </c>
      <c r="AL132" s="42">
        <v>109440</v>
      </c>
      <c r="AM132" s="46"/>
      <c r="AN132" s="46">
        <f>54720+964.38+347.86</f>
        <v>56032.24</v>
      </c>
      <c r="AO132" s="46">
        <f t="shared" si="5"/>
        <v>56032.24</v>
      </c>
      <c r="AP132" s="18"/>
      <c r="AQ132" s="18"/>
      <c r="AR132" s="18"/>
      <c r="AS132" s="18"/>
      <c r="AT132" s="18"/>
      <c r="AU132" s="18"/>
      <c r="AV132" s="17"/>
      <c r="AW132" s="17"/>
      <c r="AX132" s="24"/>
      <c r="AY132" s="25"/>
      <c r="AZ132" s="24"/>
      <c r="BA132" s="25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</row>
    <row r="133" spans="1:67" x14ac:dyDescent="0.25">
      <c r="A133" s="72"/>
      <c r="B133" s="87"/>
      <c r="C133" s="87"/>
      <c r="D133" s="88"/>
      <c r="E133" s="87"/>
      <c r="F133" s="106"/>
      <c r="G133" s="87"/>
      <c r="H133" s="90"/>
      <c r="I133" s="87"/>
      <c r="J133" s="87"/>
      <c r="K133" s="35"/>
      <c r="L133" s="143"/>
      <c r="M133" s="34"/>
      <c r="N133" s="37"/>
      <c r="O133" s="47"/>
      <c r="P133" s="39"/>
      <c r="Q133" s="37"/>
      <c r="R133" s="37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47"/>
      <c r="AH133" s="47"/>
      <c r="AI133" s="37"/>
      <c r="AJ133" s="45"/>
      <c r="AK133" s="47"/>
      <c r="AL133" s="42">
        <v>118823.16</v>
      </c>
      <c r="AM133" s="47"/>
      <c r="AN133" s="47"/>
      <c r="AO133" s="47"/>
      <c r="AP133" s="18"/>
      <c r="AQ133" s="18"/>
      <c r="AR133" s="18"/>
      <c r="AS133" s="18"/>
      <c r="AT133" s="18"/>
      <c r="AU133" s="18"/>
      <c r="AV133" s="17"/>
      <c r="AW133" s="17"/>
      <c r="AX133" s="24"/>
      <c r="AY133" s="25"/>
      <c r="AZ133" s="24"/>
      <c r="BA133" s="25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</row>
    <row r="134" spans="1:67" x14ac:dyDescent="0.25">
      <c r="A134" s="72">
        <v>113</v>
      </c>
      <c r="B134" s="87" t="s">
        <v>718</v>
      </c>
      <c r="C134" s="87" t="s">
        <v>719</v>
      </c>
      <c r="D134" s="88" t="s">
        <v>137</v>
      </c>
      <c r="E134" s="87" t="s">
        <v>691</v>
      </c>
      <c r="F134" s="106" t="s">
        <v>747</v>
      </c>
      <c r="G134" s="87"/>
      <c r="H134" s="90" t="s">
        <v>721</v>
      </c>
      <c r="I134" s="87"/>
      <c r="J134" s="87"/>
      <c r="K134" s="28" t="s">
        <v>830</v>
      </c>
      <c r="L134" s="142" t="s">
        <v>735</v>
      </c>
      <c r="M134" s="27" t="s">
        <v>829</v>
      </c>
      <c r="N134" s="30">
        <v>44744</v>
      </c>
      <c r="O134" s="46">
        <v>109400</v>
      </c>
      <c r="P134" s="32">
        <v>13322</v>
      </c>
      <c r="Q134" s="30">
        <v>44744</v>
      </c>
      <c r="R134" s="30">
        <v>45109</v>
      </c>
      <c r="S134" s="27">
        <v>1</v>
      </c>
      <c r="T134" s="27"/>
      <c r="U134" s="27"/>
      <c r="V134" s="27"/>
      <c r="W134" s="27" t="s">
        <v>541</v>
      </c>
      <c r="X134" s="27"/>
      <c r="Y134" s="27"/>
      <c r="Z134" s="27"/>
      <c r="AA134" s="27"/>
      <c r="AB134" s="27"/>
      <c r="AC134" s="27"/>
      <c r="AD134" s="27"/>
      <c r="AE134" s="27"/>
      <c r="AF134" s="27"/>
      <c r="AG134" s="46"/>
      <c r="AH134" s="46"/>
      <c r="AI134" s="30">
        <v>44868</v>
      </c>
      <c r="AJ134" s="44">
        <v>8.5699999999999998E-2</v>
      </c>
      <c r="AK134" s="46">
        <v>9383.16</v>
      </c>
      <c r="AL134" s="42">
        <v>109440</v>
      </c>
      <c r="AM134" s="46"/>
      <c r="AN134" s="46">
        <v>53322.31</v>
      </c>
      <c r="AO134" s="46">
        <f t="shared" si="5"/>
        <v>53322.31</v>
      </c>
      <c r="AP134" s="18"/>
      <c r="AQ134" s="18"/>
      <c r="AR134" s="18"/>
      <c r="AS134" s="18"/>
      <c r="AT134" s="18"/>
      <c r="AU134" s="18"/>
      <c r="AV134" s="17"/>
      <c r="AW134" s="17"/>
      <c r="AX134" s="24"/>
      <c r="AY134" s="25"/>
      <c r="AZ134" s="24"/>
      <c r="BA134" s="25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pans="1:67" x14ac:dyDescent="0.25">
      <c r="A135" s="72"/>
      <c r="B135" s="87"/>
      <c r="C135" s="87"/>
      <c r="D135" s="88"/>
      <c r="E135" s="87"/>
      <c r="F135" s="106"/>
      <c r="G135" s="87"/>
      <c r="H135" s="90"/>
      <c r="I135" s="87"/>
      <c r="J135" s="87"/>
      <c r="K135" s="35"/>
      <c r="L135" s="143"/>
      <c r="M135" s="34"/>
      <c r="N135" s="37"/>
      <c r="O135" s="47"/>
      <c r="P135" s="39"/>
      <c r="Q135" s="37"/>
      <c r="R135" s="37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47"/>
      <c r="AH135" s="47"/>
      <c r="AI135" s="37"/>
      <c r="AJ135" s="45"/>
      <c r="AK135" s="47"/>
      <c r="AL135" s="42">
        <v>118823.16</v>
      </c>
      <c r="AM135" s="47"/>
      <c r="AN135" s="47"/>
      <c r="AO135" s="47"/>
      <c r="AP135" s="18"/>
      <c r="AQ135" s="18"/>
      <c r="AR135" s="18"/>
      <c r="AS135" s="18"/>
      <c r="AT135" s="18"/>
      <c r="AU135" s="18"/>
      <c r="AV135" s="17"/>
      <c r="AW135" s="17"/>
      <c r="AX135" s="24"/>
      <c r="AY135" s="25"/>
      <c r="AZ135" s="24"/>
      <c r="BA135" s="25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</row>
    <row r="136" spans="1:67" x14ac:dyDescent="0.25">
      <c r="A136" s="72">
        <v>114</v>
      </c>
      <c r="B136" s="87" t="s">
        <v>718</v>
      </c>
      <c r="C136" s="87" t="s">
        <v>719</v>
      </c>
      <c r="D136" s="88" t="s">
        <v>137</v>
      </c>
      <c r="E136" s="87" t="s">
        <v>691</v>
      </c>
      <c r="F136" s="106" t="s">
        <v>747</v>
      </c>
      <c r="G136" s="87"/>
      <c r="H136" s="90" t="s">
        <v>721</v>
      </c>
      <c r="I136" s="87"/>
      <c r="J136" s="87"/>
      <c r="K136" s="28" t="s">
        <v>831</v>
      </c>
      <c r="L136" s="142" t="s">
        <v>735</v>
      </c>
      <c r="M136" s="27" t="s">
        <v>829</v>
      </c>
      <c r="N136" s="30">
        <v>44744</v>
      </c>
      <c r="O136" s="46">
        <v>109400</v>
      </c>
      <c r="P136" s="32">
        <v>13322</v>
      </c>
      <c r="Q136" s="30">
        <v>44744</v>
      </c>
      <c r="R136" s="30">
        <v>45109</v>
      </c>
      <c r="S136" s="27">
        <v>1</v>
      </c>
      <c r="T136" s="27"/>
      <c r="U136" s="27"/>
      <c r="V136" s="27"/>
      <c r="W136" s="27" t="s">
        <v>541</v>
      </c>
      <c r="X136" s="27"/>
      <c r="Y136" s="27"/>
      <c r="Z136" s="27"/>
      <c r="AA136" s="27"/>
      <c r="AB136" s="27"/>
      <c r="AC136" s="27"/>
      <c r="AD136" s="27"/>
      <c r="AE136" s="27"/>
      <c r="AF136" s="27"/>
      <c r="AG136" s="46"/>
      <c r="AH136" s="46"/>
      <c r="AI136" s="30">
        <v>44868</v>
      </c>
      <c r="AJ136" s="44">
        <v>8.5699999999999998E-2</v>
      </c>
      <c r="AK136" s="46">
        <v>9383.16</v>
      </c>
      <c r="AL136" s="42">
        <v>109440</v>
      </c>
      <c r="AM136" s="46"/>
      <c r="AN136" s="46">
        <v>47819.85</v>
      </c>
      <c r="AO136" s="46">
        <f t="shared" si="5"/>
        <v>47819.85</v>
      </c>
      <c r="AP136" s="18"/>
      <c r="AQ136" s="18"/>
      <c r="AR136" s="18"/>
      <c r="AS136" s="18"/>
      <c r="AT136" s="18"/>
      <c r="AU136" s="18"/>
      <c r="AV136" s="17"/>
      <c r="AW136" s="17"/>
      <c r="AX136" s="24"/>
      <c r="AY136" s="25"/>
      <c r="AZ136" s="24"/>
      <c r="BA136" s="25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</row>
    <row r="137" spans="1:67" x14ac:dyDescent="0.25">
      <c r="A137" s="72"/>
      <c r="B137" s="87"/>
      <c r="C137" s="87"/>
      <c r="D137" s="88"/>
      <c r="E137" s="87"/>
      <c r="F137" s="106"/>
      <c r="G137" s="87"/>
      <c r="H137" s="90"/>
      <c r="I137" s="87"/>
      <c r="J137" s="87"/>
      <c r="K137" s="35"/>
      <c r="L137" s="143"/>
      <c r="M137" s="34"/>
      <c r="N137" s="37"/>
      <c r="O137" s="47"/>
      <c r="P137" s="39"/>
      <c r="Q137" s="37"/>
      <c r="R137" s="37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47"/>
      <c r="AH137" s="47"/>
      <c r="AI137" s="37"/>
      <c r="AJ137" s="45"/>
      <c r="AK137" s="47"/>
      <c r="AL137" s="42">
        <v>118823.16</v>
      </c>
      <c r="AM137" s="47"/>
      <c r="AN137" s="47"/>
      <c r="AO137" s="47"/>
      <c r="AP137" s="18"/>
      <c r="AQ137" s="18"/>
      <c r="AR137" s="18"/>
      <c r="AS137" s="18"/>
      <c r="AT137" s="18"/>
      <c r="AU137" s="18"/>
      <c r="AV137" s="17"/>
      <c r="AW137" s="17"/>
      <c r="AX137" s="24"/>
      <c r="AY137" s="25"/>
      <c r="AZ137" s="24"/>
      <c r="BA137" s="25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</row>
    <row r="138" spans="1:67" x14ac:dyDescent="0.25">
      <c r="A138" s="17">
        <v>115</v>
      </c>
      <c r="B138" s="18" t="s">
        <v>718</v>
      </c>
      <c r="C138" s="18" t="s">
        <v>719</v>
      </c>
      <c r="D138" s="19" t="s">
        <v>137</v>
      </c>
      <c r="E138" s="18" t="s">
        <v>691</v>
      </c>
      <c r="F138" s="69" t="s">
        <v>747</v>
      </c>
      <c r="G138" s="18"/>
      <c r="H138" s="23" t="s">
        <v>721</v>
      </c>
      <c r="I138" s="18"/>
      <c r="J138" s="18"/>
      <c r="K138" s="19" t="s">
        <v>832</v>
      </c>
      <c r="L138" s="104" t="s">
        <v>833</v>
      </c>
      <c r="M138" s="18" t="s">
        <v>834</v>
      </c>
      <c r="N138" s="20">
        <v>44744</v>
      </c>
      <c r="O138" s="42">
        <v>119976</v>
      </c>
      <c r="P138" s="22">
        <v>13322</v>
      </c>
      <c r="Q138" s="20">
        <v>44744</v>
      </c>
      <c r="R138" s="20">
        <v>45109</v>
      </c>
      <c r="S138" s="18">
        <v>1</v>
      </c>
      <c r="T138" s="18"/>
      <c r="U138" s="18"/>
      <c r="V138" s="18"/>
      <c r="W138" s="18" t="s">
        <v>553</v>
      </c>
      <c r="X138" s="18"/>
      <c r="Y138" s="18"/>
      <c r="Z138" s="18"/>
      <c r="AA138" s="18"/>
      <c r="AB138" s="18"/>
      <c r="AC138" s="18"/>
      <c r="AD138" s="18"/>
      <c r="AE138" s="18"/>
      <c r="AF138" s="18"/>
      <c r="AG138" s="42"/>
      <c r="AH138" s="42"/>
      <c r="AI138" s="18"/>
      <c r="AJ138" s="18"/>
      <c r="AK138" s="42"/>
      <c r="AL138" s="42">
        <f>SUM(O138)</f>
        <v>119976</v>
      </c>
      <c r="AM138" s="42"/>
      <c r="AN138" s="42">
        <f>9664.73+49990</f>
        <v>59654.729999999996</v>
      </c>
      <c r="AO138" s="42">
        <f t="shared" si="5"/>
        <v>59654.729999999996</v>
      </c>
      <c r="AP138" s="18"/>
      <c r="AQ138" s="18"/>
      <c r="AR138" s="18"/>
      <c r="AS138" s="18"/>
      <c r="AT138" s="18"/>
      <c r="AU138" s="18"/>
      <c r="AV138" s="17"/>
      <c r="AW138" s="17"/>
      <c r="AX138" s="24"/>
      <c r="AY138" s="25"/>
      <c r="AZ138" s="24"/>
      <c r="BA138" s="25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</row>
    <row r="139" spans="1:67" x14ac:dyDescent="0.25">
      <c r="A139" s="17">
        <v>116</v>
      </c>
      <c r="B139" s="18" t="s">
        <v>718</v>
      </c>
      <c r="C139" s="18" t="s">
        <v>719</v>
      </c>
      <c r="D139" s="19" t="s">
        <v>137</v>
      </c>
      <c r="E139" s="18" t="s">
        <v>691</v>
      </c>
      <c r="F139" s="69" t="s">
        <v>555</v>
      </c>
      <c r="G139" s="18"/>
      <c r="H139" s="23" t="s">
        <v>721</v>
      </c>
      <c r="I139" s="18"/>
      <c r="J139" s="18"/>
      <c r="K139" s="19" t="s">
        <v>835</v>
      </c>
      <c r="L139" s="104" t="s">
        <v>836</v>
      </c>
      <c r="M139" s="18" t="s">
        <v>837</v>
      </c>
      <c r="N139" s="20">
        <v>44744</v>
      </c>
      <c r="O139" s="42">
        <v>48480</v>
      </c>
      <c r="P139" s="22">
        <v>13324</v>
      </c>
      <c r="Q139" s="20">
        <v>44744</v>
      </c>
      <c r="R139" s="20">
        <v>45109</v>
      </c>
      <c r="S139" s="18">
        <v>1</v>
      </c>
      <c r="T139" s="18"/>
      <c r="U139" s="18"/>
      <c r="V139" s="18"/>
      <c r="W139" s="18" t="s">
        <v>541</v>
      </c>
      <c r="X139" s="18"/>
      <c r="Y139" s="18"/>
      <c r="Z139" s="18"/>
      <c r="AA139" s="18"/>
      <c r="AB139" s="18"/>
      <c r="AC139" s="18"/>
      <c r="AD139" s="18"/>
      <c r="AE139" s="18"/>
      <c r="AF139" s="18"/>
      <c r="AG139" s="42"/>
      <c r="AH139" s="42"/>
      <c r="AI139" s="18"/>
      <c r="AJ139" s="18"/>
      <c r="AK139" s="42"/>
      <c r="AL139" s="42">
        <f>SUM(O139)</f>
        <v>48480</v>
      </c>
      <c r="AM139" s="42"/>
      <c r="AN139" s="42">
        <v>23566.67</v>
      </c>
      <c r="AO139" s="42">
        <f t="shared" si="5"/>
        <v>23566.67</v>
      </c>
      <c r="AP139" s="18"/>
      <c r="AQ139" s="18"/>
      <c r="AR139" s="18"/>
      <c r="AS139" s="18"/>
      <c r="AT139" s="18"/>
      <c r="AU139" s="18"/>
      <c r="AV139" s="17"/>
      <c r="AW139" s="17"/>
      <c r="AX139" s="24"/>
      <c r="AY139" s="25"/>
      <c r="AZ139" s="24"/>
      <c r="BA139" s="25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</row>
    <row r="140" spans="1:67" x14ac:dyDescent="0.25">
      <c r="A140" s="17">
        <v>117</v>
      </c>
      <c r="B140" s="18" t="s">
        <v>718</v>
      </c>
      <c r="C140" s="18" t="s">
        <v>719</v>
      </c>
      <c r="D140" s="19" t="s">
        <v>137</v>
      </c>
      <c r="E140" s="18" t="s">
        <v>691</v>
      </c>
      <c r="F140" s="69" t="s">
        <v>731</v>
      </c>
      <c r="G140" s="18"/>
      <c r="H140" s="23" t="s">
        <v>721</v>
      </c>
      <c r="I140" s="18"/>
      <c r="J140" s="18"/>
      <c r="K140" s="19" t="s">
        <v>838</v>
      </c>
      <c r="L140" s="104" t="s">
        <v>839</v>
      </c>
      <c r="M140" s="18" t="s">
        <v>840</v>
      </c>
      <c r="N140" s="20">
        <v>44744</v>
      </c>
      <c r="O140" s="42">
        <v>155880</v>
      </c>
      <c r="P140" s="22">
        <v>13324</v>
      </c>
      <c r="Q140" s="20" t="s">
        <v>841</v>
      </c>
      <c r="R140" s="20">
        <v>45109</v>
      </c>
      <c r="S140" s="18">
        <v>1</v>
      </c>
      <c r="T140" s="18"/>
      <c r="U140" s="18"/>
      <c r="V140" s="18"/>
      <c r="W140" s="18" t="s">
        <v>553</v>
      </c>
      <c r="X140" s="18"/>
      <c r="Y140" s="18"/>
      <c r="Z140" s="18"/>
      <c r="AA140" s="18"/>
      <c r="AB140" s="18"/>
      <c r="AC140" s="18"/>
      <c r="AD140" s="18"/>
      <c r="AE140" s="18"/>
      <c r="AF140" s="18"/>
      <c r="AG140" s="42"/>
      <c r="AH140" s="42"/>
      <c r="AI140" s="18"/>
      <c r="AJ140" s="18"/>
      <c r="AK140" s="42"/>
      <c r="AL140" s="42">
        <f t="shared" ref="AL140:AL147" si="6">SUM(O140)</f>
        <v>155880</v>
      </c>
      <c r="AM140" s="42"/>
      <c r="AN140" s="42">
        <v>75991.5</v>
      </c>
      <c r="AO140" s="42">
        <f t="shared" si="5"/>
        <v>75991.5</v>
      </c>
      <c r="AP140" s="18"/>
      <c r="AQ140" s="18"/>
      <c r="AR140" s="18"/>
      <c r="AS140" s="18"/>
      <c r="AT140" s="18"/>
      <c r="AU140" s="18"/>
      <c r="AV140" s="17"/>
      <c r="AW140" s="17"/>
      <c r="AX140" s="24"/>
      <c r="AY140" s="25"/>
      <c r="AZ140" s="24"/>
      <c r="BA140" s="25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</row>
    <row r="141" spans="1:67" x14ac:dyDescent="0.25">
      <c r="A141" s="17">
        <v>118</v>
      </c>
      <c r="B141" s="18" t="s">
        <v>718</v>
      </c>
      <c r="C141" s="18" t="s">
        <v>719</v>
      </c>
      <c r="D141" s="19" t="s">
        <v>137</v>
      </c>
      <c r="E141" s="18" t="s">
        <v>691</v>
      </c>
      <c r="F141" s="69" t="s">
        <v>731</v>
      </c>
      <c r="G141" s="18"/>
      <c r="H141" s="23" t="s">
        <v>721</v>
      </c>
      <c r="I141" s="18"/>
      <c r="J141" s="18"/>
      <c r="K141" s="19" t="s">
        <v>842</v>
      </c>
      <c r="L141" s="104" t="s">
        <v>739</v>
      </c>
      <c r="M141" s="18" t="s">
        <v>274</v>
      </c>
      <c r="N141" s="20">
        <v>44744</v>
      </c>
      <c r="O141" s="42">
        <v>154680</v>
      </c>
      <c r="P141" s="22">
        <v>13324</v>
      </c>
      <c r="Q141" s="20">
        <v>44744</v>
      </c>
      <c r="R141" s="20">
        <v>45109</v>
      </c>
      <c r="S141" s="18">
        <v>1</v>
      </c>
      <c r="T141" s="18"/>
      <c r="U141" s="18"/>
      <c r="V141" s="18"/>
      <c r="W141" s="18" t="s">
        <v>541</v>
      </c>
      <c r="X141" s="18"/>
      <c r="Y141" s="18"/>
      <c r="Z141" s="18"/>
      <c r="AA141" s="18"/>
      <c r="AB141" s="18"/>
      <c r="AC141" s="18"/>
      <c r="AD141" s="18"/>
      <c r="AE141" s="18"/>
      <c r="AF141" s="18"/>
      <c r="AG141" s="42"/>
      <c r="AH141" s="42"/>
      <c r="AI141" s="18"/>
      <c r="AJ141" s="18"/>
      <c r="AK141" s="42"/>
      <c r="AL141" s="42">
        <f t="shared" si="6"/>
        <v>154680</v>
      </c>
      <c r="AM141" s="42"/>
      <c r="AN141" s="42">
        <v>72828.5</v>
      </c>
      <c r="AO141" s="42">
        <f t="shared" si="5"/>
        <v>72828.5</v>
      </c>
      <c r="AP141" s="18"/>
      <c r="AQ141" s="18"/>
      <c r="AR141" s="18"/>
      <c r="AS141" s="18"/>
      <c r="AT141" s="18"/>
      <c r="AU141" s="18"/>
      <c r="AV141" s="17"/>
      <c r="AW141" s="17"/>
      <c r="AX141" s="24"/>
      <c r="AY141" s="25"/>
      <c r="AZ141" s="24"/>
      <c r="BA141" s="25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</row>
    <row r="142" spans="1:67" x14ac:dyDescent="0.25">
      <c r="A142" s="17">
        <v>119</v>
      </c>
      <c r="B142" s="18" t="s">
        <v>718</v>
      </c>
      <c r="C142" s="18" t="s">
        <v>719</v>
      </c>
      <c r="D142" s="19" t="s">
        <v>137</v>
      </c>
      <c r="E142" s="18" t="s">
        <v>691</v>
      </c>
      <c r="F142" s="69" t="s">
        <v>731</v>
      </c>
      <c r="G142" s="18"/>
      <c r="H142" s="23" t="s">
        <v>721</v>
      </c>
      <c r="I142" s="18"/>
      <c r="J142" s="18"/>
      <c r="K142" s="19" t="s">
        <v>843</v>
      </c>
      <c r="L142" s="104" t="s">
        <v>844</v>
      </c>
      <c r="M142" s="18" t="s">
        <v>845</v>
      </c>
      <c r="N142" s="20">
        <v>44744</v>
      </c>
      <c r="O142" s="42">
        <v>156000</v>
      </c>
      <c r="P142" s="22">
        <v>13324</v>
      </c>
      <c r="Q142" s="20">
        <v>44744</v>
      </c>
      <c r="R142" s="20">
        <v>45109</v>
      </c>
      <c r="S142" s="18">
        <v>1</v>
      </c>
      <c r="T142" s="18"/>
      <c r="U142" s="18"/>
      <c r="V142" s="18"/>
      <c r="W142" s="18" t="s">
        <v>553</v>
      </c>
      <c r="X142" s="18"/>
      <c r="Y142" s="18"/>
      <c r="Z142" s="18"/>
      <c r="AA142" s="18"/>
      <c r="AB142" s="18"/>
      <c r="AC142" s="18"/>
      <c r="AD142" s="18"/>
      <c r="AE142" s="18"/>
      <c r="AF142" s="18"/>
      <c r="AG142" s="42"/>
      <c r="AH142" s="42"/>
      <c r="AI142" s="18"/>
      <c r="AJ142" s="18"/>
      <c r="AK142" s="42"/>
      <c r="AL142" s="42">
        <f t="shared" si="6"/>
        <v>156000</v>
      </c>
      <c r="AM142" s="42">
        <v>0</v>
      </c>
      <c r="AN142" s="42">
        <v>75400</v>
      </c>
      <c r="AO142" s="42">
        <f t="shared" si="5"/>
        <v>75400</v>
      </c>
      <c r="AP142" s="18"/>
      <c r="AQ142" s="18"/>
      <c r="AR142" s="18"/>
      <c r="AS142" s="18"/>
      <c r="AT142" s="18"/>
      <c r="AU142" s="18"/>
      <c r="AV142" s="17"/>
      <c r="AW142" s="17"/>
      <c r="AX142" s="24"/>
      <c r="AY142" s="25"/>
      <c r="AZ142" s="24"/>
      <c r="BA142" s="25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</row>
    <row r="143" spans="1:67" x14ac:dyDescent="0.25">
      <c r="A143" s="17">
        <v>120</v>
      </c>
      <c r="B143" s="18" t="s">
        <v>718</v>
      </c>
      <c r="C143" s="18" t="s">
        <v>719</v>
      </c>
      <c r="D143" s="19" t="s">
        <v>137</v>
      </c>
      <c r="E143" s="18" t="s">
        <v>691</v>
      </c>
      <c r="F143" s="69" t="s">
        <v>847</v>
      </c>
      <c r="G143" s="18"/>
      <c r="H143" s="23" t="s">
        <v>721</v>
      </c>
      <c r="I143" s="18"/>
      <c r="J143" s="18"/>
      <c r="K143" s="19" t="s">
        <v>846</v>
      </c>
      <c r="L143" s="104" t="s">
        <v>739</v>
      </c>
      <c r="M143" s="18" t="s">
        <v>274</v>
      </c>
      <c r="N143" s="20">
        <v>44744</v>
      </c>
      <c r="O143" s="42">
        <v>374160</v>
      </c>
      <c r="P143" s="22">
        <v>13324</v>
      </c>
      <c r="Q143" s="20">
        <v>44744</v>
      </c>
      <c r="R143" s="20">
        <v>45109</v>
      </c>
      <c r="S143" s="18">
        <v>1</v>
      </c>
      <c r="T143" s="18"/>
      <c r="U143" s="18"/>
      <c r="V143" s="18"/>
      <c r="W143" s="18" t="s">
        <v>541</v>
      </c>
      <c r="X143" s="18"/>
      <c r="Y143" s="18"/>
      <c r="Z143" s="18"/>
      <c r="AA143" s="18"/>
      <c r="AB143" s="18"/>
      <c r="AC143" s="18"/>
      <c r="AD143" s="18"/>
      <c r="AE143" s="18"/>
      <c r="AF143" s="18"/>
      <c r="AG143" s="42"/>
      <c r="AH143" s="42"/>
      <c r="AI143" s="18"/>
      <c r="AJ143" s="18"/>
      <c r="AK143" s="42"/>
      <c r="AL143" s="42">
        <f t="shared" si="6"/>
        <v>374160</v>
      </c>
      <c r="AM143" s="42">
        <v>0</v>
      </c>
      <c r="AN143" s="42">
        <v>164817.48000000001</v>
      </c>
      <c r="AO143" s="42">
        <f t="shared" si="5"/>
        <v>164817.48000000001</v>
      </c>
      <c r="AP143" s="18"/>
      <c r="AQ143" s="18"/>
      <c r="AR143" s="18"/>
      <c r="AS143" s="18"/>
      <c r="AT143" s="18"/>
      <c r="AU143" s="18"/>
      <c r="AV143" s="17"/>
      <c r="AW143" s="17"/>
      <c r="AX143" s="24"/>
      <c r="AY143" s="25"/>
      <c r="AZ143" s="24"/>
      <c r="BA143" s="25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</row>
    <row r="144" spans="1:67" ht="25.5" x14ac:dyDescent="0.25">
      <c r="A144" s="17">
        <v>121</v>
      </c>
      <c r="B144" s="18" t="s">
        <v>578</v>
      </c>
      <c r="C144" s="18" t="s">
        <v>497</v>
      </c>
      <c r="D144" s="19" t="s">
        <v>221</v>
      </c>
      <c r="E144" s="18" t="s">
        <v>877</v>
      </c>
      <c r="F144" s="69" t="s">
        <v>878</v>
      </c>
      <c r="G144" s="18"/>
      <c r="H144" s="23"/>
      <c r="I144" s="18"/>
      <c r="J144" s="18"/>
      <c r="K144" s="19" t="s">
        <v>879</v>
      </c>
      <c r="L144" s="104" t="s">
        <v>750</v>
      </c>
      <c r="M144" s="18" t="s">
        <v>751</v>
      </c>
      <c r="N144" s="20">
        <v>44795</v>
      </c>
      <c r="O144" s="42">
        <v>47921.19</v>
      </c>
      <c r="P144" s="22">
        <v>13356</v>
      </c>
      <c r="Q144" s="20">
        <v>44795</v>
      </c>
      <c r="R144" s="20">
        <v>45160</v>
      </c>
      <c r="S144" s="18">
        <v>119</v>
      </c>
      <c r="T144" s="18"/>
      <c r="U144" s="18"/>
      <c r="V144" s="18"/>
      <c r="W144" s="18" t="s">
        <v>541</v>
      </c>
      <c r="X144" s="18"/>
      <c r="Y144" s="18"/>
      <c r="Z144" s="18"/>
      <c r="AA144" s="18"/>
      <c r="AB144" s="18"/>
      <c r="AC144" s="18"/>
      <c r="AD144" s="18"/>
      <c r="AE144" s="18"/>
      <c r="AF144" s="18"/>
      <c r="AG144" s="42"/>
      <c r="AH144" s="42"/>
      <c r="AI144" s="18"/>
      <c r="AJ144" s="18"/>
      <c r="AK144" s="42"/>
      <c r="AL144" s="42">
        <f t="shared" si="6"/>
        <v>47921.19</v>
      </c>
      <c r="AM144" s="42">
        <v>0</v>
      </c>
      <c r="AN144" s="42">
        <v>19724.419999999998</v>
      </c>
      <c r="AO144" s="42">
        <f t="shared" si="5"/>
        <v>19724.419999999998</v>
      </c>
      <c r="AP144" s="18"/>
      <c r="AQ144" s="18"/>
      <c r="AR144" s="18"/>
      <c r="AS144" s="18"/>
      <c r="AT144" s="18"/>
      <c r="AU144" s="18"/>
      <c r="AV144" s="17"/>
      <c r="AW144" s="17"/>
      <c r="AX144" s="24"/>
      <c r="AY144" s="25"/>
      <c r="AZ144" s="24"/>
      <c r="BA144" s="25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</row>
    <row r="145" spans="1:65" x14ac:dyDescent="0.25">
      <c r="A145" s="17">
        <v>122</v>
      </c>
      <c r="B145" s="18" t="s">
        <v>718</v>
      </c>
      <c r="C145" s="18" t="s">
        <v>719</v>
      </c>
      <c r="D145" s="19" t="s">
        <v>137</v>
      </c>
      <c r="E145" s="18" t="s">
        <v>691</v>
      </c>
      <c r="F145" s="69" t="s">
        <v>215</v>
      </c>
      <c r="G145" s="18"/>
      <c r="H145" s="23" t="s">
        <v>721</v>
      </c>
      <c r="I145" s="18"/>
      <c r="J145" s="18"/>
      <c r="K145" s="19" t="s">
        <v>885</v>
      </c>
      <c r="L145" s="104" t="s">
        <v>244</v>
      </c>
      <c r="M145" s="18" t="s">
        <v>886</v>
      </c>
      <c r="N145" s="20">
        <v>44837</v>
      </c>
      <c r="O145" s="42">
        <v>276000</v>
      </c>
      <c r="P145" s="22">
        <v>13389</v>
      </c>
      <c r="Q145" s="20">
        <v>44837</v>
      </c>
      <c r="R145" s="20">
        <v>45202</v>
      </c>
      <c r="S145" s="18">
        <v>1</v>
      </c>
      <c r="T145" s="18"/>
      <c r="U145" s="18"/>
      <c r="V145" s="18"/>
      <c r="W145" s="18" t="s">
        <v>541</v>
      </c>
      <c r="X145" s="18"/>
      <c r="Y145" s="18"/>
      <c r="Z145" s="18"/>
      <c r="AA145" s="18"/>
      <c r="AB145" s="18"/>
      <c r="AC145" s="18"/>
      <c r="AD145" s="18"/>
      <c r="AE145" s="18"/>
      <c r="AF145" s="18"/>
      <c r="AG145" s="42"/>
      <c r="AH145" s="42"/>
      <c r="AI145" s="18"/>
      <c r="AJ145" s="18"/>
      <c r="AK145" s="42"/>
      <c r="AL145" s="42">
        <f t="shared" si="6"/>
        <v>276000</v>
      </c>
      <c r="AM145" s="42">
        <v>0</v>
      </c>
      <c r="AN145" s="42">
        <v>29670</v>
      </c>
      <c r="AO145" s="42">
        <f t="shared" si="5"/>
        <v>29670</v>
      </c>
      <c r="AP145" s="18"/>
      <c r="AQ145" s="18"/>
      <c r="AR145" s="18"/>
      <c r="AS145" s="18"/>
      <c r="AT145" s="18"/>
      <c r="AU145" s="18"/>
      <c r="AV145" s="17"/>
      <c r="AW145" s="17"/>
      <c r="AX145" s="24"/>
      <c r="AY145" s="25"/>
      <c r="AZ145" s="24"/>
      <c r="BA145" s="25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</row>
    <row r="146" spans="1:65" x14ac:dyDescent="0.25">
      <c r="A146" s="17">
        <v>123</v>
      </c>
      <c r="B146" s="18" t="s">
        <v>899</v>
      </c>
      <c r="C146" s="18" t="s">
        <v>702</v>
      </c>
      <c r="D146" s="19" t="s">
        <v>137</v>
      </c>
      <c r="E146" s="18" t="s">
        <v>691</v>
      </c>
      <c r="F146" s="69" t="s">
        <v>900</v>
      </c>
      <c r="G146" s="18"/>
      <c r="H146" s="23" t="s">
        <v>901</v>
      </c>
      <c r="I146" s="18"/>
      <c r="J146" s="18"/>
      <c r="K146" s="19" t="s">
        <v>902</v>
      </c>
      <c r="L146" s="104" t="s">
        <v>707</v>
      </c>
      <c r="M146" s="18" t="s">
        <v>708</v>
      </c>
      <c r="N146" s="20">
        <v>44851</v>
      </c>
      <c r="O146" s="42">
        <v>4664</v>
      </c>
      <c r="P146" s="22">
        <v>13404</v>
      </c>
      <c r="Q146" s="20">
        <v>44851</v>
      </c>
      <c r="R146" s="20">
        <v>44926</v>
      </c>
      <c r="S146" s="18">
        <v>1</v>
      </c>
      <c r="T146" s="18"/>
      <c r="U146" s="18"/>
      <c r="V146" s="18"/>
      <c r="W146" s="18" t="s">
        <v>526</v>
      </c>
      <c r="X146" s="18"/>
      <c r="Y146" s="18"/>
      <c r="Z146" s="18"/>
      <c r="AA146" s="18"/>
      <c r="AB146" s="18"/>
      <c r="AC146" s="18"/>
      <c r="AD146" s="18"/>
      <c r="AE146" s="18"/>
      <c r="AF146" s="18"/>
      <c r="AG146" s="42"/>
      <c r="AH146" s="42"/>
      <c r="AI146" s="18"/>
      <c r="AJ146" s="18"/>
      <c r="AK146" s="42"/>
      <c r="AL146" s="42">
        <f t="shared" si="6"/>
        <v>4664</v>
      </c>
      <c r="AM146" s="42">
        <v>0</v>
      </c>
      <c r="AN146" s="42">
        <v>0</v>
      </c>
      <c r="AO146" s="42">
        <f t="shared" si="5"/>
        <v>0</v>
      </c>
      <c r="AP146" s="18"/>
      <c r="AQ146" s="18"/>
      <c r="AR146" s="18"/>
      <c r="AS146" s="18"/>
      <c r="AT146" s="18"/>
      <c r="AU146" s="18"/>
      <c r="AV146" s="17"/>
      <c r="AW146" s="17"/>
      <c r="AX146" s="24"/>
      <c r="AY146" s="25"/>
      <c r="AZ146" s="24"/>
      <c r="BA146" s="25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</row>
    <row r="147" spans="1:65" x14ac:dyDescent="0.25">
      <c r="A147" s="17">
        <v>124</v>
      </c>
      <c r="B147" s="18" t="s">
        <v>899</v>
      </c>
      <c r="C147" s="18" t="s">
        <v>702</v>
      </c>
      <c r="D147" s="19" t="s">
        <v>137</v>
      </c>
      <c r="E147" s="18" t="s">
        <v>691</v>
      </c>
      <c r="F147" s="69" t="s">
        <v>903</v>
      </c>
      <c r="G147" s="18"/>
      <c r="H147" s="23" t="s">
        <v>901</v>
      </c>
      <c r="I147" s="18"/>
      <c r="J147" s="18"/>
      <c r="K147" s="19" t="s">
        <v>904</v>
      </c>
      <c r="L147" s="104" t="s">
        <v>146</v>
      </c>
      <c r="M147" s="18" t="s">
        <v>158</v>
      </c>
      <c r="N147" s="20">
        <v>44851</v>
      </c>
      <c r="O147" s="42">
        <v>31430</v>
      </c>
      <c r="P147" s="22">
        <v>13405</v>
      </c>
      <c r="Q147" s="20">
        <v>44851</v>
      </c>
      <c r="R147" s="20">
        <v>44926</v>
      </c>
      <c r="S147" s="18">
        <v>1</v>
      </c>
      <c r="T147" s="18"/>
      <c r="U147" s="18"/>
      <c r="V147" s="18"/>
      <c r="W147" s="18" t="s">
        <v>526</v>
      </c>
      <c r="X147" s="18"/>
      <c r="Y147" s="18"/>
      <c r="Z147" s="18"/>
      <c r="AA147" s="18"/>
      <c r="AB147" s="18"/>
      <c r="AC147" s="18"/>
      <c r="AD147" s="18"/>
      <c r="AE147" s="18"/>
      <c r="AF147" s="18"/>
      <c r="AG147" s="42"/>
      <c r="AH147" s="42"/>
      <c r="AI147" s="18"/>
      <c r="AJ147" s="18"/>
      <c r="AK147" s="42"/>
      <c r="AL147" s="42">
        <f t="shared" si="6"/>
        <v>31430</v>
      </c>
      <c r="AM147" s="42"/>
      <c r="AN147" s="42">
        <v>7013.38</v>
      </c>
      <c r="AO147" s="42">
        <f t="shared" si="5"/>
        <v>7013.38</v>
      </c>
      <c r="AP147" s="18"/>
      <c r="AQ147" s="18"/>
      <c r="AR147" s="18"/>
      <c r="AS147" s="18"/>
      <c r="AT147" s="18"/>
      <c r="AU147" s="18"/>
      <c r="AV147" s="17"/>
      <c r="AW147" s="17"/>
      <c r="AX147" s="24"/>
      <c r="AY147" s="25"/>
      <c r="AZ147" s="24"/>
      <c r="BA147" s="25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</row>
    <row r="148" spans="1:65" x14ac:dyDescent="0.25">
      <c r="A148" s="17">
        <v>125</v>
      </c>
      <c r="B148" s="18" t="s">
        <v>512</v>
      </c>
      <c r="C148" s="23" t="s">
        <v>513</v>
      </c>
      <c r="D148" s="19" t="s">
        <v>137</v>
      </c>
      <c r="E148" s="18" t="s">
        <v>138</v>
      </c>
      <c r="F148" s="69" t="s">
        <v>909</v>
      </c>
      <c r="G148" s="18"/>
      <c r="H148" s="18" t="s">
        <v>499</v>
      </c>
      <c r="I148" s="18"/>
      <c r="J148" s="18"/>
      <c r="K148" s="19" t="s">
        <v>911</v>
      </c>
      <c r="L148" s="104" t="s">
        <v>514</v>
      </c>
      <c r="M148" s="18" t="s">
        <v>515</v>
      </c>
      <c r="N148" s="20">
        <v>44886</v>
      </c>
      <c r="O148" s="42">
        <v>1944.99</v>
      </c>
      <c r="P148" s="22">
        <v>13419</v>
      </c>
      <c r="Q148" s="20">
        <v>44888</v>
      </c>
      <c r="R148" s="20">
        <v>44926</v>
      </c>
      <c r="S148" s="18">
        <v>1</v>
      </c>
      <c r="T148" s="18"/>
      <c r="U148" s="18"/>
      <c r="V148" s="18"/>
      <c r="W148" s="18" t="s">
        <v>516</v>
      </c>
      <c r="X148" s="18"/>
      <c r="Y148" s="18"/>
      <c r="Z148" s="18"/>
      <c r="AA148" s="18"/>
      <c r="AB148" s="18"/>
      <c r="AC148" s="18"/>
      <c r="AD148" s="18"/>
      <c r="AE148" s="18"/>
      <c r="AF148" s="18"/>
      <c r="AG148" s="42"/>
      <c r="AH148" s="42"/>
      <c r="AI148" s="18"/>
      <c r="AJ148" s="18"/>
      <c r="AK148" s="42"/>
      <c r="AL148" s="42">
        <f>SUM(O148)</f>
        <v>1944.99</v>
      </c>
      <c r="AM148" s="42"/>
      <c r="AN148" s="42">
        <v>0</v>
      </c>
      <c r="AO148" s="42">
        <f t="shared" si="5"/>
        <v>0</v>
      </c>
      <c r="AP148" s="18"/>
      <c r="AQ148" s="18"/>
      <c r="AR148" s="18"/>
      <c r="AS148" s="18"/>
      <c r="AT148" s="18"/>
      <c r="AU148" s="18"/>
      <c r="AV148" s="17"/>
      <c r="AW148" s="17"/>
      <c r="AX148" s="24"/>
      <c r="AY148" s="25"/>
      <c r="AZ148" s="24"/>
      <c r="BA148" s="25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</row>
    <row r="149" spans="1:65" x14ac:dyDescent="0.25">
      <c r="A149" s="17">
        <v>126</v>
      </c>
      <c r="B149" s="18" t="s">
        <v>512</v>
      </c>
      <c r="C149" s="23" t="s">
        <v>513</v>
      </c>
      <c r="D149" s="19" t="s">
        <v>137</v>
      </c>
      <c r="E149" s="18" t="s">
        <v>138</v>
      </c>
      <c r="F149" s="69" t="s">
        <v>807</v>
      </c>
      <c r="G149" s="18"/>
      <c r="H149" s="18" t="s">
        <v>499</v>
      </c>
      <c r="I149" s="18"/>
      <c r="J149" s="18"/>
      <c r="K149" s="19" t="s">
        <v>910</v>
      </c>
      <c r="L149" s="104" t="s">
        <v>517</v>
      </c>
      <c r="M149" s="18" t="s">
        <v>518</v>
      </c>
      <c r="N149" s="20">
        <v>44886</v>
      </c>
      <c r="O149" s="42">
        <v>3720</v>
      </c>
      <c r="P149" s="22">
        <v>13420</v>
      </c>
      <c r="Q149" s="20">
        <v>44886</v>
      </c>
      <c r="R149" s="20">
        <v>44926</v>
      </c>
      <c r="S149" s="18">
        <v>1</v>
      </c>
      <c r="T149" s="18"/>
      <c r="U149" s="18"/>
      <c r="V149" s="18"/>
      <c r="W149" s="18" t="s">
        <v>516</v>
      </c>
      <c r="X149" s="18"/>
      <c r="Y149" s="18"/>
      <c r="Z149" s="18"/>
      <c r="AA149" s="18"/>
      <c r="AB149" s="18"/>
      <c r="AC149" s="18"/>
      <c r="AD149" s="18"/>
      <c r="AE149" s="18"/>
      <c r="AF149" s="18"/>
      <c r="AG149" s="42"/>
      <c r="AH149" s="42"/>
      <c r="AI149" s="18"/>
      <c r="AJ149" s="18"/>
      <c r="AK149" s="42"/>
      <c r="AL149" s="42">
        <f>SUM(O149)</f>
        <v>3720</v>
      </c>
      <c r="AM149" s="42"/>
      <c r="AN149" s="42">
        <v>0</v>
      </c>
      <c r="AO149" s="42">
        <f t="shared" si="5"/>
        <v>0</v>
      </c>
      <c r="AP149" s="18"/>
      <c r="AQ149" s="18"/>
      <c r="AR149" s="18"/>
      <c r="AS149" s="18"/>
      <c r="AT149" s="18"/>
      <c r="AU149" s="18"/>
      <c r="AV149" s="17"/>
      <c r="AW149" s="17"/>
      <c r="AX149" s="24"/>
      <c r="AY149" s="25"/>
      <c r="AZ149" s="24"/>
      <c r="BA149" s="25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</row>
    <row r="150" spans="1:65" x14ac:dyDescent="0.25">
      <c r="A150" s="17">
        <v>127</v>
      </c>
      <c r="B150" s="18" t="s">
        <v>512</v>
      </c>
      <c r="C150" s="23" t="s">
        <v>513</v>
      </c>
      <c r="D150" s="19" t="s">
        <v>137</v>
      </c>
      <c r="E150" s="18" t="s">
        <v>138</v>
      </c>
      <c r="F150" s="69" t="s">
        <v>807</v>
      </c>
      <c r="G150" s="18"/>
      <c r="H150" s="18" t="s">
        <v>499</v>
      </c>
      <c r="I150" s="18"/>
      <c r="J150" s="18"/>
      <c r="K150" s="19" t="s">
        <v>912</v>
      </c>
      <c r="L150" s="104" t="s">
        <v>710</v>
      </c>
      <c r="M150" s="18" t="s">
        <v>158</v>
      </c>
      <c r="N150" s="20">
        <v>44886</v>
      </c>
      <c r="O150" s="42">
        <v>2460</v>
      </c>
      <c r="P150" s="22">
        <v>13419</v>
      </c>
      <c r="Q150" s="20">
        <v>44888</v>
      </c>
      <c r="R150" s="20">
        <v>44926</v>
      </c>
      <c r="S150" s="18">
        <v>1</v>
      </c>
      <c r="T150" s="18"/>
      <c r="U150" s="18"/>
      <c r="V150" s="18"/>
      <c r="W150" s="18" t="s">
        <v>516</v>
      </c>
      <c r="X150" s="18"/>
      <c r="Y150" s="18"/>
      <c r="Z150" s="18"/>
      <c r="AA150" s="18"/>
      <c r="AB150" s="18"/>
      <c r="AC150" s="18"/>
      <c r="AD150" s="18"/>
      <c r="AE150" s="18"/>
      <c r="AF150" s="18"/>
      <c r="AG150" s="42"/>
      <c r="AH150" s="42"/>
      <c r="AI150" s="18"/>
      <c r="AJ150" s="18"/>
      <c r="AK150" s="42"/>
      <c r="AL150" s="42">
        <f t="shared" ref="AL150:AL152" si="7">SUM(O150)</f>
        <v>2460</v>
      </c>
      <c r="AM150" s="42"/>
      <c r="AN150" s="42">
        <v>0</v>
      </c>
      <c r="AO150" s="42">
        <f t="shared" si="5"/>
        <v>0</v>
      </c>
      <c r="AP150" s="18"/>
      <c r="AQ150" s="18"/>
      <c r="AR150" s="18"/>
      <c r="AS150" s="18"/>
      <c r="AT150" s="18"/>
      <c r="AU150" s="18"/>
      <c r="AV150" s="17"/>
      <c r="AW150" s="17"/>
      <c r="AX150" s="24"/>
      <c r="AY150" s="25"/>
      <c r="AZ150" s="24"/>
      <c r="BA150" s="25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</row>
    <row r="151" spans="1:65" x14ac:dyDescent="0.25">
      <c r="A151" s="17">
        <v>128</v>
      </c>
      <c r="B151" s="18" t="s">
        <v>512</v>
      </c>
      <c r="C151" s="23" t="s">
        <v>513</v>
      </c>
      <c r="D151" s="19" t="s">
        <v>137</v>
      </c>
      <c r="E151" s="18" t="s">
        <v>138</v>
      </c>
      <c r="F151" s="69" t="s">
        <v>913</v>
      </c>
      <c r="G151" s="18"/>
      <c r="H151" s="18" t="s">
        <v>499</v>
      </c>
      <c r="I151" s="18"/>
      <c r="J151" s="18"/>
      <c r="K151" s="19" t="s">
        <v>914</v>
      </c>
      <c r="L151" s="104" t="s">
        <v>146</v>
      </c>
      <c r="M151" s="18" t="s">
        <v>158</v>
      </c>
      <c r="N151" s="20">
        <v>44895</v>
      </c>
      <c r="O151" s="42">
        <v>3250</v>
      </c>
      <c r="P151" s="22">
        <v>13424</v>
      </c>
      <c r="Q151" s="20">
        <v>44895</v>
      </c>
      <c r="R151" s="20">
        <v>44926</v>
      </c>
      <c r="S151" s="18">
        <v>1</v>
      </c>
      <c r="T151" s="18"/>
      <c r="U151" s="18"/>
      <c r="V151" s="18"/>
      <c r="W151" s="18" t="s">
        <v>516</v>
      </c>
      <c r="X151" s="18"/>
      <c r="Y151" s="18"/>
      <c r="Z151" s="18"/>
      <c r="AA151" s="18"/>
      <c r="AB151" s="18"/>
      <c r="AC151" s="18"/>
      <c r="AD151" s="18"/>
      <c r="AE151" s="18"/>
      <c r="AF151" s="18"/>
      <c r="AG151" s="42"/>
      <c r="AH151" s="42"/>
      <c r="AI151" s="18"/>
      <c r="AJ151" s="18"/>
      <c r="AK151" s="42"/>
      <c r="AL151" s="42">
        <f t="shared" si="7"/>
        <v>3250</v>
      </c>
      <c r="AM151" s="42"/>
      <c r="AN151" s="42">
        <v>0</v>
      </c>
      <c r="AO151" s="42">
        <f t="shared" si="5"/>
        <v>0</v>
      </c>
      <c r="AP151" s="18"/>
      <c r="AQ151" s="18"/>
      <c r="AR151" s="18"/>
      <c r="AS151" s="18"/>
      <c r="AT151" s="18"/>
      <c r="AU151" s="18"/>
      <c r="AV151" s="17"/>
      <c r="AW151" s="17"/>
      <c r="AX151" s="24"/>
      <c r="AY151" s="25"/>
      <c r="AZ151" s="24"/>
      <c r="BA151" s="25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</row>
    <row r="152" spans="1:65" ht="25.5" x14ac:dyDescent="0.25">
      <c r="A152" s="17">
        <v>129</v>
      </c>
      <c r="B152" s="18" t="s">
        <v>512</v>
      </c>
      <c r="C152" s="23" t="s">
        <v>513</v>
      </c>
      <c r="D152" s="19" t="s">
        <v>137</v>
      </c>
      <c r="E152" s="18" t="s">
        <v>138</v>
      </c>
      <c r="F152" s="69" t="s">
        <v>915</v>
      </c>
      <c r="G152" s="18"/>
      <c r="H152" s="18" t="s">
        <v>499</v>
      </c>
      <c r="I152" s="18"/>
      <c r="J152" s="18"/>
      <c r="K152" s="19" t="s">
        <v>916</v>
      </c>
      <c r="L152" s="104" t="s">
        <v>521</v>
      </c>
      <c r="M152" s="18" t="s">
        <v>522</v>
      </c>
      <c r="N152" s="20">
        <v>44895</v>
      </c>
      <c r="O152" s="42">
        <v>5825</v>
      </c>
      <c r="P152" s="22">
        <v>13424</v>
      </c>
      <c r="Q152" s="20">
        <v>44895</v>
      </c>
      <c r="R152" s="20">
        <v>44925</v>
      </c>
      <c r="S152" s="18">
        <v>1</v>
      </c>
      <c r="T152" s="18"/>
      <c r="U152" s="18"/>
      <c r="V152" s="18"/>
      <c r="W152" s="18" t="s">
        <v>516</v>
      </c>
      <c r="X152" s="18"/>
      <c r="Y152" s="18"/>
      <c r="Z152" s="18"/>
      <c r="AA152" s="18"/>
      <c r="AB152" s="18"/>
      <c r="AC152" s="18"/>
      <c r="AD152" s="18"/>
      <c r="AE152" s="18"/>
      <c r="AF152" s="18"/>
      <c r="AG152" s="42"/>
      <c r="AH152" s="42"/>
      <c r="AI152" s="18"/>
      <c r="AJ152" s="18"/>
      <c r="AK152" s="42"/>
      <c r="AL152" s="42">
        <f t="shared" si="7"/>
        <v>5825</v>
      </c>
      <c r="AM152" s="42"/>
      <c r="AN152" s="42">
        <v>0</v>
      </c>
      <c r="AO152" s="42">
        <f t="shared" si="5"/>
        <v>0</v>
      </c>
      <c r="AP152" s="18"/>
      <c r="AQ152" s="18"/>
      <c r="AR152" s="18"/>
      <c r="AS152" s="18"/>
      <c r="AT152" s="18"/>
      <c r="AU152" s="18"/>
      <c r="AV152" s="17"/>
      <c r="AW152" s="17"/>
      <c r="AX152" s="24"/>
      <c r="AY152" s="25"/>
      <c r="AZ152" s="24"/>
      <c r="BA152" s="25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</row>
    <row r="153" spans="1:65" x14ac:dyDescent="0.25">
      <c r="A153" s="72">
        <v>130</v>
      </c>
      <c r="B153" s="87" t="s">
        <v>962</v>
      </c>
      <c r="C153" s="87" t="s">
        <v>963</v>
      </c>
      <c r="D153" s="88" t="s">
        <v>137</v>
      </c>
      <c r="E153" s="87" t="s">
        <v>138</v>
      </c>
      <c r="F153" s="106" t="s">
        <v>984</v>
      </c>
      <c r="G153" s="87"/>
      <c r="H153" s="87"/>
      <c r="I153" s="87"/>
      <c r="J153" s="87"/>
      <c r="K153" s="28" t="s">
        <v>985</v>
      </c>
      <c r="L153" s="142" t="s">
        <v>966</v>
      </c>
      <c r="M153" s="27" t="s">
        <v>148</v>
      </c>
      <c r="N153" s="30">
        <v>44291</v>
      </c>
      <c r="O153" s="46">
        <v>2197412.4</v>
      </c>
      <c r="P153" s="32">
        <v>13022</v>
      </c>
      <c r="Q153" s="30">
        <v>44291</v>
      </c>
      <c r="R153" s="30">
        <v>44656</v>
      </c>
      <c r="S153" s="27">
        <v>1</v>
      </c>
      <c r="T153" s="27"/>
      <c r="U153" s="27"/>
      <c r="V153" s="27"/>
      <c r="W153" s="27" t="s">
        <v>139</v>
      </c>
      <c r="X153" s="27" t="s">
        <v>140</v>
      </c>
      <c r="Y153" s="27" t="s">
        <v>201</v>
      </c>
      <c r="Z153" s="30">
        <v>44656</v>
      </c>
      <c r="AA153" s="32">
        <v>13266</v>
      </c>
      <c r="AB153" s="27" t="s">
        <v>493</v>
      </c>
      <c r="AC153" s="30">
        <v>44657</v>
      </c>
      <c r="AD153" s="30">
        <v>45021</v>
      </c>
      <c r="AE153" s="27"/>
      <c r="AF153" s="27"/>
      <c r="AG153" s="46"/>
      <c r="AH153" s="46"/>
      <c r="AI153" s="30">
        <v>44805</v>
      </c>
      <c r="AJ153" s="27" t="s">
        <v>986</v>
      </c>
      <c r="AK153" s="42"/>
      <c r="AL153" s="42">
        <f>O153-AH153+AG153+AK153</f>
        <v>2197412.4</v>
      </c>
      <c r="AM153" s="46">
        <v>1575186.46</v>
      </c>
      <c r="AN153" s="46">
        <f>330134.85+104524.41+108128.7+324386.1+324385.3+999287.1+3067.05+927.13+3666.66</f>
        <v>2198507.2999999998</v>
      </c>
      <c r="AO153" s="46">
        <f t="shared" ref="AO153" si="8">AM153+AN153</f>
        <v>3773693.76</v>
      </c>
      <c r="AP153" s="18"/>
      <c r="AQ153" s="18"/>
      <c r="AR153" s="18"/>
      <c r="AS153" s="18"/>
      <c r="AT153" s="18"/>
      <c r="AU153" s="18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</row>
    <row r="154" spans="1:65" x14ac:dyDescent="0.25">
      <c r="A154" s="72"/>
      <c r="B154" s="87"/>
      <c r="C154" s="87"/>
      <c r="D154" s="88"/>
      <c r="E154" s="87"/>
      <c r="F154" s="106"/>
      <c r="G154" s="87"/>
      <c r="H154" s="87"/>
      <c r="I154" s="87"/>
      <c r="J154" s="87"/>
      <c r="K154" s="35"/>
      <c r="L154" s="143"/>
      <c r="M154" s="34"/>
      <c r="N154" s="37"/>
      <c r="O154" s="47"/>
      <c r="P154" s="39"/>
      <c r="Q154" s="37"/>
      <c r="R154" s="37"/>
      <c r="S154" s="34"/>
      <c r="T154" s="34"/>
      <c r="U154" s="34"/>
      <c r="V154" s="34"/>
      <c r="W154" s="34"/>
      <c r="X154" s="34"/>
      <c r="Y154" s="34"/>
      <c r="Z154" s="37"/>
      <c r="AA154" s="39"/>
      <c r="AB154" s="34"/>
      <c r="AC154" s="37"/>
      <c r="AD154" s="37"/>
      <c r="AE154" s="34"/>
      <c r="AF154" s="34"/>
      <c r="AG154" s="47"/>
      <c r="AH154" s="47"/>
      <c r="AI154" s="37"/>
      <c r="AJ154" s="34"/>
      <c r="AK154" s="42">
        <f>AL154-AL153</f>
        <v>71676</v>
      </c>
      <c r="AL154" s="42">
        <v>2269088.4</v>
      </c>
      <c r="AM154" s="47"/>
      <c r="AN154" s="47"/>
      <c r="AO154" s="47"/>
      <c r="AP154" s="18"/>
      <c r="AQ154" s="18"/>
      <c r="AR154" s="18"/>
      <c r="AS154" s="18"/>
      <c r="AT154" s="18"/>
      <c r="AU154" s="18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</row>
    <row r="155" spans="1:65" x14ac:dyDescent="0.25">
      <c r="A155" s="72">
        <v>131</v>
      </c>
      <c r="B155" s="87" t="s">
        <v>183</v>
      </c>
      <c r="C155" s="87" t="s">
        <v>149</v>
      </c>
      <c r="D155" s="88" t="s">
        <v>137</v>
      </c>
      <c r="E155" s="87" t="s">
        <v>138</v>
      </c>
      <c r="F155" s="106" t="s">
        <v>184</v>
      </c>
      <c r="G155" s="87"/>
      <c r="H155" s="87"/>
      <c r="I155" s="87"/>
      <c r="J155" s="87"/>
      <c r="K155" s="28" t="s">
        <v>949</v>
      </c>
      <c r="L155" s="142" t="s">
        <v>150</v>
      </c>
      <c r="M155" s="27" t="s">
        <v>151</v>
      </c>
      <c r="N155" s="30">
        <v>44336</v>
      </c>
      <c r="O155" s="46">
        <v>22890.240000000002</v>
      </c>
      <c r="P155" s="32">
        <v>13062</v>
      </c>
      <c r="Q155" s="30">
        <v>44336</v>
      </c>
      <c r="R155" s="30">
        <v>44701</v>
      </c>
      <c r="S155" s="27">
        <v>1</v>
      </c>
      <c r="T155" s="27"/>
      <c r="U155" s="27"/>
      <c r="V155" s="27"/>
      <c r="W155" s="27" t="s">
        <v>139</v>
      </c>
      <c r="X155" s="27" t="s">
        <v>140</v>
      </c>
      <c r="Y155" s="27" t="s">
        <v>201</v>
      </c>
      <c r="Z155" s="30">
        <v>44702</v>
      </c>
      <c r="AA155" s="32">
        <v>13292</v>
      </c>
      <c r="AB155" s="27" t="s">
        <v>493</v>
      </c>
      <c r="AC155" s="30">
        <v>44702</v>
      </c>
      <c r="AD155" s="30">
        <v>45066</v>
      </c>
      <c r="AE155" s="27"/>
      <c r="AF155" s="27"/>
      <c r="AG155" s="46"/>
      <c r="AH155" s="46"/>
      <c r="AI155" s="30">
        <v>44897</v>
      </c>
      <c r="AJ155" s="27">
        <v>8.2100000000000009</v>
      </c>
      <c r="AK155" s="42"/>
      <c r="AL155" s="42">
        <f>O155-AH155+AG155+AK155</f>
        <v>22890.240000000002</v>
      </c>
      <c r="AM155" s="46">
        <v>12144.48</v>
      </c>
      <c r="AN155" s="46">
        <f>7630.08+13352.64+1907.58</f>
        <v>22890.300000000003</v>
      </c>
      <c r="AO155" s="46">
        <f t="shared" ref="AO155" si="9">AM155+AN155</f>
        <v>35034.78</v>
      </c>
      <c r="AP155" s="18" t="s">
        <v>950</v>
      </c>
      <c r="AQ155" s="20">
        <v>44175</v>
      </c>
      <c r="AR155" s="20" t="s">
        <v>951</v>
      </c>
      <c r="AS155" s="22">
        <v>12944</v>
      </c>
      <c r="AT155" s="18" t="s">
        <v>952</v>
      </c>
      <c r="AU155" s="22">
        <v>12944</v>
      </c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</row>
    <row r="156" spans="1:65" x14ac:dyDescent="0.25">
      <c r="A156" s="72"/>
      <c r="B156" s="87"/>
      <c r="C156" s="87"/>
      <c r="D156" s="88"/>
      <c r="E156" s="87"/>
      <c r="F156" s="106"/>
      <c r="G156" s="87"/>
      <c r="H156" s="87"/>
      <c r="I156" s="87"/>
      <c r="J156" s="87"/>
      <c r="K156" s="35"/>
      <c r="L156" s="143"/>
      <c r="M156" s="34"/>
      <c r="N156" s="37"/>
      <c r="O156" s="47"/>
      <c r="P156" s="39"/>
      <c r="Q156" s="37"/>
      <c r="R156" s="37"/>
      <c r="S156" s="34"/>
      <c r="T156" s="34"/>
      <c r="U156" s="34"/>
      <c r="V156" s="34"/>
      <c r="W156" s="34"/>
      <c r="X156" s="34"/>
      <c r="Y156" s="34"/>
      <c r="Z156" s="37"/>
      <c r="AA156" s="39"/>
      <c r="AB156" s="34"/>
      <c r="AC156" s="37"/>
      <c r="AD156" s="37"/>
      <c r="AE156" s="34"/>
      <c r="AF156" s="34"/>
      <c r="AG156" s="47"/>
      <c r="AH156" s="47"/>
      <c r="AI156" s="37"/>
      <c r="AJ156" s="34"/>
      <c r="AK156" s="42">
        <v>1880.64</v>
      </c>
      <c r="AL156" s="42">
        <v>24770.880000000001</v>
      </c>
      <c r="AM156" s="47"/>
      <c r="AN156" s="47"/>
      <c r="AO156" s="47"/>
      <c r="AP156" s="18"/>
      <c r="AQ156" s="18"/>
      <c r="AR156" s="18"/>
      <c r="AS156" s="18"/>
      <c r="AT156" s="18"/>
      <c r="AU156" s="18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</row>
    <row r="157" spans="1:65" x14ac:dyDescent="0.25">
      <c r="A157" s="72">
        <v>132</v>
      </c>
      <c r="B157" s="87"/>
      <c r="C157" s="87" t="s">
        <v>939</v>
      </c>
      <c r="D157" s="88" t="s">
        <v>137</v>
      </c>
      <c r="E157" s="87" t="s">
        <v>940</v>
      </c>
      <c r="F157" s="106" t="s">
        <v>941</v>
      </c>
      <c r="G157" s="87"/>
      <c r="H157" s="87" t="s">
        <v>942</v>
      </c>
      <c r="I157" s="87"/>
      <c r="J157" s="87"/>
      <c r="K157" s="28" t="s">
        <v>943</v>
      </c>
      <c r="L157" s="142" t="s">
        <v>944</v>
      </c>
      <c r="M157" s="27" t="s">
        <v>1013</v>
      </c>
      <c r="N157" s="30">
        <v>44372</v>
      </c>
      <c r="O157" s="46">
        <v>3859140</v>
      </c>
      <c r="P157" s="32">
        <v>13078</v>
      </c>
      <c r="Q157" s="30">
        <v>44372</v>
      </c>
      <c r="R157" s="30">
        <v>44737</v>
      </c>
      <c r="S157" s="27">
        <v>1</v>
      </c>
      <c r="T157" s="27"/>
      <c r="U157" s="27"/>
      <c r="V157" s="27"/>
      <c r="W157" s="27" t="s">
        <v>139</v>
      </c>
      <c r="X157" s="26"/>
      <c r="Y157" s="27"/>
      <c r="Z157" s="29"/>
      <c r="AA157" s="29"/>
      <c r="AB157" s="27"/>
      <c r="AC157" s="27"/>
      <c r="AD157" s="27"/>
      <c r="AE157" s="27"/>
      <c r="AF157" s="27"/>
      <c r="AG157" s="46"/>
      <c r="AH157" s="46"/>
      <c r="AI157" s="30">
        <v>44711</v>
      </c>
      <c r="AJ157" s="27" t="s">
        <v>946</v>
      </c>
      <c r="AK157" s="42"/>
      <c r="AL157" s="42">
        <f>O157-AH157+AG157+AK157</f>
        <v>3859140</v>
      </c>
      <c r="AM157" s="46">
        <v>1885008.13</v>
      </c>
      <c r="AN157" s="46">
        <v>1901682.77</v>
      </c>
      <c r="AO157" s="46">
        <f t="shared" ref="AO157" si="10">AM157+AN157</f>
        <v>3786690.9</v>
      </c>
      <c r="AP157" s="18" t="s">
        <v>942</v>
      </c>
      <c r="AQ157" s="20">
        <v>44333</v>
      </c>
      <c r="AR157" s="20">
        <v>44696</v>
      </c>
      <c r="AS157" s="22">
        <v>13057</v>
      </c>
      <c r="AT157" s="18" t="s">
        <v>945</v>
      </c>
      <c r="AU157" s="22">
        <v>13057</v>
      </c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</row>
    <row r="158" spans="1:65" x14ac:dyDescent="0.25">
      <c r="A158" s="72"/>
      <c r="B158" s="87"/>
      <c r="C158" s="87"/>
      <c r="D158" s="88"/>
      <c r="E158" s="87"/>
      <c r="F158" s="106"/>
      <c r="G158" s="87"/>
      <c r="H158" s="87"/>
      <c r="I158" s="87"/>
      <c r="J158" s="87"/>
      <c r="K158" s="35"/>
      <c r="L158" s="143"/>
      <c r="M158" s="34"/>
      <c r="N158" s="37"/>
      <c r="O158" s="47"/>
      <c r="P158" s="39"/>
      <c r="Q158" s="37"/>
      <c r="R158" s="37"/>
      <c r="S158" s="34"/>
      <c r="T158" s="34"/>
      <c r="U158" s="34"/>
      <c r="V158" s="34"/>
      <c r="W158" s="34"/>
      <c r="X158" s="33"/>
      <c r="Y158" s="34"/>
      <c r="Z158" s="36"/>
      <c r="AA158" s="36"/>
      <c r="AB158" s="34"/>
      <c r="AC158" s="34"/>
      <c r="AD158" s="34"/>
      <c r="AE158" s="34"/>
      <c r="AF158" s="34"/>
      <c r="AG158" s="47"/>
      <c r="AH158" s="47"/>
      <c r="AI158" s="37"/>
      <c r="AJ158" s="34"/>
      <c r="AK158" s="42">
        <v>130236</v>
      </c>
      <c r="AL158" s="42">
        <v>3989376</v>
      </c>
      <c r="AM158" s="47"/>
      <c r="AN158" s="47"/>
      <c r="AO158" s="47"/>
      <c r="AP158" s="18"/>
      <c r="AQ158" s="20"/>
      <c r="AR158" s="20"/>
      <c r="AS158" s="22"/>
      <c r="AT158" s="18"/>
      <c r="AU158" s="22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</row>
    <row r="159" spans="1:65" x14ac:dyDescent="0.25">
      <c r="A159" s="72">
        <v>133</v>
      </c>
      <c r="B159" s="87" t="s">
        <v>962</v>
      </c>
      <c r="C159" s="87" t="s">
        <v>963</v>
      </c>
      <c r="D159" s="88" t="s">
        <v>137</v>
      </c>
      <c r="E159" s="87" t="s">
        <v>157</v>
      </c>
      <c r="F159" s="106" t="s">
        <v>964</v>
      </c>
      <c r="G159" s="87"/>
      <c r="H159" s="87"/>
      <c r="I159" s="87"/>
      <c r="J159" s="87"/>
      <c r="K159" s="28" t="s">
        <v>965</v>
      </c>
      <c r="L159" s="142" t="s">
        <v>966</v>
      </c>
      <c r="M159" s="27" t="s">
        <v>967</v>
      </c>
      <c r="N159" s="30">
        <v>44398</v>
      </c>
      <c r="O159" s="46">
        <v>1081287</v>
      </c>
      <c r="P159" s="32">
        <v>13093</v>
      </c>
      <c r="Q159" s="30">
        <v>44398</v>
      </c>
      <c r="R159" s="30">
        <v>44763</v>
      </c>
      <c r="S159" s="27">
        <v>1</v>
      </c>
      <c r="T159" s="27"/>
      <c r="U159" s="27"/>
      <c r="V159" s="27"/>
      <c r="W159" s="27" t="s">
        <v>139</v>
      </c>
      <c r="X159" s="27" t="s">
        <v>140</v>
      </c>
      <c r="Y159" s="27" t="s">
        <v>201</v>
      </c>
      <c r="Z159" s="30">
        <v>44762</v>
      </c>
      <c r="AA159" s="32">
        <v>13346</v>
      </c>
      <c r="AB159" s="27" t="s">
        <v>960</v>
      </c>
      <c r="AC159" s="30">
        <v>44764</v>
      </c>
      <c r="AD159" s="30">
        <v>45128</v>
      </c>
      <c r="AE159" s="27"/>
      <c r="AF159" s="26"/>
      <c r="AG159" s="46"/>
      <c r="AH159" s="46"/>
      <c r="AI159" s="30">
        <v>44805</v>
      </c>
      <c r="AJ159" s="27" t="s">
        <v>968</v>
      </c>
      <c r="AK159" s="42"/>
      <c r="AL159" s="42">
        <f>O159-AH159+AG159+AK159</f>
        <v>1081287</v>
      </c>
      <c r="AM159" s="46">
        <v>442126.24</v>
      </c>
      <c r="AN159" s="46">
        <f>617020.9+450536.25+3170.16</f>
        <v>1070727.3099999998</v>
      </c>
      <c r="AO159" s="46">
        <f t="shared" ref="AO159" si="11">AM159+AN159</f>
        <v>1512853.5499999998</v>
      </c>
      <c r="AP159" s="18"/>
      <c r="AQ159" s="18"/>
      <c r="AR159" s="18"/>
      <c r="AS159" s="18"/>
      <c r="AT159" s="18"/>
      <c r="AU159" s="18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</row>
    <row r="160" spans="1:65" x14ac:dyDescent="0.25">
      <c r="A160" s="72"/>
      <c r="B160" s="87"/>
      <c r="C160" s="87"/>
      <c r="D160" s="88"/>
      <c r="E160" s="87"/>
      <c r="F160" s="106"/>
      <c r="G160" s="87"/>
      <c r="H160" s="87"/>
      <c r="I160" s="87"/>
      <c r="J160" s="87"/>
      <c r="K160" s="35"/>
      <c r="L160" s="143"/>
      <c r="M160" s="34"/>
      <c r="N160" s="37"/>
      <c r="O160" s="47"/>
      <c r="P160" s="39"/>
      <c r="Q160" s="37"/>
      <c r="R160" s="37"/>
      <c r="S160" s="34"/>
      <c r="T160" s="34"/>
      <c r="U160" s="34"/>
      <c r="V160" s="34"/>
      <c r="W160" s="34"/>
      <c r="X160" s="34"/>
      <c r="Y160" s="34"/>
      <c r="Z160" s="37"/>
      <c r="AA160" s="39"/>
      <c r="AB160" s="34"/>
      <c r="AC160" s="37"/>
      <c r="AD160" s="37"/>
      <c r="AE160" s="34"/>
      <c r="AF160" s="33"/>
      <c r="AG160" s="47"/>
      <c r="AH160" s="47"/>
      <c r="AI160" s="37"/>
      <c r="AJ160" s="34"/>
      <c r="AK160" s="42">
        <v>115957.19</v>
      </c>
      <c r="AL160" s="42">
        <v>1197244.19</v>
      </c>
      <c r="AM160" s="47"/>
      <c r="AN160" s="47"/>
      <c r="AO160" s="47"/>
      <c r="AP160" s="18"/>
      <c r="AQ160" s="18"/>
      <c r="AR160" s="18"/>
      <c r="AS160" s="18"/>
      <c r="AT160" s="18"/>
      <c r="AU160" s="18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</row>
    <row r="161" spans="1:130" x14ac:dyDescent="0.25">
      <c r="A161" s="72">
        <v>134</v>
      </c>
      <c r="B161" s="87" t="s">
        <v>978</v>
      </c>
      <c r="C161" s="87" t="s">
        <v>979</v>
      </c>
      <c r="D161" s="88" t="s">
        <v>137</v>
      </c>
      <c r="E161" s="87" t="s">
        <v>165</v>
      </c>
      <c r="F161" s="106" t="s">
        <v>980</v>
      </c>
      <c r="G161" s="87"/>
      <c r="H161" s="87" t="s">
        <v>979</v>
      </c>
      <c r="I161" s="87"/>
      <c r="J161" s="87"/>
      <c r="K161" s="28" t="s">
        <v>981</v>
      </c>
      <c r="L161" s="142" t="s">
        <v>982</v>
      </c>
      <c r="M161" s="27" t="s">
        <v>983</v>
      </c>
      <c r="N161" s="30">
        <v>44421</v>
      </c>
      <c r="O161" s="139">
        <v>8050962.5</v>
      </c>
      <c r="P161" s="32">
        <v>13109</v>
      </c>
      <c r="Q161" s="30">
        <v>44421</v>
      </c>
      <c r="R161" s="30">
        <v>44421</v>
      </c>
      <c r="S161" s="27">
        <v>119</v>
      </c>
      <c r="T161" s="27"/>
      <c r="U161" s="27"/>
      <c r="V161" s="27"/>
      <c r="W161" s="27" t="s">
        <v>139</v>
      </c>
      <c r="X161" s="27" t="s">
        <v>140</v>
      </c>
      <c r="Y161" s="27" t="s">
        <v>201</v>
      </c>
      <c r="Z161" s="30">
        <v>44784</v>
      </c>
      <c r="AA161" s="32">
        <v>13355</v>
      </c>
      <c r="AB161" s="27" t="s">
        <v>493</v>
      </c>
      <c r="AC161" s="30">
        <v>44787</v>
      </c>
      <c r="AD161" s="30">
        <v>44970</v>
      </c>
      <c r="AE161" s="27"/>
      <c r="AF161" s="27"/>
      <c r="AG161" s="46"/>
      <c r="AH161" s="46"/>
      <c r="AI161" s="30">
        <v>44761</v>
      </c>
      <c r="AJ161" s="44">
        <v>9.6100000000000005E-2</v>
      </c>
      <c r="AK161" s="42"/>
      <c r="AL161" s="42">
        <f>O161-AH161+AG161+AK161</f>
        <v>8050962.5</v>
      </c>
      <c r="AM161" s="46">
        <v>0</v>
      </c>
      <c r="AN161" s="46">
        <v>3311052.22</v>
      </c>
      <c r="AO161" s="46">
        <f t="shared" ref="AO161" si="12">AM161+AN161</f>
        <v>3311052.22</v>
      </c>
      <c r="AP161" s="18"/>
      <c r="AQ161" s="18"/>
      <c r="AR161" s="18"/>
      <c r="AS161" s="18"/>
      <c r="AT161" s="18"/>
      <c r="AU161" s="18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5"/>
      <c r="BO161" s="43"/>
      <c r="BP161" s="43"/>
      <c r="BQ161" s="54"/>
      <c r="BR161" s="43"/>
      <c r="BS161" s="43"/>
      <c r="BT161" s="43"/>
      <c r="BU161" s="43"/>
      <c r="BV161" s="43"/>
      <c r="BW161" s="43"/>
      <c r="BX161" s="54"/>
      <c r="BY161" s="55"/>
      <c r="BZ161" s="43"/>
      <c r="CA161" s="56"/>
      <c r="CB161" s="57"/>
      <c r="CC161" s="58"/>
      <c r="CD161" s="56"/>
      <c r="CE161" s="56"/>
      <c r="CF161" s="43"/>
      <c r="CG161" s="43"/>
      <c r="CH161" s="43"/>
      <c r="CI161" s="43"/>
      <c r="CJ161" s="43"/>
      <c r="CK161" s="43"/>
      <c r="CL161" s="43"/>
      <c r="CM161" s="56"/>
      <c r="CN161" s="58"/>
      <c r="CO161" s="43"/>
      <c r="CP161" s="56"/>
      <c r="CQ161" s="56"/>
      <c r="CR161" s="43"/>
      <c r="CS161" s="43"/>
      <c r="CT161" s="43"/>
      <c r="CU161" s="43"/>
      <c r="CV161" s="43"/>
      <c r="CW161" s="43"/>
      <c r="CX161" s="43"/>
      <c r="CY161" s="57"/>
      <c r="CZ161" s="1"/>
      <c r="DA161" s="1"/>
      <c r="DB161" s="1"/>
      <c r="DC161" s="43"/>
      <c r="DD161" s="43"/>
      <c r="DE161" s="43"/>
      <c r="DF161" s="43"/>
      <c r="DG161" s="43"/>
      <c r="DH161" s="43"/>
      <c r="DI161" s="5"/>
      <c r="DJ161" s="5"/>
      <c r="DK161" s="5"/>
      <c r="DL161" s="5"/>
      <c r="DM161" s="59"/>
      <c r="DN161" s="60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</row>
    <row r="162" spans="1:130" x14ac:dyDescent="0.25">
      <c r="A162" s="72"/>
      <c r="B162" s="87"/>
      <c r="C162" s="87"/>
      <c r="D162" s="88"/>
      <c r="E162" s="87"/>
      <c r="F162" s="106"/>
      <c r="G162" s="87"/>
      <c r="H162" s="87"/>
      <c r="I162" s="87"/>
      <c r="J162" s="87"/>
      <c r="K162" s="35"/>
      <c r="L162" s="143"/>
      <c r="M162" s="34"/>
      <c r="N162" s="37"/>
      <c r="O162" s="140"/>
      <c r="P162" s="39"/>
      <c r="Q162" s="37"/>
      <c r="R162" s="37"/>
      <c r="S162" s="34"/>
      <c r="T162" s="34"/>
      <c r="U162" s="34"/>
      <c r="V162" s="34"/>
      <c r="W162" s="34"/>
      <c r="X162" s="34"/>
      <c r="Y162" s="34"/>
      <c r="Z162" s="37"/>
      <c r="AA162" s="39"/>
      <c r="AB162" s="34"/>
      <c r="AC162" s="37"/>
      <c r="AD162" s="37"/>
      <c r="AE162" s="34"/>
      <c r="AF162" s="34"/>
      <c r="AG162" s="47"/>
      <c r="AH162" s="47"/>
      <c r="AI162" s="37"/>
      <c r="AJ162" s="45"/>
      <c r="AK162" s="42">
        <v>773931.86</v>
      </c>
      <c r="AL162" s="42">
        <v>8824894.3599999994</v>
      </c>
      <c r="AM162" s="47"/>
      <c r="AN162" s="47"/>
      <c r="AO162" s="47"/>
      <c r="AP162" s="18"/>
      <c r="AQ162" s="18"/>
      <c r="AR162" s="18"/>
      <c r="AS162" s="18"/>
      <c r="AT162" s="18"/>
      <c r="AU162" s="18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5"/>
      <c r="BO162" s="43"/>
      <c r="BP162" s="43"/>
      <c r="BQ162" s="54"/>
      <c r="BR162" s="43"/>
      <c r="BS162" s="43"/>
      <c r="BT162" s="43"/>
      <c r="BU162" s="43"/>
      <c r="BV162" s="43"/>
      <c r="BW162" s="43"/>
      <c r="BX162" s="54"/>
      <c r="BY162" s="55"/>
      <c r="BZ162" s="43"/>
      <c r="CA162" s="56"/>
      <c r="CB162" s="57"/>
      <c r="CC162" s="58"/>
      <c r="CD162" s="56"/>
      <c r="CE162" s="56"/>
      <c r="CF162" s="43"/>
      <c r="CG162" s="43"/>
      <c r="CH162" s="43"/>
      <c r="CI162" s="43"/>
      <c r="CJ162" s="43"/>
      <c r="CK162" s="43"/>
      <c r="CL162" s="43"/>
      <c r="CM162" s="56"/>
      <c r="CN162" s="58"/>
      <c r="CO162" s="43"/>
      <c r="CP162" s="56"/>
      <c r="CQ162" s="56"/>
      <c r="CR162" s="43"/>
      <c r="CS162" s="43"/>
      <c r="CT162" s="43"/>
      <c r="CU162" s="43"/>
      <c r="CV162" s="43"/>
      <c r="CW162" s="43"/>
      <c r="CX162" s="43"/>
      <c r="CY162" s="57"/>
      <c r="CZ162" s="1"/>
      <c r="DA162" s="1"/>
      <c r="DB162" s="1"/>
      <c r="DC162" s="43"/>
      <c r="DD162" s="43"/>
      <c r="DE162" s="43"/>
      <c r="DF162" s="43"/>
      <c r="DG162" s="43"/>
      <c r="DH162" s="43"/>
      <c r="DI162" s="5"/>
      <c r="DJ162" s="5"/>
      <c r="DK162" s="5"/>
      <c r="DL162" s="5"/>
      <c r="DM162" s="59"/>
      <c r="DN162" s="60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</row>
    <row r="163" spans="1:130" ht="25.5" x14ac:dyDescent="0.25">
      <c r="A163" s="17">
        <v>135</v>
      </c>
      <c r="B163" s="18" t="s">
        <v>172</v>
      </c>
      <c r="C163" s="18" t="s">
        <v>173</v>
      </c>
      <c r="D163" s="19" t="s">
        <v>137</v>
      </c>
      <c r="E163" s="18" t="s">
        <v>165</v>
      </c>
      <c r="F163" s="69" t="s">
        <v>638</v>
      </c>
      <c r="G163" s="18"/>
      <c r="H163" s="18"/>
      <c r="I163" s="18"/>
      <c r="J163" s="18"/>
      <c r="K163" s="19" t="s">
        <v>174</v>
      </c>
      <c r="L163" s="104" t="s">
        <v>175</v>
      </c>
      <c r="M163" s="18" t="s">
        <v>176</v>
      </c>
      <c r="N163" s="20">
        <v>44439</v>
      </c>
      <c r="O163" s="42">
        <v>2396700</v>
      </c>
      <c r="P163" s="22">
        <v>13126</v>
      </c>
      <c r="Q163" s="20">
        <v>44439</v>
      </c>
      <c r="R163" s="20">
        <v>44804</v>
      </c>
      <c r="S163" s="18">
        <v>1</v>
      </c>
      <c r="T163" s="18"/>
      <c r="U163" s="18"/>
      <c r="V163" s="18"/>
      <c r="W163" s="18" t="s">
        <v>139</v>
      </c>
      <c r="X163" s="18" t="s">
        <v>140</v>
      </c>
      <c r="Y163" s="18" t="s">
        <v>201</v>
      </c>
      <c r="Z163" s="20">
        <v>44791</v>
      </c>
      <c r="AA163" s="22">
        <v>13356</v>
      </c>
      <c r="AB163" s="18" t="s">
        <v>493</v>
      </c>
      <c r="AC163" s="20">
        <v>44805</v>
      </c>
      <c r="AD163" s="20">
        <v>45169</v>
      </c>
      <c r="AE163" s="18"/>
      <c r="AF163" s="18"/>
      <c r="AG163" s="42"/>
      <c r="AH163" s="42"/>
      <c r="AI163" s="18"/>
      <c r="AJ163" s="18"/>
      <c r="AK163" s="42"/>
      <c r="AL163" s="42">
        <f t="shared" si="1"/>
        <v>2396700</v>
      </c>
      <c r="AM163" s="42">
        <v>52193.53</v>
      </c>
      <c r="AN163" s="42">
        <f>242215.01+239764.23+18725.7+35256.08+1387.17</f>
        <v>537348.19000000006</v>
      </c>
      <c r="AO163" s="42">
        <f t="shared" si="2"/>
        <v>589541.72000000009</v>
      </c>
      <c r="AP163" s="18"/>
      <c r="AQ163" s="18"/>
      <c r="AR163" s="18"/>
      <c r="AS163" s="18"/>
      <c r="AT163" s="18"/>
      <c r="AU163" s="18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</row>
    <row r="164" spans="1:130" x14ac:dyDescent="0.25">
      <c r="A164" s="72">
        <v>136</v>
      </c>
      <c r="B164" s="87" t="s">
        <v>177</v>
      </c>
      <c r="C164" s="87" t="s">
        <v>178</v>
      </c>
      <c r="D164" s="88" t="s">
        <v>137</v>
      </c>
      <c r="E164" s="87" t="s">
        <v>165</v>
      </c>
      <c r="F164" s="106" t="s">
        <v>179</v>
      </c>
      <c r="G164" s="87"/>
      <c r="H164" s="87" t="s">
        <v>938</v>
      </c>
      <c r="I164" s="87"/>
      <c r="J164" s="87"/>
      <c r="K164" s="28" t="s">
        <v>180</v>
      </c>
      <c r="L164" s="142" t="s">
        <v>181</v>
      </c>
      <c r="M164" s="27" t="s">
        <v>182</v>
      </c>
      <c r="N164" s="30">
        <v>44504</v>
      </c>
      <c r="O164" s="46">
        <v>3711982.45</v>
      </c>
      <c r="P164" s="32">
        <v>13166</v>
      </c>
      <c r="Q164" s="30">
        <v>44504</v>
      </c>
      <c r="R164" s="30">
        <v>44869</v>
      </c>
      <c r="S164" s="27">
        <v>119</v>
      </c>
      <c r="T164" s="27"/>
      <c r="U164" s="27"/>
      <c r="V164" s="27"/>
      <c r="W164" s="27" t="s">
        <v>139</v>
      </c>
      <c r="X164" s="27" t="s">
        <v>140</v>
      </c>
      <c r="Y164" s="27" t="s">
        <v>201</v>
      </c>
      <c r="Z164" s="30">
        <v>44571</v>
      </c>
      <c r="AA164" s="32"/>
      <c r="AB164" s="27" t="s">
        <v>934</v>
      </c>
      <c r="AC164" s="27"/>
      <c r="AD164" s="27"/>
      <c r="AE164" s="40"/>
      <c r="AF164" s="27"/>
      <c r="AG164" s="46"/>
      <c r="AH164" s="46"/>
      <c r="AI164" s="18"/>
      <c r="AJ164" s="18"/>
      <c r="AK164" s="42"/>
      <c r="AL164" s="42">
        <f t="shared" si="1"/>
        <v>3711982.45</v>
      </c>
      <c r="AM164" s="46">
        <v>0</v>
      </c>
      <c r="AN164" s="46">
        <v>518553.69</v>
      </c>
      <c r="AO164" s="46">
        <f t="shared" si="2"/>
        <v>518553.69</v>
      </c>
      <c r="AP164" s="18"/>
      <c r="AQ164" s="18"/>
      <c r="AR164" s="18"/>
      <c r="AS164" s="18"/>
      <c r="AT164" s="18"/>
      <c r="AU164" s="18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</row>
    <row r="165" spans="1:130" x14ac:dyDescent="0.25">
      <c r="A165" s="72"/>
      <c r="B165" s="87"/>
      <c r="C165" s="87"/>
      <c r="D165" s="88"/>
      <c r="E165" s="87"/>
      <c r="F165" s="106"/>
      <c r="G165" s="87"/>
      <c r="H165" s="87"/>
      <c r="I165" s="87"/>
      <c r="J165" s="87"/>
      <c r="K165" s="63"/>
      <c r="L165" s="144"/>
      <c r="M165" s="62"/>
      <c r="N165" s="64"/>
      <c r="O165" s="138"/>
      <c r="P165" s="65"/>
      <c r="Q165" s="64"/>
      <c r="R165" s="64"/>
      <c r="S165" s="62"/>
      <c r="T165" s="62"/>
      <c r="U165" s="62"/>
      <c r="V165" s="62"/>
      <c r="W165" s="62"/>
      <c r="X165" s="62"/>
      <c r="Y165" s="34"/>
      <c r="Z165" s="37"/>
      <c r="AA165" s="39"/>
      <c r="AB165" s="34"/>
      <c r="AC165" s="34"/>
      <c r="AD165" s="34"/>
      <c r="AE165" s="41"/>
      <c r="AF165" s="34"/>
      <c r="AG165" s="47"/>
      <c r="AH165" s="47"/>
      <c r="AI165" s="20">
        <v>44600</v>
      </c>
      <c r="AJ165" s="66">
        <v>0.1825</v>
      </c>
      <c r="AK165" s="42">
        <v>677436.79</v>
      </c>
      <c r="AL165" s="42">
        <v>4389419.24</v>
      </c>
      <c r="AM165" s="138"/>
      <c r="AN165" s="138"/>
      <c r="AO165" s="138"/>
      <c r="AP165" s="18"/>
      <c r="AQ165" s="18"/>
      <c r="AR165" s="18"/>
      <c r="AS165" s="18"/>
      <c r="AT165" s="18"/>
      <c r="AU165" s="18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</row>
    <row r="166" spans="1:130" x14ac:dyDescent="0.25">
      <c r="A166" s="72"/>
      <c r="B166" s="87"/>
      <c r="C166" s="87"/>
      <c r="D166" s="88"/>
      <c r="E166" s="87"/>
      <c r="F166" s="106"/>
      <c r="G166" s="87"/>
      <c r="H166" s="87"/>
      <c r="I166" s="87"/>
      <c r="J166" s="87"/>
      <c r="K166" s="35"/>
      <c r="L166" s="143"/>
      <c r="M166" s="34"/>
      <c r="N166" s="37"/>
      <c r="O166" s="47"/>
      <c r="P166" s="39"/>
      <c r="Q166" s="37"/>
      <c r="R166" s="37"/>
      <c r="S166" s="34"/>
      <c r="T166" s="34"/>
      <c r="U166" s="34"/>
      <c r="V166" s="34"/>
      <c r="W166" s="34"/>
      <c r="X166" s="34"/>
      <c r="Y166" s="18" t="s">
        <v>200</v>
      </c>
      <c r="Z166" s="20">
        <v>44789</v>
      </c>
      <c r="AA166" s="22">
        <v>13363</v>
      </c>
      <c r="AB166" s="18" t="s">
        <v>935</v>
      </c>
      <c r="AC166" s="18"/>
      <c r="AD166" s="18"/>
      <c r="AE166" s="67">
        <v>0.25</v>
      </c>
      <c r="AF166" s="18"/>
      <c r="AG166" s="42">
        <v>44904</v>
      </c>
      <c r="AH166" s="42"/>
      <c r="AI166" s="18"/>
      <c r="AJ166" s="18"/>
      <c r="AK166" s="42"/>
      <c r="AL166" s="42">
        <v>4434323.24</v>
      </c>
      <c r="AM166" s="47"/>
      <c r="AN166" s="47"/>
      <c r="AO166" s="47"/>
      <c r="AP166" s="18"/>
      <c r="AQ166" s="18"/>
      <c r="AR166" s="18"/>
      <c r="AS166" s="18"/>
      <c r="AT166" s="18"/>
      <c r="AU166" s="18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</row>
    <row r="167" spans="1:130" x14ac:dyDescent="0.25">
      <c r="A167" s="72">
        <v>137</v>
      </c>
      <c r="B167" s="87" t="s">
        <v>183</v>
      </c>
      <c r="C167" s="87" t="s">
        <v>149</v>
      </c>
      <c r="D167" s="88" t="s">
        <v>137</v>
      </c>
      <c r="E167" s="87" t="s">
        <v>138</v>
      </c>
      <c r="F167" s="106" t="s">
        <v>184</v>
      </c>
      <c r="G167" s="87"/>
      <c r="H167" s="87"/>
      <c r="I167" s="87"/>
      <c r="J167" s="87"/>
      <c r="K167" s="28" t="s">
        <v>185</v>
      </c>
      <c r="L167" s="142" t="s">
        <v>150</v>
      </c>
      <c r="M167" s="27" t="s">
        <v>151</v>
      </c>
      <c r="N167" s="30">
        <v>44505</v>
      </c>
      <c r="O167" s="46">
        <v>109684.8</v>
      </c>
      <c r="P167" s="32">
        <v>13166</v>
      </c>
      <c r="Q167" s="30">
        <v>44505</v>
      </c>
      <c r="R167" s="30">
        <v>44870</v>
      </c>
      <c r="S167" s="27">
        <v>1</v>
      </c>
      <c r="T167" s="27"/>
      <c r="U167" s="26"/>
      <c r="V167" s="27"/>
      <c r="W167" s="27" t="s">
        <v>139</v>
      </c>
      <c r="X167" s="27" t="s">
        <v>140</v>
      </c>
      <c r="Y167" s="27" t="s">
        <v>201</v>
      </c>
      <c r="Z167" s="30">
        <v>44865</v>
      </c>
      <c r="AA167" s="27"/>
      <c r="AB167" s="27" t="s">
        <v>493</v>
      </c>
      <c r="AC167" s="30">
        <v>44871</v>
      </c>
      <c r="AD167" s="30">
        <v>45235</v>
      </c>
      <c r="AE167" s="27"/>
      <c r="AF167" s="27"/>
      <c r="AG167" s="46"/>
      <c r="AH167" s="46"/>
      <c r="AI167" s="30">
        <v>44914</v>
      </c>
      <c r="AJ167" s="44">
        <v>7.8299999999999995E-2</v>
      </c>
      <c r="AK167" s="42"/>
      <c r="AL167" s="42">
        <f t="shared" si="1"/>
        <v>109684.8</v>
      </c>
      <c r="AM167" s="46">
        <v>0</v>
      </c>
      <c r="AN167" s="46">
        <f>27283.73+46693.38+3252.15</f>
        <v>77229.259999999995</v>
      </c>
      <c r="AO167" s="46">
        <f t="shared" si="2"/>
        <v>77229.259999999995</v>
      </c>
      <c r="AP167" s="18"/>
      <c r="AQ167" s="18"/>
      <c r="AR167" s="18"/>
      <c r="AS167" s="18"/>
      <c r="AT167" s="18"/>
      <c r="AU167" s="18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</row>
    <row r="168" spans="1:130" x14ac:dyDescent="0.25">
      <c r="A168" s="72"/>
      <c r="B168" s="87"/>
      <c r="C168" s="87"/>
      <c r="D168" s="88"/>
      <c r="E168" s="87"/>
      <c r="F168" s="106"/>
      <c r="G168" s="87"/>
      <c r="H168" s="87"/>
      <c r="I168" s="87"/>
      <c r="J168" s="87"/>
      <c r="K168" s="35"/>
      <c r="L168" s="143"/>
      <c r="M168" s="34"/>
      <c r="N168" s="37"/>
      <c r="O168" s="47"/>
      <c r="P168" s="39"/>
      <c r="Q168" s="37"/>
      <c r="R168" s="37"/>
      <c r="S168" s="34"/>
      <c r="T168" s="34"/>
      <c r="U168" s="33"/>
      <c r="V168" s="34"/>
      <c r="W168" s="34"/>
      <c r="X168" s="34"/>
      <c r="Y168" s="34"/>
      <c r="Z168" s="37"/>
      <c r="AA168" s="34"/>
      <c r="AB168" s="34"/>
      <c r="AC168" s="37"/>
      <c r="AD168" s="37"/>
      <c r="AE168" s="34"/>
      <c r="AF168" s="34"/>
      <c r="AG168" s="47"/>
      <c r="AH168" s="47"/>
      <c r="AI168" s="37"/>
      <c r="AJ168" s="45"/>
      <c r="AK168" s="42">
        <f>AL168-AL167</f>
        <v>8585.2799999999988</v>
      </c>
      <c r="AL168" s="42">
        <v>118270.08</v>
      </c>
      <c r="AM168" s="47"/>
      <c r="AN168" s="47"/>
      <c r="AO168" s="47"/>
      <c r="AP168" s="18"/>
      <c r="AQ168" s="18"/>
      <c r="AR168" s="18"/>
      <c r="AS168" s="18"/>
      <c r="AT168" s="18"/>
      <c r="AU168" s="18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</row>
    <row r="169" spans="1:130" x14ac:dyDescent="0.25">
      <c r="A169" s="72">
        <v>138</v>
      </c>
      <c r="B169" s="87" t="s">
        <v>192</v>
      </c>
      <c r="C169" s="90">
        <v>44409</v>
      </c>
      <c r="D169" s="88" t="s">
        <v>147</v>
      </c>
      <c r="E169" s="72" t="s">
        <v>193</v>
      </c>
      <c r="F169" s="106" t="s">
        <v>152</v>
      </c>
      <c r="G169" s="87"/>
      <c r="H169" s="87"/>
      <c r="I169" s="87"/>
      <c r="J169" s="87"/>
      <c r="K169" s="28" t="s">
        <v>194</v>
      </c>
      <c r="L169" s="142" t="s">
        <v>153</v>
      </c>
      <c r="M169" s="27" t="s">
        <v>154</v>
      </c>
      <c r="N169" s="30">
        <v>44560</v>
      </c>
      <c r="O169" s="46">
        <v>12551473.199999999</v>
      </c>
      <c r="P169" s="32">
        <v>13195</v>
      </c>
      <c r="Q169" s="30">
        <v>44560</v>
      </c>
      <c r="R169" s="30">
        <v>44739</v>
      </c>
      <c r="S169" s="27">
        <v>1</v>
      </c>
      <c r="T169" s="27"/>
      <c r="U169" s="27"/>
      <c r="V169" s="27"/>
      <c r="W169" s="27" t="s">
        <v>139</v>
      </c>
      <c r="X169" s="27"/>
      <c r="Y169" s="27"/>
      <c r="Z169" s="27"/>
      <c r="AA169" s="27"/>
      <c r="AB169" s="27"/>
      <c r="AC169" s="27"/>
      <c r="AD169" s="27"/>
      <c r="AE169" s="27"/>
      <c r="AF169" s="27"/>
      <c r="AG169" s="46"/>
      <c r="AH169" s="46"/>
      <c r="AI169" s="30">
        <v>44628</v>
      </c>
      <c r="AJ169" s="40">
        <v>-0.02</v>
      </c>
      <c r="AK169" s="42"/>
      <c r="AL169" s="42">
        <f>O169-AH169+AG169+AK169</f>
        <v>12551473.199999999</v>
      </c>
      <c r="AM169" s="46">
        <v>0</v>
      </c>
      <c r="AN169" s="46">
        <f>1618121.53+121485.81+1842187.64+1607027.48+1852213.56+1768703.94+1860559.29</f>
        <v>10670299.25</v>
      </c>
      <c r="AO169" s="46">
        <f t="shared" si="2"/>
        <v>10670299.25</v>
      </c>
      <c r="AP169" s="18"/>
      <c r="AQ169" s="18"/>
      <c r="AR169" s="18"/>
      <c r="AS169" s="18"/>
      <c r="AT169" s="18"/>
      <c r="AU169" s="18"/>
      <c r="AV169" s="17" t="s">
        <v>155</v>
      </c>
      <c r="AW169" s="17" t="s">
        <v>156</v>
      </c>
      <c r="AX169" s="17"/>
      <c r="AY169" s="17"/>
      <c r="AZ169" s="24">
        <v>13189</v>
      </c>
      <c r="BA169" s="25">
        <v>44551</v>
      </c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</row>
    <row r="170" spans="1:130" x14ac:dyDescent="0.25">
      <c r="A170" s="72"/>
      <c r="B170" s="87"/>
      <c r="C170" s="90"/>
      <c r="D170" s="88"/>
      <c r="E170" s="72"/>
      <c r="F170" s="106"/>
      <c r="G170" s="87"/>
      <c r="H170" s="87"/>
      <c r="I170" s="87"/>
      <c r="J170" s="87"/>
      <c r="K170" s="35"/>
      <c r="L170" s="143"/>
      <c r="M170" s="34"/>
      <c r="N170" s="37"/>
      <c r="O170" s="47"/>
      <c r="P170" s="39"/>
      <c r="Q170" s="37"/>
      <c r="R170" s="37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47"/>
      <c r="AH170" s="47"/>
      <c r="AI170" s="37"/>
      <c r="AJ170" s="41"/>
      <c r="AK170" s="42">
        <v>251029.5</v>
      </c>
      <c r="AL170" s="42">
        <v>12300443.699999999</v>
      </c>
      <c r="AM170" s="47"/>
      <c r="AN170" s="47"/>
      <c r="AO170" s="47"/>
      <c r="AP170" s="18"/>
      <c r="AQ170" s="18"/>
      <c r="AR170" s="18"/>
      <c r="AS170" s="18"/>
      <c r="AT170" s="18"/>
      <c r="AU170" s="18"/>
      <c r="AV170" s="17"/>
      <c r="AW170" s="17"/>
      <c r="AX170" s="17"/>
      <c r="AY170" s="17"/>
      <c r="AZ170" s="24"/>
      <c r="BA170" s="25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</row>
    <row r="171" spans="1:130" x14ac:dyDescent="0.25">
      <c r="A171" s="72">
        <v>139</v>
      </c>
      <c r="B171" s="87" t="s">
        <v>232</v>
      </c>
      <c r="C171" s="87" t="s">
        <v>231</v>
      </c>
      <c r="D171" s="87" t="s">
        <v>137</v>
      </c>
      <c r="E171" s="87" t="s">
        <v>138</v>
      </c>
      <c r="F171" s="106" t="s">
        <v>164</v>
      </c>
      <c r="G171" s="72"/>
      <c r="H171" s="72" t="s">
        <v>217</v>
      </c>
      <c r="I171" s="72"/>
      <c r="J171" s="72"/>
      <c r="K171" s="28" t="s">
        <v>289</v>
      </c>
      <c r="L171" s="142" t="s">
        <v>205</v>
      </c>
      <c r="M171" s="28" t="s">
        <v>204</v>
      </c>
      <c r="N171" s="30">
        <v>44044</v>
      </c>
      <c r="O171" s="46">
        <v>2975324.4</v>
      </c>
      <c r="P171" s="32">
        <v>12855</v>
      </c>
      <c r="Q171" s="30">
        <v>44044</v>
      </c>
      <c r="R171" s="30">
        <v>44409</v>
      </c>
      <c r="S171" s="28" t="s">
        <v>203</v>
      </c>
      <c r="T171" s="26"/>
      <c r="U171" s="26"/>
      <c r="V171" s="26"/>
      <c r="W171" s="30" t="s">
        <v>202</v>
      </c>
      <c r="X171" s="18" t="s">
        <v>140</v>
      </c>
      <c r="Y171" s="18" t="s">
        <v>481</v>
      </c>
      <c r="Z171" s="20">
        <v>44407</v>
      </c>
      <c r="AA171" s="22">
        <v>13103</v>
      </c>
      <c r="AB171" s="18" t="s">
        <v>493</v>
      </c>
      <c r="AC171" s="20">
        <v>44410</v>
      </c>
      <c r="AD171" s="20">
        <v>44774</v>
      </c>
      <c r="AE171" s="18"/>
      <c r="AF171" s="18"/>
      <c r="AG171" s="42"/>
      <c r="AH171" s="42"/>
      <c r="AI171" s="30">
        <v>44805</v>
      </c>
      <c r="AJ171" s="31" t="s">
        <v>970</v>
      </c>
      <c r="AK171" s="42"/>
      <c r="AL171" s="42">
        <f>O171-AH171+AG171+AK171</f>
        <v>2975324.4</v>
      </c>
      <c r="AM171" s="46">
        <v>3239526.78</v>
      </c>
      <c r="AN171" s="139">
        <f>1625417.45+143156.68</f>
        <v>1768574.13</v>
      </c>
      <c r="AO171" s="46">
        <f t="shared" ref="AO171" si="13">AM171+AN171</f>
        <v>5008100.91</v>
      </c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</row>
    <row r="172" spans="1:130" x14ac:dyDescent="0.25">
      <c r="A172" s="72"/>
      <c r="B172" s="87"/>
      <c r="C172" s="87"/>
      <c r="D172" s="87"/>
      <c r="E172" s="87"/>
      <c r="F172" s="106"/>
      <c r="G172" s="72"/>
      <c r="H172" s="72"/>
      <c r="I172" s="72"/>
      <c r="J172" s="72"/>
      <c r="K172" s="35"/>
      <c r="L172" s="143"/>
      <c r="M172" s="35"/>
      <c r="N172" s="37"/>
      <c r="O172" s="47"/>
      <c r="P172" s="39"/>
      <c r="Q172" s="37"/>
      <c r="R172" s="37"/>
      <c r="S172" s="35"/>
      <c r="T172" s="33"/>
      <c r="U172" s="33"/>
      <c r="V172" s="33"/>
      <c r="W172" s="37"/>
      <c r="X172" s="18" t="s">
        <v>140</v>
      </c>
      <c r="Y172" s="18" t="s">
        <v>200</v>
      </c>
      <c r="Z172" s="20">
        <v>44770</v>
      </c>
      <c r="AA172" s="22">
        <v>13334</v>
      </c>
      <c r="AB172" s="18" t="s">
        <v>969</v>
      </c>
      <c r="AC172" s="20">
        <v>44775</v>
      </c>
      <c r="AD172" s="20">
        <v>45139</v>
      </c>
      <c r="AE172" s="18"/>
      <c r="AF172" s="18"/>
      <c r="AG172" s="42"/>
      <c r="AH172" s="42"/>
      <c r="AI172" s="37"/>
      <c r="AJ172" s="38"/>
      <c r="AK172" s="42">
        <v>187694.84</v>
      </c>
      <c r="AL172" s="42">
        <v>3163023.24</v>
      </c>
      <c r="AM172" s="47"/>
      <c r="AN172" s="140"/>
      <c r="AO172" s="47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</row>
    <row r="173" spans="1:130" x14ac:dyDescent="0.25">
      <c r="A173" s="72">
        <v>140</v>
      </c>
      <c r="B173" s="87" t="s">
        <v>971</v>
      </c>
      <c r="C173" s="87" t="s">
        <v>972</v>
      </c>
      <c r="D173" s="88" t="s">
        <v>137</v>
      </c>
      <c r="E173" s="87" t="s">
        <v>138</v>
      </c>
      <c r="F173" s="106" t="s">
        <v>973</v>
      </c>
      <c r="G173" s="87"/>
      <c r="H173" s="87" t="s">
        <v>178</v>
      </c>
      <c r="I173" s="87"/>
      <c r="J173" s="87"/>
      <c r="K173" s="28" t="s">
        <v>974</v>
      </c>
      <c r="L173" s="142" t="s">
        <v>975</v>
      </c>
      <c r="M173" s="27" t="s">
        <v>976</v>
      </c>
      <c r="N173" s="30">
        <v>44385</v>
      </c>
      <c r="O173" s="46">
        <v>5489793</v>
      </c>
      <c r="P173" s="32">
        <v>13088</v>
      </c>
      <c r="Q173" s="30">
        <v>44385</v>
      </c>
      <c r="R173" s="30">
        <v>44749</v>
      </c>
      <c r="S173" s="27">
        <v>1</v>
      </c>
      <c r="T173" s="27"/>
      <c r="U173" s="27"/>
      <c r="V173" s="27"/>
      <c r="W173" s="27" t="s">
        <v>139</v>
      </c>
      <c r="X173" s="27" t="s">
        <v>140</v>
      </c>
      <c r="Y173" s="27" t="s">
        <v>201</v>
      </c>
      <c r="Z173" s="30">
        <v>44749</v>
      </c>
      <c r="AA173" s="27"/>
      <c r="AB173" s="27" t="s">
        <v>969</v>
      </c>
      <c r="AC173" s="30">
        <v>44751</v>
      </c>
      <c r="AD173" s="30">
        <v>45115</v>
      </c>
      <c r="AE173" s="27"/>
      <c r="AF173" s="27"/>
      <c r="AG173" s="46"/>
      <c r="AH173" s="46"/>
      <c r="AI173" s="30">
        <v>44783</v>
      </c>
      <c r="AJ173" s="27" t="s">
        <v>970</v>
      </c>
      <c r="AK173" s="42"/>
      <c r="AL173" s="42">
        <f t="shared" ref="AL173" si="14">O173-AH173+AG173+AK173</f>
        <v>5489793</v>
      </c>
      <c r="AM173" s="46">
        <v>2566529.12</v>
      </c>
      <c r="AN173" s="46">
        <v>5821851.7400000002</v>
      </c>
      <c r="AO173" s="46">
        <f t="shared" ref="AO173" si="15">AM173+AN173</f>
        <v>8388380.8600000003</v>
      </c>
      <c r="AP173" s="18"/>
      <c r="AQ173" s="18"/>
      <c r="AR173" s="18"/>
      <c r="AS173" s="18"/>
      <c r="AT173" s="18"/>
      <c r="AU173" s="18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</row>
    <row r="174" spans="1:130" x14ac:dyDescent="0.25">
      <c r="A174" s="72"/>
      <c r="B174" s="87"/>
      <c r="C174" s="87"/>
      <c r="D174" s="88"/>
      <c r="E174" s="87"/>
      <c r="F174" s="106"/>
      <c r="G174" s="87"/>
      <c r="H174" s="87"/>
      <c r="I174" s="87"/>
      <c r="J174" s="87"/>
      <c r="K174" s="35"/>
      <c r="L174" s="143"/>
      <c r="M174" s="34"/>
      <c r="N174" s="37"/>
      <c r="O174" s="47"/>
      <c r="P174" s="39"/>
      <c r="Q174" s="37"/>
      <c r="R174" s="37"/>
      <c r="S174" s="34"/>
      <c r="T174" s="34"/>
      <c r="U174" s="34"/>
      <c r="V174" s="34"/>
      <c r="W174" s="34"/>
      <c r="X174" s="34"/>
      <c r="Y174" s="34"/>
      <c r="Z174" s="37"/>
      <c r="AA174" s="34"/>
      <c r="AB174" s="34"/>
      <c r="AC174" s="37"/>
      <c r="AD174" s="37"/>
      <c r="AE174" s="34"/>
      <c r="AF174" s="34"/>
      <c r="AG174" s="47"/>
      <c r="AH174" s="47"/>
      <c r="AI174" s="37"/>
      <c r="AJ174" s="34"/>
      <c r="AK174" s="42">
        <v>920493</v>
      </c>
      <c r="AL174" s="42">
        <v>6410286</v>
      </c>
      <c r="AM174" s="47"/>
      <c r="AN174" s="47"/>
      <c r="AO174" s="47"/>
      <c r="AP174" s="18"/>
      <c r="AQ174" s="18"/>
      <c r="AR174" s="18"/>
      <c r="AS174" s="18"/>
      <c r="AT174" s="18"/>
      <c r="AU174" s="18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</row>
    <row r="175" spans="1:130" x14ac:dyDescent="0.25">
      <c r="A175" s="72">
        <v>141</v>
      </c>
      <c r="B175" s="87" t="s">
        <v>209</v>
      </c>
      <c r="C175" s="87" t="s">
        <v>208</v>
      </c>
      <c r="D175" s="87" t="s">
        <v>137</v>
      </c>
      <c r="E175" s="87" t="s">
        <v>138</v>
      </c>
      <c r="F175" s="106" t="s">
        <v>207</v>
      </c>
      <c r="G175" s="89">
        <v>11968</v>
      </c>
      <c r="H175" s="87"/>
      <c r="I175" s="87"/>
      <c r="J175" s="87"/>
      <c r="K175" s="28" t="s">
        <v>210</v>
      </c>
      <c r="L175" s="142" t="s">
        <v>211</v>
      </c>
      <c r="M175" s="28" t="s">
        <v>212</v>
      </c>
      <c r="N175" s="30">
        <v>42755</v>
      </c>
      <c r="O175" s="46">
        <v>1149641</v>
      </c>
      <c r="P175" s="32">
        <v>12004</v>
      </c>
      <c r="Q175" s="30">
        <v>42755</v>
      </c>
      <c r="R175" s="30">
        <v>43120</v>
      </c>
      <c r="S175" s="28" t="s">
        <v>203</v>
      </c>
      <c r="T175" s="27"/>
      <c r="U175" s="27"/>
      <c r="V175" s="27"/>
      <c r="W175" s="27" t="s">
        <v>214</v>
      </c>
      <c r="X175" s="18" t="s">
        <v>140</v>
      </c>
      <c r="Y175" s="18" t="s">
        <v>201</v>
      </c>
      <c r="Z175" s="20">
        <v>43120</v>
      </c>
      <c r="AA175" s="22">
        <v>12258</v>
      </c>
      <c r="AB175" s="69" t="s">
        <v>195</v>
      </c>
      <c r="AC175" s="20">
        <v>43121</v>
      </c>
      <c r="AD175" s="20">
        <v>43485</v>
      </c>
      <c r="AE175" s="18"/>
      <c r="AF175" s="18"/>
      <c r="AG175" s="42"/>
      <c r="AH175" s="42"/>
      <c r="AI175" s="18"/>
      <c r="AJ175" s="18"/>
      <c r="AK175" s="42"/>
      <c r="AL175" s="46">
        <f>1149641+319529</f>
        <v>1469170</v>
      </c>
      <c r="AM175" s="46">
        <v>1801267</v>
      </c>
      <c r="AN175" s="46">
        <v>0</v>
      </c>
      <c r="AO175" s="46">
        <f t="shared" si="2"/>
        <v>1801267</v>
      </c>
      <c r="AP175" s="18"/>
      <c r="AQ175" s="18"/>
      <c r="AR175" s="18"/>
      <c r="AS175" s="18"/>
      <c r="AT175" s="18"/>
      <c r="AU175" s="18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</row>
    <row r="176" spans="1:130" x14ac:dyDescent="0.25">
      <c r="A176" s="72"/>
      <c r="B176" s="87"/>
      <c r="C176" s="87"/>
      <c r="D176" s="87"/>
      <c r="E176" s="87"/>
      <c r="F176" s="106"/>
      <c r="G176" s="89"/>
      <c r="H176" s="87"/>
      <c r="I176" s="87"/>
      <c r="J176" s="87"/>
      <c r="K176" s="63"/>
      <c r="L176" s="144"/>
      <c r="M176" s="63"/>
      <c r="N176" s="64"/>
      <c r="O176" s="138"/>
      <c r="P176" s="65"/>
      <c r="Q176" s="64"/>
      <c r="R176" s="64"/>
      <c r="S176" s="63"/>
      <c r="T176" s="62"/>
      <c r="U176" s="62"/>
      <c r="V176" s="62"/>
      <c r="W176" s="62"/>
      <c r="X176" s="18" t="s">
        <v>140</v>
      </c>
      <c r="Y176" s="18" t="s">
        <v>200</v>
      </c>
      <c r="Z176" s="20">
        <v>43479</v>
      </c>
      <c r="AA176" s="22">
        <v>12481</v>
      </c>
      <c r="AB176" s="69" t="s">
        <v>195</v>
      </c>
      <c r="AC176" s="20">
        <v>43486</v>
      </c>
      <c r="AD176" s="20">
        <v>43850</v>
      </c>
      <c r="AE176" s="18"/>
      <c r="AF176" s="18"/>
      <c r="AG176" s="42"/>
      <c r="AH176" s="42"/>
      <c r="AI176" s="18"/>
      <c r="AJ176" s="18"/>
      <c r="AK176" s="42"/>
      <c r="AL176" s="138"/>
      <c r="AM176" s="138"/>
      <c r="AN176" s="138"/>
      <c r="AO176" s="138"/>
      <c r="AP176" s="18"/>
      <c r="AQ176" s="18"/>
      <c r="AR176" s="18"/>
      <c r="AS176" s="18"/>
      <c r="AT176" s="18"/>
      <c r="AU176" s="18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</row>
    <row r="177" spans="1:65" x14ac:dyDescent="0.25">
      <c r="A177" s="72"/>
      <c r="B177" s="87"/>
      <c r="C177" s="87"/>
      <c r="D177" s="87"/>
      <c r="E177" s="87"/>
      <c r="F177" s="106"/>
      <c r="G177" s="89"/>
      <c r="H177" s="87"/>
      <c r="I177" s="87"/>
      <c r="J177" s="87"/>
      <c r="K177" s="63"/>
      <c r="L177" s="144"/>
      <c r="M177" s="63"/>
      <c r="N177" s="64"/>
      <c r="O177" s="138"/>
      <c r="P177" s="65"/>
      <c r="Q177" s="64"/>
      <c r="R177" s="64"/>
      <c r="S177" s="63"/>
      <c r="T177" s="62"/>
      <c r="U177" s="62"/>
      <c r="V177" s="62"/>
      <c r="W177" s="62"/>
      <c r="X177" s="18" t="s">
        <v>140</v>
      </c>
      <c r="Y177" s="18" t="s">
        <v>199</v>
      </c>
      <c r="Z177" s="20">
        <v>43849</v>
      </c>
      <c r="AA177" s="22">
        <v>12745</v>
      </c>
      <c r="AB177" s="69" t="s">
        <v>195</v>
      </c>
      <c r="AC177" s="20">
        <v>43849</v>
      </c>
      <c r="AD177" s="20">
        <v>44216</v>
      </c>
      <c r="AE177" s="18"/>
      <c r="AF177" s="18"/>
      <c r="AG177" s="42"/>
      <c r="AH177" s="42"/>
      <c r="AI177" s="18"/>
      <c r="AJ177" s="18"/>
      <c r="AK177" s="42"/>
      <c r="AL177" s="138"/>
      <c r="AM177" s="138"/>
      <c r="AN177" s="138"/>
      <c r="AO177" s="138"/>
      <c r="AP177" s="18"/>
      <c r="AQ177" s="18"/>
      <c r="AR177" s="18"/>
      <c r="AS177" s="18"/>
      <c r="AT177" s="18"/>
      <c r="AU177" s="18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</row>
    <row r="178" spans="1:65" x14ac:dyDescent="0.25">
      <c r="A178" s="72"/>
      <c r="B178" s="87"/>
      <c r="C178" s="87"/>
      <c r="D178" s="87"/>
      <c r="E178" s="87"/>
      <c r="F178" s="106"/>
      <c r="G178" s="89"/>
      <c r="H178" s="87"/>
      <c r="I178" s="87"/>
      <c r="J178" s="87"/>
      <c r="K178" s="63"/>
      <c r="L178" s="144"/>
      <c r="M178" s="63"/>
      <c r="N178" s="64"/>
      <c r="O178" s="138"/>
      <c r="P178" s="65"/>
      <c r="Q178" s="64"/>
      <c r="R178" s="64"/>
      <c r="S178" s="63"/>
      <c r="T178" s="62"/>
      <c r="U178" s="62"/>
      <c r="V178" s="62"/>
      <c r="W178" s="62"/>
      <c r="X178" s="18" t="s">
        <v>140</v>
      </c>
      <c r="Y178" s="18" t="s">
        <v>198</v>
      </c>
      <c r="Z178" s="20">
        <v>44113</v>
      </c>
      <c r="AA178" s="22">
        <v>12916</v>
      </c>
      <c r="AB178" s="69" t="s">
        <v>141</v>
      </c>
      <c r="AC178" s="20"/>
      <c r="AD178" s="20"/>
      <c r="AE178" s="18">
        <v>25</v>
      </c>
      <c r="AF178" s="18"/>
      <c r="AG178" s="42">
        <v>319529</v>
      </c>
      <c r="AH178" s="42"/>
      <c r="AI178" s="18"/>
      <c r="AJ178" s="18"/>
      <c r="AK178" s="42"/>
      <c r="AL178" s="138"/>
      <c r="AM178" s="138"/>
      <c r="AN178" s="138"/>
      <c r="AO178" s="138"/>
      <c r="AP178" s="18"/>
      <c r="AQ178" s="18"/>
      <c r="AR178" s="18"/>
      <c r="AS178" s="18"/>
      <c r="AT178" s="18"/>
      <c r="AU178" s="18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</row>
    <row r="179" spans="1:65" x14ac:dyDescent="0.25">
      <c r="A179" s="72"/>
      <c r="B179" s="87"/>
      <c r="C179" s="87"/>
      <c r="D179" s="87"/>
      <c r="E179" s="87"/>
      <c r="F179" s="106"/>
      <c r="G179" s="89"/>
      <c r="H179" s="87"/>
      <c r="I179" s="87"/>
      <c r="J179" s="87"/>
      <c r="K179" s="35"/>
      <c r="L179" s="143"/>
      <c r="M179" s="35"/>
      <c r="N179" s="37"/>
      <c r="O179" s="47"/>
      <c r="P179" s="39"/>
      <c r="Q179" s="37"/>
      <c r="R179" s="37"/>
      <c r="S179" s="35"/>
      <c r="T179" s="34"/>
      <c r="U179" s="34"/>
      <c r="V179" s="34"/>
      <c r="W179" s="34"/>
      <c r="X179" s="18" t="s">
        <v>140</v>
      </c>
      <c r="Y179" s="18" t="s">
        <v>197</v>
      </c>
      <c r="Z179" s="20">
        <v>44194</v>
      </c>
      <c r="AA179" s="22">
        <v>12957</v>
      </c>
      <c r="AB179" s="69" t="s">
        <v>195</v>
      </c>
      <c r="AC179" s="20">
        <v>44217</v>
      </c>
      <c r="AD179" s="20">
        <v>44581</v>
      </c>
      <c r="AE179" s="18"/>
      <c r="AF179" s="18"/>
      <c r="AG179" s="42"/>
      <c r="AH179" s="42"/>
      <c r="AI179" s="18"/>
      <c r="AJ179" s="18"/>
      <c r="AK179" s="42"/>
      <c r="AL179" s="47"/>
      <c r="AM179" s="47"/>
      <c r="AN179" s="47"/>
      <c r="AO179" s="47"/>
      <c r="AP179" s="18"/>
      <c r="AQ179" s="18"/>
      <c r="AR179" s="18"/>
      <c r="AS179" s="18"/>
      <c r="AT179" s="18"/>
      <c r="AU179" s="18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</row>
    <row r="180" spans="1:65" x14ac:dyDescent="0.25">
      <c r="A180" s="72">
        <v>142</v>
      </c>
      <c r="B180" s="87" t="s">
        <v>225</v>
      </c>
      <c r="C180" s="87" t="s">
        <v>224</v>
      </c>
      <c r="D180" s="87" t="s">
        <v>137</v>
      </c>
      <c r="E180" s="87" t="s">
        <v>138</v>
      </c>
      <c r="F180" s="106" t="s">
        <v>206</v>
      </c>
      <c r="G180" s="89">
        <v>12178</v>
      </c>
      <c r="H180" s="87"/>
      <c r="I180" s="87"/>
      <c r="J180" s="87"/>
      <c r="K180" s="28" t="s">
        <v>476</v>
      </c>
      <c r="L180" s="142" t="s">
        <v>205</v>
      </c>
      <c r="M180" s="28" t="s">
        <v>204</v>
      </c>
      <c r="N180" s="30">
        <v>43033</v>
      </c>
      <c r="O180" s="46">
        <v>5744372.04</v>
      </c>
      <c r="P180" s="32">
        <v>12178</v>
      </c>
      <c r="Q180" s="30">
        <v>43040</v>
      </c>
      <c r="R180" s="30">
        <v>43434</v>
      </c>
      <c r="S180" s="28" t="s">
        <v>203</v>
      </c>
      <c r="T180" s="27"/>
      <c r="U180" s="27"/>
      <c r="V180" s="27"/>
      <c r="W180" s="30" t="s">
        <v>202</v>
      </c>
      <c r="X180" s="18" t="s">
        <v>140</v>
      </c>
      <c r="Y180" s="18" t="s">
        <v>201</v>
      </c>
      <c r="Z180" s="20">
        <v>43403</v>
      </c>
      <c r="AA180" s="22">
        <v>12423</v>
      </c>
      <c r="AB180" s="69" t="s">
        <v>195</v>
      </c>
      <c r="AC180" s="20">
        <v>43405</v>
      </c>
      <c r="AD180" s="20">
        <v>43769</v>
      </c>
      <c r="AE180" s="18"/>
      <c r="AF180" s="18"/>
      <c r="AG180" s="42"/>
      <c r="AH180" s="42"/>
      <c r="AI180" s="21"/>
      <c r="AJ180" s="21"/>
      <c r="AK180" s="42"/>
      <c r="AL180" s="46">
        <f t="shared" ref="AL180:AL195" si="16">O180-AH180+AG180+AK180</f>
        <v>5744372.04</v>
      </c>
      <c r="AM180" s="46">
        <v>9624208.3900000006</v>
      </c>
      <c r="AN180" s="46">
        <f>2733316.71</f>
        <v>2733316.71</v>
      </c>
      <c r="AO180" s="46">
        <f t="shared" si="2"/>
        <v>12357525.100000001</v>
      </c>
      <c r="AP180" s="18"/>
      <c r="AQ180" s="18"/>
      <c r="AR180" s="18"/>
      <c r="AS180" s="18"/>
      <c r="AT180" s="18"/>
      <c r="AU180" s="18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</row>
    <row r="181" spans="1:65" x14ac:dyDescent="0.25">
      <c r="A181" s="72"/>
      <c r="B181" s="87"/>
      <c r="C181" s="87"/>
      <c r="D181" s="87"/>
      <c r="E181" s="87"/>
      <c r="F181" s="106"/>
      <c r="G181" s="89"/>
      <c r="H181" s="87"/>
      <c r="I181" s="87"/>
      <c r="J181" s="87"/>
      <c r="K181" s="63"/>
      <c r="L181" s="144"/>
      <c r="M181" s="63"/>
      <c r="N181" s="64"/>
      <c r="O181" s="138"/>
      <c r="P181" s="65"/>
      <c r="Q181" s="64"/>
      <c r="R181" s="64"/>
      <c r="S181" s="63"/>
      <c r="T181" s="62"/>
      <c r="U181" s="62"/>
      <c r="V181" s="62"/>
      <c r="W181" s="64"/>
      <c r="X181" s="18" t="s">
        <v>140</v>
      </c>
      <c r="Y181" s="18" t="s">
        <v>200</v>
      </c>
      <c r="Z181" s="20">
        <v>43437</v>
      </c>
      <c r="AA181" s="22"/>
      <c r="AB181" s="69" t="s">
        <v>988</v>
      </c>
      <c r="AC181" s="20"/>
      <c r="AD181" s="20"/>
      <c r="AE181" s="67">
        <v>0.25</v>
      </c>
      <c r="AF181" s="18"/>
      <c r="AG181" s="42"/>
      <c r="AH181" s="42"/>
      <c r="AI181" s="21"/>
      <c r="AJ181" s="21"/>
      <c r="AK181" s="42"/>
      <c r="AL181" s="138"/>
      <c r="AM181" s="138"/>
      <c r="AN181" s="138"/>
      <c r="AO181" s="138"/>
      <c r="AP181" s="18"/>
      <c r="AQ181" s="18"/>
      <c r="AR181" s="18"/>
      <c r="AS181" s="18"/>
      <c r="AT181" s="18"/>
      <c r="AU181" s="18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</row>
    <row r="182" spans="1:65" x14ac:dyDescent="0.25">
      <c r="A182" s="72"/>
      <c r="B182" s="87"/>
      <c r="C182" s="87"/>
      <c r="D182" s="87"/>
      <c r="E182" s="87"/>
      <c r="F182" s="106"/>
      <c r="G182" s="89"/>
      <c r="H182" s="87"/>
      <c r="I182" s="87"/>
      <c r="J182" s="87"/>
      <c r="K182" s="63"/>
      <c r="L182" s="144"/>
      <c r="M182" s="63"/>
      <c r="N182" s="64"/>
      <c r="O182" s="138"/>
      <c r="P182" s="65"/>
      <c r="Q182" s="64"/>
      <c r="R182" s="64"/>
      <c r="S182" s="63"/>
      <c r="T182" s="62"/>
      <c r="U182" s="62"/>
      <c r="V182" s="62"/>
      <c r="W182" s="64"/>
      <c r="X182" s="18" t="s">
        <v>140</v>
      </c>
      <c r="Y182" s="18" t="s">
        <v>199</v>
      </c>
      <c r="Z182" s="20">
        <v>43767</v>
      </c>
      <c r="AA182" s="22">
        <v>12689</v>
      </c>
      <c r="AB182" s="69" t="s">
        <v>195</v>
      </c>
      <c r="AC182" s="20">
        <v>43770</v>
      </c>
      <c r="AD182" s="20">
        <v>44135</v>
      </c>
      <c r="AE182" s="18"/>
      <c r="AF182" s="18"/>
      <c r="AG182" s="42"/>
      <c r="AH182" s="42"/>
      <c r="AI182" s="21"/>
      <c r="AJ182" s="21"/>
      <c r="AK182" s="42"/>
      <c r="AL182" s="138"/>
      <c r="AM182" s="138"/>
      <c r="AN182" s="138"/>
      <c r="AO182" s="138"/>
      <c r="AP182" s="18"/>
      <c r="AQ182" s="18"/>
      <c r="AR182" s="18"/>
      <c r="AS182" s="18"/>
      <c r="AT182" s="18"/>
      <c r="AU182" s="18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</row>
    <row r="183" spans="1:65" x14ac:dyDescent="0.25">
      <c r="A183" s="72"/>
      <c r="B183" s="87"/>
      <c r="C183" s="87"/>
      <c r="D183" s="87"/>
      <c r="E183" s="87"/>
      <c r="F183" s="106"/>
      <c r="G183" s="89"/>
      <c r="H183" s="87"/>
      <c r="I183" s="87"/>
      <c r="J183" s="87"/>
      <c r="K183" s="63"/>
      <c r="L183" s="144"/>
      <c r="M183" s="63"/>
      <c r="N183" s="64"/>
      <c r="O183" s="138"/>
      <c r="P183" s="65"/>
      <c r="Q183" s="64"/>
      <c r="R183" s="64"/>
      <c r="S183" s="63"/>
      <c r="T183" s="62"/>
      <c r="U183" s="62"/>
      <c r="V183" s="62"/>
      <c r="W183" s="64"/>
      <c r="X183" s="18" t="s">
        <v>140</v>
      </c>
      <c r="Y183" s="18" t="s">
        <v>198</v>
      </c>
      <c r="Z183" s="20">
        <v>44118</v>
      </c>
      <c r="AA183" s="22">
        <v>12918</v>
      </c>
      <c r="AB183" s="69" t="s">
        <v>195</v>
      </c>
      <c r="AC183" s="20">
        <v>44136</v>
      </c>
      <c r="AD183" s="20">
        <v>44500</v>
      </c>
      <c r="AE183" s="18"/>
      <c r="AF183" s="18"/>
      <c r="AG183" s="42"/>
      <c r="AH183" s="42"/>
      <c r="AI183" s="21"/>
      <c r="AJ183" s="21"/>
      <c r="AK183" s="42"/>
      <c r="AL183" s="47"/>
      <c r="AM183" s="138"/>
      <c r="AN183" s="138"/>
      <c r="AO183" s="138"/>
      <c r="AP183" s="18"/>
      <c r="AQ183" s="18"/>
      <c r="AR183" s="18"/>
      <c r="AS183" s="18"/>
      <c r="AT183" s="18"/>
      <c r="AU183" s="18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</row>
    <row r="184" spans="1:65" x14ac:dyDescent="0.25">
      <c r="A184" s="72"/>
      <c r="B184" s="87"/>
      <c r="C184" s="87"/>
      <c r="D184" s="87"/>
      <c r="E184" s="87"/>
      <c r="F184" s="106"/>
      <c r="G184" s="89"/>
      <c r="H184" s="87"/>
      <c r="I184" s="87"/>
      <c r="J184" s="87"/>
      <c r="K184" s="63"/>
      <c r="L184" s="144"/>
      <c r="M184" s="63"/>
      <c r="N184" s="64"/>
      <c r="O184" s="138"/>
      <c r="P184" s="65"/>
      <c r="Q184" s="64"/>
      <c r="R184" s="64"/>
      <c r="S184" s="63"/>
      <c r="T184" s="62"/>
      <c r="U184" s="62"/>
      <c r="V184" s="62"/>
      <c r="W184" s="64"/>
      <c r="X184" s="18" t="s">
        <v>140</v>
      </c>
      <c r="Y184" s="18" t="s">
        <v>197</v>
      </c>
      <c r="Z184" s="20">
        <v>44487</v>
      </c>
      <c r="AA184" s="22">
        <v>13160</v>
      </c>
      <c r="AB184" s="69" t="s">
        <v>195</v>
      </c>
      <c r="AC184" s="20">
        <v>44501</v>
      </c>
      <c r="AD184" s="20">
        <v>44865</v>
      </c>
      <c r="AE184" s="18"/>
      <c r="AF184" s="18"/>
      <c r="AG184" s="42"/>
      <c r="AH184" s="42"/>
      <c r="AI184" s="21"/>
      <c r="AJ184" s="21"/>
      <c r="AK184" s="42"/>
      <c r="AL184" s="42"/>
      <c r="AM184" s="138"/>
      <c r="AN184" s="138"/>
      <c r="AO184" s="138"/>
      <c r="AP184" s="18"/>
      <c r="AQ184" s="18"/>
      <c r="AR184" s="18"/>
      <c r="AS184" s="18"/>
      <c r="AT184" s="18"/>
      <c r="AU184" s="18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</row>
    <row r="185" spans="1:65" x14ac:dyDescent="0.25">
      <c r="A185" s="72"/>
      <c r="B185" s="87"/>
      <c r="C185" s="87"/>
      <c r="D185" s="87"/>
      <c r="E185" s="87"/>
      <c r="F185" s="106"/>
      <c r="G185" s="89"/>
      <c r="H185" s="87"/>
      <c r="I185" s="87"/>
      <c r="J185" s="87"/>
      <c r="K185" s="35"/>
      <c r="L185" s="143"/>
      <c r="M185" s="35"/>
      <c r="N185" s="37"/>
      <c r="O185" s="47"/>
      <c r="P185" s="39"/>
      <c r="Q185" s="37"/>
      <c r="R185" s="37"/>
      <c r="S185" s="35"/>
      <c r="T185" s="34"/>
      <c r="U185" s="34"/>
      <c r="V185" s="34"/>
      <c r="W185" s="37"/>
      <c r="X185" s="18" t="s">
        <v>140</v>
      </c>
      <c r="Y185" s="18" t="s">
        <v>196</v>
      </c>
      <c r="Z185" s="20">
        <v>44865</v>
      </c>
      <c r="AA185" s="22">
        <v>13411</v>
      </c>
      <c r="AB185" s="69" t="s">
        <v>195</v>
      </c>
      <c r="AC185" s="20">
        <v>44866</v>
      </c>
      <c r="AD185" s="20">
        <v>44926</v>
      </c>
      <c r="AE185" s="18"/>
      <c r="AF185" s="18"/>
      <c r="AG185" s="42"/>
      <c r="AH185" s="42"/>
      <c r="AI185" s="20">
        <v>44805</v>
      </c>
      <c r="AJ185" s="21" t="s">
        <v>987</v>
      </c>
      <c r="AK185" s="42"/>
      <c r="AL185" s="42">
        <v>7974874.2000000002</v>
      </c>
      <c r="AM185" s="47"/>
      <c r="AN185" s="47"/>
      <c r="AO185" s="47"/>
      <c r="AP185" s="18"/>
      <c r="AQ185" s="18"/>
      <c r="AR185" s="18"/>
      <c r="AS185" s="18"/>
      <c r="AT185" s="18"/>
      <c r="AU185" s="18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</row>
    <row r="186" spans="1:65" x14ac:dyDescent="0.25">
      <c r="A186" s="72">
        <v>143</v>
      </c>
      <c r="B186" s="87" t="s">
        <v>223</v>
      </c>
      <c r="C186" s="87" t="s">
        <v>222</v>
      </c>
      <c r="D186" s="87" t="s">
        <v>221</v>
      </c>
      <c r="E186" s="87"/>
      <c r="F186" s="106" t="s">
        <v>220</v>
      </c>
      <c r="G186" s="89"/>
      <c r="H186" s="87"/>
      <c r="I186" s="87"/>
      <c r="J186" s="87"/>
      <c r="K186" s="28" t="s">
        <v>473</v>
      </c>
      <c r="L186" s="142" t="s">
        <v>472</v>
      </c>
      <c r="M186" s="28" t="s">
        <v>471</v>
      </c>
      <c r="N186" s="30">
        <v>43801</v>
      </c>
      <c r="O186" s="46">
        <v>680444.16</v>
      </c>
      <c r="P186" s="32">
        <v>12695</v>
      </c>
      <c r="Q186" s="30">
        <v>43801</v>
      </c>
      <c r="R186" s="30">
        <v>44167</v>
      </c>
      <c r="S186" s="28" t="s">
        <v>470</v>
      </c>
      <c r="T186" s="27"/>
      <c r="U186" s="27"/>
      <c r="V186" s="27"/>
      <c r="W186" s="30" t="s">
        <v>202</v>
      </c>
      <c r="X186" s="18" t="s">
        <v>140</v>
      </c>
      <c r="Y186" s="18" t="s">
        <v>201</v>
      </c>
      <c r="Z186" s="20">
        <v>44165</v>
      </c>
      <c r="AA186" s="22">
        <v>12937</v>
      </c>
      <c r="AB186" s="69" t="s">
        <v>478</v>
      </c>
      <c r="AC186" s="20">
        <v>44167</v>
      </c>
      <c r="AD186" s="20">
        <v>44531</v>
      </c>
      <c r="AE186" s="18"/>
      <c r="AF186" s="18"/>
      <c r="AG186" s="42"/>
      <c r="AH186" s="42"/>
      <c r="AI186" s="21"/>
      <c r="AJ186" s="21"/>
      <c r="AK186" s="42"/>
      <c r="AL186" s="42">
        <f t="shared" si="16"/>
        <v>680444.16</v>
      </c>
      <c r="AM186" s="46">
        <v>917861.34</v>
      </c>
      <c r="AN186" s="46">
        <v>292157.73</v>
      </c>
      <c r="AO186" s="46">
        <f t="shared" si="2"/>
        <v>1210019.0699999998</v>
      </c>
      <c r="AP186" s="18"/>
      <c r="AQ186" s="18"/>
      <c r="AR186" s="18"/>
      <c r="AS186" s="18"/>
      <c r="AT186" s="18"/>
      <c r="AU186" s="18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</row>
    <row r="187" spans="1:65" x14ac:dyDescent="0.25">
      <c r="A187" s="72"/>
      <c r="B187" s="87"/>
      <c r="C187" s="87"/>
      <c r="D187" s="87"/>
      <c r="E187" s="87"/>
      <c r="F187" s="106"/>
      <c r="G187" s="89"/>
      <c r="H187" s="87"/>
      <c r="I187" s="87"/>
      <c r="J187" s="87"/>
      <c r="K187" s="63"/>
      <c r="L187" s="144"/>
      <c r="M187" s="63"/>
      <c r="N187" s="64"/>
      <c r="O187" s="138"/>
      <c r="P187" s="65"/>
      <c r="Q187" s="64"/>
      <c r="R187" s="64"/>
      <c r="S187" s="63"/>
      <c r="T187" s="62"/>
      <c r="U187" s="62"/>
      <c r="V187" s="62"/>
      <c r="W187" s="64"/>
      <c r="X187" s="18" t="s">
        <v>140</v>
      </c>
      <c r="Y187" s="18" t="s">
        <v>200</v>
      </c>
      <c r="Z187" s="20">
        <v>44530</v>
      </c>
      <c r="AA187" s="22">
        <v>13179</v>
      </c>
      <c r="AB187" s="69" t="s">
        <v>493</v>
      </c>
      <c r="AC187" s="20">
        <v>44532</v>
      </c>
      <c r="AD187" s="20">
        <v>44652</v>
      </c>
      <c r="AE187" s="18"/>
      <c r="AF187" s="18"/>
      <c r="AG187" s="42"/>
      <c r="AH187" s="42"/>
      <c r="AI187" s="21"/>
      <c r="AJ187" s="21"/>
      <c r="AK187" s="42"/>
      <c r="AL187" s="42"/>
      <c r="AM187" s="138"/>
      <c r="AN187" s="138"/>
      <c r="AO187" s="138"/>
      <c r="AP187" s="18"/>
      <c r="AQ187" s="18"/>
      <c r="AR187" s="18"/>
      <c r="AS187" s="18"/>
      <c r="AT187" s="18"/>
      <c r="AU187" s="18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</row>
    <row r="188" spans="1:65" x14ac:dyDescent="0.25">
      <c r="A188" s="72"/>
      <c r="B188" s="87"/>
      <c r="C188" s="87"/>
      <c r="D188" s="87"/>
      <c r="E188" s="87"/>
      <c r="F188" s="106"/>
      <c r="G188" s="89"/>
      <c r="H188" s="87"/>
      <c r="I188" s="87"/>
      <c r="J188" s="87"/>
      <c r="K188" s="35"/>
      <c r="L188" s="143"/>
      <c r="M188" s="35"/>
      <c r="N188" s="37"/>
      <c r="O188" s="47"/>
      <c r="P188" s="39"/>
      <c r="Q188" s="37"/>
      <c r="R188" s="37"/>
      <c r="S188" s="35"/>
      <c r="T188" s="34"/>
      <c r="U188" s="34"/>
      <c r="V188" s="34"/>
      <c r="W188" s="37"/>
      <c r="X188" s="18" t="s">
        <v>140</v>
      </c>
      <c r="Y188" s="18" t="s">
        <v>199</v>
      </c>
      <c r="Z188" s="20">
        <v>44649</v>
      </c>
      <c r="AA188" s="22">
        <v>13259</v>
      </c>
      <c r="AB188" s="69" t="s">
        <v>969</v>
      </c>
      <c r="AC188" s="20">
        <v>44653</v>
      </c>
      <c r="AD188" s="20">
        <v>44744</v>
      </c>
      <c r="AE188" s="18"/>
      <c r="AF188" s="18"/>
      <c r="AG188" s="42"/>
      <c r="AH188" s="42"/>
      <c r="AI188" s="21"/>
      <c r="AJ188" s="21"/>
      <c r="AK188" s="42"/>
      <c r="AL188" s="42"/>
      <c r="AM188" s="47"/>
      <c r="AN188" s="47"/>
      <c r="AO188" s="47"/>
      <c r="AP188" s="18"/>
      <c r="AQ188" s="18"/>
      <c r="AR188" s="18"/>
      <c r="AS188" s="18"/>
      <c r="AT188" s="18"/>
      <c r="AU188" s="18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</row>
    <row r="189" spans="1:65" x14ac:dyDescent="0.25">
      <c r="A189" s="17">
        <v>144</v>
      </c>
      <c r="B189" s="18" t="s">
        <v>954</v>
      </c>
      <c r="C189" s="18" t="s">
        <v>955</v>
      </c>
      <c r="D189" s="19" t="s">
        <v>137</v>
      </c>
      <c r="E189" s="18" t="s">
        <v>157</v>
      </c>
      <c r="F189" s="69" t="s">
        <v>961</v>
      </c>
      <c r="G189" s="18"/>
      <c r="H189" s="14" t="s">
        <v>956</v>
      </c>
      <c r="I189" s="18"/>
      <c r="J189" s="18"/>
      <c r="K189" s="19" t="s">
        <v>959</v>
      </c>
      <c r="L189" s="104" t="s">
        <v>957</v>
      </c>
      <c r="M189" s="18" t="s">
        <v>958</v>
      </c>
      <c r="N189" s="20">
        <v>44411</v>
      </c>
      <c r="O189" s="42">
        <v>562732.19999999995</v>
      </c>
      <c r="P189" s="22">
        <v>13108</v>
      </c>
      <c r="Q189" s="20">
        <v>44411</v>
      </c>
      <c r="R189" s="20">
        <v>44776</v>
      </c>
      <c r="S189" s="18">
        <v>1</v>
      </c>
      <c r="T189" s="18"/>
      <c r="U189" s="18"/>
      <c r="V189" s="18"/>
      <c r="W189" s="18" t="s">
        <v>139</v>
      </c>
      <c r="X189" s="18" t="s">
        <v>140</v>
      </c>
      <c r="Y189" s="18" t="s">
        <v>201</v>
      </c>
      <c r="Z189" s="20">
        <v>44774</v>
      </c>
      <c r="AA189" s="22">
        <v>13108</v>
      </c>
      <c r="AB189" s="18" t="s">
        <v>960</v>
      </c>
      <c r="AC189" s="20">
        <v>44777</v>
      </c>
      <c r="AD189" s="20">
        <v>45141</v>
      </c>
      <c r="AE189" s="18"/>
      <c r="AF189" s="18"/>
      <c r="AG189" s="42"/>
      <c r="AH189" s="42"/>
      <c r="AI189" s="18"/>
      <c r="AJ189" s="18"/>
      <c r="AK189" s="42"/>
      <c r="AL189" s="42">
        <f t="shared" si="16"/>
        <v>562732.19999999995</v>
      </c>
      <c r="AM189" s="42">
        <v>129974.29</v>
      </c>
      <c r="AN189" s="42">
        <v>551506.85</v>
      </c>
      <c r="AO189" s="42">
        <f t="shared" si="2"/>
        <v>681481.14</v>
      </c>
      <c r="AP189" s="18" t="s">
        <v>956</v>
      </c>
      <c r="AQ189" s="20">
        <v>44048</v>
      </c>
      <c r="AR189" s="20">
        <v>44413</v>
      </c>
      <c r="AS189" s="22">
        <v>12855</v>
      </c>
      <c r="AT189" s="18" t="s">
        <v>952</v>
      </c>
      <c r="AU189" s="22">
        <v>12855</v>
      </c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</row>
    <row r="190" spans="1:65" x14ac:dyDescent="0.25">
      <c r="A190" s="17">
        <v>145</v>
      </c>
      <c r="B190" s="18"/>
      <c r="C190" s="18"/>
      <c r="D190" s="18" t="s">
        <v>219</v>
      </c>
      <c r="E190" s="18"/>
      <c r="F190" s="69" t="s">
        <v>218</v>
      </c>
      <c r="G190" s="22"/>
      <c r="H190" s="18"/>
      <c r="I190" s="18"/>
      <c r="J190" s="18"/>
      <c r="K190" s="19" t="s">
        <v>469</v>
      </c>
      <c r="L190" s="104" t="s">
        <v>468</v>
      </c>
      <c r="M190" s="19" t="s">
        <v>467</v>
      </c>
      <c r="N190" s="20">
        <v>43949</v>
      </c>
      <c r="O190" s="128">
        <v>1900000</v>
      </c>
      <c r="P190" s="22">
        <v>12814</v>
      </c>
      <c r="Q190" s="20">
        <v>43949</v>
      </c>
      <c r="R190" s="20">
        <v>50917</v>
      </c>
      <c r="S190" s="19" t="s">
        <v>203</v>
      </c>
      <c r="T190" s="18"/>
      <c r="U190" s="18"/>
      <c r="V190" s="18"/>
      <c r="W190" s="20" t="s">
        <v>202</v>
      </c>
      <c r="X190" s="18" t="s">
        <v>140</v>
      </c>
      <c r="Y190" s="18" t="s">
        <v>201</v>
      </c>
      <c r="Z190" s="20">
        <v>44018</v>
      </c>
      <c r="AA190" s="22">
        <v>12845</v>
      </c>
      <c r="AB190" s="69" t="s">
        <v>479</v>
      </c>
      <c r="AC190" s="20">
        <v>43949</v>
      </c>
      <c r="AD190" s="20"/>
      <c r="AE190" s="18"/>
      <c r="AF190" s="18"/>
      <c r="AG190" s="42"/>
      <c r="AH190" s="42"/>
      <c r="AI190" s="21"/>
      <c r="AJ190" s="21"/>
      <c r="AK190" s="42"/>
      <c r="AL190" s="42">
        <f t="shared" si="16"/>
        <v>1900000</v>
      </c>
      <c r="AM190" s="42">
        <v>3258474.66</v>
      </c>
      <c r="AN190" s="42">
        <v>1977114.4</v>
      </c>
      <c r="AO190" s="42">
        <f t="shared" si="2"/>
        <v>5235589.0600000005</v>
      </c>
      <c r="AP190" s="18"/>
      <c r="AQ190" s="18"/>
      <c r="AR190" s="18"/>
      <c r="AS190" s="18"/>
      <c r="AT190" s="18"/>
      <c r="AU190" s="18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</row>
    <row r="191" spans="1:65" x14ac:dyDescent="0.25">
      <c r="A191" s="72">
        <v>146</v>
      </c>
      <c r="B191" s="87" t="s">
        <v>217</v>
      </c>
      <c r="C191" s="87" t="s">
        <v>216</v>
      </c>
      <c r="D191" s="87" t="s">
        <v>137</v>
      </c>
      <c r="E191" s="87" t="s">
        <v>138</v>
      </c>
      <c r="F191" s="106" t="s">
        <v>215</v>
      </c>
      <c r="G191" s="89"/>
      <c r="H191" s="6" t="s">
        <v>937</v>
      </c>
      <c r="I191" s="87"/>
      <c r="J191" s="87"/>
      <c r="K191" s="28" t="s">
        <v>466</v>
      </c>
      <c r="L191" s="142" t="s">
        <v>365</v>
      </c>
      <c r="M191" s="28" t="s">
        <v>364</v>
      </c>
      <c r="N191" s="30">
        <v>43983</v>
      </c>
      <c r="O191" s="46">
        <v>44160</v>
      </c>
      <c r="P191" s="32">
        <v>12814</v>
      </c>
      <c r="Q191" s="30">
        <v>43983</v>
      </c>
      <c r="R191" s="30">
        <v>44348</v>
      </c>
      <c r="S191" s="28" t="s">
        <v>203</v>
      </c>
      <c r="T191" s="27"/>
      <c r="U191" s="27"/>
      <c r="V191" s="27"/>
      <c r="W191" s="30" t="s">
        <v>477</v>
      </c>
      <c r="X191" s="18" t="s">
        <v>140</v>
      </c>
      <c r="Y191" s="18" t="s">
        <v>481</v>
      </c>
      <c r="Z191" s="20">
        <v>44344</v>
      </c>
      <c r="AA191" s="22">
        <v>13059</v>
      </c>
      <c r="AB191" s="69" t="s">
        <v>478</v>
      </c>
      <c r="AC191" s="20">
        <v>44349</v>
      </c>
      <c r="AD191" s="20">
        <v>44713</v>
      </c>
      <c r="AE191" s="18"/>
      <c r="AF191" s="18"/>
      <c r="AG191" s="42"/>
      <c r="AH191" s="42"/>
      <c r="AI191" s="21"/>
      <c r="AJ191" s="21"/>
      <c r="AK191" s="42"/>
      <c r="AL191" s="42">
        <f t="shared" si="16"/>
        <v>44160</v>
      </c>
      <c r="AM191" s="46">
        <v>69920</v>
      </c>
      <c r="AN191" s="46">
        <f>18400+544.4+28482.02</f>
        <v>47426.42</v>
      </c>
      <c r="AO191" s="46">
        <f t="shared" si="2"/>
        <v>117346.42</v>
      </c>
      <c r="AP191" s="18"/>
      <c r="AQ191" s="18"/>
      <c r="AR191" s="18"/>
      <c r="AS191" s="18"/>
      <c r="AT191" s="18"/>
      <c r="AU191" s="18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</row>
    <row r="192" spans="1:65" x14ac:dyDescent="0.25">
      <c r="A192" s="72"/>
      <c r="B192" s="87"/>
      <c r="C192" s="87"/>
      <c r="D192" s="87"/>
      <c r="E192" s="87"/>
      <c r="F192" s="106"/>
      <c r="G192" s="89"/>
      <c r="H192" s="6"/>
      <c r="I192" s="87"/>
      <c r="J192" s="87"/>
      <c r="K192" s="35"/>
      <c r="L192" s="143"/>
      <c r="M192" s="35"/>
      <c r="N192" s="37"/>
      <c r="O192" s="47"/>
      <c r="P192" s="39"/>
      <c r="Q192" s="37"/>
      <c r="R192" s="37"/>
      <c r="S192" s="35"/>
      <c r="T192" s="34"/>
      <c r="U192" s="34"/>
      <c r="V192" s="34"/>
      <c r="W192" s="37"/>
      <c r="X192" s="18" t="s">
        <v>140</v>
      </c>
      <c r="Y192" s="18" t="s">
        <v>200</v>
      </c>
      <c r="Z192" s="20">
        <v>44707</v>
      </c>
      <c r="AA192" s="22">
        <v>13300</v>
      </c>
      <c r="AB192" s="69" t="s">
        <v>478</v>
      </c>
      <c r="AC192" s="20">
        <v>44714</v>
      </c>
      <c r="AD192" s="20">
        <v>45078</v>
      </c>
      <c r="AE192" s="18"/>
      <c r="AF192" s="18"/>
      <c r="AG192" s="42"/>
      <c r="AH192" s="42"/>
      <c r="AI192" s="20">
        <v>44630</v>
      </c>
      <c r="AJ192" s="66">
        <v>0.1056</v>
      </c>
      <c r="AK192" s="42">
        <v>4666.32</v>
      </c>
      <c r="AL192" s="42">
        <v>48826.32</v>
      </c>
      <c r="AM192" s="47"/>
      <c r="AN192" s="47"/>
      <c r="AO192" s="47"/>
      <c r="AP192" s="18"/>
      <c r="AQ192" s="18"/>
      <c r="AR192" s="18"/>
      <c r="AS192" s="18"/>
      <c r="AT192" s="18"/>
      <c r="AU192" s="18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</row>
    <row r="193" spans="1:65" x14ac:dyDescent="0.25">
      <c r="A193" s="72">
        <v>147</v>
      </c>
      <c r="B193" s="87" t="s">
        <v>217</v>
      </c>
      <c r="C193" s="87" t="s">
        <v>216</v>
      </c>
      <c r="D193" s="87" t="s">
        <v>137</v>
      </c>
      <c r="E193" s="87" t="s">
        <v>138</v>
      </c>
      <c r="F193" s="106" t="s">
        <v>215</v>
      </c>
      <c r="G193" s="89"/>
      <c r="H193" s="6" t="s">
        <v>937</v>
      </c>
      <c r="I193" s="87"/>
      <c r="J193" s="87"/>
      <c r="K193" s="28" t="s">
        <v>465</v>
      </c>
      <c r="L193" s="142" t="s">
        <v>464</v>
      </c>
      <c r="M193" s="28" t="s">
        <v>463</v>
      </c>
      <c r="N193" s="30">
        <v>43983</v>
      </c>
      <c r="O193" s="46">
        <v>44400</v>
      </c>
      <c r="P193" s="32">
        <v>12814</v>
      </c>
      <c r="Q193" s="30">
        <v>43983</v>
      </c>
      <c r="R193" s="30">
        <v>44348</v>
      </c>
      <c r="S193" s="28" t="s">
        <v>203</v>
      </c>
      <c r="T193" s="27"/>
      <c r="U193" s="27"/>
      <c r="V193" s="27"/>
      <c r="W193" s="30" t="s">
        <v>477</v>
      </c>
      <c r="X193" s="18" t="s">
        <v>140</v>
      </c>
      <c r="Y193" s="18" t="s">
        <v>481</v>
      </c>
      <c r="Z193" s="20">
        <v>44344</v>
      </c>
      <c r="AA193" s="22">
        <v>13059</v>
      </c>
      <c r="AB193" s="69" t="s">
        <v>478</v>
      </c>
      <c r="AC193" s="20">
        <v>44349</v>
      </c>
      <c r="AD193" s="20">
        <v>44713</v>
      </c>
      <c r="AE193" s="18"/>
      <c r="AF193" s="18"/>
      <c r="AG193" s="42"/>
      <c r="AH193" s="42"/>
      <c r="AI193" s="21"/>
      <c r="AJ193" s="21"/>
      <c r="AK193" s="42"/>
      <c r="AL193" s="42">
        <f t="shared" si="16"/>
        <v>44400</v>
      </c>
      <c r="AM193" s="46">
        <v>70300</v>
      </c>
      <c r="AN193" s="46">
        <v>48115.02</v>
      </c>
      <c r="AO193" s="46">
        <f t="shared" si="2"/>
        <v>118415.01999999999</v>
      </c>
      <c r="AP193" s="18"/>
      <c r="AQ193" s="18"/>
      <c r="AR193" s="18"/>
      <c r="AS193" s="18"/>
      <c r="AT193" s="18"/>
      <c r="AU193" s="18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</row>
    <row r="194" spans="1:65" x14ac:dyDescent="0.25">
      <c r="A194" s="72"/>
      <c r="B194" s="87"/>
      <c r="C194" s="87"/>
      <c r="D194" s="87"/>
      <c r="E194" s="87"/>
      <c r="F194" s="106"/>
      <c r="G194" s="89"/>
      <c r="H194" s="6"/>
      <c r="I194" s="87"/>
      <c r="J194" s="87"/>
      <c r="K194" s="35"/>
      <c r="L194" s="143"/>
      <c r="M194" s="35"/>
      <c r="N194" s="37"/>
      <c r="O194" s="47"/>
      <c r="P194" s="39"/>
      <c r="Q194" s="37"/>
      <c r="R194" s="37"/>
      <c r="S194" s="35"/>
      <c r="T194" s="34"/>
      <c r="U194" s="34"/>
      <c r="V194" s="34"/>
      <c r="W194" s="37"/>
      <c r="X194" s="18" t="s">
        <v>140</v>
      </c>
      <c r="Y194" s="18" t="s">
        <v>200</v>
      </c>
      <c r="Z194" s="20">
        <v>44711</v>
      </c>
      <c r="AA194" s="22">
        <v>13300</v>
      </c>
      <c r="AB194" s="69" t="s">
        <v>478</v>
      </c>
      <c r="AC194" s="20">
        <v>44714</v>
      </c>
      <c r="AD194" s="20">
        <v>45078</v>
      </c>
      <c r="AE194" s="18"/>
      <c r="AF194" s="18"/>
      <c r="AG194" s="42"/>
      <c r="AH194" s="42"/>
      <c r="AI194" s="20">
        <v>44630</v>
      </c>
      <c r="AJ194" s="66">
        <v>0.10580000000000001</v>
      </c>
      <c r="AK194" s="42">
        <v>4700.6400000000003</v>
      </c>
      <c r="AL194" s="42">
        <v>49100.639999999999</v>
      </c>
      <c r="AM194" s="47"/>
      <c r="AN194" s="47"/>
      <c r="AO194" s="47"/>
      <c r="AP194" s="18"/>
      <c r="AQ194" s="18"/>
      <c r="AR194" s="18"/>
      <c r="AS194" s="18"/>
      <c r="AT194" s="18"/>
      <c r="AU194" s="18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</row>
    <row r="195" spans="1:65" x14ac:dyDescent="0.25">
      <c r="A195" s="72">
        <v>148</v>
      </c>
      <c r="B195" s="87" t="s">
        <v>217</v>
      </c>
      <c r="C195" s="87" t="s">
        <v>216</v>
      </c>
      <c r="D195" s="87" t="s">
        <v>137</v>
      </c>
      <c r="E195" s="87" t="s">
        <v>138</v>
      </c>
      <c r="F195" s="106" t="s">
        <v>215</v>
      </c>
      <c r="G195" s="89"/>
      <c r="H195" s="6" t="s">
        <v>937</v>
      </c>
      <c r="I195" s="87"/>
      <c r="J195" s="87"/>
      <c r="K195" s="28" t="s">
        <v>462</v>
      </c>
      <c r="L195" s="142" t="s">
        <v>461</v>
      </c>
      <c r="M195" s="28" t="s">
        <v>460</v>
      </c>
      <c r="N195" s="30">
        <v>43983</v>
      </c>
      <c r="O195" s="46">
        <v>44880</v>
      </c>
      <c r="P195" s="32">
        <v>12814</v>
      </c>
      <c r="Q195" s="30">
        <v>43983</v>
      </c>
      <c r="R195" s="30">
        <v>44348</v>
      </c>
      <c r="S195" s="28" t="s">
        <v>203</v>
      </c>
      <c r="T195" s="27"/>
      <c r="U195" s="27"/>
      <c r="V195" s="27"/>
      <c r="W195" s="30" t="s">
        <v>477</v>
      </c>
      <c r="X195" s="18" t="s">
        <v>140</v>
      </c>
      <c r="Y195" s="18" t="s">
        <v>481</v>
      </c>
      <c r="Z195" s="20">
        <v>44344</v>
      </c>
      <c r="AA195" s="22">
        <v>13059</v>
      </c>
      <c r="AB195" s="69" t="s">
        <v>478</v>
      </c>
      <c r="AC195" s="20">
        <v>44349</v>
      </c>
      <c r="AD195" s="20">
        <v>44713</v>
      </c>
      <c r="AE195" s="18"/>
      <c r="AF195" s="18"/>
      <c r="AG195" s="42"/>
      <c r="AH195" s="42"/>
      <c r="AI195" s="21"/>
      <c r="AJ195" s="21"/>
      <c r="AK195" s="42"/>
      <c r="AL195" s="42">
        <f t="shared" si="16"/>
        <v>44880</v>
      </c>
      <c r="AM195" s="46">
        <v>73060</v>
      </c>
      <c r="AN195" s="46">
        <v>48094.5</v>
      </c>
      <c r="AO195" s="46">
        <f t="shared" si="2"/>
        <v>121154.5</v>
      </c>
      <c r="AP195" s="18"/>
      <c r="AQ195" s="18"/>
      <c r="AR195" s="18"/>
      <c r="AS195" s="18"/>
      <c r="AT195" s="18"/>
      <c r="AU195" s="18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</row>
    <row r="196" spans="1:65" x14ac:dyDescent="0.25">
      <c r="A196" s="72"/>
      <c r="B196" s="87"/>
      <c r="C196" s="87"/>
      <c r="D196" s="87"/>
      <c r="E196" s="87"/>
      <c r="F196" s="106"/>
      <c r="G196" s="89"/>
      <c r="H196" s="6"/>
      <c r="I196" s="87"/>
      <c r="J196" s="87"/>
      <c r="K196" s="35"/>
      <c r="L196" s="143"/>
      <c r="M196" s="35"/>
      <c r="N196" s="37"/>
      <c r="O196" s="47"/>
      <c r="P196" s="39"/>
      <c r="Q196" s="37"/>
      <c r="R196" s="37"/>
      <c r="S196" s="35"/>
      <c r="T196" s="34"/>
      <c r="U196" s="34"/>
      <c r="V196" s="34"/>
      <c r="W196" s="37"/>
      <c r="X196" s="18" t="s">
        <v>140</v>
      </c>
      <c r="Y196" s="18" t="s">
        <v>200</v>
      </c>
      <c r="Z196" s="20">
        <v>44707</v>
      </c>
      <c r="AA196" s="22">
        <v>13300</v>
      </c>
      <c r="AB196" s="69" t="s">
        <v>478</v>
      </c>
      <c r="AC196" s="20">
        <v>44714</v>
      </c>
      <c r="AD196" s="20">
        <v>45078</v>
      </c>
      <c r="AE196" s="18"/>
      <c r="AF196" s="18"/>
      <c r="AG196" s="42"/>
      <c r="AH196" s="42"/>
      <c r="AI196" s="20">
        <v>44630</v>
      </c>
      <c r="AJ196" s="66">
        <v>0.10580000000000001</v>
      </c>
      <c r="AK196" s="42">
        <v>4751.3999999999996</v>
      </c>
      <c r="AL196" s="42">
        <v>49631.4</v>
      </c>
      <c r="AM196" s="47"/>
      <c r="AN196" s="47"/>
      <c r="AO196" s="47"/>
      <c r="AP196" s="18"/>
      <c r="AQ196" s="18"/>
      <c r="AR196" s="18"/>
      <c r="AS196" s="18"/>
      <c r="AT196" s="18"/>
      <c r="AU196" s="18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</row>
    <row r="197" spans="1:65" x14ac:dyDescent="0.25">
      <c r="A197" s="72">
        <v>149</v>
      </c>
      <c r="B197" s="87" t="s">
        <v>217</v>
      </c>
      <c r="C197" s="87" t="s">
        <v>216</v>
      </c>
      <c r="D197" s="87" t="s">
        <v>137</v>
      </c>
      <c r="E197" s="87" t="s">
        <v>138</v>
      </c>
      <c r="F197" s="106" t="s">
        <v>215</v>
      </c>
      <c r="G197" s="87"/>
      <c r="H197" s="6" t="s">
        <v>937</v>
      </c>
      <c r="I197" s="87"/>
      <c r="J197" s="87"/>
      <c r="K197" s="28" t="s">
        <v>459</v>
      </c>
      <c r="L197" s="142" t="s">
        <v>458</v>
      </c>
      <c r="M197" s="28" t="s">
        <v>457</v>
      </c>
      <c r="N197" s="30">
        <v>43983</v>
      </c>
      <c r="O197" s="46">
        <v>45000</v>
      </c>
      <c r="P197" s="32">
        <v>12814</v>
      </c>
      <c r="Q197" s="30">
        <v>43983</v>
      </c>
      <c r="R197" s="30">
        <v>44348</v>
      </c>
      <c r="S197" s="28" t="s">
        <v>203</v>
      </c>
      <c r="T197" s="27"/>
      <c r="U197" s="27"/>
      <c r="V197" s="27"/>
      <c r="W197" s="30" t="s">
        <v>477</v>
      </c>
      <c r="X197" s="18" t="s">
        <v>140</v>
      </c>
      <c r="Y197" s="18" t="s">
        <v>481</v>
      </c>
      <c r="Z197" s="20">
        <v>44344</v>
      </c>
      <c r="AA197" s="22">
        <v>13059</v>
      </c>
      <c r="AB197" s="69" t="s">
        <v>478</v>
      </c>
      <c r="AC197" s="20">
        <v>44349</v>
      </c>
      <c r="AD197" s="20">
        <v>44713</v>
      </c>
      <c r="AE197" s="18"/>
      <c r="AF197" s="18"/>
      <c r="AG197" s="42"/>
      <c r="AH197" s="42"/>
      <c r="AI197" s="21"/>
      <c r="AJ197" s="21"/>
      <c r="AK197" s="42"/>
      <c r="AL197" s="42">
        <f t="shared" ref="AL197:AL299" si="17">O197-AH197+AG197+AK197</f>
        <v>45000</v>
      </c>
      <c r="AM197" s="46">
        <v>71000</v>
      </c>
      <c r="AN197" s="46">
        <v>48204.06</v>
      </c>
      <c r="AO197" s="46">
        <f t="shared" si="2"/>
        <v>119204.06</v>
      </c>
      <c r="AP197" s="18"/>
      <c r="AQ197" s="18"/>
      <c r="AR197" s="18"/>
      <c r="AS197" s="18"/>
      <c r="AT197" s="18"/>
      <c r="AU197" s="18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</row>
    <row r="198" spans="1:65" x14ac:dyDescent="0.25">
      <c r="A198" s="72"/>
      <c r="B198" s="87"/>
      <c r="C198" s="87"/>
      <c r="D198" s="87"/>
      <c r="E198" s="87"/>
      <c r="F198" s="106"/>
      <c r="G198" s="87"/>
      <c r="H198" s="6"/>
      <c r="I198" s="87"/>
      <c r="J198" s="87"/>
      <c r="K198" s="35"/>
      <c r="L198" s="143"/>
      <c r="M198" s="35"/>
      <c r="N198" s="37"/>
      <c r="O198" s="47"/>
      <c r="P198" s="39"/>
      <c r="Q198" s="37"/>
      <c r="R198" s="37"/>
      <c r="S198" s="35"/>
      <c r="T198" s="34"/>
      <c r="U198" s="34"/>
      <c r="V198" s="34"/>
      <c r="W198" s="37"/>
      <c r="X198" s="18" t="s">
        <v>140</v>
      </c>
      <c r="Y198" s="18" t="s">
        <v>200</v>
      </c>
      <c r="Z198" s="20">
        <v>44707</v>
      </c>
      <c r="AA198" s="22">
        <v>13300</v>
      </c>
      <c r="AB198" s="69" t="s">
        <v>478</v>
      </c>
      <c r="AC198" s="20">
        <v>44714</v>
      </c>
      <c r="AD198" s="20">
        <v>45078</v>
      </c>
      <c r="AE198" s="18"/>
      <c r="AF198" s="18"/>
      <c r="AG198" s="42"/>
      <c r="AH198" s="42"/>
      <c r="AI198" s="20">
        <v>44669</v>
      </c>
      <c r="AJ198" s="66">
        <v>0.1052</v>
      </c>
      <c r="AK198" s="42">
        <v>4737</v>
      </c>
      <c r="AL198" s="42">
        <v>49737</v>
      </c>
      <c r="AM198" s="47"/>
      <c r="AN198" s="47"/>
      <c r="AO198" s="47"/>
      <c r="AP198" s="18"/>
      <c r="AQ198" s="18"/>
      <c r="AR198" s="18"/>
      <c r="AS198" s="18"/>
      <c r="AT198" s="18"/>
      <c r="AU198" s="18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</row>
    <row r="199" spans="1:65" x14ac:dyDescent="0.25">
      <c r="A199" s="72">
        <v>150</v>
      </c>
      <c r="B199" s="87" t="s">
        <v>217</v>
      </c>
      <c r="C199" s="87" t="s">
        <v>216</v>
      </c>
      <c r="D199" s="87" t="s">
        <v>137</v>
      </c>
      <c r="E199" s="87" t="s">
        <v>138</v>
      </c>
      <c r="F199" s="106" t="s">
        <v>242</v>
      </c>
      <c r="G199" s="87"/>
      <c r="H199" s="7" t="s">
        <v>937</v>
      </c>
      <c r="I199" s="87"/>
      <c r="J199" s="87"/>
      <c r="K199" s="28" t="s">
        <v>456</v>
      </c>
      <c r="L199" s="142" t="s">
        <v>455</v>
      </c>
      <c r="M199" s="28" t="s">
        <v>454</v>
      </c>
      <c r="N199" s="30">
        <v>44013</v>
      </c>
      <c r="O199" s="46">
        <v>45312</v>
      </c>
      <c r="P199" s="32">
        <v>12836</v>
      </c>
      <c r="Q199" s="30">
        <v>44013</v>
      </c>
      <c r="R199" s="30">
        <v>44378</v>
      </c>
      <c r="S199" s="28" t="s">
        <v>203</v>
      </c>
      <c r="T199" s="27"/>
      <c r="U199" s="27"/>
      <c r="V199" s="27"/>
      <c r="W199" s="30" t="s">
        <v>477</v>
      </c>
      <c r="X199" s="27" t="s">
        <v>140</v>
      </c>
      <c r="Y199" s="27" t="s">
        <v>481</v>
      </c>
      <c r="Z199" s="30">
        <v>44372</v>
      </c>
      <c r="AA199" s="32">
        <v>13079</v>
      </c>
      <c r="AB199" s="27" t="s">
        <v>478</v>
      </c>
      <c r="AC199" s="30">
        <v>44379</v>
      </c>
      <c r="AD199" s="30">
        <v>44743</v>
      </c>
      <c r="AE199" s="27"/>
      <c r="AF199" s="26"/>
      <c r="AG199" s="46"/>
      <c r="AH199" s="46"/>
      <c r="AI199" s="21"/>
      <c r="AJ199" s="21"/>
      <c r="AK199" s="42"/>
      <c r="AL199" s="42">
        <f t="shared" si="17"/>
        <v>45312</v>
      </c>
      <c r="AM199" s="46">
        <f>37720.87+18049.28</f>
        <v>55770.15</v>
      </c>
      <c r="AN199" s="46">
        <v>15501.36</v>
      </c>
      <c r="AO199" s="46">
        <f t="shared" si="2"/>
        <v>71271.510000000009</v>
      </c>
      <c r="AP199" s="18"/>
      <c r="AQ199" s="18"/>
      <c r="AR199" s="18"/>
      <c r="AS199" s="18"/>
      <c r="AT199" s="18"/>
      <c r="AU199" s="18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</row>
    <row r="200" spans="1:65" x14ac:dyDescent="0.25">
      <c r="A200" s="72"/>
      <c r="B200" s="87"/>
      <c r="C200" s="87"/>
      <c r="D200" s="87"/>
      <c r="E200" s="87"/>
      <c r="F200" s="106"/>
      <c r="G200" s="87"/>
      <c r="H200" s="7"/>
      <c r="I200" s="87"/>
      <c r="J200" s="87"/>
      <c r="K200" s="35"/>
      <c r="L200" s="143"/>
      <c r="M200" s="35"/>
      <c r="N200" s="37"/>
      <c r="O200" s="47"/>
      <c r="P200" s="39"/>
      <c r="Q200" s="37"/>
      <c r="R200" s="37"/>
      <c r="S200" s="35"/>
      <c r="T200" s="34"/>
      <c r="U200" s="34"/>
      <c r="V200" s="34"/>
      <c r="W200" s="37"/>
      <c r="X200" s="34"/>
      <c r="Y200" s="34"/>
      <c r="Z200" s="37"/>
      <c r="AA200" s="39"/>
      <c r="AB200" s="34"/>
      <c r="AC200" s="37"/>
      <c r="AD200" s="37"/>
      <c r="AE200" s="34"/>
      <c r="AF200" s="33"/>
      <c r="AG200" s="47"/>
      <c r="AH200" s="47"/>
      <c r="AI200" s="20">
        <v>44633</v>
      </c>
      <c r="AJ200" s="66">
        <v>0.10580000000000001</v>
      </c>
      <c r="AK200" s="42">
        <v>4800</v>
      </c>
      <c r="AL200" s="42">
        <v>50112</v>
      </c>
      <c r="AM200" s="47"/>
      <c r="AN200" s="47"/>
      <c r="AO200" s="47"/>
      <c r="AP200" s="18"/>
      <c r="AQ200" s="18"/>
      <c r="AR200" s="18"/>
      <c r="AS200" s="18"/>
      <c r="AT200" s="18"/>
      <c r="AU200" s="18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</row>
    <row r="201" spans="1:65" x14ac:dyDescent="0.25">
      <c r="A201" s="72">
        <v>151</v>
      </c>
      <c r="B201" s="87" t="s">
        <v>217</v>
      </c>
      <c r="C201" s="87" t="s">
        <v>216</v>
      </c>
      <c r="D201" s="87" t="s">
        <v>137</v>
      </c>
      <c r="E201" s="87" t="s">
        <v>138</v>
      </c>
      <c r="F201" s="106" t="s">
        <v>242</v>
      </c>
      <c r="G201" s="87"/>
      <c r="H201" s="7" t="s">
        <v>937</v>
      </c>
      <c r="I201" s="87"/>
      <c r="J201" s="87"/>
      <c r="K201" s="28" t="s">
        <v>453</v>
      </c>
      <c r="L201" s="142" t="s">
        <v>452</v>
      </c>
      <c r="M201" s="28" t="s">
        <v>451</v>
      </c>
      <c r="N201" s="30">
        <v>44013</v>
      </c>
      <c r="O201" s="46">
        <v>45336</v>
      </c>
      <c r="P201" s="32">
        <v>12836</v>
      </c>
      <c r="Q201" s="30">
        <v>44013</v>
      </c>
      <c r="R201" s="30">
        <v>44378</v>
      </c>
      <c r="S201" s="28" t="s">
        <v>203</v>
      </c>
      <c r="T201" s="27"/>
      <c r="U201" s="27"/>
      <c r="V201" s="27"/>
      <c r="W201" s="30" t="s">
        <v>477</v>
      </c>
      <c r="X201" s="18" t="s">
        <v>140</v>
      </c>
      <c r="Y201" s="18" t="s">
        <v>481</v>
      </c>
      <c r="Z201" s="20">
        <v>44372</v>
      </c>
      <c r="AA201" s="22">
        <v>13079</v>
      </c>
      <c r="AB201" s="69" t="s">
        <v>478</v>
      </c>
      <c r="AC201" s="20">
        <v>44379</v>
      </c>
      <c r="AD201" s="20">
        <v>44743</v>
      </c>
      <c r="AE201" s="18"/>
      <c r="AF201" s="18"/>
      <c r="AG201" s="42"/>
      <c r="AH201" s="42"/>
      <c r="AI201" s="20">
        <v>44634</v>
      </c>
      <c r="AJ201" s="66">
        <v>0.10580000000000001</v>
      </c>
      <c r="AK201" s="42">
        <v>4800</v>
      </c>
      <c r="AL201" s="42">
        <f t="shared" si="17"/>
        <v>50136</v>
      </c>
      <c r="AM201" s="46">
        <v>55576.59</v>
      </c>
      <c r="AN201" s="46">
        <v>19692.27</v>
      </c>
      <c r="AO201" s="46">
        <f t="shared" ref="AO201:AO305" si="18">AM201+AN201</f>
        <v>75268.86</v>
      </c>
      <c r="AP201" s="18"/>
      <c r="AQ201" s="18"/>
      <c r="AR201" s="18"/>
      <c r="AS201" s="18"/>
      <c r="AT201" s="18"/>
      <c r="AU201" s="18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</row>
    <row r="202" spans="1:65" x14ac:dyDescent="0.25">
      <c r="A202" s="72"/>
      <c r="B202" s="87"/>
      <c r="C202" s="87"/>
      <c r="D202" s="87"/>
      <c r="E202" s="87"/>
      <c r="F202" s="106"/>
      <c r="G202" s="87"/>
      <c r="H202" s="7"/>
      <c r="I202" s="87"/>
      <c r="J202" s="87"/>
      <c r="K202" s="35"/>
      <c r="L202" s="143"/>
      <c r="M202" s="35"/>
      <c r="N202" s="37"/>
      <c r="O202" s="47"/>
      <c r="P202" s="39"/>
      <c r="Q202" s="37"/>
      <c r="R202" s="37"/>
      <c r="S202" s="35"/>
      <c r="T202" s="34"/>
      <c r="U202" s="34"/>
      <c r="V202" s="34"/>
      <c r="W202" s="37"/>
      <c r="X202" s="18"/>
      <c r="Y202" s="18"/>
      <c r="Z202" s="20"/>
      <c r="AA202" s="22"/>
      <c r="AB202" s="69"/>
      <c r="AC202" s="20"/>
      <c r="AD202" s="20"/>
      <c r="AE202" s="18"/>
      <c r="AF202" s="18"/>
      <c r="AG202" s="42"/>
      <c r="AH202" s="42"/>
      <c r="AI202" s="21"/>
      <c r="AJ202" s="21"/>
      <c r="AK202" s="42"/>
      <c r="AL202" s="42">
        <v>50136</v>
      </c>
      <c r="AM202" s="47"/>
      <c r="AN202" s="47"/>
      <c r="AO202" s="47"/>
      <c r="AP202" s="18"/>
      <c r="AQ202" s="18"/>
      <c r="AR202" s="18"/>
      <c r="AS202" s="18"/>
      <c r="AT202" s="18"/>
      <c r="AU202" s="18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</row>
    <row r="203" spans="1:65" x14ac:dyDescent="0.25">
      <c r="A203" s="72">
        <v>152</v>
      </c>
      <c r="B203" s="87" t="s">
        <v>217</v>
      </c>
      <c r="C203" s="87" t="s">
        <v>216</v>
      </c>
      <c r="D203" s="87" t="s">
        <v>137</v>
      </c>
      <c r="E203" s="87" t="s">
        <v>138</v>
      </c>
      <c r="F203" s="106" t="s">
        <v>242</v>
      </c>
      <c r="G203" s="87"/>
      <c r="H203" s="7" t="s">
        <v>937</v>
      </c>
      <c r="I203" s="87"/>
      <c r="J203" s="87"/>
      <c r="K203" s="28" t="s">
        <v>450</v>
      </c>
      <c r="L203" s="142" t="s">
        <v>449</v>
      </c>
      <c r="M203" s="28" t="s">
        <v>448</v>
      </c>
      <c r="N203" s="30">
        <v>44013</v>
      </c>
      <c r="O203" s="46">
        <v>45408</v>
      </c>
      <c r="P203" s="32">
        <v>12836</v>
      </c>
      <c r="Q203" s="30">
        <v>44013</v>
      </c>
      <c r="R203" s="30">
        <v>44378</v>
      </c>
      <c r="S203" s="28" t="s">
        <v>203</v>
      </c>
      <c r="T203" s="27"/>
      <c r="U203" s="27"/>
      <c r="V203" s="27"/>
      <c r="W203" s="30" t="s">
        <v>477</v>
      </c>
      <c r="X203" s="18" t="s">
        <v>140</v>
      </c>
      <c r="Y203" s="18" t="s">
        <v>481</v>
      </c>
      <c r="Z203" s="20">
        <v>44372</v>
      </c>
      <c r="AA203" s="22">
        <v>13079</v>
      </c>
      <c r="AB203" s="69" t="s">
        <v>478</v>
      </c>
      <c r="AC203" s="20">
        <v>44379</v>
      </c>
      <c r="AD203" s="20">
        <v>44743</v>
      </c>
      <c r="AE203" s="18"/>
      <c r="AF203" s="18"/>
      <c r="AG203" s="42"/>
      <c r="AH203" s="42"/>
      <c r="AI203" s="21"/>
      <c r="AJ203" s="21"/>
      <c r="AK203" s="42"/>
      <c r="AL203" s="42">
        <f t="shared" si="17"/>
        <v>45408</v>
      </c>
      <c r="AM203" s="46">
        <v>55504.02</v>
      </c>
      <c r="AN203" s="46">
        <v>19402.95</v>
      </c>
      <c r="AO203" s="46">
        <f t="shared" si="18"/>
        <v>74906.97</v>
      </c>
      <c r="AP203" s="18"/>
      <c r="AQ203" s="18"/>
      <c r="AR203" s="18"/>
      <c r="AS203" s="18"/>
      <c r="AT203" s="18"/>
      <c r="AU203" s="18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</row>
    <row r="204" spans="1:65" x14ac:dyDescent="0.25">
      <c r="A204" s="72"/>
      <c r="B204" s="87"/>
      <c r="C204" s="87"/>
      <c r="D204" s="87"/>
      <c r="E204" s="87"/>
      <c r="F204" s="106"/>
      <c r="G204" s="87"/>
      <c r="H204" s="7"/>
      <c r="I204" s="87"/>
      <c r="J204" s="87"/>
      <c r="K204" s="35"/>
      <c r="L204" s="143"/>
      <c r="M204" s="35"/>
      <c r="N204" s="37"/>
      <c r="O204" s="47"/>
      <c r="P204" s="39"/>
      <c r="Q204" s="37"/>
      <c r="R204" s="37"/>
      <c r="S204" s="35"/>
      <c r="T204" s="34"/>
      <c r="U204" s="34"/>
      <c r="V204" s="34"/>
      <c r="W204" s="37"/>
      <c r="X204" s="18"/>
      <c r="Y204" s="18"/>
      <c r="Z204" s="20"/>
      <c r="AA204" s="22"/>
      <c r="AB204" s="69"/>
      <c r="AC204" s="20"/>
      <c r="AD204" s="20"/>
      <c r="AE204" s="18"/>
      <c r="AF204" s="18"/>
      <c r="AG204" s="42"/>
      <c r="AH204" s="42"/>
      <c r="AI204" s="20">
        <v>44635</v>
      </c>
      <c r="AJ204" s="66">
        <v>0.10580000000000001</v>
      </c>
      <c r="AK204" s="42">
        <v>4800</v>
      </c>
      <c r="AL204" s="42">
        <v>50208</v>
      </c>
      <c r="AM204" s="47"/>
      <c r="AN204" s="47"/>
      <c r="AO204" s="47"/>
      <c r="AP204" s="18"/>
      <c r="AQ204" s="18"/>
      <c r="AR204" s="18"/>
      <c r="AS204" s="18"/>
      <c r="AT204" s="18"/>
      <c r="AU204" s="18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</row>
    <row r="205" spans="1:65" x14ac:dyDescent="0.25">
      <c r="A205" s="72">
        <v>153</v>
      </c>
      <c r="B205" s="87" t="s">
        <v>217</v>
      </c>
      <c r="C205" s="87" t="s">
        <v>216</v>
      </c>
      <c r="D205" s="87" t="s">
        <v>137</v>
      </c>
      <c r="E205" s="87" t="s">
        <v>138</v>
      </c>
      <c r="F205" s="106" t="s">
        <v>242</v>
      </c>
      <c r="G205" s="87"/>
      <c r="H205" s="7" t="s">
        <v>937</v>
      </c>
      <c r="I205" s="87"/>
      <c r="J205" s="87"/>
      <c r="K205" s="28" t="s">
        <v>447</v>
      </c>
      <c r="L205" s="142" t="s">
        <v>446</v>
      </c>
      <c r="M205" s="28" t="s">
        <v>445</v>
      </c>
      <c r="N205" s="30">
        <v>44013</v>
      </c>
      <c r="O205" s="46">
        <v>45480</v>
      </c>
      <c r="P205" s="32">
        <v>12836</v>
      </c>
      <c r="Q205" s="30">
        <v>44013</v>
      </c>
      <c r="R205" s="30">
        <v>44378</v>
      </c>
      <c r="S205" s="28" t="s">
        <v>203</v>
      </c>
      <c r="T205" s="27"/>
      <c r="U205" s="27"/>
      <c r="V205" s="27"/>
      <c r="W205" s="30" t="s">
        <v>477</v>
      </c>
      <c r="X205" s="18" t="s">
        <v>140</v>
      </c>
      <c r="Y205" s="18" t="s">
        <v>481</v>
      </c>
      <c r="Z205" s="20">
        <v>44372</v>
      </c>
      <c r="AA205" s="22">
        <v>13079</v>
      </c>
      <c r="AB205" s="69" t="s">
        <v>478</v>
      </c>
      <c r="AC205" s="20">
        <v>44379</v>
      </c>
      <c r="AD205" s="20">
        <v>44743</v>
      </c>
      <c r="AE205" s="18"/>
      <c r="AF205" s="18"/>
      <c r="AG205" s="42"/>
      <c r="AH205" s="42"/>
      <c r="AI205" s="21"/>
      <c r="AJ205" s="21"/>
      <c r="AK205" s="42"/>
      <c r="AL205" s="42">
        <f t="shared" si="17"/>
        <v>45480</v>
      </c>
      <c r="AM205" s="46">
        <v>49185.36</v>
      </c>
      <c r="AN205" s="46">
        <v>20000.810000000001</v>
      </c>
      <c r="AO205" s="46">
        <f t="shared" si="18"/>
        <v>69186.17</v>
      </c>
      <c r="AP205" s="18"/>
      <c r="AQ205" s="18"/>
      <c r="AR205" s="18"/>
      <c r="AS205" s="18"/>
      <c r="AT205" s="18"/>
      <c r="AU205" s="18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</row>
    <row r="206" spans="1:65" x14ac:dyDescent="0.25">
      <c r="A206" s="72"/>
      <c r="B206" s="87"/>
      <c r="C206" s="87"/>
      <c r="D206" s="87"/>
      <c r="E206" s="87"/>
      <c r="F206" s="106"/>
      <c r="G206" s="87"/>
      <c r="H206" s="7"/>
      <c r="I206" s="87"/>
      <c r="J206" s="87"/>
      <c r="K206" s="35"/>
      <c r="L206" s="143"/>
      <c r="M206" s="35"/>
      <c r="N206" s="37"/>
      <c r="O206" s="47"/>
      <c r="P206" s="39"/>
      <c r="Q206" s="37"/>
      <c r="R206" s="37"/>
      <c r="S206" s="35"/>
      <c r="T206" s="34"/>
      <c r="U206" s="34"/>
      <c r="V206" s="34"/>
      <c r="W206" s="37"/>
      <c r="X206" s="18"/>
      <c r="Y206" s="18"/>
      <c r="Z206" s="20"/>
      <c r="AA206" s="22"/>
      <c r="AB206" s="69"/>
      <c r="AC206" s="20"/>
      <c r="AD206" s="20"/>
      <c r="AE206" s="18"/>
      <c r="AF206" s="18"/>
      <c r="AG206" s="42"/>
      <c r="AH206" s="42"/>
      <c r="AI206" s="20">
        <v>44634</v>
      </c>
      <c r="AJ206" s="66">
        <v>0.10580000000000001</v>
      </c>
      <c r="AK206" s="42">
        <v>4824</v>
      </c>
      <c r="AL206" s="42">
        <v>50304</v>
      </c>
      <c r="AM206" s="47"/>
      <c r="AN206" s="47"/>
      <c r="AO206" s="47"/>
      <c r="AP206" s="18"/>
      <c r="AQ206" s="18"/>
      <c r="AR206" s="18"/>
      <c r="AS206" s="18"/>
      <c r="AT206" s="18"/>
      <c r="AU206" s="18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</row>
    <row r="207" spans="1:65" x14ac:dyDescent="0.25">
      <c r="A207" s="17">
        <v>154</v>
      </c>
      <c r="B207" s="18" t="s">
        <v>217</v>
      </c>
      <c r="C207" s="18" t="s">
        <v>216</v>
      </c>
      <c r="D207" s="18" t="s">
        <v>137</v>
      </c>
      <c r="E207" s="18" t="s">
        <v>138</v>
      </c>
      <c r="F207" s="69" t="s">
        <v>242</v>
      </c>
      <c r="G207" s="18"/>
      <c r="H207" s="14" t="s">
        <v>937</v>
      </c>
      <c r="I207" s="18"/>
      <c r="J207" s="18"/>
      <c r="K207" s="19" t="s">
        <v>444</v>
      </c>
      <c r="L207" s="104" t="s">
        <v>443</v>
      </c>
      <c r="M207" s="19" t="s">
        <v>1011</v>
      </c>
      <c r="N207" s="20">
        <v>44013</v>
      </c>
      <c r="O207" s="128">
        <v>45528</v>
      </c>
      <c r="P207" s="22">
        <v>12836</v>
      </c>
      <c r="Q207" s="20">
        <v>44013</v>
      </c>
      <c r="R207" s="20">
        <v>44378</v>
      </c>
      <c r="S207" s="19" t="s">
        <v>203</v>
      </c>
      <c r="T207" s="18"/>
      <c r="U207" s="18"/>
      <c r="V207" s="18"/>
      <c r="W207" s="20" t="s">
        <v>477</v>
      </c>
      <c r="X207" s="18" t="s">
        <v>140</v>
      </c>
      <c r="Y207" s="18" t="s">
        <v>481</v>
      </c>
      <c r="Z207" s="20">
        <v>44372</v>
      </c>
      <c r="AA207" s="22">
        <v>13079</v>
      </c>
      <c r="AB207" s="69" t="s">
        <v>478</v>
      </c>
      <c r="AC207" s="20">
        <v>44379</v>
      </c>
      <c r="AD207" s="20">
        <v>44743</v>
      </c>
      <c r="AE207" s="18"/>
      <c r="AF207" s="18"/>
      <c r="AG207" s="42"/>
      <c r="AH207" s="42"/>
      <c r="AI207" s="21"/>
      <c r="AJ207" s="21"/>
      <c r="AK207" s="42"/>
      <c r="AL207" s="42">
        <f t="shared" si="17"/>
        <v>45528</v>
      </c>
      <c r="AM207" s="42">
        <v>68235.850000000006</v>
      </c>
      <c r="AN207" s="42">
        <v>19297.87</v>
      </c>
      <c r="AO207" s="42">
        <f>AM207+AN207</f>
        <v>87533.72</v>
      </c>
      <c r="AP207" s="18"/>
      <c r="AQ207" s="18"/>
      <c r="AR207" s="18"/>
      <c r="AS207" s="18"/>
      <c r="AT207" s="18"/>
      <c r="AU207" s="18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</row>
    <row r="208" spans="1:65" x14ac:dyDescent="0.25">
      <c r="A208" s="72">
        <v>155</v>
      </c>
      <c r="B208" s="87" t="s">
        <v>217</v>
      </c>
      <c r="C208" s="87" t="s">
        <v>216</v>
      </c>
      <c r="D208" s="87" t="s">
        <v>137</v>
      </c>
      <c r="E208" s="87" t="s">
        <v>138</v>
      </c>
      <c r="F208" s="106" t="s">
        <v>242</v>
      </c>
      <c r="G208" s="87"/>
      <c r="H208" s="7" t="s">
        <v>937</v>
      </c>
      <c r="I208" s="87"/>
      <c r="J208" s="87"/>
      <c r="K208" s="28" t="s">
        <v>442</v>
      </c>
      <c r="L208" s="142" t="s">
        <v>441</v>
      </c>
      <c r="M208" s="28" t="s">
        <v>440</v>
      </c>
      <c r="N208" s="30">
        <v>44013</v>
      </c>
      <c r="O208" s="46">
        <v>45576</v>
      </c>
      <c r="P208" s="32">
        <v>12836</v>
      </c>
      <c r="Q208" s="30">
        <v>44013</v>
      </c>
      <c r="R208" s="30">
        <v>44378</v>
      </c>
      <c r="S208" s="28" t="s">
        <v>203</v>
      </c>
      <c r="T208" s="27"/>
      <c r="U208" s="27"/>
      <c r="V208" s="27"/>
      <c r="W208" s="30" t="s">
        <v>477</v>
      </c>
      <c r="X208" s="18" t="s">
        <v>140</v>
      </c>
      <c r="Y208" s="18" t="s">
        <v>481</v>
      </c>
      <c r="Z208" s="20">
        <v>44372</v>
      </c>
      <c r="AA208" s="22">
        <v>13079</v>
      </c>
      <c r="AB208" s="69" t="s">
        <v>478</v>
      </c>
      <c r="AC208" s="20">
        <v>44379</v>
      </c>
      <c r="AD208" s="20">
        <v>44743</v>
      </c>
      <c r="AE208" s="18"/>
      <c r="AF208" s="18"/>
      <c r="AG208" s="42"/>
      <c r="AH208" s="42"/>
      <c r="AI208" s="21"/>
      <c r="AJ208" s="21"/>
      <c r="AK208" s="42"/>
      <c r="AL208" s="42">
        <f t="shared" si="17"/>
        <v>45576</v>
      </c>
      <c r="AM208" s="46">
        <f>18012.02+38218.32</f>
        <v>56230.34</v>
      </c>
      <c r="AN208" s="46">
        <v>20369.669999999998</v>
      </c>
      <c r="AO208" s="46">
        <f t="shared" si="18"/>
        <v>76600.009999999995</v>
      </c>
      <c r="AP208" s="18"/>
      <c r="AQ208" s="18"/>
      <c r="AR208" s="18"/>
      <c r="AS208" s="18"/>
      <c r="AT208" s="18"/>
      <c r="AU208" s="18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</row>
    <row r="209" spans="1:65" x14ac:dyDescent="0.25">
      <c r="A209" s="72"/>
      <c r="B209" s="87"/>
      <c r="C209" s="87"/>
      <c r="D209" s="87"/>
      <c r="E209" s="87"/>
      <c r="F209" s="106"/>
      <c r="G209" s="87"/>
      <c r="H209" s="7"/>
      <c r="I209" s="87"/>
      <c r="J209" s="87"/>
      <c r="K209" s="35"/>
      <c r="L209" s="143"/>
      <c r="M209" s="35"/>
      <c r="N209" s="37"/>
      <c r="O209" s="47"/>
      <c r="P209" s="39"/>
      <c r="Q209" s="37"/>
      <c r="R209" s="37"/>
      <c r="S209" s="35"/>
      <c r="T209" s="34"/>
      <c r="U209" s="34"/>
      <c r="V209" s="34"/>
      <c r="W209" s="37"/>
      <c r="X209" s="18"/>
      <c r="Y209" s="18"/>
      <c r="Z209" s="20"/>
      <c r="AA209" s="22"/>
      <c r="AB209" s="69"/>
      <c r="AC209" s="20"/>
      <c r="AD209" s="20"/>
      <c r="AE209" s="18"/>
      <c r="AF209" s="18"/>
      <c r="AG209" s="42"/>
      <c r="AH209" s="42"/>
      <c r="AI209" s="20">
        <v>44634</v>
      </c>
      <c r="AJ209" s="66">
        <v>0.10580000000000001</v>
      </c>
      <c r="AK209" s="42">
        <v>4824</v>
      </c>
      <c r="AL209" s="42">
        <v>50400</v>
      </c>
      <c r="AM209" s="47"/>
      <c r="AN209" s="47"/>
      <c r="AO209" s="47"/>
      <c r="AP209" s="18"/>
      <c r="AQ209" s="18"/>
      <c r="AR209" s="18"/>
      <c r="AS209" s="18"/>
      <c r="AT209" s="18"/>
      <c r="AU209" s="18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</row>
    <row r="210" spans="1:65" x14ac:dyDescent="0.25">
      <c r="A210" s="72">
        <v>156</v>
      </c>
      <c r="B210" s="87" t="s">
        <v>217</v>
      </c>
      <c r="C210" s="87" t="s">
        <v>216</v>
      </c>
      <c r="D210" s="87" t="s">
        <v>137</v>
      </c>
      <c r="E210" s="87" t="s">
        <v>138</v>
      </c>
      <c r="F210" s="106" t="s">
        <v>242</v>
      </c>
      <c r="G210" s="87"/>
      <c r="H210" s="7" t="s">
        <v>937</v>
      </c>
      <c r="I210" s="87"/>
      <c r="J210" s="87"/>
      <c r="K210" s="28" t="s">
        <v>439</v>
      </c>
      <c r="L210" s="142" t="s">
        <v>438</v>
      </c>
      <c r="M210" s="28" t="s">
        <v>437</v>
      </c>
      <c r="N210" s="30">
        <v>44013</v>
      </c>
      <c r="O210" s="46">
        <v>45576</v>
      </c>
      <c r="P210" s="32">
        <v>12836</v>
      </c>
      <c r="Q210" s="30">
        <v>44013</v>
      </c>
      <c r="R210" s="30">
        <v>44378</v>
      </c>
      <c r="S210" s="28" t="s">
        <v>203</v>
      </c>
      <c r="T210" s="27"/>
      <c r="U210" s="27"/>
      <c r="V210" s="27"/>
      <c r="W210" s="30" t="s">
        <v>477</v>
      </c>
      <c r="X210" s="18" t="s">
        <v>140</v>
      </c>
      <c r="Y210" s="18" t="s">
        <v>481</v>
      </c>
      <c r="Z210" s="20">
        <v>44372</v>
      </c>
      <c r="AA210" s="22">
        <v>13079</v>
      </c>
      <c r="AB210" s="69" t="s">
        <v>478</v>
      </c>
      <c r="AC210" s="20">
        <v>44379</v>
      </c>
      <c r="AD210" s="20">
        <v>44743</v>
      </c>
      <c r="AE210" s="18"/>
      <c r="AF210" s="18"/>
      <c r="AG210" s="42"/>
      <c r="AH210" s="42"/>
      <c r="AI210" s="20"/>
      <c r="AJ210" s="21"/>
      <c r="AK210" s="42"/>
      <c r="AL210" s="42">
        <f t="shared" si="17"/>
        <v>45576</v>
      </c>
      <c r="AM210" s="46">
        <v>55329.58</v>
      </c>
      <c r="AN210" s="46">
        <v>17482.53</v>
      </c>
      <c r="AO210" s="46">
        <f t="shared" si="18"/>
        <v>72812.11</v>
      </c>
      <c r="AP210" s="18"/>
      <c r="AQ210" s="18"/>
      <c r="AR210" s="18"/>
      <c r="AS210" s="18"/>
      <c r="AT210" s="18"/>
      <c r="AU210" s="18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</row>
    <row r="211" spans="1:65" x14ac:dyDescent="0.25">
      <c r="A211" s="72"/>
      <c r="B211" s="87"/>
      <c r="C211" s="87"/>
      <c r="D211" s="87"/>
      <c r="E211" s="87"/>
      <c r="F211" s="106"/>
      <c r="G211" s="87"/>
      <c r="H211" s="7"/>
      <c r="I211" s="87"/>
      <c r="J211" s="87"/>
      <c r="K211" s="35"/>
      <c r="L211" s="143"/>
      <c r="M211" s="35"/>
      <c r="N211" s="37"/>
      <c r="O211" s="47"/>
      <c r="P211" s="39"/>
      <c r="Q211" s="37"/>
      <c r="R211" s="37"/>
      <c r="S211" s="35"/>
      <c r="T211" s="34"/>
      <c r="U211" s="34"/>
      <c r="V211" s="34"/>
      <c r="W211" s="37"/>
      <c r="X211" s="18"/>
      <c r="Y211" s="18"/>
      <c r="Z211" s="20"/>
      <c r="AA211" s="22"/>
      <c r="AB211" s="69"/>
      <c r="AC211" s="20"/>
      <c r="AD211" s="20"/>
      <c r="AE211" s="18"/>
      <c r="AF211" s="18"/>
      <c r="AG211" s="42"/>
      <c r="AH211" s="42"/>
      <c r="AI211" s="20">
        <v>44630</v>
      </c>
      <c r="AJ211" s="66">
        <v>0.10580000000000001</v>
      </c>
      <c r="AK211" s="42">
        <v>4824</v>
      </c>
      <c r="AL211" s="42">
        <v>50400</v>
      </c>
      <c r="AM211" s="47"/>
      <c r="AN211" s="47"/>
      <c r="AO211" s="47"/>
      <c r="AP211" s="18"/>
      <c r="AQ211" s="18"/>
      <c r="AR211" s="18"/>
      <c r="AS211" s="18"/>
      <c r="AT211" s="18"/>
      <c r="AU211" s="18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</row>
    <row r="212" spans="1:65" x14ac:dyDescent="0.25">
      <c r="A212" s="72">
        <v>157</v>
      </c>
      <c r="B212" s="87" t="s">
        <v>217</v>
      </c>
      <c r="C212" s="87" t="s">
        <v>216</v>
      </c>
      <c r="D212" s="87" t="s">
        <v>137</v>
      </c>
      <c r="E212" s="87" t="s">
        <v>138</v>
      </c>
      <c r="F212" s="106" t="s">
        <v>242</v>
      </c>
      <c r="G212" s="87"/>
      <c r="H212" s="7" t="s">
        <v>937</v>
      </c>
      <c r="I212" s="87"/>
      <c r="J212" s="87"/>
      <c r="K212" s="28" t="s">
        <v>436</v>
      </c>
      <c r="L212" s="142" t="s">
        <v>435</v>
      </c>
      <c r="M212" s="28" t="s">
        <v>434</v>
      </c>
      <c r="N212" s="30">
        <v>44013</v>
      </c>
      <c r="O212" s="46">
        <v>45576</v>
      </c>
      <c r="P212" s="32">
        <v>12836</v>
      </c>
      <c r="Q212" s="30">
        <v>44013</v>
      </c>
      <c r="R212" s="30">
        <v>44378</v>
      </c>
      <c r="S212" s="28" t="s">
        <v>203</v>
      </c>
      <c r="T212" s="27"/>
      <c r="U212" s="27"/>
      <c r="V212" s="27"/>
      <c r="W212" s="30" t="s">
        <v>477</v>
      </c>
      <c r="X212" s="18" t="s">
        <v>140</v>
      </c>
      <c r="Y212" s="18" t="s">
        <v>481</v>
      </c>
      <c r="Z212" s="20">
        <v>44372</v>
      </c>
      <c r="AA212" s="22">
        <v>13079</v>
      </c>
      <c r="AB212" s="69" t="s">
        <v>478</v>
      </c>
      <c r="AC212" s="20">
        <v>44744</v>
      </c>
      <c r="AD212" s="20">
        <v>44743</v>
      </c>
      <c r="AE212" s="18"/>
      <c r="AF212" s="18"/>
      <c r="AG212" s="42"/>
      <c r="AH212" s="42"/>
      <c r="AI212" s="21"/>
      <c r="AJ212" s="21"/>
      <c r="AK212" s="42"/>
      <c r="AL212" s="42">
        <f t="shared" si="17"/>
        <v>45576</v>
      </c>
      <c r="AM212" s="46">
        <v>56085.7</v>
      </c>
      <c r="AN212" s="46">
        <v>19980.52</v>
      </c>
      <c r="AO212" s="46">
        <f t="shared" si="18"/>
        <v>76066.22</v>
      </c>
      <c r="AP212" s="18"/>
      <c r="AQ212" s="18"/>
      <c r="AR212" s="18"/>
      <c r="AS212" s="18"/>
      <c r="AT212" s="18"/>
      <c r="AU212" s="18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</row>
    <row r="213" spans="1:65" x14ac:dyDescent="0.25">
      <c r="A213" s="72"/>
      <c r="B213" s="87"/>
      <c r="C213" s="87"/>
      <c r="D213" s="87"/>
      <c r="E213" s="87"/>
      <c r="F213" s="106"/>
      <c r="G213" s="87"/>
      <c r="H213" s="7"/>
      <c r="I213" s="87"/>
      <c r="J213" s="87"/>
      <c r="K213" s="35"/>
      <c r="L213" s="143"/>
      <c r="M213" s="35"/>
      <c r="N213" s="37"/>
      <c r="O213" s="47"/>
      <c r="P213" s="39"/>
      <c r="Q213" s="37"/>
      <c r="R213" s="37"/>
      <c r="S213" s="35"/>
      <c r="T213" s="34"/>
      <c r="U213" s="34"/>
      <c r="V213" s="34"/>
      <c r="W213" s="37"/>
      <c r="X213" s="18"/>
      <c r="Y213" s="18"/>
      <c r="Z213" s="20"/>
      <c r="AA213" s="22"/>
      <c r="AB213" s="69"/>
      <c r="AC213" s="20"/>
      <c r="AD213" s="20"/>
      <c r="AE213" s="18"/>
      <c r="AF213" s="18"/>
      <c r="AG213" s="42"/>
      <c r="AH213" s="42"/>
      <c r="AI213" s="20">
        <v>44634</v>
      </c>
      <c r="AJ213" s="66">
        <v>0.1056</v>
      </c>
      <c r="AK213" s="42">
        <v>4824</v>
      </c>
      <c r="AL213" s="42">
        <v>50400</v>
      </c>
      <c r="AM213" s="47"/>
      <c r="AN213" s="47"/>
      <c r="AO213" s="47"/>
      <c r="AP213" s="18"/>
      <c r="AQ213" s="18"/>
      <c r="AR213" s="18"/>
      <c r="AS213" s="18"/>
      <c r="AT213" s="18"/>
      <c r="AU213" s="18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</row>
    <row r="214" spans="1:65" x14ac:dyDescent="0.25">
      <c r="A214" s="17">
        <v>158</v>
      </c>
      <c r="B214" s="18" t="s">
        <v>217</v>
      </c>
      <c r="C214" s="18" t="s">
        <v>216</v>
      </c>
      <c r="D214" s="18" t="s">
        <v>137</v>
      </c>
      <c r="E214" s="18" t="s">
        <v>138</v>
      </c>
      <c r="F214" s="69" t="s">
        <v>242</v>
      </c>
      <c r="G214" s="18"/>
      <c r="H214" s="14" t="s">
        <v>937</v>
      </c>
      <c r="I214" s="18"/>
      <c r="J214" s="18"/>
      <c r="K214" s="19" t="s">
        <v>433</v>
      </c>
      <c r="L214" s="104" t="s">
        <v>432</v>
      </c>
      <c r="M214" s="19" t="s">
        <v>431</v>
      </c>
      <c r="N214" s="20">
        <v>44013</v>
      </c>
      <c r="O214" s="128">
        <v>45576</v>
      </c>
      <c r="P214" s="22">
        <v>12836</v>
      </c>
      <c r="Q214" s="20">
        <v>44013</v>
      </c>
      <c r="R214" s="20">
        <v>44378</v>
      </c>
      <c r="S214" s="19" t="s">
        <v>203</v>
      </c>
      <c r="T214" s="18"/>
      <c r="U214" s="18"/>
      <c r="V214" s="18"/>
      <c r="W214" s="20" t="s">
        <v>477</v>
      </c>
      <c r="X214" s="18" t="s">
        <v>140</v>
      </c>
      <c r="Y214" s="18" t="s">
        <v>484</v>
      </c>
      <c r="Z214" s="20">
        <v>44372</v>
      </c>
      <c r="AA214" s="22">
        <v>13079</v>
      </c>
      <c r="AB214" s="69" t="s">
        <v>478</v>
      </c>
      <c r="AC214" s="20">
        <v>44379</v>
      </c>
      <c r="AD214" s="20">
        <v>44743</v>
      </c>
      <c r="AE214" s="18"/>
      <c r="AF214" s="18"/>
      <c r="AG214" s="42"/>
      <c r="AH214" s="42"/>
      <c r="AI214" s="21"/>
      <c r="AJ214" s="21"/>
      <c r="AK214" s="42"/>
      <c r="AL214" s="42">
        <f t="shared" si="17"/>
        <v>45576</v>
      </c>
      <c r="AM214" s="42">
        <v>49517.37</v>
      </c>
      <c r="AN214" s="42">
        <v>0</v>
      </c>
      <c r="AO214" s="42">
        <f t="shared" si="18"/>
        <v>49517.37</v>
      </c>
      <c r="AP214" s="18"/>
      <c r="AQ214" s="18"/>
      <c r="AR214" s="18"/>
      <c r="AS214" s="18"/>
      <c r="AT214" s="18"/>
      <c r="AU214" s="18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</row>
    <row r="215" spans="1:65" x14ac:dyDescent="0.25">
      <c r="A215" s="17">
        <v>159</v>
      </c>
      <c r="B215" s="18" t="s">
        <v>217</v>
      </c>
      <c r="C215" s="18" t="s">
        <v>216</v>
      </c>
      <c r="D215" s="18" t="s">
        <v>137</v>
      </c>
      <c r="E215" s="18" t="s">
        <v>138</v>
      </c>
      <c r="F215" s="69" t="s">
        <v>242</v>
      </c>
      <c r="G215" s="18"/>
      <c r="H215" s="14" t="s">
        <v>937</v>
      </c>
      <c r="I215" s="18"/>
      <c r="J215" s="18"/>
      <c r="K215" s="19" t="s">
        <v>430</v>
      </c>
      <c r="L215" s="104" t="s">
        <v>429</v>
      </c>
      <c r="M215" s="19" t="s">
        <v>428</v>
      </c>
      <c r="N215" s="20">
        <v>44013</v>
      </c>
      <c r="O215" s="128">
        <v>45576</v>
      </c>
      <c r="P215" s="22">
        <v>12836</v>
      </c>
      <c r="Q215" s="20">
        <v>44013</v>
      </c>
      <c r="R215" s="20">
        <v>44378</v>
      </c>
      <c r="S215" s="19" t="s">
        <v>203</v>
      </c>
      <c r="T215" s="18"/>
      <c r="U215" s="18"/>
      <c r="V215" s="18"/>
      <c r="W215" s="20" t="s">
        <v>477</v>
      </c>
      <c r="X215" s="18" t="s">
        <v>140</v>
      </c>
      <c r="Y215" s="18" t="s">
        <v>481</v>
      </c>
      <c r="Z215" s="20">
        <v>44372</v>
      </c>
      <c r="AA215" s="22">
        <v>13079</v>
      </c>
      <c r="AB215" s="69" t="s">
        <v>478</v>
      </c>
      <c r="AC215" s="20">
        <v>44379</v>
      </c>
      <c r="AD215" s="20">
        <v>44743</v>
      </c>
      <c r="AE215" s="18"/>
      <c r="AF215" s="18"/>
      <c r="AG215" s="42"/>
      <c r="AH215" s="42"/>
      <c r="AI215" s="21"/>
      <c r="AJ215" s="21"/>
      <c r="AK215" s="42"/>
      <c r="AL215" s="42">
        <f t="shared" si="17"/>
        <v>45576</v>
      </c>
      <c r="AM215" s="42">
        <v>56696.54</v>
      </c>
      <c r="AN215" s="42">
        <v>2195.87</v>
      </c>
      <c r="AO215" s="42">
        <f t="shared" si="18"/>
        <v>58892.41</v>
      </c>
      <c r="AP215" s="18"/>
      <c r="AQ215" s="18"/>
      <c r="AR215" s="18"/>
      <c r="AS215" s="18"/>
      <c r="AT215" s="18"/>
      <c r="AU215" s="18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</row>
    <row r="216" spans="1:65" x14ac:dyDescent="0.25">
      <c r="A216" s="72">
        <v>160</v>
      </c>
      <c r="B216" s="87" t="s">
        <v>217</v>
      </c>
      <c r="C216" s="87" t="s">
        <v>216</v>
      </c>
      <c r="D216" s="87" t="s">
        <v>137</v>
      </c>
      <c r="E216" s="87" t="s">
        <v>138</v>
      </c>
      <c r="F216" s="106" t="s">
        <v>242</v>
      </c>
      <c r="G216" s="87"/>
      <c r="H216" s="7" t="s">
        <v>937</v>
      </c>
      <c r="I216" s="87"/>
      <c r="J216" s="87"/>
      <c r="K216" s="28" t="s">
        <v>427</v>
      </c>
      <c r="L216" s="142" t="s">
        <v>426</v>
      </c>
      <c r="M216" s="28" t="s">
        <v>425</v>
      </c>
      <c r="N216" s="30">
        <v>44013</v>
      </c>
      <c r="O216" s="46">
        <v>45576</v>
      </c>
      <c r="P216" s="32">
        <v>12836</v>
      </c>
      <c r="Q216" s="30">
        <v>44013</v>
      </c>
      <c r="R216" s="30">
        <v>44378</v>
      </c>
      <c r="S216" s="28" t="s">
        <v>203</v>
      </c>
      <c r="T216" s="27"/>
      <c r="U216" s="27"/>
      <c r="V216" s="27"/>
      <c r="W216" s="30" t="s">
        <v>477</v>
      </c>
      <c r="X216" s="18" t="s">
        <v>140</v>
      </c>
      <c r="Y216" s="18" t="s">
        <v>481</v>
      </c>
      <c r="Z216" s="30">
        <v>44372</v>
      </c>
      <c r="AA216" s="22">
        <v>13079</v>
      </c>
      <c r="AB216" s="69" t="s">
        <v>483</v>
      </c>
      <c r="AC216" s="20">
        <v>44379</v>
      </c>
      <c r="AD216" s="20">
        <v>44743</v>
      </c>
      <c r="AE216" s="18"/>
      <c r="AF216" s="18"/>
      <c r="AG216" s="42"/>
      <c r="AH216" s="42"/>
      <c r="AI216" s="21"/>
      <c r="AJ216" s="21"/>
      <c r="AK216" s="42"/>
      <c r="AL216" s="42">
        <f t="shared" si="17"/>
        <v>45576</v>
      </c>
      <c r="AM216" s="46">
        <v>55514.73</v>
      </c>
      <c r="AN216" s="46">
        <v>20148.05</v>
      </c>
      <c r="AO216" s="46">
        <f t="shared" si="18"/>
        <v>75662.78</v>
      </c>
      <c r="AP216" s="18"/>
      <c r="AQ216" s="18"/>
      <c r="AR216" s="18"/>
      <c r="AS216" s="18"/>
      <c r="AT216" s="18"/>
      <c r="AU216" s="18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</row>
    <row r="217" spans="1:65" x14ac:dyDescent="0.25">
      <c r="A217" s="72"/>
      <c r="B217" s="87"/>
      <c r="C217" s="87"/>
      <c r="D217" s="87"/>
      <c r="E217" s="87"/>
      <c r="F217" s="106"/>
      <c r="G217" s="87"/>
      <c r="H217" s="7"/>
      <c r="I217" s="87"/>
      <c r="J217" s="87"/>
      <c r="K217" s="35"/>
      <c r="L217" s="143"/>
      <c r="M217" s="35"/>
      <c r="N217" s="37"/>
      <c r="O217" s="47"/>
      <c r="P217" s="39"/>
      <c r="Q217" s="37"/>
      <c r="R217" s="37"/>
      <c r="S217" s="35"/>
      <c r="T217" s="34"/>
      <c r="U217" s="34"/>
      <c r="V217" s="34"/>
      <c r="W217" s="37"/>
      <c r="X217" s="18"/>
      <c r="Y217" s="18"/>
      <c r="Z217" s="37"/>
      <c r="AA217" s="22"/>
      <c r="AB217" s="69"/>
      <c r="AC217" s="20"/>
      <c r="AD217" s="20"/>
      <c r="AE217" s="18"/>
      <c r="AF217" s="18"/>
      <c r="AG217" s="42"/>
      <c r="AH217" s="42"/>
      <c r="AI217" s="20">
        <v>44634</v>
      </c>
      <c r="AJ217" s="66">
        <v>0.10580000000000001</v>
      </c>
      <c r="AK217" s="42">
        <v>4824</v>
      </c>
      <c r="AL217" s="42">
        <v>50400</v>
      </c>
      <c r="AM217" s="47"/>
      <c r="AN217" s="47"/>
      <c r="AO217" s="47"/>
      <c r="AP217" s="18"/>
      <c r="AQ217" s="18"/>
      <c r="AR217" s="18"/>
      <c r="AS217" s="18"/>
      <c r="AT217" s="18"/>
      <c r="AU217" s="18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</row>
    <row r="218" spans="1:65" x14ac:dyDescent="0.25">
      <c r="A218" s="72">
        <v>161</v>
      </c>
      <c r="B218" s="87" t="s">
        <v>217</v>
      </c>
      <c r="C218" s="87" t="s">
        <v>216</v>
      </c>
      <c r="D218" s="87" t="s">
        <v>137</v>
      </c>
      <c r="E218" s="87" t="s">
        <v>138</v>
      </c>
      <c r="F218" s="106" t="s">
        <v>242</v>
      </c>
      <c r="G218" s="87"/>
      <c r="H218" s="7" t="s">
        <v>937</v>
      </c>
      <c r="I218" s="87"/>
      <c r="J218" s="87"/>
      <c r="K218" s="28" t="s">
        <v>424</v>
      </c>
      <c r="L218" s="142" t="s">
        <v>423</v>
      </c>
      <c r="M218" s="28" t="s">
        <v>422</v>
      </c>
      <c r="N218" s="30">
        <v>44013</v>
      </c>
      <c r="O218" s="46">
        <v>45600</v>
      </c>
      <c r="P218" s="32">
        <v>12836</v>
      </c>
      <c r="Q218" s="30">
        <v>44013</v>
      </c>
      <c r="R218" s="30">
        <v>44378</v>
      </c>
      <c r="S218" s="28" t="s">
        <v>203</v>
      </c>
      <c r="T218" s="27"/>
      <c r="U218" s="27"/>
      <c r="V218" s="27"/>
      <c r="W218" s="30" t="s">
        <v>477</v>
      </c>
      <c r="X218" s="18" t="s">
        <v>140</v>
      </c>
      <c r="Y218" s="18" t="s">
        <v>481</v>
      </c>
      <c r="Z218" s="30">
        <v>44372</v>
      </c>
      <c r="AA218" s="22">
        <v>13079</v>
      </c>
      <c r="AB218" s="69" t="s">
        <v>478</v>
      </c>
      <c r="AC218" s="20">
        <v>44379</v>
      </c>
      <c r="AD218" s="20">
        <v>44743</v>
      </c>
      <c r="AE218" s="18"/>
      <c r="AF218" s="18"/>
      <c r="AG218" s="42"/>
      <c r="AH218" s="42"/>
      <c r="AI218" s="21"/>
      <c r="AJ218" s="21"/>
      <c r="AK218" s="42"/>
      <c r="AL218" s="42">
        <f t="shared" si="17"/>
        <v>45600</v>
      </c>
      <c r="AM218" s="46">
        <v>55716.23</v>
      </c>
      <c r="AN218" s="46">
        <v>19803.490000000002</v>
      </c>
      <c r="AO218" s="46">
        <f t="shared" si="18"/>
        <v>75519.72</v>
      </c>
      <c r="AP218" s="18"/>
      <c r="AQ218" s="18"/>
      <c r="AR218" s="18"/>
      <c r="AS218" s="18"/>
      <c r="AT218" s="18"/>
      <c r="AU218" s="18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</row>
    <row r="219" spans="1:65" x14ac:dyDescent="0.25">
      <c r="A219" s="72"/>
      <c r="B219" s="87"/>
      <c r="C219" s="87"/>
      <c r="D219" s="87"/>
      <c r="E219" s="87"/>
      <c r="F219" s="106"/>
      <c r="G219" s="87"/>
      <c r="H219" s="7"/>
      <c r="I219" s="87"/>
      <c r="J219" s="87"/>
      <c r="K219" s="35"/>
      <c r="L219" s="143"/>
      <c r="M219" s="35"/>
      <c r="N219" s="37"/>
      <c r="O219" s="47"/>
      <c r="P219" s="39"/>
      <c r="Q219" s="37"/>
      <c r="R219" s="37"/>
      <c r="S219" s="35"/>
      <c r="T219" s="34"/>
      <c r="U219" s="34"/>
      <c r="V219" s="34"/>
      <c r="W219" s="37"/>
      <c r="X219" s="18"/>
      <c r="Y219" s="18"/>
      <c r="Z219" s="37"/>
      <c r="AA219" s="22"/>
      <c r="AB219" s="69"/>
      <c r="AC219" s="20"/>
      <c r="AD219" s="20"/>
      <c r="AE219" s="18"/>
      <c r="AF219" s="18"/>
      <c r="AG219" s="42"/>
      <c r="AH219" s="42"/>
      <c r="AI219" s="20">
        <v>44634</v>
      </c>
      <c r="AJ219" s="66">
        <v>0.10580000000000001</v>
      </c>
      <c r="AK219" s="42">
        <v>4824</v>
      </c>
      <c r="AL219" s="42">
        <v>50424</v>
      </c>
      <c r="AM219" s="47"/>
      <c r="AN219" s="47"/>
      <c r="AO219" s="47"/>
      <c r="AP219" s="18"/>
      <c r="AQ219" s="18"/>
      <c r="AR219" s="18"/>
      <c r="AS219" s="18"/>
      <c r="AT219" s="18"/>
      <c r="AU219" s="18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</row>
    <row r="220" spans="1:65" x14ac:dyDescent="0.25">
      <c r="A220" s="72">
        <v>162</v>
      </c>
      <c r="B220" s="87" t="s">
        <v>217</v>
      </c>
      <c r="C220" s="87" t="s">
        <v>216</v>
      </c>
      <c r="D220" s="87" t="s">
        <v>137</v>
      </c>
      <c r="E220" s="87" t="s">
        <v>138</v>
      </c>
      <c r="F220" s="106" t="s">
        <v>242</v>
      </c>
      <c r="G220" s="87"/>
      <c r="H220" s="6" t="s">
        <v>937</v>
      </c>
      <c r="I220" s="87"/>
      <c r="J220" s="87"/>
      <c r="K220" s="28" t="s">
        <v>421</v>
      </c>
      <c r="L220" s="142" t="s">
        <v>420</v>
      </c>
      <c r="M220" s="28" t="s">
        <v>419</v>
      </c>
      <c r="N220" s="30">
        <v>44013</v>
      </c>
      <c r="O220" s="46">
        <v>45600</v>
      </c>
      <c r="P220" s="32">
        <v>12836</v>
      </c>
      <c r="Q220" s="30">
        <v>44013</v>
      </c>
      <c r="R220" s="30">
        <v>44378</v>
      </c>
      <c r="S220" s="28" t="s">
        <v>203</v>
      </c>
      <c r="T220" s="27"/>
      <c r="U220" s="27"/>
      <c r="V220" s="27"/>
      <c r="W220" s="30" t="s">
        <v>477</v>
      </c>
      <c r="X220" s="18" t="s">
        <v>140</v>
      </c>
      <c r="Y220" s="18" t="s">
        <v>481</v>
      </c>
      <c r="Z220" s="20">
        <v>44372</v>
      </c>
      <c r="AA220" s="22" t="s">
        <v>482</v>
      </c>
      <c r="AB220" s="69" t="s">
        <v>478</v>
      </c>
      <c r="AC220" s="20">
        <v>44379</v>
      </c>
      <c r="AD220" s="20">
        <v>44743</v>
      </c>
      <c r="AE220" s="18"/>
      <c r="AF220" s="18"/>
      <c r="AG220" s="42"/>
      <c r="AH220" s="42"/>
      <c r="AI220" s="21"/>
      <c r="AJ220" s="21"/>
      <c r="AK220" s="42"/>
      <c r="AL220" s="42">
        <f t="shared" si="17"/>
        <v>45600</v>
      </c>
      <c r="AM220" s="46">
        <v>55360.62</v>
      </c>
      <c r="AN220" s="46">
        <v>41092.269999999997</v>
      </c>
      <c r="AO220" s="46">
        <f t="shared" si="18"/>
        <v>96452.89</v>
      </c>
      <c r="AP220" s="18"/>
      <c r="AQ220" s="18"/>
      <c r="AR220" s="18"/>
      <c r="AS220" s="18"/>
      <c r="AT220" s="18"/>
      <c r="AU220" s="18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</row>
    <row r="221" spans="1:65" x14ac:dyDescent="0.25">
      <c r="A221" s="72"/>
      <c r="B221" s="87"/>
      <c r="C221" s="87"/>
      <c r="D221" s="87"/>
      <c r="E221" s="87"/>
      <c r="F221" s="106"/>
      <c r="G221" s="87"/>
      <c r="H221" s="6"/>
      <c r="I221" s="87"/>
      <c r="J221" s="87"/>
      <c r="K221" s="35"/>
      <c r="L221" s="143"/>
      <c r="M221" s="35"/>
      <c r="N221" s="37"/>
      <c r="O221" s="47"/>
      <c r="P221" s="39"/>
      <c r="Q221" s="37"/>
      <c r="R221" s="37"/>
      <c r="S221" s="35"/>
      <c r="T221" s="34"/>
      <c r="U221" s="34"/>
      <c r="V221" s="34"/>
      <c r="W221" s="37"/>
      <c r="X221" s="18" t="s">
        <v>140</v>
      </c>
      <c r="Y221" s="18" t="s">
        <v>930</v>
      </c>
      <c r="Z221" s="20">
        <v>44739</v>
      </c>
      <c r="AA221" s="22">
        <v>13320</v>
      </c>
      <c r="AB221" s="69" t="s">
        <v>928</v>
      </c>
      <c r="AC221" s="20">
        <v>44744</v>
      </c>
      <c r="AD221" s="20">
        <v>45108</v>
      </c>
      <c r="AE221" s="18"/>
      <c r="AF221" s="18"/>
      <c r="AG221" s="42"/>
      <c r="AH221" s="42"/>
      <c r="AI221" s="21"/>
      <c r="AJ221" s="66"/>
      <c r="AK221" s="42"/>
      <c r="AL221" s="42">
        <v>50400</v>
      </c>
      <c r="AM221" s="47"/>
      <c r="AN221" s="47"/>
      <c r="AO221" s="47"/>
      <c r="AP221" s="18"/>
      <c r="AQ221" s="18"/>
      <c r="AR221" s="18"/>
      <c r="AS221" s="18"/>
      <c r="AT221" s="18"/>
      <c r="AU221" s="18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</row>
    <row r="222" spans="1:65" x14ac:dyDescent="0.25">
      <c r="A222" s="72">
        <v>163</v>
      </c>
      <c r="B222" s="87" t="s">
        <v>217</v>
      </c>
      <c r="C222" s="87" t="s">
        <v>216</v>
      </c>
      <c r="D222" s="87" t="s">
        <v>137</v>
      </c>
      <c r="E222" s="87" t="s">
        <v>138</v>
      </c>
      <c r="F222" s="106" t="s">
        <v>242</v>
      </c>
      <c r="G222" s="87"/>
      <c r="H222" s="7" t="s">
        <v>937</v>
      </c>
      <c r="I222" s="87"/>
      <c r="J222" s="87"/>
      <c r="K222" s="28" t="s">
        <v>418</v>
      </c>
      <c r="L222" s="142" t="s">
        <v>417</v>
      </c>
      <c r="M222" s="28" t="s">
        <v>416</v>
      </c>
      <c r="N222" s="30">
        <v>44013</v>
      </c>
      <c r="O222" s="46">
        <v>45600</v>
      </c>
      <c r="P222" s="32">
        <v>12836</v>
      </c>
      <c r="Q222" s="30">
        <v>44013</v>
      </c>
      <c r="R222" s="30">
        <v>44378</v>
      </c>
      <c r="S222" s="28" t="s">
        <v>203</v>
      </c>
      <c r="T222" s="27"/>
      <c r="U222" s="27"/>
      <c r="V222" s="27"/>
      <c r="W222" s="30" t="s">
        <v>477</v>
      </c>
      <c r="X222" s="18" t="s">
        <v>140</v>
      </c>
      <c r="Y222" s="18" t="s">
        <v>481</v>
      </c>
      <c r="Z222" s="20">
        <v>44372</v>
      </c>
      <c r="AA222" s="22">
        <v>13079</v>
      </c>
      <c r="AB222" s="69" t="s">
        <v>478</v>
      </c>
      <c r="AC222" s="20">
        <v>44379</v>
      </c>
      <c r="AD222" s="20">
        <v>44743</v>
      </c>
      <c r="AE222" s="18"/>
      <c r="AF222" s="18"/>
      <c r="AG222" s="42"/>
      <c r="AH222" s="42"/>
      <c r="AI222" s="21"/>
      <c r="AJ222" s="21"/>
      <c r="AK222" s="42"/>
      <c r="AL222" s="42">
        <f t="shared" si="17"/>
        <v>45600</v>
      </c>
      <c r="AM222" s="46">
        <v>56557.62</v>
      </c>
      <c r="AN222" s="46">
        <v>20115.810000000001</v>
      </c>
      <c r="AO222" s="46">
        <f t="shared" si="18"/>
        <v>76673.430000000008</v>
      </c>
      <c r="AP222" s="18"/>
      <c r="AQ222" s="18"/>
      <c r="AR222" s="18"/>
      <c r="AS222" s="18"/>
      <c r="AT222" s="18"/>
      <c r="AU222" s="18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</row>
    <row r="223" spans="1:65" x14ac:dyDescent="0.25">
      <c r="A223" s="72"/>
      <c r="B223" s="87"/>
      <c r="C223" s="87"/>
      <c r="D223" s="87"/>
      <c r="E223" s="87"/>
      <c r="F223" s="106"/>
      <c r="G223" s="87"/>
      <c r="H223" s="7"/>
      <c r="I223" s="87"/>
      <c r="J223" s="87"/>
      <c r="K223" s="35"/>
      <c r="L223" s="143"/>
      <c r="M223" s="35"/>
      <c r="N223" s="37"/>
      <c r="O223" s="47"/>
      <c r="P223" s="39"/>
      <c r="Q223" s="37"/>
      <c r="R223" s="37"/>
      <c r="S223" s="35"/>
      <c r="T223" s="34"/>
      <c r="U223" s="34"/>
      <c r="V223" s="34"/>
      <c r="W223" s="37"/>
      <c r="X223" s="18"/>
      <c r="Y223" s="18"/>
      <c r="Z223" s="20"/>
      <c r="AA223" s="22"/>
      <c r="AB223" s="69"/>
      <c r="AC223" s="20"/>
      <c r="AD223" s="20"/>
      <c r="AE223" s="18"/>
      <c r="AF223" s="18"/>
      <c r="AG223" s="42"/>
      <c r="AH223" s="42"/>
      <c r="AI223" s="20">
        <v>44631</v>
      </c>
      <c r="AJ223" s="91">
        <v>0.10580000000000001</v>
      </c>
      <c r="AK223" s="42">
        <v>4824</v>
      </c>
      <c r="AL223" s="42">
        <v>50424</v>
      </c>
      <c r="AM223" s="47"/>
      <c r="AN223" s="47"/>
      <c r="AO223" s="47"/>
      <c r="AP223" s="18"/>
      <c r="AQ223" s="18"/>
      <c r="AR223" s="18"/>
      <c r="AS223" s="18"/>
      <c r="AT223" s="18"/>
      <c r="AU223" s="18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</row>
    <row r="224" spans="1:65" x14ac:dyDescent="0.25">
      <c r="A224" s="72">
        <v>164</v>
      </c>
      <c r="B224" s="87" t="s">
        <v>217</v>
      </c>
      <c r="C224" s="87" t="s">
        <v>216</v>
      </c>
      <c r="D224" s="87" t="s">
        <v>137</v>
      </c>
      <c r="E224" s="87" t="s">
        <v>138</v>
      </c>
      <c r="F224" s="106" t="s">
        <v>242</v>
      </c>
      <c r="G224" s="87"/>
      <c r="H224" s="7" t="s">
        <v>937</v>
      </c>
      <c r="I224" s="87"/>
      <c r="J224" s="87"/>
      <c r="K224" s="28" t="s">
        <v>415</v>
      </c>
      <c r="L224" s="142" t="s">
        <v>414</v>
      </c>
      <c r="M224" s="28" t="s">
        <v>413</v>
      </c>
      <c r="N224" s="30">
        <v>44013</v>
      </c>
      <c r="O224" s="46">
        <v>45600</v>
      </c>
      <c r="P224" s="32">
        <v>12836</v>
      </c>
      <c r="Q224" s="30">
        <v>44013</v>
      </c>
      <c r="R224" s="30">
        <v>44378</v>
      </c>
      <c r="S224" s="28" t="s">
        <v>203</v>
      </c>
      <c r="T224" s="27"/>
      <c r="U224" s="27"/>
      <c r="V224" s="27"/>
      <c r="W224" s="30" t="s">
        <v>477</v>
      </c>
      <c r="X224" s="18" t="s">
        <v>140</v>
      </c>
      <c r="Y224" s="18" t="s">
        <v>481</v>
      </c>
      <c r="Z224" s="20">
        <v>44372</v>
      </c>
      <c r="AA224" s="22">
        <v>13079</v>
      </c>
      <c r="AB224" s="69" t="s">
        <v>478</v>
      </c>
      <c r="AC224" s="20">
        <v>44379</v>
      </c>
      <c r="AD224" s="20">
        <v>44743</v>
      </c>
      <c r="AE224" s="18"/>
      <c r="AF224" s="18"/>
      <c r="AG224" s="42"/>
      <c r="AH224" s="42"/>
      <c r="AI224" s="21"/>
      <c r="AJ224" s="21"/>
      <c r="AK224" s="42"/>
      <c r="AL224" s="42">
        <f t="shared" si="17"/>
        <v>45600</v>
      </c>
      <c r="AM224" s="46">
        <v>54873.58</v>
      </c>
      <c r="AN224" s="46">
        <v>19583.45</v>
      </c>
      <c r="AO224" s="46">
        <f t="shared" si="18"/>
        <v>74457.03</v>
      </c>
      <c r="AP224" s="18"/>
      <c r="AQ224" s="18"/>
      <c r="AR224" s="18"/>
      <c r="AS224" s="18"/>
      <c r="AT224" s="18"/>
      <c r="AU224" s="18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</row>
    <row r="225" spans="1:65" x14ac:dyDescent="0.25">
      <c r="A225" s="72"/>
      <c r="B225" s="87"/>
      <c r="C225" s="87"/>
      <c r="D225" s="87"/>
      <c r="E225" s="87"/>
      <c r="F225" s="106"/>
      <c r="G225" s="87"/>
      <c r="H225" s="7"/>
      <c r="I225" s="87"/>
      <c r="J225" s="87"/>
      <c r="K225" s="35"/>
      <c r="L225" s="143"/>
      <c r="M225" s="35"/>
      <c r="N225" s="37"/>
      <c r="O225" s="47"/>
      <c r="P225" s="39"/>
      <c r="Q225" s="37"/>
      <c r="R225" s="37"/>
      <c r="S225" s="35"/>
      <c r="T225" s="34"/>
      <c r="U225" s="34"/>
      <c r="V225" s="34"/>
      <c r="W225" s="37"/>
      <c r="X225" s="18"/>
      <c r="Y225" s="18"/>
      <c r="Z225" s="20"/>
      <c r="AA225" s="22"/>
      <c r="AB225" s="69"/>
      <c r="AC225" s="20"/>
      <c r="AD225" s="20"/>
      <c r="AE225" s="18"/>
      <c r="AF225" s="18"/>
      <c r="AG225" s="42"/>
      <c r="AH225" s="42"/>
      <c r="AI225" s="20">
        <v>44633</v>
      </c>
      <c r="AJ225" s="66">
        <v>0.10539999999999999</v>
      </c>
      <c r="AK225" s="42">
        <v>4800</v>
      </c>
      <c r="AL225" s="42">
        <v>50400</v>
      </c>
      <c r="AM225" s="47"/>
      <c r="AN225" s="47"/>
      <c r="AO225" s="47"/>
      <c r="AP225" s="18"/>
      <c r="AQ225" s="18"/>
      <c r="AR225" s="18"/>
      <c r="AS225" s="18"/>
      <c r="AT225" s="18"/>
      <c r="AU225" s="18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</row>
    <row r="226" spans="1:65" x14ac:dyDescent="0.25">
      <c r="A226" s="72">
        <v>165</v>
      </c>
      <c r="B226" s="87" t="s">
        <v>217</v>
      </c>
      <c r="C226" s="87" t="s">
        <v>216</v>
      </c>
      <c r="D226" s="87" t="s">
        <v>137</v>
      </c>
      <c r="E226" s="87" t="s">
        <v>138</v>
      </c>
      <c r="F226" s="106" t="s">
        <v>242</v>
      </c>
      <c r="G226" s="87"/>
      <c r="H226" s="7" t="s">
        <v>937</v>
      </c>
      <c r="I226" s="87"/>
      <c r="J226" s="87"/>
      <c r="K226" s="28" t="s">
        <v>412</v>
      </c>
      <c r="L226" s="142" t="s">
        <v>411</v>
      </c>
      <c r="M226" s="28" t="s">
        <v>410</v>
      </c>
      <c r="N226" s="30">
        <v>44013</v>
      </c>
      <c r="O226" s="46">
        <v>45600</v>
      </c>
      <c r="P226" s="32">
        <v>12843</v>
      </c>
      <c r="Q226" s="30">
        <v>44013</v>
      </c>
      <c r="R226" s="30">
        <v>44378</v>
      </c>
      <c r="S226" s="28" t="s">
        <v>203</v>
      </c>
      <c r="T226" s="27"/>
      <c r="U226" s="27"/>
      <c r="V226" s="27"/>
      <c r="W226" s="30" t="s">
        <v>477</v>
      </c>
      <c r="X226" s="18" t="s">
        <v>140</v>
      </c>
      <c r="Y226" s="18" t="s">
        <v>481</v>
      </c>
      <c r="Z226" s="20">
        <v>44372</v>
      </c>
      <c r="AA226" s="22">
        <v>13079</v>
      </c>
      <c r="AB226" s="69" t="s">
        <v>478</v>
      </c>
      <c r="AC226" s="20">
        <v>44379</v>
      </c>
      <c r="AD226" s="20">
        <v>44743</v>
      </c>
      <c r="AE226" s="18"/>
      <c r="AF226" s="18"/>
      <c r="AG226" s="42"/>
      <c r="AH226" s="42"/>
      <c r="AI226" s="21"/>
      <c r="AJ226" s="21"/>
      <c r="AK226" s="42"/>
      <c r="AL226" s="42">
        <f t="shared" si="17"/>
        <v>45600</v>
      </c>
      <c r="AM226" s="46">
        <v>55582.6</v>
      </c>
      <c r="AN226" s="46">
        <v>14541.17</v>
      </c>
      <c r="AO226" s="46">
        <f t="shared" si="18"/>
        <v>70123.77</v>
      </c>
      <c r="AP226" s="18"/>
      <c r="AQ226" s="18"/>
      <c r="AR226" s="18"/>
      <c r="AS226" s="18"/>
      <c r="AT226" s="18"/>
      <c r="AU226" s="18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</row>
    <row r="227" spans="1:65" x14ac:dyDescent="0.25">
      <c r="A227" s="72"/>
      <c r="B227" s="87"/>
      <c r="C227" s="87"/>
      <c r="D227" s="87"/>
      <c r="E227" s="87"/>
      <c r="F227" s="106"/>
      <c r="G227" s="87"/>
      <c r="H227" s="7"/>
      <c r="I227" s="87"/>
      <c r="J227" s="87"/>
      <c r="K227" s="35"/>
      <c r="L227" s="143"/>
      <c r="M227" s="35"/>
      <c r="N227" s="37"/>
      <c r="O227" s="47"/>
      <c r="P227" s="39"/>
      <c r="Q227" s="37"/>
      <c r="R227" s="37"/>
      <c r="S227" s="35"/>
      <c r="T227" s="34"/>
      <c r="U227" s="34"/>
      <c r="V227" s="34"/>
      <c r="W227" s="37"/>
      <c r="X227" s="18"/>
      <c r="Y227" s="18"/>
      <c r="Z227" s="20"/>
      <c r="AA227" s="22"/>
      <c r="AB227" s="69"/>
      <c r="AC227" s="20"/>
      <c r="AD227" s="20"/>
      <c r="AE227" s="18"/>
      <c r="AF227" s="18"/>
      <c r="AG227" s="42"/>
      <c r="AH227" s="42"/>
      <c r="AI227" s="20">
        <v>44634</v>
      </c>
      <c r="AJ227" s="66">
        <v>0.1056</v>
      </c>
      <c r="AK227" s="42">
        <v>4824</v>
      </c>
      <c r="AL227" s="42">
        <v>50424</v>
      </c>
      <c r="AM227" s="47"/>
      <c r="AN227" s="47"/>
      <c r="AO227" s="47"/>
      <c r="AP227" s="18"/>
      <c r="AQ227" s="18"/>
      <c r="AR227" s="18"/>
      <c r="AS227" s="18"/>
      <c r="AT227" s="18"/>
      <c r="AU227" s="18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</row>
    <row r="228" spans="1:65" x14ac:dyDescent="0.25">
      <c r="A228" s="72">
        <v>166</v>
      </c>
      <c r="B228" s="87" t="s">
        <v>217</v>
      </c>
      <c r="C228" s="87" t="s">
        <v>216</v>
      </c>
      <c r="D228" s="87" t="s">
        <v>137</v>
      </c>
      <c r="E228" s="87" t="s">
        <v>138</v>
      </c>
      <c r="F228" s="106" t="s">
        <v>242</v>
      </c>
      <c r="G228" s="87"/>
      <c r="H228" s="7" t="s">
        <v>937</v>
      </c>
      <c r="I228" s="87"/>
      <c r="J228" s="87"/>
      <c r="K228" s="28" t="s">
        <v>409</v>
      </c>
      <c r="L228" s="142" t="s">
        <v>408</v>
      </c>
      <c r="M228" s="28" t="s">
        <v>407</v>
      </c>
      <c r="N228" s="30">
        <v>44013</v>
      </c>
      <c r="O228" s="46">
        <v>45600</v>
      </c>
      <c r="P228" s="32">
        <v>12843</v>
      </c>
      <c r="Q228" s="30">
        <v>44013</v>
      </c>
      <c r="R228" s="30">
        <v>44378</v>
      </c>
      <c r="S228" s="28" t="s">
        <v>203</v>
      </c>
      <c r="T228" s="27"/>
      <c r="U228" s="27"/>
      <c r="V228" s="27"/>
      <c r="W228" s="30" t="s">
        <v>477</v>
      </c>
      <c r="X228" s="18" t="s">
        <v>140</v>
      </c>
      <c r="Y228" s="18" t="s">
        <v>481</v>
      </c>
      <c r="Z228" s="20">
        <v>44372</v>
      </c>
      <c r="AA228" s="22">
        <v>13079</v>
      </c>
      <c r="AB228" s="69" t="s">
        <v>478</v>
      </c>
      <c r="AC228" s="20">
        <v>44379</v>
      </c>
      <c r="AD228" s="20">
        <v>44743</v>
      </c>
      <c r="AE228" s="18"/>
      <c r="AF228" s="18"/>
      <c r="AG228" s="42"/>
      <c r="AH228" s="42"/>
      <c r="AI228" s="21"/>
      <c r="AJ228" s="21"/>
      <c r="AK228" s="42"/>
      <c r="AL228" s="42">
        <f t="shared" si="17"/>
        <v>45600</v>
      </c>
      <c r="AM228" s="46">
        <v>55953.42</v>
      </c>
      <c r="AN228" s="46">
        <v>20286.34</v>
      </c>
      <c r="AO228" s="46">
        <f t="shared" si="18"/>
        <v>76239.759999999995</v>
      </c>
      <c r="AP228" s="18"/>
      <c r="AQ228" s="18"/>
      <c r="AR228" s="18"/>
      <c r="AS228" s="18"/>
      <c r="AT228" s="18"/>
      <c r="AU228" s="18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</row>
    <row r="229" spans="1:65" x14ac:dyDescent="0.25">
      <c r="A229" s="72"/>
      <c r="B229" s="87"/>
      <c r="C229" s="87"/>
      <c r="D229" s="87"/>
      <c r="E229" s="87"/>
      <c r="F229" s="106"/>
      <c r="G229" s="87"/>
      <c r="H229" s="7"/>
      <c r="I229" s="87"/>
      <c r="J229" s="87"/>
      <c r="K229" s="35"/>
      <c r="L229" s="143"/>
      <c r="M229" s="35"/>
      <c r="N229" s="37"/>
      <c r="O229" s="47"/>
      <c r="P229" s="39"/>
      <c r="Q229" s="37"/>
      <c r="R229" s="37"/>
      <c r="S229" s="35"/>
      <c r="T229" s="34"/>
      <c r="U229" s="34"/>
      <c r="V229" s="34"/>
      <c r="W229" s="37"/>
      <c r="X229" s="18"/>
      <c r="Y229" s="18"/>
      <c r="Z229" s="20"/>
      <c r="AA229" s="22"/>
      <c r="AB229" s="69"/>
      <c r="AC229" s="20"/>
      <c r="AD229" s="20"/>
      <c r="AE229" s="18"/>
      <c r="AF229" s="18"/>
      <c r="AG229" s="42"/>
      <c r="AH229" s="42"/>
      <c r="AI229" s="20">
        <v>44630</v>
      </c>
      <c r="AJ229" s="66">
        <v>0.10580000000000001</v>
      </c>
      <c r="AK229" s="42">
        <v>4824</v>
      </c>
      <c r="AL229" s="42">
        <v>50424</v>
      </c>
      <c r="AM229" s="47"/>
      <c r="AN229" s="47"/>
      <c r="AO229" s="47"/>
      <c r="AP229" s="18"/>
      <c r="AQ229" s="18"/>
      <c r="AR229" s="18"/>
      <c r="AS229" s="18"/>
      <c r="AT229" s="18"/>
      <c r="AU229" s="18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</row>
    <row r="230" spans="1:65" x14ac:dyDescent="0.25">
      <c r="A230" s="17">
        <v>167</v>
      </c>
      <c r="B230" s="18" t="s">
        <v>217</v>
      </c>
      <c r="C230" s="18" t="s">
        <v>216</v>
      </c>
      <c r="D230" s="18" t="s">
        <v>137</v>
      </c>
      <c r="E230" s="18" t="s">
        <v>138</v>
      </c>
      <c r="F230" s="69" t="s">
        <v>242</v>
      </c>
      <c r="G230" s="18"/>
      <c r="H230" s="14" t="s">
        <v>937</v>
      </c>
      <c r="I230" s="18"/>
      <c r="J230" s="18"/>
      <c r="K230" s="19" t="s">
        <v>406</v>
      </c>
      <c r="L230" s="104" t="s">
        <v>382</v>
      </c>
      <c r="M230" s="19" t="s">
        <v>381</v>
      </c>
      <c r="N230" s="20">
        <v>44013</v>
      </c>
      <c r="O230" s="128">
        <v>45600</v>
      </c>
      <c r="P230" s="22">
        <v>12843</v>
      </c>
      <c r="Q230" s="20">
        <v>44013</v>
      </c>
      <c r="R230" s="20">
        <v>44378</v>
      </c>
      <c r="S230" s="19" t="s">
        <v>203</v>
      </c>
      <c r="T230" s="18"/>
      <c r="U230" s="18"/>
      <c r="V230" s="18"/>
      <c r="W230" s="20" t="s">
        <v>202</v>
      </c>
      <c r="X230" s="18" t="s">
        <v>140</v>
      </c>
      <c r="Y230" s="18" t="s">
        <v>481</v>
      </c>
      <c r="Z230" s="20">
        <v>44372</v>
      </c>
      <c r="AA230" s="22">
        <v>13079</v>
      </c>
      <c r="AB230" s="69" t="s">
        <v>478</v>
      </c>
      <c r="AC230" s="20">
        <v>44379</v>
      </c>
      <c r="AD230" s="20">
        <v>44743</v>
      </c>
      <c r="AE230" s="18"/>
      <c r="AF230" s="18"/>
      <c r="AG230" s="42"/>
      <c r="AH230" s="42"/>
      <c r="AI230" s="21"/>
      <c r="AJ230" s="21"/>
      <c r="AK230" s="42"/>
      <c r="AL230" s="42">
        <f t="shared" si="17"/>
        <v>45600</v>
      </c>
      <c r="AM230" s="42">
        <v>53503.92</v>
      </c>
      <c r="AN230" s="42">
        <v>19558.29</v>
      </c>
      <c r="AO230" s="42">
        <f t="shared" si="18"/>
        <v>73062.209999999992</v>
      </c>
      <c r="AP230" s="18"/>
      <c r="AQ230" s="18"/>
      <c r="AR230" s="18"/>
      <c r="AS230" s="18"/>
      <c r="AT230" s="18"/>
      <c r="AU230" s="18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</row>
    <row r="231" spans="1:65" x14ac:dyDescent="0.25">
      <c r="A231" s="72">
        <v>168</v>
      </c>
      <c r="B231" s="87" t="s">
        <v>217</v>
      </c>
      <c r="C231" s="87" t="s">
        <v>216</v>
      </c>
      <c r="D231" s="87" t="s">
        <v>137</v>
      </c>
      <c r="E231" s="87" t="s">
        <v>138</v>
      </c>
      <c r="F231" s="106" t="s">
        <v>242</v>
      </c>
      <c r="G231" s="87"/>
      <c r="H231" s="7" t="s">
        <v>937</v>
      </c>
      <c r="I231" s="87"/>
      <c r="J231" s="87"/>
      <c r="K231" s="28" t="s">
        <v>405</v>
      </c>
      <c r="L231" s="142" t="s">
        <v>404</v>
      </c>
      <c r="M231" s="28" t="s">
        <v>403</v>
      </c>
      <c r="N231" s="30">
        <v>44013</v>
      </c>
      <c r="O231" s="46">
        <v>46560</v>
      </c>
      <c r="P231" s="32">
        <v>12843</v>
      </c>
      <c r="Q231" s="30">
        <v>44013</v>
      </c>
      <c r="R231" s="30">
        <v>44378</v>
      </c>
      <c r="S231" s="28" t="s">
        <v>203</v>
      </c>
      <c r="T231" s="27"/>
      <c r="U231" s="27"/>
      <c r="V231" s="27"/>
      <c r="W231" s="30" t="s">
        <v>477</v>
      </c>
      <c r="X231" s="18" t="s">
        <v>140</v>
      </c>
      <c r="Y231" s="18" t="s">
        <v>481</v>
      </c>
      <c r="Z231" s="20">
        <v>44372</v>
      </c>
      <c r="AA231" s="22">
        <v>13079</v>
      </c>
      <c r="AB231" s="69" t="s">
        <v>478</v>
      </c>
      <c r="AC231" s="20">
        <v>44379</v>
      </c>
      <c r="AD231" s="20">
        <v>44743</v>
      </c>
      <c r="AE231" s="18"/>
      <c r="AF231" s="18"/>
      <c r="AG231" s="42"/>
      <c r="AH231" s="42"/>
      <c r="AI231" s="21"/>
      <c r="AJ231" s="21"/>
      <c r="AK231" s="42"/>
      <c r="AL231" s="42">
        <f t="shared" si="17"/>
        <v>46560</v>
      </c>
      <c r="AM231" s="46">
        <v>54880.29</v>
      </c>
      <c r="AN231" s="46">
        <v>18505.64</v>
      </c>
      <c r="AO231" s="46">
        <f t="shared" si="18"/>
        <v>73385.929999999993</v>
      </c>
      <c r="AP231" s="18"/>
      <c r="AQ231" s="18"/>
      <c r="AR231" s="18"/>
      <c r="AS231" s="18"/>
      <c r="AT231" s="18"/>
      <c r="AU231" s="18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</row>
    <row r="232" spans="1:65" x14ac:dyDescent="0.25">
      <c r="A232" s="72"/>
      <c r="B232" s="87"/>
      <c r="C232" s="87"/>
      <c r="D232" s="87"/>
      <c r="E232" s="87"/>
      <c r="F232" s="106"/>
      <c r="G232" s="87"/>
      <c r="H232" s="7"/>
      <c r="I232" s="87"/>
      <c r="J232" s="87"/>
      <c r="K232" s="35"/>
      <c r="L232" s="143"/>
      <c r="M232" s="35"/>
      <c r="N232" s="37"/>
      <c r="O232" s="47"/>
      <c r="P232" s="39"/>
      <c r="Q232" s="37"/>
      <c r="R232" s="37"/>
      <c r="S232" s="35"/>
      <c r="T232" s="34"/>
      <c r="U232" s="34"/>
      <c r="V232" s="34"/>
      <c r="W232" s="37"/>
      <c r="X232" s="18"/>
      <c r="Y232" s="18"/>
      <c r="Z232" s="20"/>
      <c r="AA232" s="22"/>
      <c r="AB232" s="69"/>
      <c r="AC232" s="20"/>
      <c r="AD232" s="20"/>
      <c r="AE232" s="18"/>
      <c r="AF232" s="18"/>
      <c r="AG232" s="42"/>
      <c r="AH232" s="42"/>
      <c r="AI232" s="20">
        <v>44634</v>
      </c>
      <c r="AJ232" s="66">
        <v>0.10580000000000001</v>
      </c>
      <c r="AK232" s="42">
        <v>4920</v>
      </c>
      <c r="AL232" s="42">
        <v>51480</v>
      </c>
      <c r="AM232" s="47"/>
      <c r="AN232" s="47"/>
      <c r="AO232" s="47"/>
      <c r="AP232" s="18"/>
      <c r="AQ232" s="18"/>
      <c r="AR232" s="18"/>
      <c r="AS232" s="18"/>
      <c r="AT232" s="18"/>
      <c r="AU232" s="18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</row>
    <row r="233" spans="1:65" x14ac:dyDescent="0.25">
      <c r="A233" s="72">
        <v>169</v>
      </c>
      <c r="B233" s="87" t="s">
        <v>217</v>
      </c>
      <c r="C233" s="87" t="s">
        <v>216</v>
      </c>
      <c r="D233" s="87" t="s">
        <v>137</v>
      </c>
      <c r="E233" s="87" t="s">
        <v>138</v>
      </c>
      <c r="F233" s="106" t="s">
        <v>242</v>
      </c>
      <c r="G233" s="87"/>
      <c r="H233" s="7" t="s">
        <v>937</v>
      </c>
      <c r="I233" s="87"/>
      <c r="J233" s="87"/>
      <c r="K233" s="28" t="s">
        <v>402</v>
      </c>
      <c r="L233" s="142" t="s">
        <v>401</v>
      </c>
      <c r="M233" s="28" t="s">
        <v>400</v>
      </c>
      <c r="N233" s="30">
        <v>44013</v>
      </c>
      <c r="O233" s="46">
        <v>46776</v>
      </c>
      <c r="P233" s="32">
        <v>12843</v>
      </c>
      <c r="Q233" s="30">
        <v>44013</v>
      </c>
      <c r="R233" s="30">
        <v>44378</v>
      </c>
      <c r="S233" s="28" t="s">
        <v>203</v>
      </c>
      <c r="T233" s="27"/>
      <c r="U233" s="27"/>
      <c r="V233" s="27"/>
      <c r="W233" s="30" t="s">
        <v>477</v>
      </c>
      <c r="X233" s="18" t="s">
        <v>140</v>
      </c>
      <c r="Y233" s="18" t="s">
        <v>481</v>
      </c>
      <c r="Z233" s="20">
        <v>44372</v>
      </c>
      <c r="AA233" s="22">
        <v>13079</v>
      </c>
      <c r="AB233" s="18" t="s">
        <v>478</v>
      </c>
      <c r="AC233" s="20">
        <v>44379</v>
      </c>
      <c r="AD233" s="20">
        <v>44743</v>
      </c>
      <c r="AE233" s="18"/>
      <c r="AF233" s="18"/>
      <c r="AG233" s="42"/>
      <c r="AH233" s="42"/>
      <c r="AI233" s="21"/>
      <c r="AJ233" s="21"/>
      <c r="AK233" s="42"/>
      <c r="AL233" s="42">
        <f t="shared" si="17"/>
        <v>46776</v>
      </c>
      <c r="AM233" s="46">
        <v>56885</v>
      </c>
      <c r="AN233" s="139">
        <v>20208.3</v>
      </c>
      <c r="AO233" s="46">
        <f t="shared" si="18"/>
        <v>77093.3</v>
      </c>
      <c r="AP233" s="18"/>
      <c r="AQ233" s="18"/>
      <c r="AR233" s="18"/>
      <c r="AS233" s="18"/>
      <c r="AT233" s="18"/>
      <c r="AU233" s="18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</row>
    <row r="234" spans="1:65" x14ac:dyDescent="0.25">
      <c r="A234" s="72"/>
      <c r="B234" s="87"/>
      <c r="C234" s="87"/>
      <c r="D234" s="87"/>
      <c r="E234" s="87"/>
      <c r="F234" s="106"/>
      <c r="G234" s="87"/>
      <c r="H234" s="7"/>
      <c r="I234" s="87"/>
      <c r="J234" s="87"/>
      <c r="K234" s="35"/>
      <c r="L234" s="143"/>
      <c r="M234" s="35"/>
      <c r="N234" s="37"/>
      <c r="O234" s="47"/>
      <c r="P234" s="39"/>
      <c r="Q234" s="37"/>
      <c r="R234" s="37"/>
      <c r="S234" s="35"/>
      <c r="T234" s="34"/>
      <c r="U234" s="34"/>
      <c r="V234" s="34"/>
      <c r="W234" s="37"/>
      <c r="X234" s="18"/>
      <c r="Y234" s="18"/>
      <c r="Z234" s="20"/>
      <c r="AA234" s="22"/>
      <c r="AB234" s="18"/>
      <c r="AC234" s="20"/>
      <c r="AD234" s="20"/>
      <c r="AE234" s="18"/>
      <c r="AF234" s="18"/>
      <c r="AG234" s="42"/>
      <c r="AH234" s="42"/>
      <c r="AI234" s="20">
        <v>44635</v>
      </c>
      <c r="AJ234" s="66">
        <v>0.1056</v>
      </c>
      <c r="AK234" s="42">
        <v>5160</v>
      </c>
      <c r="AL234" s="42">
        <v>51720</v>
      </c>
      <c r="AM234" s="47"/>
      <c r="AN234" s="140"/>
      <c r="AO234" s="47"/>
      <c r="AP234" s="18"/>
      <c r="AQ234" s="18"/>
      <c r="AR234" s="18"/>
      <c r="AS234" s="18"/>
      <c r="AT234" s="18"/>
      <c r="AU234" s="18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</row>
    <row r="235" spans="1:65" x14ac:dyDescent="0.25">
      <c r="A235" s="72">
        <v>170</v>
      </c>
      <c r="B235" s="87" t="s">
        <v>217</v>
      </c>
      <c r="C235" s="87" t="s">
        <v>216</v>
      </c>
      <c r="D235" s="87" t="s">
        <v>137</v>
      </c>
      <c r="E235" s="87" t="s">
        <v>138</v>
      </c>
      <c r="F235" s="106" t="s">
        <v>242</v>
      </c>
      <c r="G235" s="87"/>
      <c r="H235" s="7" t="s">
        <v>937</v>
      </c>
      <c r="I235" s="87"/>
      <c r="J235" s="87"/>
      <c r="K235" s="28" t="s">
        <v>399</v>
      </c>
      <c r="L235" s="142" t="s">
        <v>398</v>
      </c>
      <c r="M235" s="28" t="s">
        <v>397</v>
      </c>
      <c r="N235" s="30">
        <v>44013</v>
      </c>
      <c r="O235" s="46">
        <v>47016</v>
      </c>
      <c r="P235" s="32">
        <v>12843</v>
      </c>
      <c r="Q235" s="30">
        <v>44013</v>
      </c>
      <c r="R235" s="30">
        <v>44378</v>
      </c>
      <c r="S235" s="28" t="s">
        <v>203</v>
      </c>
      <c r="T235" s="27"/>
      <c r="U235" s="27"/>
      <c r="V235" s="27"/>
      <c r="W235" s="30" t="s">
        <v>477</v>
      </c>
      <c r="X235" s="27" t="s">
        <v>140</v>
      </c>
      <c r="Y235" s="18" t="s">
        <v>481</v>
      </c>
      <c r="Z235" s="20">
        <v>44372</v>
      </c>
      <c r="AA235" s="22">
        <v>13083</v>
      </c>
      <c r="AB235" s="18" t="s">
        <v>478</v>
      </c>
      <c r="AC235" s="20" t="s">
        <v>489</v>
      </c>
      <c r="AD235" s="20">
        <v>44743</v>
      </c>
      <c r="AE235" s="18"/>
      <c r="AF235" s="18"/>
      <c r="AG235" s="42"/>
      <c r="AH235" s="42"/>
      <c r="AI235" s="21"/>
      <c r="AJ235" s="21"/>
      <c r="AK235" s="42"/>
      <c r="AL235" s="42">
        <f t="shared" si="17"/>
        <v>47016</v>
      </c>
      <c r="AM235" s="46">
        <v>56807.09</v>
      </c>
      <c r="AN235" s="139">
        <v>9865.2199999999993</v>
      </c>
      <c r="AO235" s="46">
        <f t="shared" si="18"/>
        <v>66672.31</v>
      </c>
      <c r="AP235" s="18"/>
      <c r="AQ235" s="18"/>
      <c r="AR235" s="18"/>
      <c r="AS235" s="18"/>
      <c r="AT235" s="18"/>
      <c r="AU235" s="18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</row>
    <row r="236" spans="1:65" x14ac:dyDescent="0.25">
      <c r="A236" s="72"/>
      <c r="B236" s="87"/>
      <c r="C236" s="87"/>
      <c r="D236" s="87"/>
      <c r="E236" s="87"/>
      <c r="F236" s="106"/>
      <c r="G236" s="87"/>
      <c r="H236" s="7"/>
      <c r="I236" s="87"/>
      <c r="J236" s="87"/>
      <c r="K236" s="35"/>
      <c r="L236" s="143"/>
      <c r="M236" s="35"/>
      <c r="N236" s="37"/>
      <c r="O236" s="47"/>
      <c r="P236" s="39"/>
      <c r="Q236" s="37"/>
      <c r="R236" s="37"/>
      <c r="S236" s="35"/>
      <c r="T236" s="34"/>
      <c r="U236" s="34"/>
      <c r="V236" s="34"/>
      <c r="W236" s="37"/>
      <c r="X236" s="34"/>
      <c r="Y236" s="18"/>
      <c r="Z236" s="20"/>
      <c r="AA236" s="22"/>
      <c r="AB236" s="18"/>
      <c r="AC236" s="20"/>
      <c r="AD236" s="20"/>
      <c r="AE236" s="18"/>
      <c r="AF236" s="18"/>
      <c r="AG236" s="42"/>
      <c r="AH236" s="42"/>
      <c r="AI236" s="20">
        <v>44634</v>
      </c>
      <c r="AJ236" s="66">
        <v>0.10580000000000001</v>
      </c>
      <c r="AK236" s="42">
        <v>4968</v>
      </c>
      <c r="AL236" s="42">
        <v>51984</v>
      </c>
      <c r="AM236" s="47"/>
      <c r="AN236" s="140"/>
      <c r="AO236" s="47"/>
      <c r="AP236" s="18"/>
      <c r="AQ236" s="18"/>
      <c r="AR236" s="18"/>
      <c r="AS236" s="18"/>
      <c r="AT236" s="18"/>
      <c r="AU236" s="18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</row>
    <row r="237" spans="1:65" x14ac:dyDescent="0.25">
      <c r="A237" s="72">
        <v>171</v>
      </c>
      <c r="B237" s="87" t="s">
        <v>217</v>
      </c>
      <c r="C237" s="87" t="s">
        <v>216</v>
      </c>
      <c r="D237" s="87" t="s">
        <v>137</v>
      </c>
      <c r="E237" s="87" t="s">
        <v>138</v>
      </c>
      <c r="F237" s="106" t="s">
        <v>242</v>
      </c>
      <c r="G237" s="87"/>
      <c r="H237" s="6" t="s">
        <v>937</v>
      </c>
      <c r="I237" s="87"/>
      <c r="J237" s="87"/>
      <c r="K237" s="28" t="s">
        <v>396</v>
      </c>
      <c r="L237" s="142" t="s">
        <v>395</v>
      </c>
      <c r="M237" s="28" t="s">
        <v>394</v>
      </c>
      <c r="N237" s="30">
        <v>44013</v>
      </c>
      <c r="O237" s="46">
        <v>47376</v>
      </c>
      <c r="P237" s="32">
        <v>12843</v>
      </c>
      <c r="Q237" s="30">
        <v>44013</v>
      </c>
      <c r="R237" s="30">
        <v>44378</v>
      </c>
      <c r="S237" s="28" t="s">
        <v>203</v>
      </c>
      <c r="T237" s="27"/>
      <c r="U237" s="27"/>
      <c r="V237" s="27"/>
      <c r="W237" s="30" t="s">
        <v>477</v>
      </c>
      <c r="X237" s="18" t="s">
        <v>140</v>
      </c>
      <c r="Y237" s="18" t="s">
        <v>481</v>
      </c>
      <c r="Z237" s="20">
        <v>44372</v>
      </c>
      <c r="AA237" s="22">
        <v>13083</v>
      </c>
      <c r="AB237" s="18" t="s">
        <v>478</v>
      </c>
      <c r="AC237" s="20">
        <v>44379</v>
      </c>
      <c r="AD237" s="20">
        <v>44743</v>
      </c>
      <c r="AE237" s="18"/>
      <c r="AF237" s="18"/>
      <c r="AG237" s="42"/>
      <c r="AH237" s="42"/>
      <c r="AI237" s="21"/>
      <c r="AJ237" s="21"/>
      <c r="AK237" s="42"/>
      <c r="AL237" s="42">
        <f t="shared" si="17"/>
        <v>47376</v>
      </c>
      <c r="AM237" s="46">
        <v>58408.35</v>
      </c>
      <c r="AN237" s="139">
        <v>42537.95</v>
      </c>
      <c r="AO237" s="46">
        <f t="shared" si="18"/>
        <v>100946.29999999999</v>
      </c>
      <c r="AP237" s="18"/>
      <c r="AQ237" s="18"/>
      <c r="AR237" s="18"/>
      <c r="AS237" s="18"/>
      <c r="AT237" s="18"/>
      <c r="AU237" s="18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</row>
    <row r="238" spans="1:65" x14ac:dyDescent="0.25">
      <c r="A238" s="72"/>
      <c r="B238" s="87"/>
      <c r="C238" s="87"/>
      <c r="D238" s="87"/>
      <c r="E238" s="87"/>
      <c r="F238" s="106"/>
      <c r="G238" s="87"/>
      <c r="H238" s="6"/>
      <c r="I238" s="87"/>
      <c r="J238" s="87"/>
      <c r="K238" s="35"/>
      <c r="L238" s="143"/>
      <c r="M238" s="35"/>
      <c r="N238" s="37"/>
      <c r="O238" s="47"/>
      <c r="P238" s="39"/>
      <c r="Q238" s="37"/>
      <c r="R238" s="37"/>
      <c r="S238" s="35"/>
      <c r="T238" s="34"/>
      <c r="U238" s="34"/>
      <c r="V238" s="34"/>
      <c r="W238" s="37"/>
      <c r="X238" s="18" t="s">
        <v>140</v>
      </c>
      <c r="Y238" s="18" t="s">
        <v>200</v>
      </c>
      <c r="Z238" s="20">
        <v>44739</v>
      </c>
      <c r="AA238" s="22">
        <v>13320</v>
      </c>
      <c r="AB238" s="18" t="s">
        <v>928</v>
      </c>
      <c r="AC238" s="20">
        <v>44744</v>
      </c>
      <c r="AD238" s="20">
        <v>45108</v>
      </c>
      <c r="AE238" s="18"/>
      <c r="AF238" s="18"/>
      <c r="AG238" s="42"/>
      <c r="AH238" s="42"/>
      <c r="AI238" s="21"/>
      <c r="AJ238" s="21"/>
      <c r="AK238" s="42"/>
      <c r="AL238" s="42">
        <v>52392</v>
      </c>
      <c r="AM238" s="47"/>
      <c r="AN238" s="140"/>
      <c r="AO238" s="47"/>
      <c r="AP238" s="18"/>
      <c r="AQ238" s="18"/>
      <c r="AR238" s="18"/>
      <c r="AS238" s="18"/>
      <c r="AT238" s="18"/>
      <c r="AU238" s="18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</row>
    <row r="239" spans="1:65" x14ac:dyDescent="0.25">
      <c r="A239" s="72">
        <v>172</v>
      </c>
      <c r="B239" s="87" t="s">
        <v>217</v>
      </c>
      <c r="C239" s="87" t="s">
        <v>216</v>
      </c>
      <c r="D239" s="87" t="s">
        <v>137</v>
      </c>
      <c r="E239" s="87" t="s">
        <v>138</v>
      </c>
      <c r="F239" s="106" t="s">
        <v>242</v>
      </c>
      <c r="G239" s="87"/>
      <c r="H239" s="7" t="s">
        <v>937</v>
      </c>
      <c r="I239" s="87"/>
      <c r="J239" s="87"/>
      <c r="K239" s="28" t="s">
        <v>393</v>
      </c>
      <c r="L239" s="142" t="s">
        <v>392</v>
      </c>
      <c r="M239" s="28" t="s">
        <v>391</v>
      </c>
      <c r="N239" s="30" t="s">
        <v>390</v>
      </c>
      <c r="O239" s="46">
        <v>47472</v>
      </c>
      <c r="P239" s="32">
        <v>12843</v>
      </c>
      <c r="Q239" s="30">
        <v>44013</v>
      </c>
      <c r="R239" s="30">
        <v>44378</v>
      </c>
      <c r="S239" s="28" t="s">
        <v>203</v>
      </c>
      <c r="T239" s="27"/>
      <c r="U239" s="27"/>
      <c r="V239" s="27"/>
      <c r="W239" s="30" t="s">
        <v>477</v>
      </c>
      <c r="X239" s="18" t="s">
        <v>140</v>
      </c>
      <c r="Y239" s="18" t="s">
        <v>481</v>
      </c>
      <c r="Z239" s="20">
        <v>44372</v>
      </c>
      <c r="AA239" s="22">
        <v>13083</v>
      </c>
      <c r="AB239" s="18" t="s">
        <v>478</v>
      </c>
      <c r="AC239" s="20">
        <v>44379</v>
      </c>
      <c r="AD239" s="20">
        <v>44743</v>
      </c>
      <c r="AE239" s="18"/>
      <c r="AF239" s="18"/>
      <c r="AG239" s="42"/>
      <c r="AH239" s="42"/>
      <c r="AI239" s="21"/>
      <c r="AJ239" s="21"/>
      <c r="AK239" s="42"/>
      <c r="AL239" s="42">
        <f t="shared" si="17"/>
        <v>47472</v>
      </c>
      <c r="AM239" s="42">
        <v>59156.04</v>
      </c>
      <c r="AN239" s="133">
        <v>6299.71</v>
      </c>
      <c r="AO239" s="42">
        <f t="shared" si="18"/>
        <v>65455.75</v>
      </c>
      <c r="AP239" s="18"/>
      <c r="AQ239" s="18"/>
      <c r="AR239" s="18"/>
      <c r="AS239" s="18"/>
      <c r="AT239" s="18"/>
      <c r="AU239" s="18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</row>
    <row r="240" spans="1:65" x14ac:dyDescent="0.25">
      <c r="A240" s="72"/>
      <c r="B240" s="87"/>
      <c r="C240" s="87"/>
      <c r="D240" s="87"/>
      <c r="E240" s="87"/>
      <c r="F240" s="106"/>
      <c r="G240" s="87"/>
      <c r="H240" s="7"/>
      <c r="I240" s="87"/>
      <c r="J240" s="87"/>
      <c r="K240" s="35"/>
      <c r="L240" s="143"/>
      <c r="M240" s="35"/>
      <c r="N240" s="37"/>
      <c r="O240" s="47"/>
      <c r="P240" s="39"/>
      <c r="Q240" s="37"/>
      <c r="R240" s="37"/>
      <c r="S240" s="35"/>
      <c r="T240" s="34"/>
      <c r="U240" s="34"/>
      <c r="V240" s="34"/>
      <c r="W240" s="37"/>
      <c r="X240" s="18"/>
      <c r="Y240" s="18"/>
      <c r="Z240" s="20"/>
      <c r="AA240" s="22"/>
      <c r="AB240" s="18"/>
      <c r="AC240" s="20"/>
      <c r="AD240" s="20"/>
      <c r="AE240" s="18"/>
      <c r="AF240" s="18"/>
      <c r="AG240" s="42"/>
      <c r="AH240" s="42"/>
      <c r="AI240" s="20">
        <v>44634</v>
      </c>
      <c r="AJ240" s="66">
        <v>0.1052</v>
      </c>
      <c r="AK240" s="42">
        <v>4992</v>
      </c>
      <c r="AL240" s="42">
        <v>52464</v>
      </c>
      <c r="AM240" s="46">
        <f>19205.12+40675.96</f>
        <v>59881.08</v>
      </c>
      <c r="AN240" s="139">
        <v>21167.45</v>
      </c>
      <c r="AO240" s="46">
        <f>AM240+AN240</f>
        <v>81048.53</v>
      </c>
      <c r="AP240" s="18"/>
      <c r="AQ240" s="18"/>
      <c r="AR240" s="18"/>
      <c r="AS240" s="18"/>
      <c r="AT240" s="18"/>
      <c r="AU240" s="18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</row>
    <row r="241" spans="1:65" x14ac:dyDescent="0.25">
      <c r="A241" s="72">
        <v>173</v>
      </c>
      <c r="B241" s="87" t="s">
        <v>217</v>
      </c>
      <c r="C241" s="87" t="s">
        <v>216</v>
      </c>
      <c r="D241" s="87" t="s">
        <v>137</v>
      </c>
      <c r="E241" s="87" t="s">
        <v>138</v>
      </c>
      <c r="F241" s="106" t="s">
        <v>242</v>
      </c>
      <c r="G241" s="87"/>
      <c r="H241" s="7" t="s">
        <v>937</v>
      </c>
      <c r="I241" s="87"/>
      <c r="J241" s="87"/>
      <c r="K241" s="28" t="s">
        <v>389</v>
      </c>
      <c r="L241" s="142" t="s">
        <v>388</v>
      </c>
      <c r="M241" s="28" t="s">
        <v>387</v>
      </c>
      <c r="N241" s="30">
        <v>44013</v>
      </c>
      <c r="O241" s="46">
        <v>47616</v>
      </c>
      <c r="P241" s="32">
        <v>12843</v>
      </c>
      <c r="Q241" s="30">
        <v>44013</v>
      </c>
      <c r="R241" s="30">
        <v>44378</v>
      </c>
      <c r="S241" s="28" t="s">
        <v>203</v>
      </c>
      <c r="T241" s="27"/>
      <c r="U241" s="27"/>
      <c r="V241" s="27"/>
      <c r="W241" s="30" t="s">
        <v>477</v>
      </c>
      <c r="X241" s="27" t="s">
        <v>140</v>
      </c>
      <c r="Y241" s="18" t="s">
        <v>481</v>
      </c>
      <c r="Z241" s="20">
        <v>44372</v>
      </c>
      <c r="AA241" s="22">
        <v>13083</v>
      </c>
      <c r="AB241" s="18" t="s">
        <v>478</v>
      </c>
      <c r="AC241" s="20">
        <v>44379</v>
      </c>
      <c r="AD241" s="20">
        <v>44743</v>
      </c>
      <c r="AE241" s="18"/>
      <c r="AF241" s="18"/>
      <c r="AG241" s="42"/>
      <c r="AH241" s="42"/>
      <c r="AI241" s="21"/>
      <c r="AJ241" s="21"/>
      <c r="AK241" s="42"/>
      <c r="AL241" s="42">
        <f t="shared" si="17"/>
        <v>47616</v>
      </c>
      <c r="AM241" s="47"/>
      <c r="AN241" s="140"/>
      <c r="AO241" s="47"/>
      <c r="AP241" s="18"/>
      <c r="AQ241" s="18"/>
      <c r="AR241" s="18"/>
      <c r="AS241" s="18"/>
      <c r="AT241" s="18"/>
      <c r="AU241" s="18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</row>
    <row r="242" spans="1:65" x14ac:dyDescent="0.25">
      <c r="A242" s="72"/>
      <c r="B242" s="87"/>
      <c r="C242" s="87"/>
      <c r="D242" s="87"/>
      <c r="E242" s="87"/>
      <c r="F242" s="106"/>
      <c r="G242" s="87"/>
      <c r="H242" s="7"/>
      <c r="I242" s="87"/>
      <c r="J242" s="87"/>
      <c r="K242" s="35"/>
      <c r="L242" s="143"/>
      <c r="M242" s="35"/>
      <c r="N242" s="37"/>
      <c r="O242" s="47"/>
      <c r="P242" s="39"/>
      <c r="Q242" s="37"/>
      <c r="R242" s="37"/>
      <c r="S242" s="35"/>
      <c r="T242" s="34"/>
      <c r="U242" s="34"/>
      <c r="V242" s="34"/>
      <c r="W242" s="37"/>
      <c r="X242" s="34"/>
      <c r="Y242" s="18"/>
      <c r="Z242" s="20"/>
      <c r="AA242" s="22"/>
      <c r="AB242" s="18"/>
      <c r="AC242" s="20"/>
      <c r="AD242" s="20"/>
      <c r="AE242" s="18"/>
      <c r="AF242" s="18"/>
      <c r="AG242" s="42"/>
      <c r="AH242" s="42"/>
      <c r="AI242" s="20">
        <v>44630</v>
      </c>
      <c r="AJ242" s="66">
        <v>0.1056</v>
      </c>
      <c r="AK242" s="42">
        <v>5040</v>
      </c>
      <c r="AL242" s="42">
        <v>52656</v>
      </c>
      <c r="AM242" s="46">
        <v>59537.8</v>
      </c>
      <c r="AN242" s="139">
        <v>20789.400000000001</v>
      </c>
      <c r="AO242" s="46">
        <f>AM242+AN242</f>
        <v>80327.200000000012</v>
      </c>
      <c r="AP242" s="18"/>
      <c r="AQ242" s="18"/>
      <c r="AR242" s="18"/>
      <c r="AS242" s="18"/>
      <c r="AT242" s="18"/>
      <c r="AU242" s="18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</row>
    <row r="243" spans="1:65" x14ac:dyDescent="0.25">
      <c r="A243" s="72">
        <v>174</v>
      </c>
      <c r="B243" s="87" t="s">
        <v>217</v>
      </c>
      <c r="C243" s="87" t="s">
        <v>216</v>
      </c>
      <c r="D243" s="87" t="s">
        <v>137</v>
      </c>
      <c r="E243" s="87" t="s">
        <v>138</v>
      </c>
      <c r="F243" s="106" t="s">
        <v>242</v>
      </c>
      <c r="G243" s="87"/>
      <c r="H243" s="7" t="s">
        <v>937</v>
      </c>
      <c r="I243" s="87"/>
      <c r="J243" s="87"/>
      <c r="K243" s="28" t="s">
        <v>386</v>
      </c>
      <c r="L243" s="142" t="s">
        <v>385</v>
      </c>
      <c r="M243" s="28" t="s">
        <v>384</v>
      </c>
      <c r="N243" s="30">
        <v>44013</v>
      </c>
      <c r="O243" s="46">
        <v>47760</v>
      </c>
      <c r="P243" s="32">
        <v>12843</v>
      </c>
      <c r="Q243" s="30">
        <v>44013</v>
      </c>
      <c r="R243" s="30">
        <v>44378</v>
      </c>
      <c r="S243" s="28" t="s">
        <v>203</v>
      </c>
      <c r="T243" s="27"/>
      <c r="U243" s="27"/>
      <c r="V243" s="27"/>
      <c r="W243" s="30" t="s">
        <v>477</v>
      </c>
      <c r="X243" s="18" t="s">
        <v>140</v>
      </c>
      <c r="Y243" s="18" t="s">
        <v>481</v>
      </c>
      <c r="Z243" s="20">
        <v>44372</v>
      </c>
      <c r="AA243" s="22">
        <v>13083</v>
      </c>
      <c r="AB243" s="18" t="s">
        <v>478</v>
      </c>
      <c r="AC243" s="20">
        <v>44379</v>
      </c>
      <c r="AD243" s="20">
        <v>44743</v>
      </c>
      <c r="AE243" s="18"/>
      <c r="AF243" s="18"/>
      <c r="AG243" s="42"/>
      <c r="AH243" s="42"/>
      <c r="AI243" s="20"/>
      <c r="AJ243" s="21"/>
      <c r="AK243" s="42"/>
      <c r="AL243" s="42">
        <f t="shared" si="17"/>
        <v>47760</v>
      </c>
      <c r="AM243" s="47"/>
      <c r="AN243" s="140"/>
      <c r="AO243" s="47"/>
      <c r="AP243" s="18"/>
      <c r="AQ243" s="18"/>
      <c r="AR243" s="18"/>
      <c r="AS243" s="18"/>
      <c r="AT243" s="18"/>
      <c r="AU243" s="18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</row>
    <row r="244" spans="1:65" x14ac:dyDescent="0.25">
      <c r="A244" s="72"/>
      <c r="B244" s="87"/>
      <c r="C244" s="87"/>
      <c r="D244" s="87"/>
      <c r="E244" s="87"/>
      <c r="F244" s="106"/>
      <c r="G244" s="87"/>
      <c r="H244" s="7"/>
      <c r="I244" s="87"/>
      <c r="J244" s="87"/>
      <c r="K244" s="35"/>
      <c r="L244" s="143"/>
      <c r="M244" s="35"/>
      <c r="N244" s="37"/>
      <c r="O244" s="47"/>
      <c r="P244" s="39"/>
      <c r="Q244" s="37"/>
      <c r="R244" s="37"/>
      <c r="S244" s="35"/>
      <c r="T244" s="34"/>
      <c r="U244" s="34"/>
      <c r="V244" s="34"/>
      <c r="W244" s="37"/>
      <c r="X244" s="18"/>
      <c r="Y244" s="18"/>
      <c r="Z244" s="20"/>
      <c r="AA244" s="22"/>
      <c r="AB244" s="18"/>
      <c r="AC244" s="20"/>
      <c r="AD244" s="20"/>
      <c r="AE244" s="18"/>
      <c r="AF244" s="18"/>
      <c r="AG244" s="42"/>
      <c r="AH244" s="42"/>
      <c r="AI244" s="20">
        <v>44634</v>
      </c>
      <c r="AJ244" s="66">
        <v>0.1056</v>
      </c>
      <c r="AK244" s="42">
        <v>5040</v>
      </c>
      <c r="AL244" s="42">
        <v>52800</v>
      </c>
      <c r="AM244" s="46">
        <v>63651.94</v>
      </c>
      <c r="AN244" s="139">
        <v>4819.12</v>
      </c>
      <c r="AO244" s="46">
        <f>AM244+AN244</f>
        <v>68471.06</v>
      </c>
      <c r="AP244" s="18"/>
      <c r="AQ244" s="18"/>
      <c r="AR244" s="18"/>
      <c r="AS244" s="18"/>
      <c r="AT244" s="18"/>
      <c r="AU244" s="18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</row>
    <row r="245" spans="1:65" x14ac:dyDescent="0.25">
      <c r="A245" s="17">
        <v>175</v>
      </c>
      <c r="B245" s="18" t="s">
        <v>217</v>
      </c>
      <c r="C245" s="18" t="s">
        <v>216</v>
      </c>
      <c r="D245" s="18" t="s">
        <v>137</v>
      </c>
      <c r="E245" s="18" t="s">
        <v>138</v>
      </c>
      <c r="F245" s="69" t="s">
        <v>242</v>
      </c>
      <c r="G245" s="14"/>
      <c r="H245" s="14" t="s">
        <v>937</v>
      </c>
      <c r="I245" s="14"/>
      <c r="J245" s="14"/>
      <c r="K245" s="19" t="s">
        <v>383</v>
      </c>
      <c r="L245" s="104" t="s">
        <v>382</v>
      </c>
      <c r="M245" s="19" t="s">
        <v>381</v>
      </c>
      <c r="N245" s="20">
        <v>44013</v>
      </c>
      <c r="O245" s="128">
        <v>47760</v>
      </c>
      <c r="P245" s="22">
        <v>12843</v>
      </c>
      <c r="Q245" s="20">
        <v>44013</v>
      </c>
      <c r="R245" s="20">
        <v>44378</v>
      </c>
      <c r="S245" s="19" t="s">
        <v>203</v>
      </c>
      <c r="T245" s="73"/>
      <c r="U245" s="73"/>
      <c r="V245" s="73"/>
      <c r="W245" s="20" t="s">
        <v>202</v>
      </c>
      <c r="X245" s="18" t="s">
        <v>140</v>
      </c>
      <c r="Y245" s="18" t="s">
        <v>481</v>
      </c>
      <c r="Z245" s="20">
        <v>44372</v>
      </c>
      <c r="AA245" s="22">
        <v>13083</v>
      </c>
      <c r="AB245" s="18" t="s">
        <v>478</v>
      </c>
      <c r="AC245" s="20">
        <v>44379</v>
      </c>
      <c r="AD245" s="20">
        <v>44743</v>
      </c>
      <c r="AE245" s="18"/>
      <c r="AF245" s="18"/>
      <c r="AG245" s="42"/>
      <c r="AH245" s="42"/>
      <c r="AI245" s="21"/>
      <c r="AJ245" s="21"/>
      <c r="AK245" s="42"/>
      <c r="AL245" s="42">
        <f t="shared" si="17"/>
        <v>47760</v>
      </c>
      <c r="AM245" s="47"/>
      <c r="AN245" s="140"/>
      <c r="AO245" s="47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18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</row>
    <row r="246" spans="1:65" x14ac:dyDescent="0.25">
      <c r="A246" s="72">
        <v>176</v>
      </c>
      <c r="B246" s="87" t="s">
        <v>217</v>
      </c>
      <c r="C246" s="87" t="s">
        <v>216</v>
      </c>
      <c r="D246" s="87" t="s">
        <v>137</v>
      </c>
      <c r="E246" s="87" t="s">
        <v>138</v>
      </c>
      <c r="F246" s="106" t="s">
        <v>242</v>
      </c>
      <c r="G246" s="7"/>
      <c r="H246" s="7" t="s">
        <v>937</v>
      </c>
      <c r="I246" s="7"/>
      <c r="J246" s="7"/>
      <c r="K246" s="28" t="s">
        <v>380</v>
      </c>
      <c r="L246" s="142" t="s">
        <v>379</v>
      </c>
      <c r="M246" s="28" t="s">
        <v>378</v>
      </c>
      <c r="N246" s="30">
        <v>44013</v>
      </c>
      <c r="O246" s="46">
        <v>47808</v>
      </c>
      <c r="P246" s="32">
        <v>12843</v>
      </c>
      <c r="Q246" s="30">
        <v>44013</v>
      </c>
      <c r="R246" s="30">
        <v>44378</v>
      </c>
      <c r="S246" s="19" t="s">
        <v>203</v>
      </c>
      <c r="T246" s="73"/>
      <c r="U246" s="73"/>
      <c r="V246" s="73"/>
      <c r="W246" s="30" t="s">
        <v>477</v>
      </c>
      <c r="X246" s="18" t="s">
        <v>140</v>
      </c>
      <c r="Y246" s="18" t="s">
        <v>481</v>
      </c>
      <c r="Z246" s="20">
        <v>44372</v>
      </c>
      <c r="AA246" s="22">
        <v>13083</v>
      </c>
      <c r="AB246" s="18" t="s">
        <v>478</v>
      </c>
      <c r="AC246" s="20">
        <v>44379</v>
      </c>
      <c r="AD246" s="20">
        <v>44743</v>
      </c>
      <c r="AE246" s="18"/>
      <c r="AF246" s="18"/>
      <c r="AG246" s="42"/>
      <c r="AH246" s="42"/>
      <c r="AI246" s="21"/>
      <c r="AJ246" s="21"/>
      <c r="AK246" s="42"/>
      <c r="AL246" s="42">
        <f t="shared" si="17"/>
        <v>47808</v>
      </c>
      <c r="AM246" s="42">
        <v>58592.68</v>
      </c>
      <c r="AN246" s="133">
        <v>18138.22</v>
      </c>
      <c r="AO246" s="42">
        <f t="shared" si="18"/>
        <v>76730.899999999994</v>
      </c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18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</row>
    <row r="247" spans="1:65" x14ac:dyDescent="0.25">
      <c r="A247" s="72"/>
      <c r="B247" s="87"/>
      <c r="C247" s="87"/>
      <c r="D247" s="87"/>
      <c r="E247" s="87"/>
      <c r="F247" s="106"/>
      <c r="G247" s="7"/>
      <c r="H247" s="7"/>
      <c r="I247" s="7"/>
      <c r="J247" s="7"/>
      <c r="K247" s="35"/>
      <c r="L247" s="143"/>
      <c r="M247" s="35"/>
      <c r="N247" s="37"/>
      <c r="O247" s="47"/>
      <c r="P247" s="39"/>
      <c r="Q247" s="37"/>
      <c r="R247" s="37"/>
      <c r="S247" s="19"/>
      <c r="T247" s="73"/>
      <c r="U247" s="73"/>
      <c r="V247" s="73"/>
      <c r="W247" s="37"/>
      <c r="X247" s="18"/>
      <c r="Y247" s="18"/>
      <c r="Z247" s="20"/>
      <c r="AA247" s="22"/>
      <c r="AB247" s="18"/>
      <c r="AC247" s="20"/>
      <c r="AD247" s="20"/>
      <c r="AE247" s="18"/>
      <c r="AF247" s="18"/>
      <c r="AG247" s="42"/>
      <c r="AH247" s="42"/>
      <c r="AI247" s="20">
        <v>44634</v>
      </c>
      <c r="AJ247" s="66">
        <v>0.1056</v>
      </c>
      <c r="AK247" s="42">
        <v>5064</v>
      </c>
      <c r="AL247" s="42">
        <v>52872</v>
      </c>
      <c r="AM247" s="46">
        <v>69210</v>
      </c>
      <c r="AN247" s="139">
        <v>49947.98</v>
      </c>
      <c r="AO247" s="46">
        <f>AM247+AN247</f>
        <v>119157.98000000001</v>
      </c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18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</row>
    <row r="248" spans="1:65" x14ac:dyDescent="0.25">
      <c r="A248" s="72">
        <v>177</v>
      </c>
      <c r="B248" s="87" t="s">
        <v>217</v>
      </c>
      <c r="C248" s="87" t="s">
        <v>216</v>
      </c>
      <c r="D248" s="87" t="s">
        <v>137</v>
      </c>
      <c r="E248" s="87" t="s">
        <v>138</v>
      </c>
      <c r="F248" s="106" t="s">
        <v>215</v>
      </c>
      <c r="G248" s="6"/>
      <c r="H248" s="6" t="s">
        <v>937</v>
      </c>
      <c r="I248" s="6"/>
      <c r="J248" s="6"/>
      <c r="K248" s="28" t="s">
        <v>377</v>
      </c>
      <c r="L248" s="142" t="s">
        <v>376</v>
      </c>
      <c r="M248" s="28" t="s">
        <v>375</v>
      </c>
      <c r="N248" s="30">
        <v>44013</v>
      </c>
      <c r="O248" s="46">
        <v>46140</v>
      </c>
      <c r="P248" s="32">
        <v>12843</v>
      </c>
      <c r="Q248" s="30">
        <v>44013</v>
      </c>
      <c r="R248" s="30">
        <v>44378</v>
      </c>
      <c r="S248" s="28" t="s">
        <v>203</v>
      </c>
      <c r="T248" s="70"/>
      <c r="U248" s="70"/>
      <c r="V248" s="70"/>
      <c r="W248" s="30" t="s">
        <v>477</v>
      </c>
      <c r="X248" s="18" t="s">
        <v>140</v>
      </c>
      <c r="Y248" s="18" t="s">
        <v>481</v>
      </c>
      <c r="Z248" s="20">
        <v>44372</v>
      </c>
      <c r="AA248" s="22">
        <v>13083</v>
      </c>
      <c r="AB248" s="18" t="s">
        <v>478</v>
      </c>
      <c r="AC248" s="20">
        <v>44379</v>
      </c>
      <c r="AD248" s="20" t="s">
        <v>488</v>
      </c>
      <c r="AE248" s="18"/>
      <c r="AF248" s="18"/>
      <c r="AG248" s="42"/>
      <c r="AH248" s="42"/>
      <c r="AI248" s="21"/>
      <c r="AJ248" s="21"/>
      <c r="AK248" s="42"/>
      <c r="AL248" s="42">
        <f t="shared" si="17"/>
        <v>46140</v>
      </c>
      <c r="AM248" s="47"/>
      <c r="AN248" s="140"/>
      <c r="AO248" s="47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</row>
    <row r="249" spans="1:65" x14ac:dyDescent="0.25">
      <c r="A249" s="72"/>
      <c r="B249" s="87"/>
      <c r="C249" s="87"/>
      <c r="D249" s="87"/>
      <c r="E249" s="87"/>
      <c r="F249" s="106"/>
      <c r="G249" s="6"/>
      <c r="H249" s="6"/>
      <c r="I249" s="6"/>
      <c r="J249" s="6"/>
      <c r="K249" s="35"/>
      <c r="L249" s="143"/>
      <c r="M249" s="35"/>
      <c r="N249" s="37"/>
      <c r="O249" s="47"/>
      <c r="P249" s="39"/>
      <c r="Q249" s="37"/>
      <c r="R249" s="37"/>
      <c r="S249" s="35"/>
      <c r="T249" s="71"/>
      <c r="U249" s="71"/>
      <c r="V249" s="71"/>
      <c r="W249" s="37"/>
      <c r="X249" s="18" t="s">
        <v>140</v>
      </c>
      <c r="Y249" s="18" t="s">
        <v>200</v>
      </c>
      <c r="Z249" s="20">
        <v>44722</v>
      </c>
      <c r="AA249" s="22">
        <v>13312</v>
      </c>
      <c r="AB249" s="18" t="s">
        <v>478</v>
      </c>
      <c r="AC249" s="20">
        <v>44744</v>
      </c>
      <c r="AD249" s="20" t="s">
        <v>933</v>
      </c>
      <c r="AE249" s="18"/>
      <c r="AF249" s="18"/>
      <c r="AG249" s="42"/>
      <c r="AH249" s="42"/>
      <c r="AI249" s="20">
        <v>44634</v>
      </c>
      <c r="AJ249" s="66">
        <v>0.10539999999999999</v>
      </c>
      <c r="AK249" s="42">
        <v>4866.24</v>
      </c>
      <c r="AL249" s="42">
        <v>51006.239999999998</v>
      </c>
      <c r="AM249" s="46">
        <v>68400</v>
      </c>
      <c r="AN249" s="139">
        <v>25918.02</v>
      </c>
      <c r="AO249" s="46">
        <f>AM249+AN249</f>
        <v>94318.02</v>
      </c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</row>
    <row r="250" spans="1:65" x14ac:dyDescent="0.25">
      <c r="A250" s="72">
        <v>178</v>
      </c>
      <c r="B250" s="87" t="s">
        <v>217</v>
      </c>
      <c r="C250" s="87" t="s">
        <v>216</v>
      </c>
      <c r="D250" s="87" t="s">
        <v>137</v>
      </c>
      <c r="E250" s="87" t="s">
        <v>138</v>
      </c>
      <c r="F250" s="106" t="s">
        <v>215</v>
      </c>
      <c r="G250" s="6"/>
      <c r="H250" s="6" t="s">
        <v>937</v>
      </c>
      <c r="I250" s="6"/>
      <c r="J250" s="6"/>
      <c r="K250" s="28" t="s">
        <v>374</v>
      </c>
      <c r="L250" s="142" t="s">
        <v>373</v>
      </c>
      <c r="M250" s="28" t="s">
        <v>372</v>
      </c>
      <c r="N250" s="30">
        <v>44013</v>
      </c>
      <c r="O250" s="46">
        <v>45600</v>
      </c>
      <c r="P250" s="32">
        <v>12843</v>
      </c>
      <c r="Q250" s="30">
        <v>44013</v>
      </c>
      <c r="R250" s="30">
        <v>44378</v>
      </c>
      <c r="S250" s="28" t="s">
        <v>203</v>
      </c>
      <c r="T250" s="70"/>
      <c r="U250" s="70"/>
      <c r="V250" s="29"/>
      <c r="W250" s="30" t="s">
        <v>477</v>
      </c>
      <c r="X250" s="18" t="s">
        <v>140</v>
      </c>
      <c r="Y250" s="18" t="s">
        <v>481</v>
      </c>
      <c r="Z250" s="20">
        <v>44372</v>
      </c>
      <c r="AA250" s="22">
        <v>13083</v>
      </c>
      <c r="AB250" s="18" t="s">
        <v>478</v>
      </c>
      <c r="AC250" s="20">
        <v>44379</v>
      </c>
      <c r="AD250" s="20">
        <v>44743</v>
      </c>
      <c r="AE250" s="18"/>
      <c r="AF250" s="18"/>
      <c r="AG250" s="42"/>
      <c r="AH250" s="42"/>
      <c r="AI250" s="21"/>
      <c r="AJ250" s="21"/>
      <c r="AK250" s="42"/>
      <c r="AL250" s="42">
        <f t="shared" si="17"/>
        <v>45600</v>
      </c>
      <c r="AM250" s="47"/>
      <c r="AN250" s="140"/>
      <c r="AO250" s="4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</row>
    <row r="251" spans="1:65" x14ac:dyDescent="0.25">
      <c r="A251" s="72"/>
      <c r="B251" s="87"/>
      <c r="C251" s="87"/>
      <c r="D251" s="87"/>
      <c r="E251" s="87"/>
      <c r="F251" s="106"/>
      <c r="G251" s="6"/>
      <c r="H251" s="6"/>
      <c r="I251" s="6"/>
      <c r="J251" s="6"/>
      <c r="K251" s="35"/>
      <c r="L251" s="143"/>
      <c r="M251" s="35"/>
      <c r="N251" s="37"/>
      <c r="O251" s="47"/>
      <c r="P251" s="39"/>
      <c r="Q251" s="37"/>
      <c r="R251" s="37"/>
      <c r="S251" s="35"/>
      <c r="T251" s="71"/>
      <c r="U251" s="71"/>
      <c r="V251" s="36"/>
      <c r="W251" s="37"/>
      <c r="X251" s="18" t="s">
        <v>140</v>
      </c>
      <c r="Y251" s="18" t="s">
        <v>200</v>
      </c>
      <c r="Z251" s="20">
        <v>44739</v>
      </c>
      <c r="AA251" s="22">
        <v>13320</v>
      </c>
      <c r="AB251" s="18" t="s">
        <v>478</v>
      </c>
      <c r="AC251" s="20">
        <v>44744</v>
      </c>
      <c r="AD251" s="20">
        <v>45108</v>
      </c>
      <c r="AE251" s="18"/>
      <c r="AF251" s="18"/>
      <c r="AG251" s="42"/>
      <c r="AH251" s="42"/>
      <c r="AI251" s="20">
        <v>44630</v>
      </c>
      <c r="AJ251" s="66">
        <v>0.1056</v>
      </c>
      <c r="AK251" s="42">
        <v>4972.88</v>
      </c>
      <c r="AL251" s="42">
        <v>50418.48</v>
      </c>
      <c r="AM251" s="46">
        <v>76275</v>
      </c>
      <c r="AN251" s="139">
        <v>22773.39</v>
      </c>
      <c r="AO251" s="46">
        <f>AM251+AN251</f>
        <v>99048.39</v>
      </c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</row>
    <row r="252" spans="1:65" x14ac:dyDescent="0.25">
      <c r="A252" s="72">
        <v>179</v>
      </c>
      <c r="B252" s="87" t="s">
        <v>217</v>
      </c>
      <c r="C252" s="87" t="s">
        <v>216</v>
      </c>
      <c r="D252" s="87" t="s">
        <v>137</v>
      </c>
      <c r="E252" s="87" t="s">
        <v>138</v>
      </c>
      <c r="F252" s="106" t="s">
        <v>241</v>
      </c>
      <c r="G252" s="6"/>
      <c r="H252" s="6" t="s">
        <v>937</v>
      </c>
      <c r="I252" s="6"/>
      <c r="J252" s="6"/>
      <c r="K252" s="28" t="s">
        <v>371</v>
      </c>
      <c r="L252" s="142" t="s">
        <v>370</v>
      </c>
      <c r="M252" s="28" t="s">
        <v>358</v>
      </c>
      <c r="N252" s="30">
        <v>44015</v>
      </c>
      <c r="O252" s="46">
        <v>54000</v>
      </c>
      <c r="P252" s="32">
        <v>12854</v>
      </c>
      <c r="Q252" s="30">
        <v>44046</v>
      </c>
      <c r="R252" s="30">
        <v>44411</v>
      </c>
      <c r="S252" s="28" t="s">
        <v>203</v>
      </c>
      <c r="T252" s="70"/>
      <c r="U252" s="70"/>
      <c r="V252" s="29"/>
      <c r="W252" s="30" t="s">
        <v>477</v>
      </c>
      <c r="X252" s="27" t="s">
        <v>140</v>
      </c>
      <c r="Y252" s="18" t="s">
        <v>481</v>
      </c>
      <c r="Z252" s="20">
        <v>44406</v>
      </c>
      <c r="AA252" s="22">
        <v>13101</v>
      </c>
      <c r="AB252" s="18" t="s">
        <v>478</v>
      </c>
      <c r="AC252" s="20">
        <v>44412</v>
      </c>
      <c r="AD252" s="20">
        <v>44776</v>
      </c>
      <c r="AE252" s="18"/>
      <c r="AF252" s="18"/>
      <c r="AG252" s="42"/>
      <c r="AH252" s="42"/>
      <c r="AI252" s="21"/>
      <c r="AJ252" s="21"/>
      <c r="AK252" s="42"/>
      <c r="AL252" s="42">
        <f t="shared" si="17"/>
        <v>54000</v>
      </c>
      <c r="AM252" s="47"/>
      <c r="AN252" s="140"/>
      <c r="AO252" s="4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</row>
    <row r="253" spans="1:65" x14ac:dyDescent="0.25">
      <c r="A253" s="72"/>
      <c r="B253" s="87"/>
      <c r="C253" s="87"/>
      <c r="D253" s="87"/>
      <c r="E253" s="87"/>
      <c r="F253" s="106"/>
      <c r="G253" s="6"/>
      <c r="H253" s="6"/>
      <c r="I253" s="6"/>
      <c r="J253" s="6"/>
      <c r="K253" s="35"/>
      <c r="L253" s="143"/>
      <c r="M253" s="35"/>
      <c r="N253" s="37"/>
      <c r="O253" s="47"/>
      <c r="P253" s="39"/>
      <c r="Q253" s="37"/>
      <c r="R253" s="37"/>
      <c r="S253" s="35"/>
      <c r="T253" s="71"/>
      <c r="U253" s="71"/>
      <c r="V253" s="36"/>
      <c r="W253" s="37"/>
      <c r="X253" s="34"/>
      <c r="Y253" s="18"/>
      <c r="Z253" s="20"/>
      <c r="AA253" s="22"/>
      <c r="AB253" s="18"/>
      <c r="AC253" s="20"/>
      <c r="AD253" s="20"/>
      <c r="AE253" s="18"/>
      <c r="AF253" s="18"/>
      <c r="AG253" s="42"/>
      <c r="AH253" s="42"/>
      <c r="AI253" s="20">
        <v>44635</v>
      </c>
      <c r="AJ253" s="66">
        <v>0.1056</v>
      </c>
      <c r="AK253" s="42">
        <v>5706.12</v>
      </c>
      <c r="AL253" s="42">
        <v>59706.12</v>
      </c>
      <c r="AM253" s="46">
        <v>68040</v>
      </c>
      <c r="AN253" s="139">
        <v>49186.79</v>
      </c>
      <c r="AO253" s="46">
        <f>AM253+AN253</f>
        <v>117226.79000000001</v>
      </c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</row>
    <row r="254" spans="1:65" x14ac:dyDescent="0.25">
      <c r="A254" s="72">
        <v>180</v>
      </c>
      <c r="B254" s="87" t="s">
        <v>217</v>
      </c>
      <c r="C254" s="87" t="s">
        <v>216</v>
      </c>
      <c r="D254" s="87" t="s">
        <v>137</v>
      </c>
      <c r="E254" s="87" t="s">
        <v>138</v>
      </c>
      <c r="F254" s="106" t="s">
        <v>215</v>
      </c>
      <c r="G254" s="72"/>
      <c r="H254" s="6" t="s">
        <v>937</v>
      </c>
      <c r="I254" s="72"/>
      <c r="J254" s="72"/>
      <c r="K254" s="28" t="s">
        <v>369</v>
      </c>
      <c r="L254" s="142" t="s">
        <v>368</v>
      </c>
      <c r="M254" s="28" t="s">
        <v>367</v>
      </c>
      <c r="N254" s="30">
        <v>44013</v>
      </c>
      <c r="O254" s="46">
        <v>45360</v>
      </c>
      <c r="P254" s="32">
        <v>12845</v>
      </c>
      <c r="Q254" s="30">
        <v>44013</v>
      </c>
      <c r="R254" s="30">
        <v>44378</v>
      </c>
      <c r="S254" s="28" t="s">
        <v>203</v>
      </c>
      <c r="T254" s="26"/>
      <c r="U254" s="26"/>
      <c r="V254" s="26"/>
      <c r="W254" s="30" t="s">
        <v>477</v>
      </c>
      <c r="X254" s="18" t="s">
        <v>140</v>
      </c>
      <c r="Y254" s="18" t="s">
        <v>481</v>
      </c>
      <c r="Z254" s="20">
        <v>44372</v>
      </c>
      <c r="AA254" s="22">
        <v>13083</v>
      </c>
      <c r="AB254" s="18" t="s">
        <v>478</v>
      </c>
      <c r="AC254" s="20">
        <v>44379</v>
      </c>
      <c r="AD254" s="20">
        <v>44743</v>
      </c>
      <c r="AE254" s="18"/>
      <c r="AF254" s="18"/>
      <c r="AG254" s="42"/>
      <c r="AH254" s="42"/>
      <c r="AI254" s="21"/>
      <c r="AJ254" s="21"/>
      <c r="AK254" s="42"/>
      <c r="AL254" s="42">
        <f t="shared" si="17"/>
        <v>45360</v>
      </c>
      <c r="AM254" s="47"/>
      <c r="AN254" s="140"/>
      <c r="AO254" s="47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</row>
    <row r="255" spans="1:65" x14ac:dyDescent="0.25">
      <c r="A255" s="72"/>
      <c r="B255" s="87"/>
      <c r="C255" s="87"/>
      <c r="D255" s="87"/>
      <c r="E255" s="87"/>
      <c r="F255" s="106"/>
      <c r="G255" s="72"/>
      <c r="H255" s="6"/>
      <c r="I255" s="72"/>
      <c r="J255" s="72"/>
      <c r="K255" s="35"/>
      <c r="L255" s="143"/>
      <c r="M255" s="35"/>
      <c r="N255" s="37"/>
      <c r="O255" s="47"/>
      <c r="P255" s="39"/>
      <c r="Q255" s="37"/>
      <c r="R255" s="37"/>
      <c r="S255" s="35"/>
      <c r="T255" s="33"/>
      <c r="U255" s="33"/>
      <c r="V255" s="33"/>
      <c r="W255" s="37"/>
      <c r="X255" s="18" t="s">
        <v>140</v>
      </c>
      <c r="Y255" s="18" t="s">
        <v>200</v>
      </c>
      <c r="Z255" s="20">
        <v>44714</v>
      </c>
      <c r="AA255" s="22">
        <v>13308</v>
      </c>
      <c r="AB255" s="18" t="s">
        <v>478</v>
      </c>
      <c r="AC255" s="20">
        <v>44744</v>
      </c>
      <c r="AD255" s="20">
        <v>45108</v>
      </c>
      <c r="AE255" s="18"/>
      <c r="AF255" s="18"/>
      <c r="AG255" s="42"/>
      <c r="AH255" s="42"/>
      <c r="AI255" s="20">
        <v>44630</v>
      </c>
      <c r="AJ255" s="66">
        <v>0.1056</v>
      </c>
      <c r="AK255" s="42">
        <v>4793.16</v>
      </c>
      <c r="AL255" s="42">
        <v>50153.16</v>
      </c>
      <c r="AM255" s="46">
        <v>68400</v>
      </c>
      <c r="AN255" s="139">
        <f>22673.33+1476.2+25209.24</f>
        <v>49358.770000000004</v>
      </c>
      <c r="AO255" s="46">
        <f>AM255+AN255</f>
        <v>117758.77</v>
      </c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</row>
    <row r="256" spans="1:65" x14ac:dyDescent="0.25">
      <c r="A256" s="72">
        <v>181</v>
      </c>
      <c r="B256" s="87" t="s">
        <v>217</v>
      </c>
      <c r="C256" s="87" t="s">
        <v>216</v>
      </c>
      <c r="D256" s="87" t="s">
        <v>137</v>
      </c>
      <c r="E256" s="87" t="s">
        <v>138</v>
      </c>
      <c r="F256" s="106" t="s">
        <v>215</v>
      </c>
      <c r="G256" s="72"/>
      <c r="H256" s="6" t="s">
        <v>937</v>
      </c>
      <c r="I256" s="72"/>
      <c r="J256" s="72"/>
      <c r="K256" s="28" t="s">
        <v>366</v>
      </c>
      <c r="L256" s="142" t="s">
        <v>365</v>
      </c>
      <c r="M256" s="28" t="s">
        <v>364</v>
      </c>
      <c r="N256" s="30">
        <v>44013</v>
      </c>
      <c r="O256" s="46">
        <v>45600</v>
      </c>
      <c r="P256" s="32">
        <v>12845</v>
      </c>
      <c r="Q256" s="30">
        <v>44013</v>
      </c>
      <c r="R256" s="30">
        <v>44378</v>
      </c>
      <c r="S256" s="28" t="s">
        <v>203</v>
      </c>
      <c r="T256" s="26"/>
      <c r="U256" s="26"/>
      <c r="V256" s="26"/>
      <c r="W256" s="30" t="s">
        <v>477</v>
      </c>
      <c r="X256" s="18" t="s">
        <v>140</v>
      </c>
      <c r="Y256" s="18" t="s">
        <v>481</v>
      </c>
      <c r="Z256" s="20">
        <v>44372</v>
      </c>
      <c r="AA256" s="22">
        <v>13083</v>
      </c>
      <c r="AB256" s="18" t="s">
        <v>478</v>
      </c>
      <c r="AC256" s="20">
        <v>44379</v>
      </c>
      <c r="AD256" s="20">
        <v>44743</v>
      </c>
      <c r="AE256" s="18"/>
      <c r="AF256" s="18"/>
      <c r="AG256" s="42"/>
      <c r="AH256" s="42"/>
      <c r="AI256" s="21"/>
      <c r="AJ256" s="21"/>
      <c r="AK256" s="42"/>
      <c r="AL256" s="42">
        <f t="shared" si="17"/>
        <v>45600</v>
      </c>
      <c r="AM256" s="47"/>
      <c r="AN256" s="140"/>
      <c r="AO256" s="47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</row>
    <row r="257" spans="1:65" x14ac:dyDescent="0.25">
      <c r="A257" s="72"/>
      <c r="B257" s="87"/>
      <c r="C257" s="87"/>
      <c r="D257" s="87"/>
      <c r="E257" s="87"/>
      <c r="F257" s="106"/>
      <c r="G257" s="72"/>
      <c r="H257" s="6"/>
      <c r="I257" s="72"/>
      <c r="J257" s="72"/>
      <c r="K257" s="35"/>
      <c r="L257" s="143"/>
      <c r="M257" s="35"/>
      <c r="N257" s="37"/>
      <c r="O257" s="47"/>
      <c r="P257" s="39"/>
      <c r="Q257" s="37"/>
      <c r="R257" s="37"/>
      <c r="S257" s="35"/>
      <c r="T257" s="33"/>
      <c r="U257" s="33"/>
      <c r="V257" s="33"/>
      <c r="W257" s="37"/>
      <c r="X257" s="18" t="s">
        <v>140</v>
      </c>
      <c r="Y257" s="18" t="s">
        <v>930</v>
      </c>
      <c r="Z257" s="20">
        <v>44714</v>
      </c>
      <c r="AA257" s="22">
        <v>13308</v>
      </c>
      <c r="AB257" s="18" t="s">
        <v>478</v>
      </c>
      <c r="AC257" s="20">
        <v>44744</v>
      </c>
      <c r="AD257" s="20">
        <v>45108</v>
      </c>
      <c r="AE257" s="18"/>
      <c r="AF257" s="18"/>
      <c r="AG257" s="42"/>
      <c r="AH257" s="42"/>
      <c r="AI257" s="20">
        <v>44630</v>
      </c>
      <c r="AJ257" s="66">
        <v>0.1056</v>
      </c>
      <c r="AK257" s="42">
        <v>4818.4799999999996</v>
      </c>
      <c r="AL257" s="42">
        <v>50418.48</v>
      </c>
      <c r="AM257" s="46">
        <v>79252.39</v>
      </c>
      <c r="AN257" s="139">
        <v>27259.599999999999</v>
      </c>
      <c r="AO257" s="46">
        <f>AM257+AN257</f>
        <v>106511.98999999999</v>
      </c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</row>
    <row r="258" spans="1:65" x14ac:dyDescent="0.25">
      <c r="A258" s="72">
        <v>182</v>
      </c>
      <c r="B258" s="87" t="s">
        <v>217</v>
      </c>
      <c r="C258" s="87" t="s">
        <v>216</v>
      </c>
      <c r="D258" s="87" t="s">
        <v>137</v>
      </c>
      <c r="E258" s="87" t="s">
        <v>138</v>
      </c>
      <c r="F258" s="106" t="s">
        <v>229</v>
      </c>
      <c r="G258" s="6"/>
      <c r="H258" s="7" t="s">
        <v>937</v>
      </c>
      <c r="I258" s="72"/>
      <c r="J258" s="72"/>
      <c r="K258" s="28" t="s">
        <v>363</v>
      </c>
      <c r="L258" s="142" t="s">
        <v>362</v>
      </c>
      <c r="M258" s="28" t="s">
        <v>361</v>
      </c>
      <c r="N258" s="30">
        <v>44013</v>
      </c>
      <c r="O258" s="46">
        <v>83976</v>
      </c>
      <c r="P258" s="32">
        <v>12845</v>
      </c>
      <c r="Q258" s="30">
        <v>44013</v>
      </c>
      <c r="R258" s="30">
        <v>44378</v>
      </c>
      <c r="S258" s="28" t="s">
        <v>203</v>
      </c>
      <c r="T258" s="26"/>
      <c r="U258" s="26"/>
      <c r="V258" s="26"/>
      <c r="W258" s="30" t="s">
        <v>477</v>
      </c>
      <c r="X258" s="27" t="s">
        <v>140</v>
      </c>
      <c r="Y258" s="18" t="s">
        <v>481</v>
      </c>
      <c r="Z258" s="20">
        <v>44372</v>
      </c>
      <c r="AA258" s="22">
        <v>13083</v>
      </c>
      <c r="AB258" s="18" t="s">
        <v>478</v>
      </c>
      <c r="AC258" s="20">
        <v>44379</v>
      </c>
      <c r="AD258" s="20">
        <v>44743</v>
      </c>
      <c r="AE258" s="18"/>
      <c r="AF258" s="18"/>
      <c r="AG258" s="42"/>
      <c r="AH258" s="42"/>
      <c r="AI258" s="21"/>
      <c r="AJ258" s="21"/>
      <c r="AK258" s="42"/>
      <c r="AL258" s="42">
        <f t="shared" si="17"/>
        <v>83976</v>
      </c>
      <c r="AM258" s="47"/>
      <c r="AN258" s="140"/>
      <c r="AO258" s="47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</row>
    <row r="259" spans="1:65" x14ac:dyDescent="0.25">
      <c r="A259" s="72"/>
      <c r="B259" s="87"/>
      <c r="C259" s="87"/>
      <c r="D259" s="87"/>
      <c r="E259" s="87"/>
      <c r="F259" s="106"/>
      <c r="G259" s="6"/>
      <c r="H259" s="7"/>
      <c r="I259" s="72"/>
      <c r="J259" s="72"/>
      <c r="K259" s="35"/>
      <c r="L259" s="143"/>
      <c r="M259" s="35"/>
      <c r="N259" s="37"/>
      <c r="O259" s="47"/>
      <c r="P259" s="39"/>
      <c r="Q259" s="37"/>
      <c r="R259" s="37"/>
      <c r="S259" s="35"/>
      <c r="T259" s="33"/>
      <c r="U259" s="33"/>
      <c r="V259" s="33"/>
      <c r="W259" s="37"/>
      <c r="X259" s="34"/>
      <c r="Y259" s="18"/>
      <c r="Z259" s="20"/>
      <c r="AA259" s="22"/>
      <c r="AB259" s="18"/>
      <c r="AC259" s="20"/>
      <c r="AD259" s="20"/>
      <c r="AE259" s="18"/>
      <c r="AF259" s="18"/>
      <c r="AG259" s="42"/>
      <c r="AH259" s="42"/>
      <c r="AI259" s="20">
        <v>44644</v>
      </c>
      <c r="AJ259" s="66">
        <v>0.10580000000000001</v>
      </c>
      <c r="AK259" s="42">
        <v>8880</v>
      </c>
      <c r="AL259" s="42">
        <v>92856</v>
      </c>
      <c r="AM259" s="46">
        <v>85000</v>
      </c>
      <c r="AN259" s="139">
        <v>54548.44</v>
      </c>
      <c r="AO259" s="46">
        <f>AM259+AN259</f>
        <v>139548.44</v>
      </c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</row>
    <row r="260" spans="1:65" x14ac:dyDescent="0.25">
      <c r="A260" s="72">
        <v>183</v>
      </c>
      <c r="B260" s="87" t="s">
        <v>217</v>
      </c>
      <c r="C260" s="87" t="s">
        <v>216</v>
      </c>
      <c r="D260" s="87" t="s">
        <v>137</v>
      </c>
      <c r="E260" s="87" t="s">
        <v>138</v>
      </c>
      <c r="F260" s="106" t="s">
        <v>240</v>
      </c>
      <c r="G260" s="72"/>
      <c r="H260" s="6" t="s">
        <v>937</v>
      </c>
      <c r="I260" s="72"/>
      <c r="J260" s="72"/>
      <c r="K260" s="28" t="s">
        <v>360</v>
      </c>
      <c r="L260" s="142" t="s">
        <v>359</v>
      </c>
      <c r="M260" s="28" t="s">
        <v>1012</v>
      </c>
      <c r="N260" s="30">
        <v>44046</v>
      </c>
      <c r="O260" s="46">
        <v>60000</v>
      </c>
      <c r="P260" s="32">
        <v>12854</v>
      </c>
      <c r="Q260" s="30">
        <v>44046</v>
      </c>
      <c r="R260" s="30">
        <v>44411</v>
      </c>
      <c r="S260" s="28" t="s">
        <v>203</v>
      </c>
      <c r="T260" s="26"/>
      <c r="U260" s="26"/>
      <c r="V260" s="26"/>
      <c r="W260" s="30" t="s">
        <v>477</v>
      </c>
      <c r="X260" s="18" t="s">
        <v>140</v>
      </c>
      <c r="Y260" s="18" t="s">
        <v>481</v>
      </c>
      <c r="Z260" s="20">
        <v>44406</v>
      </c>
      <c r="AA260" s="22">
        <v>13101</v>
      </c>
      <c r="AB260" s="18" t="s">
        <v>483</v>
      </c>
      <c r="AC260" s="20">
        <v>44412</v>
      </c>
      <c r="AD260" s="20">
        <v>44776</v>
      </c>
      <c r="AE260" s="18"/>
      <c r="AF260" s="18"/>
      <c r="AG260" s="42"/>
      <c r="AH260" s="42"/>
      <c r="AI260" s="21"/>
      <c r="AJ260" s="21"/>
      <c r="AK260" s="42"/>
      <c r="AL260" s="42">
        <f t="shared" si="17"/>
        <v>60000</v>
      </c>
      <c r="AM260" s="47"/>
      <c r="AN260" s="140"/>
      <c r="AO260" s="47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</row>
    <row r="261" spans="1:65" x14ac:dyDescent="0.25">
      <c r="A261" s="72"/>
      <c r="B261" s="87"/>
      <c r="C261" s="87"/>
      <c r="D261" s="87"/>
      <c r="E261" s="87"/>
      <c r="F261" s="106"/>
      <c r="G261" s="72"/>
      <c r="H261" s="6"/>
      <c r="I261" s="72"/>
      <c r="J261" s="72"/>
      <c r="K261" s="35"/>
      <c r="L261" s="143"/>
      <c r="M261" s="35"/>
      <c r="N261" s="37"/>
      <c r="O261" s="47"/>
      <c r="P261" s="39"/>
      <c r="Q261" s="37"/>
      <c r="R261" s="37"/>
      <c r="S261" s="35"/>
      <c r="T261" s="33"/>
      <c r="U261" s="33"/>
      <c r="V261" s="33"/>
      <c r="W261" s="37"/>
      <c r="X261" s="18" t="s">
        <v>140</v>
      </c>
      <c r="Y261" s="18" t="s">
        <v>200</v>
      </c>
      <c r="Z261" s="20">
        <v>44749</v>
      </c>
      <c r="AA261" s="22">
        <v>13330</v>
      </c>
      <c r="AB261" s="18" t="s">
        <v>483</v>
      </c>
      <c r="AC261" s="20">
        <v>44777</v>
      </c>
      <c r="AD261" s="20">
        <v>45141</v>
      </c>
      <c r="AE261" s="18"/>
      <c r="AF261" s="18"/>
      <c r="AG261" s="42"/>
      <c r="AH261" s="42"/>
      <c r="AI261" s="20">
        <v>44634</v>
      </c>
      <c r="AJ261" s="21"/>
      <c r="AK261" s="42">
        <v>6340.08</v>
      </c>
      <c r="AL261" s="42">
        <v>66340.08</v>
      </c>
      <c r="AM261" s="46">
        <v>30798.75</v>
      </c>
      <c r="AN261" s="139">
        <v>1088.7</v>
      </c>
      <c r="AO261" s="46">
        <f>AM261+AN261</f>
        <v>31887.45</v>
      </c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</row>
    <row r="262" spans="1:65" x14ac:dyDescent="0.25">
      <c r="A262" s="17">
        <v>184</v>
      </c>
      <c r="B262" s="18" t="s">
        <v>217</v>
      </c>
      <c r="C262" s="18" t="s">
        <v>216</v>
      </c>
      <c r="D262" s="18" t="s">
        <v>137</v>
      </c>
      <c r="E262" s="18" t="s">
        <v>138</v>
      </c>
      <c r="F262" s="69" t="s">
        <v>239</v>
      </c>
      <c r="G262" s="78"/>
      <c r="H262" s="16" t="s">
        <v>937</v>
      </c>
      <c r="I262" s="78"/>
      <c r="J262" s="78"/>
      <c r="K262" s="19" t="s">
        <v>357</v>
      </c>
      <c r="L262" s="104" t="s">
        <v>356</v>
      </c>
      <c r="M262" s="19" t="s">
        <v>355</v>
      </c>
      <c r="N262" s="20">
        <v>44013</v>
      </c>
      <c r="O262" s="128">
        <v>20628</v>
      </c>
      <c r="P262" s="22">
        <v>12845</v>
      </c>
      <c r="Q262" s="20">
        <v>44013</v>
      </c>
      <c r="R262" s="20">
        <v>44378</v>
      </c>
      <c r="S262" s="19" t="s">
        <v>203</v>
      </c>
      <c r="T262" s="68"/>
      <c r="U262" s="68"/>
      <c r="V262" s="68"/>
      <c r="W262" s="20" t="s">
        <v>477</v>
      </c>
      <c r="X262" s="18" t="s">
        <v>140</v>
      </c>
      <c r="Y262" s="18" t="s">
        <v>481</v>
      </c>
      <c r="Z262" s="20">
        <v>44372</v>
      </c>
      <c r="AA262" s="22">
        <v>13083</v>
      </c>
      <c r="AB262" s="18" t="s">
        <v>478</v>
      </c>
      <c r="AC262" s="20">
        <v>44379</v>
      </c>
      <c r="AD262" s="20">
        <v>44743</v>
      </c>
      <c r="AE262" s="18"/>
      <c r="AF262" s="18"/>
      <c r="AG262" s="42"/>
      <c r="AH262" s="42"/>
      <c r="AI262" s="21"/>
      <c r="AJ262" s="21"/>
      <c r="AK262" s="42"/>
      <c r="AL262" s="42">
        <f t="shared" si="17"/>
        <v>20628</v>
      </c>
      <c r="AM262" s="47"/>
      <c r="AN262" s="140"/>
      <c r="AO262" s="47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</row>
    <row r="263" spans="1:65" x14ac:dyDescent="0.25">
      <c r="A263" s="72">
        <v>185</v>
      </c>
      <c r="B263" s="87" t="s">
        <v>217</v>
      </c>
      <c r="C263" s="87" t="s">
        <v>216</v>
      </c>
      <c r="D263" s="87" t="s">
        <v>137</v>
      </c>
      <c r="E263" s="87" t="s">
        <v>138</v>
      </c>
      <c r="F263" s="106" t="s">
        <v>239</v>
      </c>
      <c r="G263" s="72"/>
      <c r="H263" s="6" t="s">
        <v>525</v>
      </c>
      <c r="I263" s="72"/>
      <c r="J263" s="72"/>
      <c r="K263" s="28" t="s">
        <v>354</v>
      </c>
      <c r="L263" s="142" t="s">
        <v>353</v>
      </c>
      <c r="M263" s="28" t="s">
        <v>352</v>
      </c>
      <c r="N263" s="30">
        <v>44013</v>
      </c>
      <c r="O263" s="46">
        <v>19668</v>
      </c>
      <c r="P263" s="32">
        <v>12845</v>
      </c>
      <c r="Q263" s="30">
        <v>44013</v>
      </c>
      <c r="R263" s="30">
        <v>44378</v>
      </c>
      <c r="S263" s="28" t="s">
        <v>203</v>
      </c>
      <c r="T263" s="26"/>
      <c r="U263" s="26"/>
      <c r="V263" s="26"/>
      <c r="W263" s="30" t="s">
        <v>477</v>
      </c>
      <c r="X263" s="18" t="s">
        <v>140</v>
      </c>
      <c r="Y263" s="18" t="s">
        <v>481</v>
      </c>
      <c r="Z263" s="20">
        <v>44372</v>
      </c>
      <c r="AA263" s="22">
        <v>13083</v>
      </c>
      <c r="AB263" s="18" t="s">
        <v>478</v>
      </c>
      <c r="AC263" s="20">
        <v>44379</v>
      </c>
      <c r="AD263" s="20">
        <v>44743</v>
      </c>
      <c r="AE263" s="18"/>
      <c r="AF263" s="18"/>
      <c r="AG263" s="42"/>
      <c r="AH263" s="42"/>
      <c r="AI263" s="21"/>
      <c r="AJ263" s="21"/>
      <c r="AK263" s="42"/>
      <c r="AL263" s="42">
        <f t="shared" si="17"/>
        <v>19668</v>
      </c>
      <c r="AM263" s="42">
        <v>29502</v>
      </c>
      <c r="AN263" s="133">
        <v>21234.27</v>
      </c>
      <c r="AO263" s="42">
        <f t="shared" si="18"/>
        <v>50736.270000000004</v>
      </c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</row>
    <row r="264" spans="1:65" x14ac:dyDescent="0.25">
      <c r="A264" s="72"/>
      <c r="B264" s="87"/>
      <c r="C264" s="87"/>
      <c r="D264" s="87"/>
      <c r="E264" s="87"/>
      <c r="F264" s="106"/>
      <c r="G264" s="72"/>
      <c r="H264" s="6"/>
      <c r="I264" s="72"/>
      <c r="J264" s="72"/>
      <c r="K264" s="35"/>
      <c r="L264" s="143"/>
      <c r="M264" s="35"/>
      <c r="N264" s="37"/>
      <c r="O264" s="47"/>
      <c r="P264" s="39"/>
      <c r="Q264" s="37"/>
      <c r="R264" s="37"/>
      <c r="S264" s="35"/>
      <c r="T264" s="33"/>
      <c r="U264" s="33"/>
      <c r="V264" s="33"/>
      <c r="W264" s="37"/>
      <c r="X264" s="18" t="s">
        <v>140</v>
      </c>
      <c r="Y264" s="18" t="s">
        <v>200</v>
      </c>
      <c r="Z264" s="20">
        <v>44732</v>
      </c>
      <c r="AA264" s="22">
        <v>13320</v>
      </c>
      <c r="AB264" s="18" t="s">
        <v>953</v>
      </c>
      <c r="AC264" s="20">
        <v>44744</v>
      </c>
      <c r="AD264" s="20">
        <v>45108</v>
      </c>
      <c r="AE264" s="18"/>
      <c r="AF264" s="18"/>
      <c r="AG264" s="42"/>
      <c r="AH264" s="42"/>
      <c r="AI264" s="20">
        <v>44630</v>
      </c>
      <c r="AJ264" s="66">
        <v>0.10539999999999999</v>
      </c>
      <c r="AK264" s="42">
        <v>2074.3200000000002</v>
      </c>
      <c r="AL264" s="42">
        <v>21740.32</v>
      </c>
      <c r="AM264" s="46">
        <v>160587</v>
      </c>
      <c r="AN264" s="139">
        <v>55451.75</v>
      </c>
      <c r="AO264" s="46">
        <f>AM264+AN264</f>
        <v>216038.75</v>
      </c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</row>
    <row r="265" spans="1:65" x14ac:dyDescent="0.25">
      <c r="A265" s="72">
        <v>186</v>
      </c>
      <c r="B265" s="87" t="s">
        <v>217</v>
      </c>
      <c r="C265" s="87" t="s">
        <v>216</v>
      </c>
      <c r="D265" s="87" t="s">
        <v>137</v>
      </c>
      <c r="E265" s="87" t="s">
        <v>138</v>
      </c>
      <c r="F265" s="106" t="s">
        <v>228</v>
      </c>
      <c r="G265" s="87"/>
      <c r="H265" s="6" t="s">
        <v>937</v>
      </c>
      <c r="I265" s="87"/>
      <c r="J265" s="87"/>
      <c r="K265" s="28" t="s">
        <v>351</v>
      </c>
      <c r="L265" s="142" t="s">
        <v>350</v>
      </c>
      <c r="M265" s="28" t="s">
        <v>349</v>
      </c>
      <c r="N265" s="30">
        <v>44013</v>
      </c>
      <c r="O265" s="46">
        <v>126000</v>
      </c>
      <c r="P265" s="32">
        <v>12845</v>
      </c>
      <c r="Q265" s="30">
        <v>44013</v>
      </c>
      <c r="R265" s="30">
        <v>44378</v>
      </c>
      <c r="S265" s="28" t="s">
        <v>203</v>
      </c>
      <c r="T265" s="26"/>
      <c r="U265" s="26"/>
      <c r="V265" s="26"/>
      <c r="W265" s="30" t="s">
        <v>477</v>
      </c>
      <c r="X265" s="18" t="s">
        <v>140</v>
      </c>
      <c r="Y265" s="18" t="s">
        <v>481</v>
      </c>
      <c r="Z265" s="20">
        <v>44372</v>
      </c>
      <c r="AA265" s="22">
        <v>13083</v>
      </c>
      <c r="AB265" s="18" t="s">
        <v>478</v>
      </c>
      <c r="AC265" s="20">
        <v>44379</v>
      </c>
      <c r="AD265" s="20">
        <v>44743</v>
      </c>
      <c r="AE265" s="18"/>
      <c r="AF265" s="18"/>
      <c r="AG265" s="42"/>
      <c r="AH265" s="42"/>
      <c r="AI265" s="21"/>
      <c r="AJ265" s="21"/>
      <c r="AK265" s="42"/>
      <c r="AL265" s="42">
        <f t="shared" si="17"/>
        <v>126000</v>
      </c>
      <c r="AM265" s="47"/>
      <c r="AN265" s="140"/>
      <c r="AO265" s="47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</row>
    <row r="266" spans="1:65" x14ac:dyDescent="0.25">
      <c r="A266" s="72"/>
      <c r="B266" s="87"/>
      <c r="C266" s="87"/>
      <c r="D266" s="87"/>
      <c r="E266" s="87"/>
      <c r="F266" s="106"/>
      <c r="G266" s="87"/>
      <c r="H266" s="6"/>
      <c r="I266" s="87"/>
      <c r="J266" s="87"/>
      <c r="K266" s="35"/>
      <c r="L266" s="143"/>
      <c r="M266" s="35"/>
      <c r="N266" s="37"/>
      <c r="O266" s="47"/>
      <c r="P266" s="39"/>
      <c r="Q266" s="37"/>
      <c r="R266" s="37"/>
      <c r="S266" s="35"/>
      <c r="T266" s="33"/>
      <c r="U266" s="33"/>
      <c r="V266" s="33"/>
      <c r="W266" s="37"/>
      <c r="X266" s="18"/>
      <c r="Y266" s="18"/>
      <c r="Z266" s="20"/>
      <c r="AA266" s="22"/>
      <c r="AB266" s="18"/>
      <c r="AC266" s="20"/>
      <c r="AD266" s="20"/>
      <c r="AE266" s="18"/>
      <c r="AF266" s="18"/>
      <c r="AG266" s="42"/>
      <c r="AH266" s="42"/>
      <c r="AI266" s="20">
        <v>44635</v>
      </c>
      <c r="AJ266" s="66">
        <v>0.1056</v>
      </c>
      <c r="AK266" s="42">
        <v>13320</v>
      </c>
      <c r="AL266" s="42">
        <v>139320</v>
      </c>
      <c r="AM266" s="46">
        <v>68273.33</v>
      </c>
      <c r="AN266" s="139">
        <v>44063.02</v>
      </c>
      <c r="AO266" s="46">
        <f>AM266+AN266</f>
        <v>112336.35</v>
      </c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</row>
    <row r="267" spans="1:65" x14ac:dyDescent="0.25">
      <c r="A267" s="72">
        <v>187</v>
      </c>
      <c r="B267" s="87" t="s">
        <v>217</v>
      </c>
      <c r="C267" s="87" t="s">
        <v>216</v>
      </c>
      <c r="D267" s="87" t="s">
        <v>137</v>
      </c>
      <c r="E267" s="87" t="s">
        <v>138</v>
      </c>
      <c r="F267" s="106" t="s">
        <v>215</v>
      </c>
      <c r="G267" s="87"/>
      <c r="H267" s="6" t="s">
        <v>525</v>
      </c>
      <c r="I267" s="87"/>
      <c r="J267" s="87"/>
      <c r="K267" s="28" t="s">
        <v>348</v>
      </c>
      <c r="L267" s="142" t="s">
        <v>347</v>
      </c>
      <c r="M267" s="28" t="s">
        <v>346</v>
      </c>
      <c r="N267" s="30">
        <v>44013</v>
      </c>
      <c r="O267" s="46">
        <v>45600</v>
      </c>
      <c r="P267" s="32">
        <v>12845</v>
      </c>
      <c r="Q267" s="30">
        <v>44013</v>
      </c>
      <c r="R267" s="30">
        <v>44378</v>
      </c>
      <c r="S267" s="28" t="s">
        <v>203</v>
      </c>
      <c r="T267" s="26"/>
      <c r="U267" s="26"/>
      <c r="V267" s="26"/>
      <c r="W267" s="30" t="s">
        <v>477</v>
      </c>
      <c r="X267" s="18" t="s">
        <v>140</v>
      </c>
      <c r="Y267" s="18" t="s">
        <v>481</v>
      </c>
      <c r="Z267" s="20">
        <v>44372</v>
      </c>
      <c r="AA267" s="22">
        <v>13083</v>
      </c>
      <c r="AB267" s="18" t="s">
        <v>478</v>
      </c>
      <c r="AC267" s="20">
        <v>44379</v>
      </c>
      <c r="AD267" s="79">
        <v>44743</v>
      </c>
      <c r="AE267" s="18"/>
      <c r="AF267" s="18"/>
      <c r="AG267" s="42"/>
      <c r="AH267" s="42"/>
      <c r="AI267" s="21"/>
      <c r="AJ267" s="21"/>
      <c r="AK267" s="42"/>
      <c r="AL267" s="42">
        <f t="shared" si="17"/>
        <v>45600</v>
      </c>
      <c r="AM267" s="47"/>
      <c r="AN267" s="140"/>
      <c r="AO267" s="47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</row>
    <row r="268" spans="1:65" x14ac:dyDescent="0.25">
      <c r="A268" s="72"/>
      <c r="B268" s="87"/>
      <c r="C268" s="87"/>
      <c r="D268" s="87"/>
      <c r="E268" s="87"/>
      <c r="F268" s="106"/>
      <c r="G268" s="87"/>
      <c r="H268" s="6"/>
      <c r="I268" s="87"/>
      <c r="J268" s="87"/>
      <c r="K268" s="35"/>
      <c r="L268" s="143"/>
      <c r="M268" s="35"/>
      <c r="N268" s="37"/>
      <c r="O268" s="47"/>
      <c r="P268" s="39"/>
      <c r="Q268" s="37"/>
      <c r="R268" s="37"/>
      <c r="S268" s="35"/>
      <c r="T268" s="33"/>
      <c r="U268" s="33"/>
      <c r="V268" s="33"/>
      <c r="W268" s="37"/>
      <c r="X268" s="18" t="s">
        <v>140</v>
      </c>
      <c r="Y268" s="18" t="s">
        <v>200</v>
      </c>
      <c r="Z268" s="20">
        <v>44722</v>
      </c>
      <c r="AA268" s="22">
        <v>13311</v>
      </c>
      <c r="AB268" s="18" t="s">
        <v>929</v>
      </c>
      <c r="AC268" s="20">
        <v>44744</v>
      </c>
      <c r="AD268" s="79">
        <v>45108</v>
      </c>
      <c r="AE268" s="18"/>
      <c r="AF268" s="18"/>
      <c r="AG268" s="42"/>
      <c r="AH268" s="42"/>
      <c r="AI268" s="21"/>
      <c r="AJ268" s="21"/>
      <c r="AK268" s="42"/>
      <c r="AL268" s="42">
        <v>50418.48</v>
      </c>
      <c r="AM268" s="46">
        <v>68400</v>
      </c>
      <c r="AN268" s="139">
        <v>49343.21</v>
      </c>
      <c r="AO268" s="46">
        <f>AM268+AN268</f>
        <v>117743.20999999999</v>
      </c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</row>
    <row r="269" spans="1:65" x14ac:dyDescent="0.25">
      <c r="A269" s="72">
        <v>188</v>
      </c>
      <c r="B269" s="87" t="s">
        <v>217</v>
      </c>
      <c r="C269" s="87" t="s">
        <v>216</v>
      </c>
      <c r="D269" s="87" t="s">
        <v>137</v>
      </c>
      <c r="E269" s="87" t="s">
        <v>138</v>
      </c>
      <c r="F269" s="106" t="s">
        <v>215</v>
      </c>
      <c r="G269" s="87"/>
      <c r="H269" s="6" t="s">
        <v>937</v>
      </c>
      <c r="I269" s="87"/>
      <c r="J269" s="87"/>
      <c r="K269" s="28" t="s">
        <v>345</v>
      </c>
      <c r="L269" s="142" t="s">
        <v>344</v>
      </c>
      <c r="M269" s="28" t="s">
        <v>343</v>
      </c>
      <c r="N269" s="30">
        <v>44013</v>
      </c>
      <c r="O269" s="46">
        <v>45600</v>
      </c>
      <c r="P269" s="32">
        <v>12845</v>
      </c>
      <c r="Q269" s="30">
        <v>44013</v>
      </c>
      <c r="R269" s="30">
        <v>44378</v>
      </c>
      <c r="S269" s="28" t="s">
        <v>203</v>
      </c>
      <c r="T269" s="26"/>
      <c r="U269" s="26"/>
      <c r="V269" s="26"/>
      <c r="W269" s="30" t="s">
        <v>477</v>
      </c>
      <c r="X269" s="18" t="s">
        <v>140</v>
      </c>
      <c r="Y269" s="18" t="s">
        <v>481</v>
      </c>
      <c r="Z269" s="20">
        <v>44372</v>
      </c>
      <c r="AA269" s="22">
        <v>13083</v>
      </c>
      <c r="AB269" s="18" t="s">
        <v>478</v>
      </c>
      <c r="AC269" s="20">
        <v>44379</v>
      </c>
      <c r="AD269" s="20">
        <v>44743</v>
      </c>
      <c r="AE269" s="18"/>
      <c r="AF269" s="18"/>
      <c r="AG269" s="42"/>
      <c r="AH269" s="42"/>
      <c r="AI269" s="21"/>
      <c r="AJ269" s="21"/>
      <c r="AK269" s="42"/>
      <c r="AL269" s="42">
        <f t="shared" si="17"/>
        <v>45600</v>
      </c>
      <c r="AM269" s="47"/>
      <c r="AN269" s="140"/>
      <c r="AO269" s="47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</row>
    <row r="270" spans="1:65" x14ac:dyDescent="0.25">
      <c r="A270" s="72"/>
      <c r="B270" s="87"/>
      <c r="C270" s="87"/>
      <c r="D270" s="87"/>
      <c r="E270" s="87"/>
      <c r="F270" s="106"/>
      <c r="G270" s="87"/>
      <c r="H270" s="6"/>
      <c r="I270" s="87"/>
      <c r="J270" s="87"/>
      <c r="K270" s="35"/>
      <c r="L270" s="143"/>
      <c r="M270" s="35"/>
      <c r="N270" s="37"/>
      <c r="O270" s="47"/>
      <c r="P270" s="39"/>
      <c r="Q270" s="37"/>
      <c r="R270" s="37"/>
      <c r="S270" s="35"/>
      <c r="T270" s="33"/>
      <c r="U270" s="33"/>
      <c r="V270" s="33"/>
      <c r="W270" s="37"/>
      <c r="X270" s="18" t="s">
        <v>140</v>
      </c>
      <c r="Y270" s="18" t="s">
        <v>200</v>
      </c>
      <c r="Z270" s="20">
        <v>44739</v>
      </c>
      <c r="AA270" s="22">
        <v>13320</v>
      </c>
      <c r="AB270" s="18" t="s">
        <v>478</v>
      </c>
      <c r="AC270" s="20">
        <v>44744</v>
      </c>
      <c r="AD270" s="20">
        <v>45108</v>
      </c>
      <c r="AE270" s="18"/>
      <c r="AF270" s="18"/>
      <c r="AG270" s="42"/>
      <c r="AH270" s="42"/>
      <c r="AI270" s="20">
        <v>44630</v>
      </c>
      <c r="AJ270" s="21" t="s">
        <v>927</v>
      </c>
      <c r="AK270" s="42">
        <v>4800.12</v>
      </c>
      <c r="AL270" s="42">
        <v>50400.12</v>
      </c>
      <c r="AM270" s="46">
        <v>29195.83</v>
      </c>
      <c r="AN270" s="139">
        <v>9642.34</v>
      </c>
      <c r="AO270" s="46">
        <f>AM270+AN270</f>
        <v>38838.17</v>
      </c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</row>
    <row r="271" spans="1:65" x14ac:dyDescent="0.25">
      <c r="A271" s="72">
        <v>189</v>
      </c>
      <c r="B271" s="87" t="s">
        <v>217</v>
      </c>
      <c r="C271" s="87" t="s">
        <v>216</v>
      </c>
      <c r="D271" s="87" t="s">
        <v>137</v>
      </c>
      <c r="E271" s="87" t="s">
        <v>138</v>
      </c>
      <c r="F271" s="106" t="s">
        <v>239</v>
      </c>
      <c r="G271" s="87"/>
      <c r="H271" s="7" t="s">
        <v>937</v>
      </c>
      <c r="I271" s="87"/>
      <c r="J271" s="87"/>
      <c r="K271" s="28" t="s">
        <v>342</v>
      </c>
      <c r="L271" s="142" t="s">
        <v>341</v>
      </c>
      <c r="M271" s="28" t="s">
        <v>340</v>
      </c>
      <c r="N271" s="30">
        <v>44013</v>
      </c>
      <c r="O271" s="46">
        <v>19500</v>
      </c>
      <c r="P271" s="32">
        <v>12845</v>
      </c>
      <c r="Q271" s="30">
        <v>44013</v>
      </c>
      <c r="R271" s="30">
        <v>44378</v>
      </c>
      <c r="S271" s="28" t="s">
        <v>203</v>
      </c>
      <c r="T271" s="26"/>
      <c r="U271" s="26"/>
      <c r="V271" s="26"/>
      <c r="W271" s="30" t="s">
        <v>477</v>
      </c>
      <c r="X271" s="18" t="s">
        <v>140</v>
      </c>
      <c r="Y271" s="18" t="s">
        <v>481</v>
      </c>
      <c r="Z271" s="20">
        <v>44372</v>
      </c>
      <c r="AA271" s="22">
        <v>13083</v>
      </c>
      <c r="AB271" s="18" t="s">
        <v>483</v>
      </c>
      <c r="AC271" s="20">
        <v>44379</v>
      </c>
      <c r="AD271" s="20">
        <v>44743</v>
      </c>
      <c r="AE271" s="18"/>
      <c r="AF271" s="18"/>
      <c r="AG271" s="42"/>
      <c r="AH271" s="42"/>
      <c r="AI271" s="20"/>
      <c r="AJ271" s="21"/>
      <c r="AK271" s="42"/>
      <c r="AL271" s="42">
        <f t="shared" si="17"/>
        <v>19500</v>
      </c>
      <c r="AM271" s="47"/>
      <c r="AN271" s="140"/>
      <c r="AO271" s="47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</row>
    <row r="272" spans="1:65" x14ac:dyDescent="0.25">
      <c r="A272" s="72"/>
      <c r="B272" s="87"/>
      <c r="C272" s="87"/>
      <c r="D272" s="87"/>
      <c r="E272" s="87"/>
      <c r="F272" s="106"/>
      <c r="G272" s="87"/>
      <c r="H272" s="7"/>
      <c r="I272" s="87"/>
      <c r="J272" s="87"/>
      <c r="K272" s="35"/>
      <c r="L272" s="143"/>
      <c r="M272" s="35"/>
      <c r="N272" s="37"/>
      <c r="O272" s="47"/>
      <c r="P272" s="39"/>
      <c r="Q272" s="37"/>
      <c r="R272" s="37"/>
      <c r="S272" s="35"/>
      <c r="T272" s="33"/>
      <c r="U272" s="33"/>
      <c r="V272" s="33"/>
      <c r="W272" s="37"/>
      <c r="X272" s="18"/>
      <c r="Y272" s="18"/>
      <c r="Z272" s="20"/>
      <c r="AA272" s="22"/>
      <c r="AB272" s="18"/>
      <c r="AC272" s="20"/>
      <c r="AD272" s="20"/>
      <c r="AE272" s="18"/>
      <c r="AF272" s="18"/>
      <c r="AG272" s="42"/>
      <c r="AH272" s="42"/>
      <c r="AI272" s="20">
        <v>44630</v>
      </c>
      <c r="AJ272" s="66">
        <v>0.1056</v>
      </c>
      <c r="AK272" s="42">
        <v>2060.52</v>
      </c>
      <c r="AL272" s="42">
        <v>21560.52</v>
      </c>
      <c r="AM272" s="46">
        <v>68400</v>
      </c>
      <c r="AN272" s="139">
        <v>49325.41</v>
      </c>
      <c r="AO272" s="46">
        <f>AM272+AN272</f>
        <v>117725.41</v>
      </c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</row>
    <row r="273" spans="1:65" x14ac:dyDescent="0.25">
      <c r="A273" s="72">
        <v>190</v>
      </c>
      <c r="B273" s="87" t="s">
        <v>217</v>
      </c>
      <c r="C273" s="87" t="s">
        <v>216</v>
      </c>
      <c r="D273" s="87" t="s">
        <v>137</v>
      </c>
      <c r="E273" s="87" t="s">
        <v>138</v>
      </c>
      <c r="F273" s="106" t="s">
        <v>215</v>
      </c>
      <c r="G273" s="87"/>
      <c r="H273" s="6" t="s">
        <v>937</v>
      </c>
      <c r="I273" s="87"/>
      <c r="J273" s="87"/>
      <c r="K273" s="28" t="s">
        <v>339</v>
      </c>
      <c r="L273" s="142" t="s">
        <v>338</v>
      </c>
      <c r="M273" s="28" t="s">
        <v>337</v>
      </c>
      <c r="N273" s="30">
        <v>44013</v>
      </c>
      <c r="O273" s="46">
        <v>45600</v>
      </c>
      <c r="P273" s="32">
        <v>12845</v>
      </c>
      <c r="Q273" s="30">
        <v>44013</v>
      </c>
      <c r="R273" s="30">
        <v>44378</v>
      </c>
      <c r="S273" s="28" t="s">
        <v>203</v>
      </c>
      <c r="T273" s="26"/>
      <c r="U273" s="26"/>
      <c r="V273" s="26"/>
      <c r="W273" s="30" t="s">
        <v>477</v>
      </c>
      <c r="X273" s="18" t="s">
        <v>140</v>
      </c>
      <c r="Y273" s="18" t="s">
        <v>481</v>
      </c>
      <c r="Z273" s="20">
        <v>44372</v>
      </c>
      <c r="AA273" s="22">
        <v>13083</v>
      </c>
      <c r="AB273" s="18" t="s">
        <v>478</v>
      </c>
      <c r="AC273" s="20">
        <v>44744</v>
      </c>
      <c r="AD273" s="20">
        <v>45108</v>
      </c>
      <c r="AE273" s="18"/>
      <c r="AF273" s="18"/>
      <c r="AG273" s="42"/>
      <c r="AH273" s="42"/>
      <c r="AI273" s="21"/>
      <c r="AJ273" s="21"/>
      <c r="AK273" s="42"/>
      <c r="AL273" s="42">
        <f t="shared" si="17"/>
        <v>45600</v>
      </c>
      <c r="AM273" s="47"/>
      <c r="AN273" s="140"/>
      <c r="AO273" s="47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</row>
    <row r="274" spans="1:65" x14ac:dyDescent="0.25">
      <c r="A274" s="72"/>
      <c r="B274" s="87"/>
      <c r="C274" s="87"/>
      <c r="D274" s="87"/>
      <c r="E274" s="87"/>
      <c r="F274" s="106"/>
      <c r="G274" s="87"/>
      <c r="H274" s="6"/>
      <c r="I274" s="87"/>
      <c r="J274" s="87"/>
      <c r="K274" s="35"/>
      <c r="L274" s="143"/>
      <c r="M274" s="35"/>
      <c r="N274" s="37"/>
      <c r="O274" s="47"/>
      <c r="P274" s="39"/>
      <c r="Q274" s="37"/>
      <c r="R274" s="37"/>
      <c r="S274" s="35"/>
      <c r="T274" s="33"/>
      <c r="U274" s="33"/>
      <c r="V274" s="33"/>
      <c r="W274" s="37"/>
      <c r="X274" s="18" t="s">
        <v>140</v>
      </c>
      <c r="Y274" s="18" t="s">
        <v>200</v>
      </c>
      <c r="Z274" s="20">
        <v>44735</v>
      </c>
      <c r="AA274" s="22">
        <v>13313</v>
      </c>
      <c r="AB274" s="18" t="s">
        <v>478</v>
      </c>
      <c r="AC274" s="20">
        <v>44379</v>
      </c>
      <c r="AD274" s="20">
        <v>44743</v>
      </c>
      <c r="AE274" s="18"/>
      <c r="AF274" s="18"/>
      <c r="AG274" s="42"/>
      <c r="AH274" s="42"/>
      <c r="AI274" s="20">
        <v>44635</v>
      </c>
      <c r="AJ274" s="66">
        <v>0.1056</v>
      </c>
      <c r="AK274" s="42">
        <v>4818.4799999999996</v>
      </c>
      <c r="AL274" s="42">
        <v>50418.48</v>
      </c>
      <c r="AM274" s="46">
        <v>27199</v>
      </c>
      <c r="AN274" s="139">
        <v>0</v>
      </c>
      <c r="AO274" s="46">
        <f>AM274+AN274</f>
        <v>27199</v>
      </c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</row>
    <row r="275" spans="1:65" x14ac:dyDescent="0.25">
      <c r="A275" s="17">
        <v>191</v>
      </c>
      <c r="B275" s="18" t="s">
        <v>217</v>
      </c>
      <c r="C275" s="18" t="s">
        <v>216</v>
      </c>
      <c r="D275" s="18" t="s">
        <v>137</v>
      </c>
      <c r="E275" s="18" t="s">
        <v>138</v>
      </c>
      <c r="F275" s="69" t="s">
        <v>239</v>
      </c>
      <c r="G275" s="69"/>
      <c r="H275" s="14" t="s">
        <v>937</v>
      </c>
      <c r="I275" s="69"/>
      <c r="J275" s="69"/>
      <c r="K275" s="19" t="s">
        <v>336</v>
      </c>
      <c r="L275" s="104" t="s">
        <v>335</v>
      </c>
      <c r="M275" s="19" t="s">
        <v>334</v>
      </c>
      <c r="N275" s="20">
        <v>44013</v>
      </c>
      <c r="O275" s="128">
        <v>20400</v>
      </c>
      <c r="P275" s="22">
        <v>12848</v>
      </c>
      <c r="Q275" s="20">
        <v>44013</v>
      </c>
      <c r="R275" s="20">
        <v>44378</v>
      </c>
      <c r="S275" s="19" t="s">
        <v>203</v>
      </c>
      <c r="T275" s="68"/>
      <c r="U275" s="68"/>
      <c r="V275" s="68"/>
      <c r="W275" s="20" t="s">
        <v>477</v>
      </c>
      <c r="X275" s="18" t="s">
        <v>140</v>
      </c>
      <c r="Y275" s="18" t="s">
        <v>481</v>
      </c>
      <c r="Z275" s="20">
        <v>44372</v>
      </c>
      <c r="AA275" s="22">
        <v>13083</v>
      </c>
      <c r="AB275" s="18" t="s">
        <v>478</v>
      </c>
      <c r="AC275" s="20">
        <v>44379</v>
      </c>
      <c r="AD275" s="20">
        <v>44743</v>
      </c>
      <c r="AE275" s="18"/>
      <c r="AF275" s="18"/>
      <c r="AG275" s="42"/>
      <c r="AH275" s="42"/>
      <c r="AI275" s="21"/>
      <c r="AJ275" s="21"/>
      <c r="AK275" s="42"/>
      <c r="AL275" s="42">
        <f t="shared" si="17"/>
        <v>20400</v>
      </c>
      <c r="AM275" s="47"/>
      <c r="AN275" s="140"/>
      <c r="AO275" s="47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</row>
    <row r="276" spans="1:65" x14ac:dyDescent="0.25">
      <c r="A276" s="72">
        <v>192</v>
      </c>
      <c r="B276" s="87" t="s">
        <v>217</v>
      </c>
      <c r="C276" s="87" t="s">
        <v>216</v>
      </c>
      <c r="D276" s="87" t="s">
        <v>137</v>
      </c>
      <c r="E276" s="87" t="s">
        <v>138</v>
      </c>
      <c r="F276" s="106" t="s">
        <v>215</v>
      </c>
      <c r="G276" s="72"/>
      <c r="H276" s="6" t="s">
        <v>937</v>
      </c>
      <c r="I276" s="72"/>
      <c r="J276" s="72"/>
      <c r="K276" s="28" t="s">
        <v>333</v>
      </c>
      <c r="L276" s="142" t="s">
        <v>332</v>
      </c>
      <c r="M276" s="28" t="s">
        <v>331</v>
      </c>
      <c r="N276" s="30">
        <v>44013</v>
      </c>
      <c r="O276" s="46">
        <v>45600</v>
      </c>
      <c r="P276" s="32">
        <v>12848</v>
      </c>
      <c r="Q276" s="30">
        <v>44013</v>
      </c>
      <c r="R276" s="30">
        <v>44378</v>
      </c>
      <c r="S276" s="28" t="s">
        <v>203</v>
      </c>
      <c r="T276" s="26"/>
      <c r="U276" s="26"/>
      <c r="V276" s="26"/>
      <c r="W276" s="30" t="s">
        <v>477</v>
      </c>
      <c r="X276" s="18" t="s">
        <v>140</v>
      </c>
      <c r="Y276" s="18" t="s">
        <v>481</v>
      </c>
      <c r="Z276" s="20">
        <v>44372</v>
      </c>
      <c r="AA276" s="22">
        <v>13083</v>
      </c>
      <c r="AB276" s="18" t="s">
        <v>478</v>
      </c>
      <c r="AC276" s="20">
        <v>44379</v>
      </c>
      <c r="AD276" s="20">
        <v>44743</v>
      </c>
      <c r="AE276" s="18"/>
      <c r="AF276" s="18"/>
      <c r="AG276" s="42"/>
      <c r="AH276" s="42"/>
      <c r="AI276" s="21"/>
      <c r="AJ276" s="21"/>
      <c r="AK276" s="42"/>
      <c r="AL276" s="42">
        <f t="shared" si="17"/>
        <v>45600</v>
      </c>
      <c r="AM276" s="42">
        <v>68400</v>
      </c>
      <c r="AN276" s="133">
        <v>49435.5</v>
      </c>
      <c r="AO276" s="42">
        <f t="shared" si="18"/>
        <v>117835.5</v>
      </c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</row>
    <row r="277" spans="1:65" x14ac:dyDescent="0.25">
      <c r="A277" s="72"/>
      <c r="B277" s="87"/>
      <c r="C277" s="87"/>
      <c r="D277" s="87"/>
      <c r="E277" s="87"/>
      <c r="F277" s="106"/>
      <c r="G277" s="72"/>
      <c r="H277" s="6"/>
      <c r="I277" s="72"/>
      <c r="J277" s="72"/>
      <c r="K277" s="35"/>
      <c r="L277" s="143"/>
      <c r="M277" s="35"/>
      <c r="N277" s="37"/>
      <c r="O277" s="47"/>
      <c r="P277" s="39"/>
      <c r="Q277" s="37"/>
      <c r="R277" s="37"/>
      <c r="S277" s="35"/>
      <c r="T277" s="33"/>
      <c r="U277" s="33"/>
      <c r="V277" s="33"/>
      <c r="W277" s="37"/>
      <c r="X277" s="18" t="s">
        <v>140</v>
      </c>
      <c r="Y277" s="18" t="s">
        <v>200</v>
      </c>
      <c r="Z277" s="20">
        <v>44715</v>
      </c>
      <c r="AA277" s="22">
        <v>13308</v>
      </c>
      <c r="AB277" s="18" t="s">
        <v>478</v>
      </c>
      <c r="AC277" s="20">
        <v>44744</v>
      </c>
      <c r="AD277" s="20">
        <v>45108</v>
      </c>
      <c r="AE277" s="18"/>
      <c r="AF277" s="18"/>
      <c r="AG277" s="42"/>
      <c r="AH277" s="42"/>
      <c r="AI277" s="21" t="s">
        <v>932</v>
      </c>
      <c r="AJ277" s="66">
        <v>0.1056</v>
      </c>
      <c r="AK277" s="42">
        <v>4818.4799999999996</v>
      </c>
      <c r="AL277" s="42">
        <v>50418.48</v>
      </c>
      <c r="AM277" s="46">
        <v>30870</v>
      </c>
      <c r="AN277" s="139">
        <v>10895.65</v>
      </c>
      <c r="AO277" s="46">
        <f>AM277+AN277</f>
        <v>41765.65</v>
      </c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</row>
    <row r="278" spans="1:65" x14ac:dyDescent="0.25">
      <c r="A278" s="72">
        <v>193</v>
      </c>
      <c r="B278" s="87" t="s">
        <v>217</v>
      </c>
      <c r="C278" s="87" t="s">
        <v>216</v>
      </c>
      <c r="D278" s="87" t="s">
        <v>137</v>
      </c>
      <c r="E278" s="87" t="s">
        <v>138</v>
      </c>
      <c r="F278" s="106" t="s">
        <v>239</v>
      </c>
      <c r="G278" s="87"/>
      <c r="H278" s="6" t="s">
        <v>937</v>
      </c>
      <c r="I278" s="87"/>
      <c r="J278" s="87"/>
      <c r="K278" s="28" t="s">
        <v>330</v>
      </c>
      <c r="L278" s="142" t="s">
        <v>329</v>
      </c>
      <c r="M278" s="28" t="s">
        <v>328</v>
      </c>
      <c r="N278" s="30">
        <v>44013</v>
      </c>
      <c r="O278" s="46">
        <v>20580</v>
      </c>
      <c r="P278" s="32">
        <v>12848</v>
      </c>
      <c r="Q278" s="30">
        <v>44013</v>
      </c>
      <c r="R278" s="30">
        <v>44378</v>
      </c>
      <c r="S278" s="28" t="s">
        <v>203</v>
      </c>
      <c r="T278" s="26"/>
      <c r="U278" s="26"/>
      <c r="V278" s="26"/>
      <c r="W278" s="30" t="s">
        <v>477</v>
      </c>
      <c r="X278" s="27" t="s">
        <v>140</v>
      </c>
      <c r="Y278" s="18" t="s">
        <v>481</v>
      </c>
      <c r="Z278" s="20">
        <v>44372</v>
      </c>
      <c r="AA278" s="22">
        <v>13083</v>
      </c>
      <c r="AB278" s="18" t="s">
        <v>478</v>
      </c>
      <c r="AC278" s="20">
        <v>44379</v>
      </c>
      <c r="AD278" s="20">
        <v>44743</v>
      </c>
      <c r="AE278" s="18"/>
      <c r="AF278" s="18"/>
      <c r="AG278" s="42"/>
      <c r="AH278" s="42"/>
      <c r="AI278" s="21"/>
      <c r="AJ278" s="21"/>
      <c r="AK278" s="42"/>
      <c r="AL278" s="42">
        <f t="shared" si="17"/>
        <v>20580</v>
      </c>
      <c r="AM278" s="47"/>
      <c r="AN278" s="140"/>
      <c r="AO278" s="47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</row>
    <row r="279" spans="1:65" x14ac:dyDescent="0.25">
      <c r="A279" s="72"/>
      <c r="B279" s="87"/>
      <c r="C279" s="87"/>
      <c r="D279" s="87"/>
      <c r="E279" s="87"/>
      <c r="F279" s="106"/>
      <c r="G279" s="87"/>
      <c r="H279" s="6"/>
      <c r="I279" s="87"/>
      <c r="J279" s="87"/>
      <c r="K279" s="35"/>
      <c r="L279" s="143"/>
      <c r="M279" s="35"/>
      <c r="N279" s="37"/>
      <c r="O279" s="47"/>
      <c r="P279" s="39"/>
      <c r="Q279" s="37"/>
      <c r="R279" s="37"/>
      <c r="S279" s="35"/>
      <c r="T279" s="33"/>
      <c r="U279" s="33"/>
      <c r="V279" s="33"/>
      <c r="W279" s="37"/>
      <c r="X279" s="34"/>
      <c r="Y279" s="18"/>
      <c r="Z279" s="20"/>
      <c r="AA279" s="22"/>
      <c r="AB279" s="18"/>
      <c r="AC279" s="20"/>
      <c r="AD279" s="20"/>
      <c r="AE279" s="18"/>
      <c r="AF279" s="18"/>
      <c r="AG279" s="42"/>
      <c r="AH279" s="42"/>
      <c r="AI279" s="20">
        <v>44630</v>
      </c>
      <c r="AJ279" s="66">
        <v>0.1052</v>
      </c>
      <c r="AK279" s="42">
        <v>2166.36</v>
      </c>
      <c r="AL279" s="42">
        <v>22746.36</v>
      </c>
      <c r="AM279" s="46">
        <v>68220</v>
      </c>
      <c r="AN279" s="139">
        <v>49081.83</v>
      </c>
      <c r="AO279" s="46">
        <f>AM279+AN279</f>
        <v>117301.83</v>
      </c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</row>
    <row r="280" spans="1:65" x14ac:dyDescent="0.25">
      <c r="A280" s="72">
        <v>194</v>
      </c>
      <c r="B280" s="87" t="s">
        <v>217</v>
      </c>
      <c r="C280" s="87" t="s">
        <v>216</v>
      </c>
      <c r="D280" s="87" t="s">
        <v>137</v>
      </c>
      <c r="E280" s="87" t="s">
        <v>138</v>
      </c>
      <c r="F280" s="106" t="s">
        <v>215</v>
      </c>
      <c r="G280" s="87"/>
      <c r="H280" s="7" t="s">
        <v>937</v>
      </c>
      <c r="I280" s="87"/>
      <c r="J280" s="87"/>
      <c r="K280" s="28" t="s">
        <v>327</v>
      </c>
      <c r="L280" s="142" t="s">
        <v>326</v>
      </c>
      <c r="M280" s="28" t="s">
        <v>325</v>
      </c>
      <c r="N280" s="30">
        <v>44013</v>
      </c>
      <c r="O280" s="46">
        <v>45480</v>
      </c>
      <c r="P280" s="32">
        <v>12848</v>
      </c>
      <c r="Q280" s="30">
        <v>44013</v>
      </c>
      <c r="R280" s="30">
        <v>44378</v>
      </c>
      <c r="S280" s="28" t="s">
        <v>203</v>
      </c>
      <c r="T280" s="26"/>
      <c r="U280" s="26"/>
      <c r="V280" s="26"/>
      <c r="W280" s="30" t="s">
        <v>477</v>
      </c>
      <c r="X280" s="18" t="s">
        <v>140</v>
      </c>
      <c r="Y280" s="18" t="s">
        <v>481</v>
      </c>
      <c r="Z280" s="20">
        <v>44372</v>
      </c>
      <c r="AA280" s="22">
        <v>13083</v>
      </c>
      <c r="AB280" s="18" t="s">
        <v>478</v>
      </c>
      <c r="AC280" s="20">
        <v>44379</v>
      </c>
      <c r="AD280" s="20">
        <v>44743</v>
      </c>
      <c r="AE280" s="18"/>
      <c r="AF280" s="18"/>
      <c r="AG280" s="42"/>
      <c r="AH280" s="42"/>
      <c r="AI280" s="21"/>
      <c r="AJ280" s="21"/>
      <c r="AK280" s="42"/>
      <c r="AL280" s="42">
        <f t="shared" si="17"/>
        <v>45480</v>
      </c>
      <c r="AM280" s="47"/>
      <c r="AN280" s="140"/>
      <c r="AO280" s="47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</row>
    <row r="281" spans="1:65" x14ac:dyDescent="0.25">
      <c r="A281" s="72"/>
      <c r="B281" s="87"/>
      <c r="C281" s="87"/>
      <c r="D281" s="87"/>
      <c r="E281" s="87"/>
      <c r="F281" s="106"/>
      <c r="G281" s="87"/>
      <c r="H281" s="7"/>
      <c r="I281" s="87"/>
      <c r="J281" s="87"/>
      <c r="K281" s="35"/>
      <c r="L281" s="143"/>
      <c r="M281" s="35"/>
      <c r="N281" s="37"/>
      <c r="O281" s="47"/>
      <c r="P281" s="39"/>
      <c r="Q281" s="37"/>
      <c r="R281" s="37"/>
      <c r="S281" s="35"/>
      <c r="T281" s="33"/>
      <c r="U281" s="33"/>
      <c r="V281" s="33"/>
      <c r="W281" s="37"/>
      <c r="X281" s="18" t="s">
        <v>140</v>
      </c>
      <c r="Y281" s="18" t="s">
        <v>200</v>
      </c>
      <c r="Z281" s="20">
        <v>44715</v>
      </c>
      <c r="AA281" s="22">
        <v>13309</v>
      </c>
      <c r="AB281" s="17" t="s">
        <v>928</v>
      </c>
      <c r="AC281" s="20">
        <v>44744</v>
      </c>
      <c r="AD281" s="20">
        <v>45108</v>
      </c>
      <c r="AE281" s="18"/>
      <c r="AF281" s="18"/>
      <c r="AG281" s="42"/>
      <c r="AH281" s="42"/>
      <c r="AI281" s="20">
        <v>44630</v>
      </c>
      <c r="AJ281" s="66">
        <v>0.10539999999999999</v>
      </c>
      <c r="AK281" s="42">
        <v>4796.6400000000003</v>
      </c>
      <c r="AL281" s="42">
        <v>50276.639999999999</v>
      </c>
      <c r="AM281" s="46">
        <v>68220</v>
      </c>
      <c r="AN281" s="139">
        <v>49126.87</v>
      </c>
      <c r="AO281" s="46">
        <f>AM281+AN281</f>
        <v>117346.87</v>
      </c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</row>
    <row r="282" spans="1:65" x14ac:dyDescent="0.25">
      <c r="A282" s="72">
        <v>195</v>
      </c>
      <c r="B282" s="87" t="s">
        <v>217</v>
      </c>
      <c r="C282" s="87" t="s">
        <v>216</v>
      </c>
      <c r="D282" s="87" t="s">
        <v>137</v>
      </c>
      <c r="E282" s="87" t="s">
        <v>138</v>
      </c>
      <c r="F282" s="106" t="s">
        <v>215</v>
      </c>
      <c r="G282" s="72"/>
      <c r="H282" s="6" t="s">
        <v>937</v>
      </c>
      <c r="I282" s="72"/>
      <c r="J282" s="72"/>
      <c r="K282" s="28" t="s">
        <v>324</v>
      </c>
      <c r="L282" s="142" t="s">
        <v>323</v>
      </c>
      <c r="M282" s="28" t="s">
        <v>322</v>
      </c>
      <c r="N282" s="30">
        <v>44013</v>
      </c>
      <c r="O282" s="46">
        <v>45480</v>
      </c>
      <c r="P282" s="32">
        <v>12848</v>
      </c>
      <c r="Q282" s="30">
        <v>44013</v>
      </c>
      <c r="R282" s="30">
        <v>44378</v>
      </c>
      <c r="S282" s="28" t="s">
        <v>203</v>
      </c>
      <c r="T282" s="26"/>
      <c r="U282" s="26"/>
      <c r="V282" s="26"/>
      <c r="W282" s="30" t="s">
        <v>477</v>
      </c>
      <c r="X282" s="18" t="s">
        <v>140</v>
      </c>
      <c r="Y282" s="18" t="s">
        <v>481</v>
      </c>
      <c r="Z282" s="20">
        <v>44372</v>
      </c>
      <c r="AA282" s="22">
        <v>13083</v>
      </c>
      <c r="AB282" s="18" t="s">
        <v>478</v>
      </c>
      <c r="AC282" s="20">
        <v>44379</v>
      </c>
      <c r="AD282" s="20">
        <v>44743</v>
      </c>
      <c r="AE282" s="18"/>
      <c r="AF282" s="18"/>
      <c r="AG282" s="42"/>
      <c r="AH282" s="42"/>
      <c r="AI282" s="21"/>
      <c r="AJ282" s="21"/>
      <c r="AK282" s="42"/>
      <c r="AL282" s="42">
        <f t="shared" si="17"/>
        <v>45480</v>
      </c>
      <c r="AM282" s="47"/>
      <c r="AN282" s="140"/>
      <c r="AO282" s="47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</row>
    <row r="283" spans="1:65" x14ac:dyDescent="0.25">
      <c r="A283" s="72"/>
      <c r="B283" s="87"/>
      <c r="C283" s="87"/>
      <c r="D283" s="87"/>
      <c r="E283" s="87"/>
      <c r="F283" s="106"/>
      <c r="G283" s="72"/>
      <c r="H283" s="6"/>
      <c r="I283" s="72"/>
      <c r="J283" s="72"/>
      <c r="K283" s="35"/>
      <c r="L283" s="143"/>
      <c r="M283" s="35"/>
      <c r="N283" s="37"/>
      <c r="O283" s="47"/>
      <c r="P283" s="39"/>
      <c r="Q283" s="37"/>
      <c r="R283" s="37"/>
      <c r="S283" s="35"/>
      <c r="T283" s="33"/>
      <c r="U283" s="33"/>
      <c r="V283" s="33"/>
      <c r="W283" s="37"/>
      <c r="X283" s="18" t="s">
        <v>140</v>
      </c>
      <c r="Y283" s="18" t="s">
        <v>200</v>
      </c>
      <c r="Z283" s="20">
        <v>44722</v>
      </c>
      <c r="AA283" s="22">
        <v>13308</v>
      </c>
      <c r="AB283" s="18" t="s">
        <v>478</v>
      </c>
      <c r="AC283" s="20">
        <v>44744</v>
      </c>
      <c r="AD283" s="20">
        <v>45108</v>
      </c>
      <c r="AE283" s="18"/>
      <c r="AF283" s="18"/>
      <c r="AG283" s="42"/>
      <c r="AH283" s="42"/>
      <c r="AI283" s="20">
        <v>44634</v>
      </c>
      <c r="AJ283" s="66">
        <v>0.1056</v>
      </c>
      <c r="AK283" s="42">
        <v>4805.76</v>
      </c>
      <c r="AL283" s="42">
        <v>50285.760000000002</v>
      </c>
      <c r="AM283" s="46">
        <v>63966.66</v>
      </c>
      <c r="AN283" s="139">
        <v>41736.1</v>
      </c>
      <c r="AO283" s="46">
        <f>AM283+AN283</f>
        <v>105702.76000000001</v>
      </c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</row>
    <row r="284" spans="1:65" x14ac:dyDescent="0.25">
      <c r="A284" s="72">
        <v>196</v>
      </c>
      <c r="B284" s="87" t="s">
        <v>217</v>
      </c>
      <c r="C284" s="87" t="s">
        <v>216</v>
      </c>
      <c r="D284" s="87" t="s">
        <v>137</v>
      </c>
      <c r="E284" s="87" t="s">
        <v>138</v>
      </c>
      <c r="F284" s="106" t="s">
        <v>215</v>
      </c>
      <c r="G284" s="72"/>
      <c r="H284" s="6" t="s">
        <v>937</v>
      </c>
      <c r="I284" s="72"/>
      <c r="J284" s="72"/>
      <c r="K284" s="28" t="s">
        <v>321</v>
      </c>
      <c r="L284" s="142" t="s">
        <v>320</v>
      </c>
      <c r="M284" s="28" t="s">
        <v>319</v>
      </c>
      <c r="N284" s="30">
        <v>44013</v>
      </c>
      <c r="O284" s="46">
        <v>45600</v>
      </c>
      <c r="P284" s="32">
        <v>12848</v>
      </c>
      <c r="Q284" s="30">
        <v>44013</v>
      </c>
      <c r="R284" s="30">
        <v>44378</v>
      </c>
      <c r="S284" s="28" t="s">
        <v>203</v>
      </c>
      <c r="T284" s="26"/>
      <c r="U284" s="26"/>
      <c r="V284" s="26"/>
      <c r="W284" s="30" t="s">
        <v>477</v>
      </c>
      <c r="X284" s="18" t="s">
        <v>140</v>
      </c>
      <c r="Y284" s="18" t="s">
        <v>481</v>
      </c>
      <c r="Z284" s="20">
        <v>44372</v>
      </c>
      <c r="AA284" s="22">
        <v>13086</v>
      </c>
      <c r="AB284" s="18" t="s">
        <v>478</v>
      </c>
      <c r="AC284" s="20">
        <v>44379</v>
      </c>
      <c r="AD284" s="20">
        <v>44743</v>
      </c>
      <c r="AE284" s="18"/>
      <c r="AF284" s="18"/>
      <c r="AG284" s="42"/>
      <c r="AH284" s="42"/>
      <c r="AI284" s="21"/>
      <c r="AJ284" s="21"/>
      <c r="AK284" s="42"/>
      <c r="AL284" s="42">
        <f t="shared" si="17"/>
        <v>45600</v>
      </c>
      <c r="AM284" s="47"/>
      <c r="AN284" s="140"/>
      <c r="AO284" s="47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</row>
    <row r="285" spans="1:65" x14ac:dyDescent="0.25">
      <c r="A285" s="72"/>
      <c r="B285" s="87"/>
      <c r="C285" s="87"/>
      <c r="D285" s="87"/>
      <c r="E285" s="87"/>
      <c r="F285" s="106"/>
      <c r="G285" s="72"/>
      <c r="H285" s="6"/>
      <c r="I285" s="72"/>
      <c r="J285" s="72"/>
      <c r="K285" s="35"/>
      <c r="L285" s="143"/>
      <c r="M285" s="35"/>
      <c r="N285" s="37"/>
      <c r="O285" s="47"/>
      <c r="P285" s="39"/>
      <c r="Q285" s="37"/>
      <c r="R285" s="37"/>
      <c r="S285" s="35"/>
      <c r="T285" s="33"/>
      <c r="U285" s="33"/>
      <c r="V285" s="33"/>
      <c r="W285" s="37"/>
      <c r="X285" s="18" t="s">
        <v>140</v>
      </c>
      <c r="Y285" s="18" t="s">
        <v>200</v>
      </c>
      <c r="Z285" s="20">
        <v>44721</v>
      </c>
      <c r="AA285" s="22">
        <v>13320</v>
      </c>
      <c r="AB285" s="18" t="s">
        <v>928</v>
      </c>
      <c r="AC285" s="20">
        <v>44744</v>
      </c>
      <c r="AD285" s="20">
        <v>45108</v>
      </c>
      <c r="AE285" s="18"/>
      <c r="AF285" s="18"/>
      <c r="AG285" s="42"/>
      <c r="AH285" s="42"/>
      <c r="AI285" s="21"/>
      <c r="AJ285" s="21"/>
      <c r="AK285" s="42"/>
      <c r="AL285" s="42">
        <v>50409.24</v>
      </c>
      <c r="AM285" s="134"/>
      <c r="AN285" s="133"/>
      <c r="AO285" s="42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</row>
    <row r="286" spans="1:65" x14ac:dyDescent="0.25">
      <c r="A286" s="17">
        <v>197</v>
      </c>
      <c r="B286" s="18" t="s">
        <v>217</v>
      </c>
      <c r="C286" s="18" t="s">
        <v>216</v>
      </c>
      <c r="D286" s="18" t="s">
        <v>137</v>
      </c>
      <c r="E286" s="18" t="s">
        <v>138</v>
      </c>
      <c r="F286" s="69" t="s">
        <v>228</v>
      </c>
      <c r="G286" s="78"/>
      <c r="H286" s="16" t="s">
        <v>937</v>
      </c>
      <c r="I286" s="78"/>
      <c r="J286" s="78"/>
      <c r="K286" s="19" t="s">
        <v>318</v>
      </c>
      <c r="L286" s="104" t="s">
        <v>248</v>
      </c>
      <c r="M286" s="19" t="s">
        <v>247</v>
      </c>
      <c r="N286" s="20">
        <v>44013</v>
      </c>
      <c r="O286" s="128">
        <v>124800</v>
      </c>
      <c r="P286" s="22">
        <v>12848</v>
      </c>
      <c r="Q286" s="20">
        <v>44013</v>
      </c>
      <c r="R286" s="20">
        <v>44378</v>
      </c>
      <c r="S286" s="19" t="s">
        <v>203</v>
      </c>
      <c r="T286" s="68"/>
      <c r="U286" s="68"/>
      <c r="V286" s="68"/>
      <c r="W286" s="20" t="s">
        <v>202</v>
      </c>
      <c r="X286" s="18" t="s">
        <v>140</v>
      </c>
      <c r="Y286" s="18" t="s">
        <v>481</v>
      </c>
      <c r="Z286" s="20">
        <v>44372</v>
      </c>
      <c r="AA286" s="22">
        <v>13086</v>
      </c>
      <c r="AB286" s="68" t="s">
        <v>478</v>
      </c>
      <c r="AC286" s="20">
        <v>44379</v>
      </c>
      <c r="AD286" s="20">
        <v>44743</v>
      </c>
      <c r="AE286" s="18"/>
      <c r="AF286" s="18"/>
      <c r="AG286" s="42"/>
      <c r="AH286" s="42"/>
      <c r="AI286" s="21"/>
      <c r="AJ286" s="21"/>
      <c r="AK286" s="42"/>
      <c r="AL286" s="42">
        <f t="shared" si="17"/>
        <v>124800</v>
      </c>
      <c r="AM286" s="42">
        <v>125143.2</v>
      </c>
      <c r="AN286" s="133">
        <v>36455.879999999997</v>
      </c>
      <c r="AO286" s="42">
        <f t="shared" si="18"/>
        <v>161599.07999999999</v>
      </c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</row>
    <row r="287" spans="1:65" x14ac:dyDescent="0.25">
      <c r="A287" s="17">
        <v>198</v>
      </c>
      <c r="B287" s="18" t="s">
        <v>217</v>
      </c>
      <c r="C287" s="18" t="s">
        <v>216</v>
      </c>
      <c r="D287" s="18" t="s">
        <v>137</v>
      </c>
      <c r="E287" s="18" t="s">
        <v>138</v>
      </c>
      <c r="F287" s="69" t="s">
        <v>228</v>
      </c>
      <c r="G287" s="78"/>
      <c r="H287" s="16" t="s">
        <v>937</v>
      </c>
      <c r="I287" s="78"/>
      <c r="J287" s="78"/>
      <c r="K287" s="19" t="s">
        <v>317</v>
      </c>
      <c r="L287" s="104" t="s">
        <v>248</v>
      </c>
      <c r="M287" s="19" t="s">
        <v>247</v>
      </c>
      <c r="N287" s="20">
        <v>44013</v>
      </c>
      <c r="O287" s="128">
        <v>124800</v>
      </c>
      <c r="P287" s="22">
        <v>12852</v>
      </c>
      <c r="Q287" s="20">
        <v>44013</v>
      </c>
      <c r="R287" s="20">
        <v>44378</v>
      </c>
      <c r="S287" s="19" t="s">
        <v>203</v>
      </c>
      <c r="T287" s="68"/>
      <c r="U287" s="68"/>
      <c r="V287" s="68"/>
      <c r="W287" s="20" t="s">
        <v>202</v>
      </c>
      <c r="X287" s="18" t="s">
        <v>140</v>
      </c>
      <c r="Y287" s="18" t="s">
        <v>481</v>
      </c>
      <c r="Z287" s="20">
        <v>44372</v>
      </c>
      <c r="AA287" s="22">
        <v>13086</v>
      </c>
      <c r="AB287" s="68" t="s">
        <v>478</v>
      </c>
      <c r="AC287" s="20">
        <v>44379</v>
      </c>
      <c r="AD287" s="20">
        <v>44743</v>
      </c>
      <c r="AE287" s="18"/>
      <c r="AF287" s="18"/>
      <c r="AG287" s="42"/>
      <c r="AH287" s="42"/>
      <c r="AI287" s="21"/>
      <c r="AJ287" s="21"/>
      <c r="AK287" s="42"/>
      <c r="AL287" s="42">
        <f t="shared" si="17"/>
        <v>124800</v>
      </c>
      <c r="AM287" s="42">
        <v>149182</v>
      </c>
      <c r="AN287" s="133">
        <v>47335.6</v>
      </c>
      <c r="AO287" s="42">
        <f t="shared" si="18"/>
        <v>196517.6</v>
      </c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</row>
    <row r="288" spans="1:65" x14ac:dyDescent="0.25">
      <c r="A288" s="72">
        <v>199</v>
      </c>
      <c r="B288" s="87" t="s">
        <v>217</v>
      </c>
      <c r="C288" s="87" t="s">
        <v>216</v>
      </c>
      <c r="D288" s="87" t="s">
        <v>137</v>
      </c>
      <c r="E288" s="87" t="s">
        <v>138</v>
      </c>
      <c r="F288" s="106" t="s">
        <v>238</v>
      </c>
      <c r="G288" s="72"/>
      <c r="H288" s="6" t="s">
        <v>937</v>
      </c>
      <c r="I288" s="72"/>
      <c r="J288" s="72"/>
      <c r="K288" s="28" t="s">
        <v>316</v>
      </c>
      <c r="L288" s="142" t="s">
        <v>275</v>
      </c>
      <c r="M288" s="28" t="s">
        <v>274</v>
      </c>
      <c r="N288" s="30">
        <v>44013</v>
      </c>
      <c r="O288" s="46">
        <v>236280</v>
      </c>
      <c r="P288" s="32">
        <v>12854</v>
      </c>
      <c r="Q288" s="30">
        <v>44013</v>
      </c>
      <c r="R288" s="30">
        <v>44378</v>
      </c>
      <c r="S288" s="28" t="s">
        <v>203</v>
      </c>
      <c r="T288" s="26"/>
      <c r="U288" s="26"/>
      <c r="V288" s="26"/>
      <c r="W288" s="30" t="s">
        <v>202</v>
      </c>
      <c r="X288" s="27" t="s">
        <v>140</v>
      </c>
      <c r="Y288" s="18" t="s">
        <v>481</v>
      </c>
      <c r="Z288" s="20">
        <v>44333</v>
      </c>
      <c r="AA288" s="22">
        <v>13416</v>
      </c>
      <c r="AB288" s="68" t="s">
        <v>487</v>
      </c>
      <c r="AC288" s="18"/>
      <c r="AD288" s="79"/>
      <c r="AE288" s="18">
        <v>13.416</v>
      </c>
      <c r="AF288" s="18"/>
      <c r="AG288" s="42">
        <v>31700.9</v>
      </c>
      <c r="AH288" s="42"/>
      <c r="AI288" s="21"/>
      <c r="AJ288" s="21"/>
      <c r="AK288" s="42"/>
      <c r="AL288" s="46">
        <v>236280</v>
      </c>
      <c r="AM288" s="46">
        <v>209471.88</v>
      </c>
      <c r="AN288" s="139">
        <v>110704.74</v>
      </c>
      <c r="AO288" s="46">
        <f>AM288+AN288</f>
        <v>320176.62</v>
      </c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</row>
    <row r="289" spans="1:65" x14ac:dyDescent="0.25">
      <c r="A289" s="72"/>
      <c r="B289" s="87"/>
      <c r="C289" s="87"/>
      <c r="D289" s="87"/>
      <c r="E289" s="87"/>
      <c r="F289" s="106"/>
      <c r="G289" s="72"/>
      <c r="H289" s="6"/>
      <c r="I289" s="72"/>
      <c r="J289" s="72"/>
      <c r="K289" s="63"/>
      <c r="L289" s="144"/>
      <c r="M289" s="63"/>
      <c r="N289" s="64"/>
      <c r="O289" s="138"/>
      <c r="P289" s="65"/>
      <c r="Q289" s="64"/>
      <c r="R289" s="64"/>
      <c r="S289" s="63"/>
      <c r="T289" s="61"/>
      <c r="U289" s="61"/>
      <c r="V289" s="61"/>
      <c r="W289" s="64"/>
      <c r="X289" s="62"/>
      <c r="Y289" s="27" t="s">
        <v>486</v>
      </c>
      <c r="Z289" s="30">
        <v>44372</v>
      </c>
      <c r="AA289" s="32">
        <v>13086</v>
      </c>
      <c r="AB289" s="26" t="s">
        <v>478</v>
      </c>
      <c r="AC289" s="30">
        <v>44379</v>
      </c>
      <c r="AD289" s="30">
        <v>44743</v>
      </c>
      <c r="AE289" s="26"/>
      <c r="AF289" s="26"/>
      <c r="AG289" s="139"/>
      <c r="AH289" s="46"/>
      <c r="AI289" s="21"/>
      <c r="AJ289" s="21"/>
      <c r="AK289" s="42"/>
      <c r="AL289" s="47"/>
      <c r="AM289" s="138"/>
      <c r="AN289" s="141"/>
      <c r="AO289" s="13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</row>
    <row r="290" spans="1:65" x14ac:dyDescent="0.25">
      <c r="A290" s="72"/>
      <c r="B290" s="87"/>
      <c r="C290" s="87"/>
      <c r="D290" s="87"/>
      <c r="E290" s="87"/>
      <c r="F290" s="106"/>
      <c r="G290" s="72"/>
      <c r="H290" s="6"/>
      <c r="I290" s="72"/>
      <c r="J290" s="72"/>
      <c r="K290" s="35"/>
      <c r="L290" s="143"/>
      <c r="M290" s="35"/>
      <c r="N290" s="37"/>
      <c r="O290" s="47"/>
      <c r="P290" s="39"/>
      <c r="Q290" s="37"/>
      <c r="R290" s="37"/>
      <c r="S290" s="35"/>
      <c r="T290" s="33"/>
      <c r="U290" s="33"/>
      <c r="V290" s="33"/>
      <c r="W290" s="37"/>
      <c r="X290" s="34"/>
      <c r="Y290" s="34"/>
      <c r="Z290" s="37"/>
      <c r="AA290" s="39"/>
      <c r="AB290" s="33"/>
      <c r="AC290" s="37"/>
      <c r="AD290" s="37"/>
      <c r="AE290" s="33"/>
      <c r="AF290" s="33"/>
      <c r="AG290" s="140"/>
      <c r="AH290" s="47"/>
      <c r="AI290" s="20">
        <v>44634</v>
      </c>
      <c r="AJ290" s="66">
        <v>0.1056</v>
      </c>
      <c r="AK290" s="42">
        <v>24960</v>
      </c>
      <c r="AL290" s="42">
        <v>261280</v>
      </c>
      <c r="AM290" s="47"/>
      <c r="AN290" s="140"/>
      <c r="AO290" s="47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</row>
    <row r="291" spans="1:65" x14ac:dyDescent="0.25">
      <c r="A291" s="72">
        <v>200</v>
      </c>
      <c r="B291" s="87" t="s">
        <v>217</v>
      </c>
      <c r="C291" s="87" t="s">
        <v>216</v>
      </c>
      <c r="D291" s="87" t="s">
        <v>137</v>
      </c>
      <c r="E291" s="87" t="s">
        <v>138</v>
      </c>
      <c r="F291" s="106" t="s">
        <v>228</v>
      </c>
      <c r="G291" s="87"/>
      <c r="H291" s="6" t="s">
        <v>937</v>
      </c>
      <c r="I291" s="87"/>
      <c r="J291" s="87"/>
      <c r="K291" s="28" t="s">
        <v>315</v>
      </c>
      <c r="L291" s="142" t="s">
        <v>314</v>
      </c>
      <c r="M291" s="28" t="s">
        <v>313</v>
      </c>
      <c r="N291" s="30">
        <v>44013</v>
      </c>
      <c r="O291" s="46">
        <v>127200</v>
      </c>
      <c r="P291" s="32">
        <v>12852</v>
      </c>
      <c r="Q291" s="30">
        <v>44013</v>
      </c>
      <c r="R291" s="30">
        <v>44378</v>
      </c>
      <c r="S291" s="28" t="s">
        <v>203</v>
      </c>
      <c r="T291" s="26"/>
      <c r="U291" s="26"/>
      <c r="V291" s="26"/>
      <c r="W291" s="30" t="s">
        <v>477</v>
      </c>
      <c r="X291" s="27" t="s">
        <v>140</v>
      </c>
      <c r="Y291" s="27" t="s">
        <v>481</v>
      </c>
      <c r="Z291" s="30">
        <v>44372</v>
      </c>
      <c r="AA291" s="32">
        <v>13086</v>
      </c>
      <c r="AB291" s="26" t="s">
        <v>478</v>
      </c>
      <c r="AC291" s="30">
        <v>44379</v>
      </c>
      <c r="AD291" s="30">
        <v>44743</v>
      </c>
      <c r="AE291" s="27"/>
      <c r="AF291" s="27"/>
      <c r="AG291" s="46"/>
      <c r="AH291" s="46"/>
      <c r="AI291" s="21"/>
      <c r="AJ291" s="21"/>
      <c r="AK291" s="42"/>
      <c r="AL291" s="42">
        <f t="shared" si="17"/>
        <v>127200</v>
      </c>
      <c r="AM291" s="46">
        <v>160513.5</v>
      </c>
      <c r="AN291" s="139">
        <v>51976.2</v>
      </c>
      <c r="AO291" s="46">
        <f t="shared" si="18"/>
        <v>212489.7</v>
      </c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</row>
    <row r="292" spans="1:65" x14ac:dyDescent="0.25">
      <c r="A292" s="72"/>
      <c r="B292" s="87"/>
      <c r="C292" s="87"/>
      <c r="D292" s="87"/>
      <c r="E292" s="87"/>
      <c r="F292" s="106"/>
      <c r="G292" s="87"/>
      <c r="H292" s="6"/>
      <c r="I292" s="87"/>
      <c r="J292" s="87"/>
      <c r="K292" s="35"/>
      <c r="L292" s="143"/>
      <c r="M292" s="35"/>
      <c r="N292" s="37"/>
      <c r="O292" s="47"/>
      <c r="P292" s="39"/>
      <c r="Q292" s="37"/>
      <c r="R292" s="37"/>
      <c r="S292" s="35"/>
      <c r="T292" s="33"/>
      <c r="U292" s="33"/>
      <c r="V292" s="33"/>
      <c r="W292" s="37"/>
      <c r="X292" s="34"/>
      <c r="Y292" s="34"/>
      <c r="Z292" s="37"/>
      <c r="AA292" s="39"/>
      <c r="AB292" s="33"/>
      <c r="AC292" s="37"/>
      <c r="AD292" s="37"/>
      <c r="AE292" s="34"/>
      <c r="AF292" s="34"/>
      <c r="AG292" s="47"/>
      <c r="AH292" s="47"/>
      <c r="AI292" s="20">
        <v>44634</v>
      </c>
      <c r="AJ292" s="66">
        <v>0.1056</v>
      </c>
      <c r="AK292" s="42">
        <v>13440</v>
      </c>
      <c r="AL292" s="42">
        <v>140640</v>
      </c>
      <c r="AM292" s="47"/>
      <c r="AN292" s="140"/>
      <c r="AO292" s="47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</row>
    <row r="293" spans="1:65" x14ac:dyDescent="0.25">
      <c r="A293" s="72">
        <v>201</v>
      </c>
      <c r="B293" s="87" t="s">
        <v>217</v>
      </c>
      <c r="C293" s="87" t="s">
        <v>216</v>
      </c>
      <c r="D293" s="87" t="s">
        <v>137</v>
      </c>
      <c r="E293" s="87" t="s">
        <v>138</v>
      </c>
      <c r="F293" s="106" t="s">
        <v>229</v>
      </c>
      <c r="G293" s="87"/>
      <c r="H293" s="6" t="s">
        <v>937</v>
      </c>
      <c r="I293" s="87"/>
      <c r="J293" s="87"/>
      <c r="K293" s="28" t="s">
        <v>312</v>
      </c>
      <c r="L293" s="142" t="s">
        <v>311</v>
      </c>
      <c r="M293" s="28" t="s">
        <v>310</v>
      </c>
      <c r="N293" s="30">
        <v>44013</v>
      </c>
      <c r="O293" s="46">
        <v>83520</v>
      </c>
      <c r="P293" s="32">
        <v>12852</v>
      </c>
      <c r="Q293" s="30">
        <v>44013</v>
      </c>
      <c r="R293" s="30">
        <v>44378</v>
      </c>
      <c r="S293" s="28" t="s">
        <v>203</v>
      </c>
      <c r="T293" s="26"/>
      <c r="U293" s="26"/>
      <c r="V293" s="26"/>
      <c r="W293" s="30" t="s">
        <v>477</v>
      </c>
      <c r="X293" s="27" t="s">
        <v>140</v>
      </c>
      <c r="Y293" s="27" t="s">
        <v>481</v>
      </c>
      <c r="Z293" s="30">
        <v>44372</v>
      </c>
      <c r="AA293" s="32">
        <v>13086</v>
      </c>
      <c r="AB293" s="26" t="s">
        <v>478</v>
      </c>
      <c r="AC293" s="30">
        <v>44379</v>
      </c>
      <c r="AD293" s="30">
        <v>44743</v>
      </c>
      <c r="AE293" s="27"/>
      <c r="AF293" s="26"/>
      <c r="AG293" s="46"/>
      <c r="AH293" s="46"/>
      <c r="AI293" s="30">
        <v>44635</v>
      </c>
      <c r="AJ293" s="44">
        <v>0.1052</v>
      </c>
      <c r="AK293" s="42"/>
      <c r="AL293" s="42">
        <f>O293-AH293+AG293+AK293</f>
        <v>83520</v>
      </c>
      <c r="AM293" s="46">
        <v>97179</v>
      </c>
      <c r="AN293" s="139">
        <v>7952.84</v>
      </c>
      <c r="AO293" s="46">
        <f t="shared" si="18"/>
        <v>105131.84</v>
      </c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</row>
    <row r="294" spans="1:65" x14ac:dyDescent="0.25">
      <c r="A294" s="72"/>
      <c r="B294" s="87"/>
      <c r="C294" s="87"/>
      <c r="D294" s="87"/>
      <c r="E294" s="87"/>
      <c r="F294" s="106"/>
      <c r="G294" s="87"/>
      <c r="H294" s="6"/>
      <c r="I294" s="87"/>
      <c r="J294" s="87"/>
      <c r="K294" s="35"/>
      <c r="L294" s="143"/>
      <c r="M294" s="35"/>
      <c r="N294" s="37"/>
      <c r="O294" s="47"/>
      <c r="P294" s="39"/>
      <c r="Q294" s="37"/>
      <c r="R294" s="37"/>
      <c r="S294" s="35"/>
      <c r="T294" s="33"/>
      <c r="U294" s="33"/>
      <c r="V294" s="33"/>
      <c r="W294" s="37"/>
      <c r="X294" s="34"/>
      <c r="Y294" s="34"/>
      <c r="Z294" s="37"/>
      <c r="AA294" s="39"/>
      <c r="AB294" s="33"/>
      <c r="AC294" s="37"/>
      <c r="AD294" s="37"/>
      <c r="AE294" s="34"/>
      <c r="AF294" s="33"/>
      <c r="AG294" s="47"/>
      <c r="AH294" s="47"/>
      <c r="AI294" s="37"/>
      <c r="AJ294" s="45"/>
      <c r="AK294" s="42">
        <v>8832</v>
      </c>
      <c r="AL294" s="42">
        <v>92352</v>
      </c>
      <c r="AM294" s="47"/>
      <c r="AN294" s="140"/>
      <c r="AO294" s="47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</row>
    <row r="295" spans="1:65" x14ac:dyDescent="0.25">
      <c r="A295" s="17">
        <v>202</v>
      </c>
      <c r="B295" s="18" t="s">
        <v>217</v>
      </c>
      <c r="C295" s="18" t="s">
        <v>216</v>
      </c>
      <c r="D295" s="18" t="s">
        <v>137</v>
      </c>
      <c r="E295" s="18" t="s">
        <v>138</v>
      </c>
      <c r="F295" s="69" t="s">
        <v>229</v>
      </c>
      <c r="G295" s="68"/>
      <c r="H295" s="16" t="s">
        <v>937</v>
      </c>
      <c r="I295" s="69"/>
      <c r="J295" s="69"/>
      <c r="K295" s="19" t="s">
        <v>309</v>
      </c>
      <c r="L295" s="104" t="s">
        <v>308</v>
      </c>
      <c r="M295" s="19" t="s">
        <v>307</v>
      </c>
      <c r="N295" s="20">
        <v>44013</v>
      </c>
      <c r="O295" s="128">
        <v>84000</v>
      </c>
      <c r="P295" s="22">
        <v>12852</v>
      </c>
      <c r="Q295" s="20">
        <v>44013</v>
      </c>
      <c r="R295" s="20">
        <v>44378</v>
      </c>
      <c r="S295" s="19" t="s">
        <v>203</v>
      </c>
      <c r="T295" s="68"/>
      <c r="U295" s="68"/>
      <c r="V295" s="68"/>
      <c r="W295" s="20" t="s">
        <v>477</v>
      </c>
      <c r="X295" s="18" t="s">
        <v>140</v>
      </c>
      <c r="Y295" s="18" t="s">
        <v>484</v>
      </c>
      <c r="Z295" s="20">
        <v>44372</v>
      </c>
      <c r="AA295" s="22">
        <v>13086</v>
      </c>
      <c r="AB295" s="68" t="s">
        <v>478</v>
      </c>
      <c r="AC295" s="20">
        <v>44379</v>
      </c>
      <c r="AD295" s="20">
        <v>44743</v>
      </c>
      <c r="AE295" s="18"/>
      <c r="AF295" s="18"/>
      <c r="AG295" s="42"/>
      <c r="AH295" s="42"/>
      <c r="AI295" s="21"/>
      <c r="AJ295" s="21"/>
      <c r="AK295" s="42"/>
      <c r="AL295" s="42">
        <f t="shared" si="17"/>
        <v>84000</v>
      </c>
      <c r="AM295" s="42">
        <v>103285</v>
      </c>
      <c r="AN295" s="133">
        <v>16845.5</v>
      </c>
      <c r="AO295" s="42">
        <f t="shared" si="18"/>
        <v>120130.5</v>
      </c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</row>
    <row r="296" spans="1:65" x14ac:dyDescent="0.25">
      <c r="A296" s="17">
        <v>203</v>
      </c>
      <c r="B296" s="18" t="s">
        <v>217</v>
      </c>
      <c r="C296" s="18" t="s">
        <v>216</v>
      </c>
      <c r="D296" s="18" t="s">
        <v>137</v>
      </c>
      <c r="E296" s="18" t="s">
        <v>138</v>
      </c>
      <c r="F296" s="69" t="s">
        <v>229</v>
      </c>
      <c r="G296" s="68"/>
      <c r="H296" s="16" t="s">
        <v>937</v>
      </c>
      <c r="I296" s="68"/>
      <c r="J296" s="68"/>
      <c r="K296" s="19" t="s">
        <v>306</v>
      </c>
      <c r="L296" s="104" t="s">
        <v>305</v>
      </c>
      <c r="M296" s="19" t="s">
        <v>304</v>
      </c>
      <c r="N296" s="20">
        <v>44013</v>
      </c>
      <c r="O296" s="128">
        <v>85200</v>
      </c>
      <c r="P296" s="22">
        <v>12852</v>
      </c>
      <c r="Q296" s="20">
        <v>44013</v>
      </c>
      <c r="R296" s="20">
        <v>44378</v>
      </c>
      <c r="S296" s="19" t="s">
        <v>203</v>
      </c>
      <c r="T296" s="68"/>
      <c r="U296" s="68"/>
      <c r="V296" s="68"/>
      <c r="W296" s="20" t="s">
        <v>477</v>
      </c>
      <c r="X296" s="18" t="s">
        <v>140</v>
      </c>
      <c r="Y296" s="18" t="s">
        <v>481</v>
      </c>
      <c r="Z296" s="20">
        <v>44372</v>
      </c>
      <c r="AA296" s="22">
        <v>13086</v>
      </c>
      <c r="AB296" s="18" t="s">
        <v>493</v>
      </c>
      <c r="AC296" s="20">
        <v>44379</v>
      </c>
      <c r="AD296" s="20">
        <v>44743</v>
      </c>
      <c r="AE296" s="18"/>
      <c r="AF296" s="18"/>
      <c r="AG296" s="42"/>
      <c r="AH296" s="42"/>
      <c r="AI296" s="21"/>
      <c r="AJ296" s="21"/>
      <c r="AK296" s="42"/>
      <c r="AL296" s="42">
        <f t="shared" si="17"/>
        <v>85200</v>
      </c>
      <c r="AM296" s="42">
        <v>99321.9</v>
      </c>
      <c r="AN296" s="133">
        <v>30686.2</v>
      </c>
      <c r="AO296" s="42">
        <f t="shared" si="18"/>
        <v>130008.09999999999</v>
      </c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</row>
    <row r="297" spans="1:65" x14ac:dyDescent="0.25">
      <c r="A297" s="72">
        <v>204</v>
      </c>
      <c r="B297" s="87" t="s">
        <v>217</v>
      </c>
      <c r="C297" s="87" t="s">
        <v>216</v>
      </c>
      <c r="D297" s="87" t="s">
        <v>137</v>
      </c>
      <c r="E297" s="87" t="s">
        <v>138</v>
      </c>
      <c r="F297" s="106" t="s">
        <v>229</v>
      </c>
      <c r="G297" s="72"/>
      <c r="H297" s="6" t="s">
        <v>937</v>
      </c>
      <c r="I297" s="72"/>
      <c r="J297" s="72"/>
      <c r="K297" s="28" t="s">
        <v>303</v>
      </c>
      <c r="L297" s="142" t="s">
        <v>302</v>
      </c>
      <c r="M297" s="28" t="s">
        <v>301</v>
      </c>
      <c r="N297" s="30">
        <v>44013</v>
      </c>
      <c r="O297" s="46">
        <v>86160</v>
      </c>
      <c r="P297" s="32">
        <v>12852</v>
      </c>
      <c r="Q297" s="30">
        <v>44013</v>
      </c>
      <c r="R297" s="30">
        <v>44378</v>
      </c>
      <c r="S297" s="28" t="s">
        <v>203</v>
      </c>
      <c r="T297" s="26"/>
      <c r="U297" s="26"/>
      <c r="V297" s="26"/>
      <c r="W297" s="30" t="s">
        <v>477</v>
      </c>
      <c r="X297" s="27" t="s">
        <v>140</v>
      </c>
      <c r="Y297" s="27" t="s">
        <v>481</v>
      </c>
      <c r="Z297" s="30">
        <v>44372</v>
      </c>
      <c r="AA297" s="32">
        <v>13086</v>
      </c>
      <c r="AB297" s="27" t="s">
        <v>493</v>
      </c>
      <c r="AC297" s="30">
        <v>44379</v>
      </c>
      <c r="AD297" s="30">
        <v>44743</v>
      </c>
      <c r="AE297" s="27"/>
      <c r="AF297" s="27"/>
      <c r="AG297" s="46"/>
      <c r="AH297" s="46"/>
      <c r="AI297" s="30">
        <v>44634</v>
      </c>
      <c r="AJ297" s="44">
        <v>0.1056</v>
      </c>
      <c r="AK297" s="42"/>
      <c r="AL297" s="42">
        <f t="shared" si="17"/>
        <v>86160</v>
      </c>
      <c r="AM297" s="46">
        <v>109836.06</v>
      </c>
      <c r="AN297" s="139">
        <v>38071.86</v>
      </c>
      <c r="AO297" s="46">
        <f t="shared" si="18"/>
        <v>147907.91999999998</v>
      </c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</row>
    <row r="298" spans="1:65" x14ac:dyDescent="0.25">
      <c r="A298" s="72"/>
      <c r="B298" s="87"/>
      <c r="C298" s="87"/>
      <c r="D298" s="87"/>
      <c r="E298" s="87"/>
      <c r="F298" s="106"/>
      <c r="G298" s="72"/>
      <c r="H298" s="6"/>
      <c r="I298" s="72"/>
      <c r="J298" s="72"/>
      <c r="K298" s="35"/>
      <c r="L298" s="143"/>
      <c r="M298" s="35"/>
      <c r="N298" s="37"/>
      <c r="O298" s="47"/>
      <c r="P298" s="39"/>
      <c r="Q298" s="37"/>
      <c r="R298" s="37"/>
      <c r="S298" s="35"/>
      <c r="T298" s="33"/>
      <c r="U298" s="33"/>
      <c r="V298" s="33"/>
      <c r="W298" s="37"/>
      <c r="X298" s="34"/>
      <c r="Y298" s="34"/>
      <c r="Z298" s="37"/>
      <c r="AA298" s="39"/>
      <c r="AB298" s="34"/>
      <c r="AC298" s="37"/>
      <c r="AD298" s="37"/>
      <c r="AE298" s="34"/>
      <c r="AF298" s="34"/>
      <c r="AG298" s="47"/>
      <c r="AH298" s="47"/>
      <c r="AI298" s="37"/>
      <c r="AJ298" s="45"/>
      <c r="AK298" s="42">
        <v>9096</v>
      </c>
      <c r="AL298" s="42">
        <v>95256</v>
      </c>
      <c r="AM298" s="47"/>
      <c r="AN298" s="140"/>
      <c r="AO298" s="47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</row>
    <row r="299" spans="1:65" x14ac:dyDescent="0.25">
      <c r="A299" s="17">
        <v>205</v>
      </c>
      <c r="B299" s="18" t="s">
        <v>217</v>
      </c>
      <c r="C299" s="18" t="s">
        <v>216</v>
      </c>
      <c r="D299" s="18" t="s">
        <v>137</v>
      </c>
      <c r="E299" s="18" t="s">
        <v>138</v>
      </c>
      <c r="F299" s="69" t="s">
        <v>229</v>
      </c>
      <c r="G299" s="80"/>
      <c r="H299" s="16" t="s">
        <v>937</v>
      </c>
      <c r="I299" s="78"/>
      <c r="J299" s="78"/>
      <c r="K299" s="19" t="s">
        <v>300</v>
      </c>
      <c r="L299" s="104" t="s">
        <v>298</v>
      </c>
      <c r="M299" s="19" t="s">
        <v>297</v>
      </c>
      <c r="N299" s="20">
        <v>44013</v>
      </c>
      <c r="O299" s="128">
        <v>84000</v>
      </c>
      <c r="P299" s="22">
        <v>12852</v>
      </c>
      <c r="Q299" s="20">
        <v>44013</v>
      </c>
      <c r="R299" s="20">
        <v>44378</v>
      </c>
      <c r="S299" s="19" t="s">
        <v>203</v>
      </c>
      <c r="T299" s="68"/>
      <c r="U299" s="68"/>
      <c r="V299" s="68"/>
      <c r="W299" s="20" t="s">
        <v>202</v>
      </c>
      <c r="X299" s="18" t="s">
        <v>140</v>
      </c>
      <c r="Y299" s="18" t="s">
        <v>481</v>
      </c>
      <c r="Z299" s="20">
        <v>44378</v>
      </c>
      <c r="AA299" s="22">
        <v>13093</v>
      </c>
      <c r="AB299" s="18" t="s">
        <v>493</v>
      </c>
      <c r="AC299" s="20">
        <v>44379</v>
      </c>
      <c r="AD299" s="20">
        <v>44744</v>
      </c>
      <c r="AE299" s="18"/>
      <c r="AF299" s="18"/>
      <c r="AG299" s="42"/>
      <c r="AH299" s="42"/>
      <c r="AI299" s="21"/>
      <c r="AJ299" s="21"/>
      <c r="AK299" s="42"/>
      <c r="AL299" s="42">
        <f t="shared" si="17"/>
        <v>84000</v>
      </c>
      <c r="AM299" s="42">
        <v>71554</v>
      </c>
      <c r="AN299" s="133">
        <v>0</v>
      </c>
      <c r="AO299" s="42">
        <f t="shared" si="18"/>
        <v>71554</v>
      </c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</row>
    <row r="300" spans="1:65" x14ac:dyDescent="0.25">
      <c r="A300" s="17">
        <v>206</v>
      </c>
      <c r="B300" s="18" t="s">
        <v>217</v>
      </c>
      <c r="C300" s="18" t="s">
        <v>216</v>
      </c>
      <c r="D300" s="18" t="s">
        <v>137</v>
      </c>
      <c r="E300" s="18" t="s">
        <v>138</v>
      </c>
      <c r="F300" s="69" t="s">
        <v>229</v>
      </c>
      <c r="G300" s="80"/>
      <c r="H300" s="16" t="s">
        <v>937</v>
      </c>
      <c r="I300" s="78"/>
      <c r="J300" s="78"/>
      <c r="K300" s="19" t="s">
        <v>299</v>
      </c>
      <c r="L300" s="104" t="s">
        <v>298</v>
      </c>
      <c r="M300" s="19" t="s">
        <v>297</v>
      </c>
      <c r="N300" s="20">
        <v>44013</v>
      </c>
      <c r="O300" s="128">
        <v>84000</v>
      </c>
      <c r="P300" s="22">
        <v>12852</v>
      </c>
      <c r="Q300" s="20">
        <v>44013</v>
      </c>
      <c r="R300" s="20">
        <v>44378</v>
      </c>
      <c r="S300" s="19" t="s">
        <v>203</v>
      </c>
      <c r="T300" s="68"/>
      <c r="U300" s="68"/>
      <c r="V300" s="68"/>
      <c r="W300" s="20" t="s">
        <v>202</v>
      </c>
      <c r="X300" s="18" t="s">
        <v>140</v>
      </c>
      <c r="Y300" s="18"/>
      <c r="Z300" s="20"/>
      <c r="AA300" s="22"/>
      <c r="AB300" s="18"/>
      <c r="AC300" s="20"/>
      <c r="AD300" s="20"/>
      <c r="AE300" s="18"/>
      <c r="AF300" s="18"/>
      <c r="AG300" s="42"/>
      <c r="AH300" s="42"/>
      <c r="AI300" s="21"/>
      <c r="AJ300" s="21"/>
      <c r="AK300" s="42"/>
      <c r="AL300" s="42">
        <f t="shared" ref="AL300:AL336" si="19">O300-AH300+AG300+AK300</f>
        <v>84000</v>
      </c>
      <c r="AM300" s="42">
        <v>56735</v>
      </c>
      <c r="AN300" s="133">
        <v>0</v>
      </c>
      <c r="AO300" s="42">
        <f t="shared" si="18"/>
        <v>56735</v>
      </c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</row>
    <row r="301" spans="1:65" x14ac:dyDescent="0.25">
      <c r="A301" s="72">
        <v>207</v>
      </c>
      <c r="B301" s="87" t="s">
        <v>217</v>
      </c>
      <c r="C301" s="87" t="s">
        <v>216</v>
      </c>
      <c r="D301" s="87" t="s">
        <v>137</v>
      </c>
      <c r="E301" s="87" t="s">
        <v>138</v>
      </c>
      <c r="F301" s="106" t="s">
        <v>229</v>
      </c>
      <c r="G301" s="72"/>
      <c r="H301" s="6" t="s">
        <v>937</v>
      </c>
      <c r="I301" s="72"/>
      <c r="J301" s="72"/>
      <c r="K301" s="28" t="s">
        <v>296</v>
      </c>
      <c r="L301" s="142" t="s">
        <v>275</v>
      </c>
      <c r="M301" s="28" t="s">
        <v>274</v>
      </c>
      <c r="N301" s="30">
        <v>44013</v>
      </c>
      <c r="O301" s="46">
        <v>86400</v>
      </c>
      <c r="P301" s="32">
        <v>12854</v>
      </c>
      <c r="Q301" s="30">
        <v>44013</v>
      </c>
      <c r="R301" s="30">
        <v>44378</v>
      </c>
      <c r="S301" s="28" t="s">
        <v>203</v>
      </c>
      <c r="T301" s="26"/>
      <c r="U301" s="26"/>
      <c r="V301" s="26"/>
      <c r="W301" s="30" t="s">
        <v>202</v>
      </c>
      <c r="X301" s="27" t="s">
        <v>140</v>
      </c>
      <c r="Y301" s="27" t="s">
        <v>481</v>
      </c>
      <c r="Z301" s="30">
        <v>44372</v>
      </c>
      <c r="AA301" s="32">
        <v>13086</v>
      </c>
      <c r="AB301" s="27" t="s">
        <v>493</v>
      </c>
      <c r="AC301" s="30">
        <v>44379</v>
      </c>
      <c r="AD301" s="30">
        <v>44743</v>
      </c>
      <c r="AE301" s="27"/>
      <c r="AF301" s="27"/>
      <c r="AG301" s="46"/>
      <c r="AH301" s="46"/>
      <c r="AI301" s="30">
        <v>44632</v>
      </c>
      <c r="AJ301" s="44">
        <v>0.1056</v>
      </c>
      <c r="AK301" s="42"/>
      <c r="AL301" s="42">
        <f>O301-AH301+AG301+AK301</f>
        <v>86400</v>
      </c>
      <c r="AM301" s="46">
        <v>93333.3</v>
      </c>
      <c r="AN301" s="139">
        <v>29136.52</v>
      </c>
      <c r="AO301" s="46">
        <f>AM301+AN301</f>
        <v>122469.82</v>
      </c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</row>
    <row r="302" spans="1:65" x14ac:dyDescent="0.25">
      <c r="A302" s="72"/>
      <c r="B302" s="87"/>
      <c r="C302" s="87"/>
      <c r="D302" s="87"/>
      <c r="E302" s="87"/>
      <c r="F302" s="106"/>
      <c r="G302" s="72"/>
      <c r="H302" s="6"/>
      <c r="I302" s="72"/>
      <c r="J302" s="72"/>
      <c r="K302" s="35"/>
      <c r="L302" s="143"/>
      <c r="M302" s="35"/>
      <c r="N302" s="37"/>
      <c r="O302" s="47"/>
      <c r="P302" s="39"/>
      <c r="Q302" s="37"/>
      <c r="R302" s="37"/>
      <c r="S302" s="35"/>
      <c r="T302" s="33"/>
      <c r="U302" s="33"/>
      <c r="V302" s="33"/>
      <c r="W302" s="37"/>
      <c r="X302" s="34"/>
      <c r="Y302" s="34"/>
      <c r="Z302" s="37"/>
      <c r="AA302" s="39"/>
      <c r="AB302" s="34"/>
      <c r="AC302" s="37"/>
      <c r="AD302" s="37"/>
      <c r="AE302" s="34"/>
      <c r="AF302" s="34"/>
      <c r="AG302" s="47"/>
      <c r="AH302" s="47"/>
      <c r="AI302" s="37"/>
      <c r="AJ302" s="45"/>
      <c r="AK302" s="42">
        <v>9120</v>
      </c>
      <c r="AL302" s="42">
        <v>95520</v>
      </c>
      <c r="AM302" s="47"/>
      <c r="AN302" s="140"/>
      <c r="AO302" s="47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</row>
    <row r="303" spans="1:65" x14ac:dyDescent="0.25">
      <c r="A303" s="72">
        <v>208</v>
      </c>
      <c r="B303" s="87" t="s">
        <v>217</v>
      </c>
      <c r="C303" s="87" t="s">
        <v>216</v>
      </c>
      <c r="D303" s="87" t="s">
        <v>137</v>
      </c>
      <c r="E303" s="87" t="s">
        <v>138</v>
      </c>
      <c r="F303" s="106" t="s">
        <v>237</v>
      </c>
      <c r="G303" s="72"/>
      <c r="H303" s="6" t="s">
        <v>937</v>
      </c>
      <c r="I303" s="72"/>
      <c r="J303" s="72"/>
      <c r="K303" s="28" t="s">
        <v>295</v>
      </c>
      <c r="L303" s="142" t="s">
        <v>294</v>
      </c>
      <c r="M303" s="28" t="s">
        <v>293</v>
      </c>
      <c r="N303" s="30">
        <v>44013</v>
      </c>
      <c r="O303" s="46">
        <v>120000</v>
      </c>
      <c r="P303" s="32">
        <v>12852</v>
      </c>
      <c r="Q303" s="30">
        <v>44013</v>
      </c>
      <c r="R303" s="30">
        <v>44378</v>
      </c>
      <c r="S303" s="28" t="s">
        <v>203</v>
      </c>
      <c r="T303" s="26"/>
      <c r="U303" s="26"/>
      <c r="V303" s="26"/>
      <c r="W303" s="30" t="s">
        <v>202</v>
      </c>
      <c r="X303" s="18" t="s">
        <v>140</v>
      </c>
      <c r="Y303" s="18" t="s">
        <v>481</v>
      </c>
      <c r="Z303" s="20">
        <v>44344</v>
      </c>
      <c r="AA303" s="22">
        <v>13086</v>
      </c>
      <c r="AB303" s="18" t="s">
        <v>493</v>
      </c>
      <c r="AC303" s="20">
        <v>44379</v>
      </c>
      <c r="AD303" s="20">
        <v>44743</v>
      </c>
      <c r="AE303" s="18"/>
      <c r="AF303" s="18"/>
      <c r="AG303" s="42"/>
      <c r="AH303" s="42"/>
      <c r="AI303" s="21"/>
      <c r="AJ303" s="21"/>
      <c r="AK303" s="42"/>
      <c r="AL303" s="42">
        <f t="shared" si="19"/>
        <v>120000</v>
      </c>
      <c r="AM303" s="46">
        <v>170000</v>
      </c>
      <c r="AN303" s="139">
        <v>128523.88</v>
      </c>
      <c r="AO303" s="46">
        <f t="shared" si="18"/>
        <v>298523.88</v>
      </c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</row>
    <row r="304" spans="1:65" x14ac:dyDescent="0.25">
      <c r="A304" s="72"/>
      <c r="B304" s="87"/>
      <c r="C304" s="87"/>
      <c r="D304" s="87"/>
      <c r="E304" s="87"/>
      <c r="F304" s="106"/>
      <c r="G304" s="72"/>
      <c r="H304" s="6"/>
      <c r="I304" s="72"/>
      <c r="J304" s="72"/>
      <c r="K304" s="35"/>
      <c r="L304" s="143"/>
      <c r="M304" s="35"/>
      <c r="N304" s="37"/>
      <c r="O304" s="47"/>
      <c r="P304" s="39"/>
      <c r="Q304" s="37"/>
      <c r="R304" s="37"/>
      <c r="S304" s="35"/>
      <c r="T304" s="33"/>
      <c r="U304" s="33"/>
      <c r="V304" s="33"/>
      <c r="W304" s="37"/>
      <c r="X304" s="18" t="s">
        <v>140</v>
      </c>
      <c r="Y304" s="18" t="s">
        <v>930</v>
      </c>
      <c r="Z304" s="20">
        <v>44739</v>
      </c>
      <c r="AA304" s="22">
        <v>13320</v>
      </c>
      <c r="AB304" s="18" t="s">
        <v>926</v>
      </c>
      <c r="AC304" s="20" t="s">
        <v>931</v>
      </c>
      <c r="AD304" s="20">
        <v>45108</v>
      </c>
      <c r="AE304" s="18"/>
      <c r="AF304" s="18"/>
      <c r="AG304" s="42"/>
      <c r="AH304" s="42"/>
      <c r="AI304" s="21"/>
      <c r="AJ304" s="21"/>
      <c r="AK304" s="42"/>
      <c r="AL304" s="42">
        <v>132680.16</v>
      </c>
      <c r="AM304" s="47"/>
      <c r="AN304" s="140"/>
      <c r="AO304" s="47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</row>
    <row r="305" spans="1:65" x14ac:dyDescent="0.25">
      <c r="A305" s="72">
        <v>209</v>
      </c>
      <c r="B305" s="87" t="s">
        <v>236</v>
      </c>
      <c r="C305" s="87" t="s">
        <v>235</v>
      </c>
      <c r="D305" s="87" t="s">
        <v>234</v>
      </c>
      <c r="E305" s="87" t="s">
        <v>138</v>
      </c>
      <c r="F305" s="106" t="s">
        <v>233</v>
      </c>
      <c r="G305" s="72"/>
      <c r="H305" s="6" t="s">
        <v>991</v>
      </c>
      <c r="I305" s="72"/>
      <c r="J305" s="72"/>
      <c r="K305" s="28" t="s">
        <v>292</v>
      </c>
      <c r="L305" s="142" t="s">
        <v>291</v>
      </c>
      <c r="M305" s="28" t="s">
        <v>290</v>
      </c>
      <c r="N305" s="30">
        <v>44012</v>
      </c>
      <c r="O305" s="46">
        <v>34458</v>
      </c>
      <c r="P305" s="32">
        <v>12855</v>
      </c>
      <c r="Q305" s="30">
        <v>44012</v>
      </c>
      <c r="R305" s="30">
        <v>44377</v>
      </c>
      <c r="S305" s="28" t="s">
        <v>203</v>
      </c>
      <c r="T305" s="26"/>
      <c r="U305" s="26"/>
      <c r="V305" s="26"/>
      <c r="W305" s="30" t="s">
        <v>202</v>
      </c>
      <c r="X305" s="18" t="s">
        <v>140</v>
      </c>
      <c r="Y305" s="18" t="s">
        <v>481</v>
      </c>
      <c r="Z305" s="20">
        <v>44375</v>
      </c>
      <c r="AA305" s="22">
        <v>13086</v>
      </c>
      <c r="AB305" s="18" t="s">
        <v>493</v>
      </c>
      <c r="AC305" s="20">
        <v>44379</v>
      </c>
      <c r="AD305" s="20">
        <v>44743</v>
      </c>
      <c r="AE305" s="18"/>
      <c r="AF305" s="18"/>
      <c r="AG305" s="42"/>
      <c r="AH305" s="42"/>
      <c r="AI305" s="21"/>
      <c r="AJ305" s="21"/>
      <c r="AK305" s="42"/>
      <c r="AL305" s="42">
        <f t="shared" si="19"/>
        <v>34458</v>
      </c>
      <c r="AM305" s="46">
        <v>48815.5</v>
      </c>
      <c r="AN305" s="139">
        <v>37055.01</v>
      </c>
      <c r="AO305" s="46">
        <f t="shared" si="18"/>
        <v>85870.510000000009</v>
      </c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</row>
    <row r="306" spans="1:65" x14ac:dyDescent="0.25">
      <c r="A306" s="72"/>
      <c r="B306" s="87"/>
      <c r="C306" s="87"/>
      <c r="D306" s="87"/>
      <c r="E306" s="87"/>
      <c r="F306" s="106"/>
      <c r="G306" s="72"/>
      <c r="H306" s="6"/>
      <c r="I306" s="72"/>
      <c r="J306" s="72"/>
      <c r="K306" s="35"/>
      <c r="L306" s="143"/>
      <c r="M306" s="35"/>
      <c r="N306" s="37"/>
      <c r="O306" s="47"/>
      <c r="P306" s="39"/>
      <c r="Q306" s="37"/>
      <c r="R306" s="37"/>
      <c r="S306" s="35"/>
      <c r="T306" s="33"/>
      <c r="U306" s="33"/>
      <c r="V306" s="33"/>
      <c r="W306" s="37"/>
      <c r="X306" s="18" t="s">
        <v>140</v>
      </c>
      <c r="Y306" s="18" t="s">
        <v>200</v>
      </c>
      <c r="Z306" s="20">
        <v>44742</v>
      </c>
      <c r="AA306" s="22">
        <v>13329</v>
      </c>
      <c r="AB306" s="18" t="s">
        <v>926</v>
      </c>
      <c r="AC306" s="20">
        <v>44743</v>
      </c>
      <c r="AD306" s="20">
        <v>45107</v>
      </c>
      <c r="AE306" s="18" t="s">
        <v>990</v>
      </c>
      <c r="AF306" s="18"/>
      <c r="AG306" s="42"/>
      <c r="AH306" s="42"/>
      <c r="AI306" s="21"/>
      <c r="AJ306" s="21"/>
      <c r="AK306" s="42"/>
      <c r="AL306" s="42">
        <v>38691.120000000003</v>
      </c>
      <c r="AM306" s="47"/>
      <c r="AN306" s="140"/>
      <c r="AO306" s="47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</row>
    <row r="307" spans="1:65" ht="25.5" x14ac:dyDescent="0.25">
      <c r="A307" s="72">
        <v>210</v>
      </c>
      <c r="B307" s="87" t="s">
        <v>232</v>
      </c>
      <c r="C307" s="87" t="s">
        <v>231</v>
      </c>
      <c r="D307" s="87" t="s">
        <v>137</v>
      </c>
      <c r="E307" s="87" t="s">
        <v>138</v>
      </c>
      <c r="F307" s="106" t="s">
        <v>164</v>
      </c>
      <c r="G307" s="72"/>
      <c r="H307" s="6" t="s">
        <v>217</v>
      </c>
      <c r="I307" s="72"/>
      <c r="J307" s="72"/>
      <c r="K307" s="28" t="s">
        <v>288</v>
      </c>
      <c r="L307" s="142" t="s">
        <v>287</v>
      </c>
      <c r="M307" s="28" t="s">
        <v>148</v>
      </c>
      <c r="N307" s="30">
        <v>44044</v>
      </c>
      <c r="O307" s="46">
        <v>1474592.92</v>
      </c>
      <c r="P307" s="32">
        <v>12855</v>
      </c>
      <c r="Q307" s="30">
        <v>44044</v>
      </c>
      <c r="R307" s="30">
        <v>44409</v>
      </c>
      <c r="S307" s="28" t="s">
        <v>203</v>
      </c>
      <c r="T307" s="26"/>
      <c r="U307" s="26"/>
      <c r="V307" s="26"/>
      <c r="W307" s="30" t="s">
        <v>202</v>
      </c>
      <c r="X307" s="18" t="s">
        <v>140</v>
      </c>
      <c r="Y307" s="18" t="s">
        <v>481</v>
      </c>
      <c r="Z307" s="20">
        <v>44407</v>
      </c>
      <c r="AA307" s="22">
        <v>13123</v>
      </c>
      <c r="AB307" s="18" t="s">
        <v>492</v>
      </c>
      <c r="AC307" s="20">
        <v>44410</v>
      </c>
      <c r="AD307" s="20">
        <v>44774</v>
      </c>
      <c r="AE307" s="18">
        <v>9.66</v>
      </c>
      <c r="AF307" s="18"/>
      <c r="AG307" s="42">
        <v>1617069.36</v>
      </c>
      <c r="AH307" s="42"/>
      <c r="AI307" s="21"/>
      <c r="AJ307" s="21"/>
      <c r="AK307" s="42"/>
      <c r="AL307" s="42">
        <f t="shared" si="19"/>
        <v>3091662.2800000003</v>
      </c>
      <c r="AM307" s="46">
        <v>1682569.74</v>
      </c>
      <c r="AN307" s="139">
        <f>877618.92+473404.1</f>
        <v>1351023.02</v>
      </c>
      <c r="AO307" s="46">
        <f t="shared" ref="AO307:AO317" si="20">AM307+AN307</f>
        <v>3033592.76</v>
      </c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</row>
    <row r="308" spans="1:65" x14ac:dyDescent="0.25">
      <c r="A308" s="72"/>
      <c r="B308" s="87"/>
      <c r="C308" s="87"/>
      <c r="D308" s="87"/>
      <c r="E308" s="87"/>
      <c r="F308" s="106"/>
      <c r="G308" s="72"/>
      <c r="H308" s="6"/>
      <c r="I308" s="72"/>
      <c r="J308" s="72"/>
      <c r="K308" s="35"/>
      <c r="L308" s="143"/>
      <c r="M308" s="35"/>
      <c r="N308" s="37"/>
      <c r="O308" s="47"/>
      <c r="P308" s="39"/>
      <c r="Q308" s="37"/>
      <c r="R308" s="37"/>
      <c r="S308" s="35"/>
      <c r="T308" s="33"/>
      <c r="U308" s="33"/>
      <c r="V308" s="33"/>
      <c r="W308" s="37"/>
      <c r="X308" s="18" t="s">
        <v>140</v>
      </c>
      <c r="Y308" s="18" t="s">
        <v>977</v>
      </c>
      <c r="Z308" s="20">
        <v>44771</v>
      </c>
      <c r="AA308" s="22">
        <v>13340</v>
      </c>
      <c r="AB308" s="18" t="s">
        <v>478</v>
      </c>
      <c r="AC308" s="20">
        <v>44775</v>
      </c>
      <c r="AD308" s="20">
        <v>44774</v>
      </c>
      <c r="AE308" s="18"/>
      <c r="AF308" s="18"/>
      <c r="AG308" s="42"/>
      <c r="AH308" s="42"/>
      <c r="AI308" s="21"/>
      <c r="AJ308" s="21"/>
      <c r="AK308" s="42"/>
      <c r="AL308" s="42"/>
      <c r="AM308" s="47"/>
      <c r="AN308" s="140"/>
      <c r="AO308" s="47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</row>
    <row r="309" spans="1:65" x14ac:dyDescent="0.25">
      <c r="A309" s="72">
        <v>211</v>
      </c>
      <c r="B309" s="87" t="s">
        <v>217</v>
      </c>
      <c r="C309" s="87" t="s">
        <v>216</v>
      </c>
      <c r="D309" s="87" t="s">
        <v>137</v>
      </c>
      <c r="E309" s="87" t="s">
        <v>138</v>
      </c>
      <c r="F309" s="106" t="s">
        <v>215</v>
      </c>
      <c r="G309" s="72"/>
      <c r="H309" s="6" t="s">
        <v>937</v>
      </c>
      <c r="I309" s="72"/>
      <c r="J309" s="72"/>
      <c r="K309" s="28" t="s">
        <v>286</v>
      </c>
      <c r="L309" s="142" t="s">
        <v>275</v>
      </c>
      <c r="M309" s="28" t="s">
        <v>274</v>
      </c>
      <c r="N309" s="30">
        <v>44067</v>
      </c>
      <c r="O309" s="46">
        <v>46680</v>
      </c>
      <c r="P309" s="32">
        <v>12883</v>
      </c>
      <c r="Q309" s="30">
        <v>44067</v>
      </c>
      <c r="R309" s="30">
        <v>44432</v>
      </c>
      <c r="S309" s="28" t="s">
        <v>203</v>
      </c>
      <c r="T309" s="26"/>
      <c r="U309" s="26"/>
      <c r="V309" s="26"/>
      <c r="W309" s="30" t="s">
        <v>202</v>
      </c>
      <c r="X309" s="27" t="s">
        <v>140</v>
      </c>
      <c r="Y309" s="18" t="s">
        <v>481</v>
      </c>
      <c r="Z309" s="20">
        <v>44428</v>
      </c>
      <c r="AA309" s="22">
        <v>13123</v>
      </c>
      <c r="AB309" s="18" t="s">
        <v>478</v>
      </c>
      <c r="AC309" s="20">
        <v>44433</v>
      </c>
      <c r="AD309" s="20">
        <v>44797</v>
      </c>
      <c r="AE309" s="18"/>
      <c r="AF309" s="18"/>
      <c r="AG309" s="42"/>
      <c r="AH309" s="42"/>
      <c r="AI309" s="21"/>
      <c r="AJ309" s="21"/>
      <c r="AK309" s="42"/>
      <c r="AL309" s="42">
        <f t="shared" si="19"/>
        <v>46680</v>
      </c>
      <c r="AM309" s="46">
        <v>60684</v>
      </c>
      <c r="AN309" s="139">
        <v>29020.06</v>
      </c>
      <c r="AO309" s="46">
        <f t="shared" si="20"/>
        <v>89704.06</v>
      </c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</row>
    <row r="310" spans="1:65" x14ac:dyDescent="0.25">
      <c r="A310" s="72"/>
      <c r="B310" s="87"/>
      <c r="C310" s="87"/>
      <c r="D310" s="87"/>
      <c r="E310" s="87"/>
      <c r="F310" s="106"/>
      <c r="G310" s="72"/>
      <c r="H310" s="6"/>
      <c r="I310" s="72"/>
      <c r="J310" s="72"/>
      <c r="K310" s="35"/>
      <c r="L310" s="143"/>
      <c r="M310" s="35"/>
      <c r="N310" s="37"/>
      <c r="O310" s="47"/>
      <c r="P310" s="39"/>
      <c r="Q310" s="37"/>
      <c r="R310" s="37"/>
      <c r="S310" s="35"/>
      <c r="T310" s="33"/>
      <c r="U310" s="33"/>
      <c r="V310" s="33"/>
      <c r="W310" s="37"/>
      <c r="X310" s="34"/>
      <c r="Y310" s="18"/>
      <c r="Z310" s="20"/>
      <c r="AA310" s="22"/>
      <c r="AB310" s="18"/>
      <c r="AC310" s="20"/>
      <c r="AD310" s="20"/>
      <c r="AE310" s="18"/>
      <c r="AF310" s="18"/>
      <c r="AG310" s="42"/>
      <c r="AH310" s="42"/>
      <c r="AI310" s="20">
        <v>44634</v>
      </c>
      <c r="AJ310" s="66">
        <v>0.1056</v>
      </c>
      <c r="AK310" s="42">
        <v>4932.6000000000004</v>
      </c>
      <c r="AL310" s="42">
        <v>51612.6</v>
      </c>
      <c r="AM310" s="47"/>
      <c r="AN310" s="140"/>
      <c r="AO310" s="47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</row>
    <row r="311" spans="1:65" x14ac:dyDescent="0.25">
      <c r="A311" s="72">
        <v>212</v>
      </c>
      <c r="B311" s="87" t="s">
        <v>217</v>
      </c>
      <c r="C311" s="87" t="s">
        <v>216</v>
      </c>
      <c r="D311" s="87" t="s">
        <v>137</v>
      </c>
      <c r="E311" s="87" t="s">
        <v>138</v>
      </c>
      <c r="F311" s="106" t="s">
        <v>229</v>
      </c>
      <c r="G311" s="72"/>
      <c r="H311" s="6" t="s">
        <v>937</v>
      </c>
      <c r="I311" s="72"/>
      <c r="J311" s="72"/>
      <c r="K311" s="28" t="s">
        <v>285</v>
      </c>
      <c r="L311" s="142" t="s">
        <v>275</v>
      </c>
      <c r="M311" s="28" t="s">
        <v>274</v>
      </c>
      <c r="N311" s="30">
        <v>44075</v>
      </c>
      <c r="O311" s="46">
        <v>87360</v>
      </c>
      <c r="P311" s="32">
        <v>12883</v>
      </c>
      <c r="Q311" s="30">
        <v>44075</v>
      </c>
      <c r="R311" s="30">
        <v>44440</v>
      </c>
      <c r="S311" s="28" t="s">
        <v>203</v>
      </c>
      <c r="T311" s="26"/>
      <c r="U311" s="26"/>
      <c r="V311" s="26"/>
      <c r="W311" s="30" t="s">
        <v>202</v>
      </c>
      <c r="X311" s="27" t="s">
        <v>140</v>
      </c>
      <c r="Y311" s="18" t="s">
        <v>481</v>
      </c>
      <c r="Z311" s="20">
        <v>44439</v>
      </c>
      <c r="AA311" s="22">
        <v>13123</v>
      </c>
      <c r="AB311" s="18" t="s">
        <v>478</v>
      </c>
      <c r="AC311" s="20">
        <v>44441</v>
      </c>
      <c r="AD311" s="20">
        <v>44805</v>
      </c>
      <c r="AE311" s="18"/>
      <c r="AF311" s="18"/>
      <c r="AG311" s="42"/>
      <c r="AH311" s="42"/>
      <c r="AI311" s="21"/>
      <c r="AJ311" s="21"/>
      <c r="AK311" s="42"/>
      <c r="AL311" s="42">
        <f t="shared" si="19"/>
        <v>87360</v>
      </c>
      <c r="AM311" s="46">
        <v>73473.399999999994</v>
      </c>
      <c r="AN311" s="139">
        <v>25691.32</v>
      </c>
      <c r="AO311" s="46">
        <f t="shared" si="20"/>
        <v>99164.72</v>
      </c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</row>
    <row r="312" spans="1:65" x14ac:dyDescent="0.25">
      <c r="A312" s="72"/>
      <c r="B312" s="87"/>
      <c r="C312" s="87"/>
      <c r="D312" s="87"/>
      <c r="E312" s="87"/>
      <c r="F312" s="106"/>
      <c r="G312" s="72"/>
      <c r="H312" s="6"/>
      <c r="I312" s="72"/>
      <c r="J312" s="72"/>
      <c r="K312" s="35"/>
      <c r="L312" s="143"/>
      <c r="M312" s="35"/>
      <c r="N312" s="37"/>
      <c r="O312" s="47"/>
      <c r="P312" s="39"/>
      <c r="Q312" s="37"/>
      <c r="R312" s="37"/>
      <c r="S312" s="35"/>
      <c r="T312" s="33"/>
      <c r="U312" s="33"/>
      <c r="V312" s="33"/>
      <c r="W312" s="37"/>
      <c r="X312" s="34"/>
      <c r="Y312" s="18"/>
      <c r="Z312" s="20"/>
      <c r="AA312" s="22"/>
      <c r="AB312" s="18"/>
      <c r="AC312" s="20"/>
      <c r="AD312" s="20"/>
      <c r="AE312" s="18"/>
      <c r="AF312" s="18"/>
      <c r="AG312" s="42"/>
      <c r="AH312" s="42"/>
      <c r="AI312" s="20">
        <v>44634</v>
      </c>
      <c r="AJ312" s="66">
        <v>0.1056</v>
      </c>
      <c r="AK312" s="42">
        <v>9240</v>
      </c>
      <c r="AL312" s="42">
        <v>96600</v>
      </c>
      <c r="AM312" s="47"/>
      <c r="AN312" s="140"/>
      <c r="AO312" s="47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</row>
    <row r="313" spans="1:65" x14ac:dyDescent="0.25">
      <c r="A313" s="72">
        <v>213</v>
      </c>
      <c r="B313" s="87" t="s">
        <v>217</v>
      </c>
      <c r="C313" s="87" t="s">
        <v>216</v>
      </c>
      <c r="D313" s="87" t="s">
        <v>137</v>
      </c>
      <c r="E313" s="87" t="s">
        <v>138</v>
      </c>
      <c r="F313" s="106" t="s">
        <v>230</v>
      </c>
      <c r="G313" s="6"/>
      <c r="H313" s="6" t="s">
        <v>937</v>
      </c>
      <c r="I313" s="6"/>
      <c r="J313" s="6"/>
      <c r="K313" s="28" t="s">
        <v>284</v>
      </c>
      <c r="L313" s="142" t="s">
        <v>283</v>
      </c>
      <c r="M313" s="28" t="s">
        <v>282</v>
      </c>
      <c r="N313" s="30">
        <v>44075</v>
      </c>
      <c r="O313" s="46">
        <v>47952</v>
      </c>
      <c r="P313" s="32">
        <v>12883</v>
      </c>
      <c r="Q313" s="30">
        <v>44075</v>
      </c>
      <c r="R313" s="30">
        <v>44440</v>
      </c>
      <c r="S313" s="28" t="s">
        <v>203</v>
      </c>
      <c r="T313" s="26"/>
      <c r="U313" s="26"/>
      <c r="V313" s="26"/>
      <c r="W313" s="30" t="s">
        <v>477</v>
      </c>
      <c r="X313" s="27" t="s">
        <v>140</v>
      </c>
      <c r="Y313" s="18" t="s">
        <v>481</v>
      </c>
      <c r="Z313" s="20">
        <v>44439</v>
      </c>
      <c r="AA313" s="22">
        <v>13123</v>
      </c>
      <c r="AB313" s="18" t="s">
        <v>478</v>
      </c>
      <c r="AC313" s="20">
        <v>44441</v>
      </c>
      <c r="AD313" s="20">
        <v>44805</v>
      </c>
      <c r="AE313" s="18"/>
      <c r="AF313" s="18"/>
      <c r="AG313" s="42"/>
      <c r="AH313" s="42"/>
      <c r="AI313" s="21"/>
      <c r="AJ313" s="21"/>
      <c r="AK313" s="42"/>
      <c r="AL313" s="42">
        <f t="shared" si="19"/>
        <v>47952</v>
      </c>
      <c r="AM313" s="46">
        <v>51420.86</v>
      </c>
      <c r="AN313" s="139">
        <v>28235.32</v>
      </c>
      <c r="AO313" s="46">
        <f t="shared" si="20"/>
        <v>79656.179999999993</v>
      </c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</row>
    <row r="314" spans="1:65" x14ac:dyDescent="0.25">
      <c r="A314" s="72"/>
      <c r="B314" s="87"/>
      <c r="C314" s="87"/>
      <c r="D314" s="87"/>
      <c r="E314" s="87"/>
      <c r="F314" s="106"/>
      <c r="G314" s="6"/>
      <c r="H314" s="6"/>
      <c r="I314" s="6"/>
      <c r="J314" s="6"/>
      <c r="K314" s="35"/>
      <c r="L314" s="143"/>
      <c r="M314" s="35"/>
      <c r="N314" s="37"/>
      <c r="O314" s="47"/>
      <c r="P314" s="39"/>
      <c r="Q314" s="37"/>
      <c r="R314" s="37"/>
      <c r="S314" s="35"/>
      <c r="T314" s="33"/>
      <c r="U314" s="33"/>
      <c r="V314" s="33"/>
      <c r="W314" s="37"/>
      <c r="X314" s="34"/>
      <c r="Y314" s="18"/>
      <c r="Z314" s="20"/>
      <c r="AA314" s="22"/>
      <c r="AB314" s="18"/>
      <c r="AC314" s="20"/>
      <c r="AD314" s="20"/>
      <c r="AE314" s="18"/>
      <c r="AF314" s="18"/>
      <c r="AG314" s="42"/>
      <c r="AH314" s="42"/>
      <c r="AI314" s="20">
        <v>44632</v>
      </c>
      <c r="AJ314" s="66">
        <v>0.1056</v>
      </c>
      <c r="AK314" s="42">
        <v>5064</v>
      </c>
      <c r="AL314" s="42">
        <v>53016</v>
      </c>
      <c r="AM314" s="47"/>
      <c r="AN314" s="140"/>
      <c r="AO314" s="47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</row>
    <row r="315" spans="1:65" x14ac:dyDescent="0.25">
      <c r="A315" s="72">
        <v>214</v>
      </c>
      <c r="B315" s="87" t="s">
        <v>217</v>
      </c>
      <c r="C315" s="87" t="s">
        <v>216</v>
      </c>
      <c r="D315" s="87" t="s">
        <v>137</v>
      </c>
      <c r="E315" s="87" t="s">
        <v>138</v>
      </c>
      <c r="F315" s="106" t="s">
        <v>215</v>
      </c>
      <c r="G315" s="72"/>
      <c r="H315" s="6" t="s">
        <v>937</v>
      </c>
      <c r="I315" s="72"/>
      <c r="J315" s="72"/>
      <c r="K315" s="28" t="s">
        <v>281</v>
      </c>
      <c r="L315" s="142" t="s">
        <v>280</v>
      </c>
      <c r="M315" s="28" t="s">
        <v>279</v>
      </c>
      <c r="N315" s="30">
        <v>44089</v>
      </c>
      <c r="O315" s="46">
        <v>47160</v>
      </c>
      <c r="P315" s="32">
        <v>12883</v>
      </c>
      <c r="Q315" s="30">
        <v>44089</v>
      </c>
      <c r="R315" s="30">
        <v>44454</v>
      </c>
      <c r="S315" s="28" t="s">
        <v>203</v>
      </c>
      <c r="T315" s="26"/>
      <c r="U315" s="26"/>
      <c r="V315" s="26"/>
      <c r="W315" s="30" t="s">
        <v>477</v>
      </c>
      <c r="X315" s="18" t="s">
        <v>140</v>
      </c>
      <c r="Y315" s="18" t="s">
        <v>481</v>
      </c>
      <c r="Z315" s="20">
        <v>44452</v>
      </c>
      <c r="AA315" s="22">
        <v>13140</v>
      </c>
      <c r="AB315" s="68" t="s">
        <v>478</v>
      </c>
      <c r="AC315" s="20">
        <v>44455</v>
      </c>
      <c r="AD315" s="20">
        <v>44819</v>
      </c>
      <c r="AE315" s="18"/>
      <c r="AF315" s="18"/>
      <c r="AG315" s="42"/>
      <c r="AH315" s="42"/>
      <c r="AI315" s="21"/>
      <c r="AJ315" s="21"/>
      <c r="AK315" s="42"/>
      <c r="AL315" s="42">
        <f t="shared" si="19"/>
        <v>47160</v>
      </c>
      <c r="AM315" s="46">
        <v>60915</v>
      </c>
      <c r="AN315" s="139">
        <v>50994.25</v>
      </c>
      <c r="AO315" s="46">
        <f t="shared" si="20"/>
        <v>111909.25</v>
      </c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</row>
    <row r="316" spans="1:65" x14ac:dyDescent="0.25">
      <c r="A316" s="72"/>
      <c r="B316" s="87"/>
      <c r="C316" s="87"/>
      <c r="D316" s="87"/>
      <c r="E316" s="87"/>
      <c r="F316" s="106"/>
      <c r="G316" s="72"/>
      <c r="H316" s="6"/>
      <c r="I316" s="72"/>
      <c r="J316" s="72"/>
      <c r="K316" s="35"/>
      <c r="L316" s="143"/>
      <c r="M316" s="35"/>
      <c r="N316" s="37"/>
      <c r="O316" s="47"/>
      <c r="P316" s="39"/>
      <c r="Q316" s="37"/>
      <c r="R316" s="37"/>
      <c r="S316" s="35"/>
      <c r="T316" s="33"/>
      <c r="U316" s="33"/>
      <c r="V316" s="33"/>
      <c r="W316" s="37"/>
      <c r="X316" s="18" t="s">
        <v>140</v>
      </c>
      <c r="Y316" s="18" t="s">
        <v>200</v>
      </c>
      <c r="Z316" s="20">
        <v>44799</v>
      </c>
      <c r="AA316" s="22">
        <v>13360</v>
      </c>
      <c r="AB316" s="68" t="s">
        <v>478</v>
      </c>
      <c r="AC316" s="20">
        <v>44820</v>
      </c>
      <c r="AD316" s="20">
        <v>45184</v>
      </c>
      <c r="AE316" s="18"/>
      <c r="AF316" s="18"/>
      <c r="AG316" s="42"/>
      <c r="AH316" s="42"/>
      <c r="AI316" s="20">
        <v>44635</v>
      </c>
      <c r="AJ316" s="66">
        <v>0.1056</v>
      </c>
      <c r="AK316" s="42">
        <v>4983.3599999999997</v>
      </c>
      <c r="AL316" s="42">
        <v>52143.360000000001</v>
      </c>
      <c r="AM316" s="47"/>
      <c r="AN316" s="140"/>
      <c r="AO316" s="47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</row>
    <row r="317" spans="1:65" x14ac:dyDescent="0.25">
      <c r="A317" s="72">
        <v>215</v>
      </c>
      <c r="B317" s="87" t="s">
        <v>217</v>
      </c>
      <c r="C317" s="87" t="s">
        <v>216</v>
      </c>
      <c r="D317" s="87" t="s">
        <v>137</v>
      </c>
      <c r="E317" s="87" t="s">
        <v>138</v>
      </c>
      <c r="F317" s="106" t="s">
        <v>230</v>
      </c>
      <c r="G317" s="72"/>
      <c r="H317" s="6" t="s">
        <v>937</v>
      </c>
      <c r="I317" s="72"/>
      <c r="J317" s="72"/>
      <c r="K317" s="28" t="s">
        <v>278</v>
      </c>
      <c r="L317" s="142" t="s">
        <v>277</v>
      </c>
      <c r="M317" s="28" t="s">
        <v>276</v>
      </c>
      <c r="N317" s="30">
        <v>44112</v>
      </c>
      <c r="O317" s="46">
        <v>47976</v>
      </c>
      <c r="P317" s="32">
        <v>12913</v>
      </c>
      <c r="Q317" s="30">
        <v>44112</v>
      </c>
      <c r="R317" s="30">
        <v>44477</v>
      </c>
      <c r="S317" s="28" t="s">
        <v>203</v>
      </c>
      <c r="T317" s="27"/>
      <c r="U317" s="27"/>
      <c r="V317" s="27"/>
      <c r="W317" s="30" t="s">
        <v>477</v>
      </c>
      <c r="X317" s="18" t="s">
        <v>140</v>
      </c>
      <c r="Y317" s="18" t="s">
        <v>481</v>
      </c>
      <c r="Z317" s="20">
        <v>44475</v>
      </c>
      <c r="AA317" s="22">
        <v>13150</v>
      </c>
      <c r="AB317" s="68" t="s">
        <v>478</v>
      </c>
      <c r="AC317" s="20">
        <v>44478</v>
      </c>
      <c r="AD317" s="20">
        <v>44842</v>
      </c>
      <c r="AE317" s="18"/>
      <c r="AF317" s="18"/>
      <c r="AG317" s="42"/>
      <c r="AH317" s="42"/>
      <c r="AI317" s="21"/>
      <c r="AJ317" s="21"/>
      <c r="AK317" s="42"/>
      <c r="AL317" s="42">
        <f t="shared" si="19"/>
        <v>47976</v>
      </c>
      <c r="AM317" s="46">
        <v>43568.87</v>
      </c>
      <c r="AN317" s="139">
        <v>41049.97</v>
      </c>
      <c r="AO317" s="46">
        <f t="shared" si="20"/>
        <v>84618.84</v>
      </c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</row>
    <row r="318" spans="1:65" x14ac:dyDescent="0.25">
      <c r="A318" s="72"/>
      <c r="B318" s="87"/>
      <c r="C318" s="87"/>
      <c r="D318" s="87"/>
      <c r="E318" s="87"/>
      <c r="F318" s="106"/>
      <c r="G318" s="72"/>
      <c r="H318" s="6"/>
      <c r="I318" s="72"/>
      <c r="J318" s="72"/>
      <c r="K318" s="35"/>
      <c r="L318" s="143"/>
      <c r="M318" s="35"/>
      <c r="N318" s="37"/>
      <c r="O318" s="47"/>
      <c r="P318" s="39"/>
      <c r="Q318" s="37"/>
      <c r="R318" s="37"/>
      <c r="S318" s="35"/>
      <c r="T318" s="34"/>
      <c r="U318" s="34"/>
      <c r="V318" s="34"/>
      <c r="W318" s="37"/>
      <c r="X318" s="18" t="s">
        <v>140</v>
      </c>
      <c r="Y318" s="18" t="s">
        <v>200</v>
      </c>
      <c r="Z318" s="20">
        <v>44837</v>
      </c>
      <c r="AA318" s="22">
        <v>13394</v>
      </c>
      <c r="AB318" s="18" t="s">
        <v>926</v>
      </c>
      <c r="AC318" s="20">
        <v>44843</v>
      </c>
      <c r="AD318" s="20">
        <v>45207</v>
      </c>
      <c r="AE318" s="18"/>
      <c r="AF318" s="18"/>
      <c r="AG318" s="42"/>
      <c r="AH318" s="42"/>
      <c r="AI318" s="21"/>
      <c r="AJ318" s="21"/>
      <c r="AK318" s="42"/>
      <c r="AL318" s="42">
        <v>53064</v>
      </c>
      <c r="AM318" s="47"/>
      <c r="AN318" s="140"/>
      <c r="AO318" s="47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</row>
    <row r="319" spans="1:65" x14ac:dyDescent="0.25">
      <c r="A319" s="72">
        <v>216</v>
      </c>
      <c r="B319" s="87" t="s">
        <v>217</v>
      </c>
      <c r="C319" s="87" t="s">
        <v>216</v>
      </c>
      <c r="D319" s="87" t="s">
        <v>137</v>
      </c>
      <c r="E319" s="87" t="s">
        <v>138</v>
      </c>
      <c r="F319" s="106" t="s">
        <v>230</v>
      </c>
      <c r="G319" s="6"/>
      <c r="H319" s="6" t="s">
        <v>937</v>
      </c>
      <c r="I319" s="6"/>
      <c r="J319" s="6"/>
      <c r="K319" s="28" t="s">
        <v>273</v>
      </c>
      <c r="L319" s="142" t="s">
        <v>272</v>
      </c>
      <c r="M319" s="28" t="s">
        <v>271</v>
      </c>
      <c r="N319" s="30">
        <v>44126</v>
      </c>
      <c r="O319" s="46">
        <v>48000</v>
      </c>
      <c r="P319" s="32">
        <v>12918</v>
      </c>
      <c r="Q319" s="30">
        <v>44126</v>
      </c>
      <c r="R319" s="30">
        <v>44491</v>
      </c>
      <c r="S319" s="28" t="s">
        <v>203</v>
      </c>
      <c r="T319" s="26"/>
      <c r="U319" s="26"/>
      <c r="V319" s="26"/>
      <c r="W319" s="30" t="s">
        <v>477</v>
      </c>
      <c r="X319" s="18" t="s">
        <v>140</v>
      </c>
      <c r="Y319" s="18" t="s">
        <v>481</v>
      </c>
      <c r="Z319" s="20">
        <v>44483</v>
      </c>
      <c r="AA319" s="22">
        <v>13156</v>
      </c>
      <c r="AB319" s="68" t="s">
        <v>478</v>
      </c>
      <c r="AC319" s="20">
        <v>44492</v>
      </c>
      <c r="AD319" s="20">
        <v>44856</v>
      </c>
      <c r="AE319" s="18"/>
      <c r="AF319" s="18"/>
      <c r="AG319" s="42"/>
      <c r="AH319" s="42"/>
      <c r="AI319" s="20"/>
      <c r="AJ319" s="21"/>
      <c r="AK319" s="42"/>
      <c r="AL319" s="42">
        <f t="shared" si="19"/>
        <v>48000</v>
      </c>
      <c r="AM319" s="46">
        <v>46401.67</v>
      </c>
      <c r="AN319" s="139">
        <v>41447.03</v>
      </c>
      <c r="AO319" s="46">
        <f t="shared" ref="AO319:AO338" si="21">AM319+AN319</f>
        <v>87848.7</v>
      </c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</row>
    <row r="320" spans="1:65" x14ac:dyDescent="0.25">
      <c r="A320" s="72"/>
      <c r="B320" s="87"/>
      <c r="C320" s="87"/>
      <c r="D320" s="87"/>
      <c r="E320" s="87"/>
      <c r="F320" s="106"/>
      <c r="G320" s="6"/>
      <c r="H320" s="6"/>
      <c r="I320" s="6"/>
      <c r="J320" s="6"/>
      <c r="K320" s="35"/>
      <c r="L320" s="143"/>
      <c r="M320" s="35"/>
      <c r="N320" s="37"/>
      <c r="O320" s="47"/>
      <c r="P320" s="39"/>
      <c r="Q320" s="37"/>
      <c r="R320" s="37"/>
      <c r="S320" s="35"/>
      <c r="T320" s="33"/>
      <c r="U320" s="33"/>
      <c r="V320" s="33"/>
      <c r="W320" s="37"/>
      <c r="X320" s="18" t="s">
        <v>140</v>
      </c>
      <c r="Y320" s="18" t="s">
        <v>200</v>
      </c>
      <c r="Z320" s="20">
        <v>44837</v>
      </c>
      <c r="AA320" s="22">
        <v>13391</v>
      </c>
      <c r="AB320" s="68" t="s">
        <v>969</v>
      </c>
      <c r="AC320" s="20">
        <v>44857</v>
      </c>
      <c r="AD320" s="20">
        <v>45221</v>
      </c>
      <c r="AE320" s="18"/>
      <c r="AF320" s="18"/>
      <c r="AG320" s="42"/>
      <c r="AH320" s="42"/>
      <c r="AI320" s="20">
        <v>44634</v>
      </c>
      <c r="AJ320" s="66">
        <v>0.1052</v>
      </c>
      <c r="AK320" s="42">
        <v>5064</v>
      </c>
      <c r="AL320" s="42">
        <v>53064</v>
      </c>
      <c r="AM320" s="47"/>
      <c r="AN320" s="140"/>
      <c r="AO320" s="47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</row>
    <row r="321" spans="1:65" x14ac:dyDescent="0.25">
      <c r="A321" s="72">
        <v>217</v>
      </c>
      <c r="B321" s="87" t="s">
        <v>217</v>
      </c>
      <c r="C321" s="87" t="s">
        <v>216</v>
      </c>
      <c r="D321" s="87" t="s">
        <v>137</v>
      </c>
      <c r="E321" s="87" t="s">
        <v>138</v>
      </c>
      <c r="F321" s="106" t="s">
        <v>230</v>
      </c>
      <c r="G321" s="72"/>
      <c r="H321" s="6" t="s">
        <v>937</v>
      </c>
      <c r="I321" s="72"/>
      <c r="J321" s="72"/>
      <c r="K321" s="28" t="s">
        <v>270</v>
      </c>
      <c r="L321" s="142" t="s">
        <v>269</v>
      </c>
      <c r="M321" s="28" t="s">
        <v>268</v>
      </c>
      <c r="N321" s="30">
        <v>44126</v>
      </c>
      <c r="O321" s="46">
        <v>48000</v>
      </c>
      <c r="P321" s="32">
        <v>12918</v>
      </c>
      <c r="Q321" s="30">
        <v>44126</v>
      </c>
      <c r="R321" s="30">
        <v>44491</v>
      </c>
      <c r="S321" s="28" t="s">
        <v>203</v>
      </c>
      <c r="T321" s="26"/>
      <c r="U321" s="26"/>
      <c r="V321" s="26"/>
      <c r="W321" s="30" t="s">
        <v>477</v>
      </c>
      <c r="X321" s="27" t="s">
        <v>140</v>
      </c>
      <c r="Y321" s="18" t="s">
        <v>481</v>
      </c>
      <c r="Z321" s="20">
        <v>44483</v>
      </c>
      <c r="AA321" s="22">
        <v>13156</v>
      </c>
      <c r="AB321" s="68" t="s">
        <v>478</v>
      </c>
      <c r="AC321" s="20">
        <v>44492</v>
      </c>
      <c r="AD321" s="20">
        <v>44856</v>
      </c>
      <c r="AE321" s="18"/>
      <c r="AF321" s="18"/>
      <c r="AG321" s="42"/>
      <c r="AH321" s="42"/>
      <c r="AI321" s="20"/>
      <c r="AJ321" s="21"/>
      <c r="AK321" s="42"/>
      <c r="AL321" s="42">
        <f t="shared" si="19"/>
        <v>48000</v>
      </c>
      <c r="AM321" s="46">
        <v>47430.400000000001</v>
      </c>
      <c r="AN321" s="139">
        <v>34732.959999999999</v>
      </c>
      <c r="AO321" s="46">
        <f t="shared" si="21"/>
        <v>82163.360000000001</v>
      </c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</row>
    <row r="322" spans="1:65" x14ac:dyDescent="0.25">
      <c r="A322" s="72"/>
      <c r="B322" s="87"/>
      <c r="C322" s="87"/>
      <c r="D322" s="87"/>
      <c r="E322" s="87"/>
      <c r="F322" s="106"/>
      <c r="G322" s="72"/>
      <c r="H322" s="6"/>
      <c r="I322" s="72"/>
      <c r="J322" s="72"/>
      <c r="K322" s="35"/>
      <c r="L322" s="143"/>
      <c r="M322" s="35"/>
      <c r="N322" s="37"/>
      <c r="O322" s="47"/>
      <c r="P322" s="39"/>
      <c r="Q322" s="37"/>
      <c r="R322" s="37"/>
      <c r="S322" s="35"/>
      <c r="T322" s="33"/>
      <c r="U322" s="33"/>
      <c r="V322" s="33"/>
      <c r="W322" s="37"/>
      <c r="X322" s="34"/>
      <c r="Y322" s="18"/>
      <c r="Z322" s="20"/>
      <c r="AA322" s="22"/>
      <c r="AB322" s="68"/>
      <c r="AC322" s="20"/>
      <c r="AD322" s="20"/>
      <c r="AE322" s="18"/>
      <c r="AF322" s="18"/>
      <c r="AG322" s="42"/>
      <c r="AH322" s="42"/>
      <c r="AI322" s="20">
        <v>44634</v>
      </c>
      <c r="AJ322" s="66">
        <v>0.1057</v>
      </c>
      <c r="AK322" s="42">
        <v>5064</v>
      </c>
      <c r="AL322" s="42">
        <v>53064</v>
      </c>
      <c r="AM322" s="47"/>
      <c r="AN322" s="140"/>
      <c r="AO322" s="47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</row>
    <row r="323" spans="1:65" x14ac:dyDescent="0.25">
      <c r="A323" s="72">
        <v>218</v>
      </c>
      <c r="B323" s="87" t="s">
        <v>217</v>
      </c>
      <c r="C323" s="87" t="s">
        <v>216</v>
      </c>
      <c r="D323" s="87" t="s">
        <v>137</v>
      </c>
      <c r="E323" s="87" t="s">
        <v>138</v>
      </c>
      <c r="F323" s="106" t="s">
        <v>230</v>
      </c>
      <c r="G323" s="72"/>
      <c r="H323" s="6" t="s">
        <v>937</v>
      </c>
      <c r="I323" s="72"/>
      <c r="J323" s="72"/>
      <c r="K323" s="28" t="s">
        <v>267</v>
      </c>
      <c r="L323" s="142" t="s">
        <v>266</v>
      </c>
      <c r="M323" s="28" t="s">
        <v>265</v>
      </c>
      <c r="N323" s="30">
        <v>44126</v>
      </c>
      <c r="O323" s="46">
        <v>48000</v>
      </c>
      <c r="P323" s="32">
        <v>12918</v>
      </c>
      <c r="Q323" s="30">
        <v>44126</v>
      </c>
      <c r="R323" s="30">
        <v>44491</v>
      </c>
      <c r="S323" s="28" t="s">
        <v>203</v>
      </c>
      <c r="T323" s="26"/>
      <c r="U323" s="26"/>
      <c r="V323" s="26"/>
      <c r="W323" s="30" t="s">
        <v>477</v>
      </c>
      <c r="X323" s="18" t="s">
        <v>140</v>
      </c>
      <c r="Y323" s="18" t="s">
        <v>481</v>
      </c>
      <c r="Z323" s="20">
        <v>44483</v>
      </c>
      <c r="AA323" s="22">
        <v>13156</v>
      </c>
      <c r="AB323" s="68" t="s">
        <v>478</v>
      </c>
      <c r="AC323" s="20">
        <v>44492</v>
      </c>
      <c r="AD323" s="20">
        <v>44856</v>
      </c>
      <c r="AE323" s="18"/>
      <c r="AF323" s="18"/>
      <c r="AG323" s="42"/>
      <c r="AH323" s="42"/>
      <c r="AI323" s="21"/>
      <c r="AJ323" s="21"/>
      <c r="AK323" s="42"/>
      <c r="AL323" s="42">
        <f t="shared" si="19"/>
        <v>48000</v>
      </c>
      <c r="AM323" s="46">
        <v>45882.65</v>
      </c>
      <c r="AN323" s="139">
        <v>31873.79</v>
      </c>
      <c r="AO323" s="46">
        <f t="shared" si="21"/>
        <v>77756.44</v>
      </c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</row>
    <row r="324" spans="1:65" x14ac:dyDescent="0.25">
      <c r="A324" s="72"/>
      <c r="B324" s="87"/>
      <c r="C324" s="87"/>
      <c r="D324" s="87"/>
      <c r="E324" s="87"/>
      <c r="F324" s="106"/>
      <c r="G324" s="72"/>
      <c r="H324" s="6"/>
      <c r="I324" s="72"/>
      <c r="J324" s="72"/>
      <c r="K324" s="35"/>
      <c r="L324" s="143"/>
      <c r="M324" s="35"/>
      <c r="N324" s="37"/>
      <c r="O324" s="47"/>
      <c r="P324" s="39"/>
      <c r="Q324" s="37"/>
      <c r="R324" s="37"/>
      <c r="S324" s="35"/>
      <c r="T324" s="33"/>
      <c r="U324" s="33"/>
      <c r="V324" s="33"/>
      <c r="W324" s="37"/>
      <c r="X324" s="18" t="s">
        <v>140</v>
      </c>
      <c r="Y324" s="18" t="s">
        <v>200</v>
      </c>
      <c r="Z324" s="20">
        <v>44838</v>
      </c>
      <c r="AA324" s="22"/>
      <c r="AB324" s="68" t="s">
        <v>478</v>
      </c>
      <c r="AC324" s="20">
        <v>44857</v>
      </c>
      <c r="AD324" s="20">
        <v>45221</v>
      </c>
      <c r="AE324" s="18"/>
      <c r="AF324" s="18"/>
      <c r="AG324" s="42"/>
      <c r="AH324" s="42"/>
      <c r="AI324" s="20">
        <v>44634</v>
      </c>
      <c r="AJ324" s="21"/>
      <c r="AK324" s="42">
        <f>(AL324-AL323)</f>
        <v>5088</v>
      </c>
      <c r="AL324" s="42">
        <v>53088</v>
      </c>
      <c r="AM324" s="47"/>
      <c r="AN324" s="140"/>
      <c r="AO324" s="47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</row>
    <row r="325" spans="1:65" x14ac:dyDescent="0.25">
      <c r="A325" s="72">
        <v>219</v>
      </c>
      <c r="B325" s="87" t="s">
        <v>217</v>
      </c>
      <c r="C325" s="87" t="s">
        <v>216</v>
      </c>
      <c r="D325" s="87" t="s">
        <v>137</v>
      </c>
      <c r="E325" s="87" t="s">
        <v>138</v>
      </c>
      <c r="F325" s="106" t="s">
        <v>230</v>
      </c>
      <c r="G325" s="72"/>
      <c r="H325" s="6" t="s">
        <v>937</v>
      </c>
      <c r="I325" s="72"/>
      <c r="J325" s="72"/>
      <c r="K325" s="28" t="s">
        <v>264</v>
      </c>
      <c r="L325" s="142" t="s">
        <v>263</v>
      </c>
      <c r="M325" s="28" t="s">
        <v>262</v>
      </c>
      <c r="N325" s="30">
        <v>44126</v>
      </c>
      <c r="O325" s="46">
        <v>48000</v>
      </c>
      <c r="P325" s="32">
        <v>12918</v>
      </c>
      <c r="Q325" s="30">
        <v>44126</v>
      </c>
      <c r="R325" s="30">
        <v>44491</v>
      </c>
      <c r="S325" s="28" t="s">
        <v>203</v>
      </c>
      <c r="T325" s="26"/>
      <c r="U325" s="26"/>
      <c r="V325" s="26"/>
      <c r="W325" s="30" t="s">
        <v>477</v>
      </c>
      <c r="X325" s="18" t="s">
        <v>140</v>
      </c>
      <c r="Y325" s="18" t="s">
        <v>481</v>
      </c>
      <c r="Z325" s="20">
        <v>44483</v>
      </c>
      <c r="AA325" s="22">
        <v>13156</v>
      </c>
      <c r="AB325" s="68" t="s">
        <v>478</v>
      </c>
      <c r="AC325" s="20">
        <v>44492</v>
      </c>
      <c r="AD325" s="20">
        <v>44856</v>
      </c>
      <c r="AE325" s="18"/>
      <c r="AF325" s="18"/>
      <c r="AG325" s="42"/>
      <c r="AH325" s="42"/>
      <c r="AI325" s="21"/>
      <c r="AJ325" s="21"/>
      <c r="AK325" s="42"/>
      <c r="AL325" s="42">
        <f t="shared" si="19"/>
        <v>48000</v>
      </c>
      <c r="AM325" s="46">
        <v>46315.6</v>
      </c>
      <c r="AN325" s="139">
        <v>42613.07</v>
      </c>
      <c r="AO325" s="46">
        <f t="shared" si="21"/>
        <v>88928.67</v>
      </c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</row>
    <row r="326" spans="1:65" x14ac:dyDescent="0.25">
      <c r="A326" s="72"/>
      <c r="B326" s="87"/>
      <c r="C326" s="87"/>
      <c r="D326" s="87"/>
      <c r="E326" s="87"/>
      <c r="F326" s="106"/>
      <c r="G326" s="72"/>
      <c r="H326" s="6"/>
      <c r="I326" s="72"/>
      <c r="J326" s="72"/>
      <c r="K326" s="35"/>
      <c r="L326" s="143"/>
      <c r="M326" s="35"/>
      <c r="N326" s="37"/>
      <c r="O326" s="47"/>
      <c r="P326" s="39"/>
      <c r="Q326" s="37"/>
      <c r="R326" s="37"/>
      <c r="S326" s="35"/>
      <c r="T326" s="33"/>
      <c r="U326" s="33"/>
      <c r="V326" s="33"/>
      <c r="W326" s="37"/>
      <c r="X326" s="18" t="s">
        <v>140</v>
      </c>
      <c r="Y326" s="18" t="s">
        <v>200</v>
      </c>
      <c r="Z326" s="20">
        <v>44837</v>
      </c>
      <c r="AA326" s="22">
        <v>13391</v>
      </c>
      <c r="AB326" s="68" t="s">
        <v>493</v>
      </c>
      <c r="AC326" s="20">
        <v>44857</v>
      </c>
      <c r="AD326" s="20">
        <v>45221</v>
      </c>
      <c r="AE326" s="18"/>
      <c r="AF326" s="18"/>
      <c r="AG326" s="42"/>
      <c r="AH326" s="42"/>
      <c r="AI326" s="20">
        <v>44634</v>
      </c>
      <c r="AJ326" s="21">
        <v>10.56</v>
      </c>
      <c r="AK326" s="42">
        <v>5064</v>
      </c>
      <c r="AL326" s="42">
        <v>53064</v>
      </c>
      <c r="AM326" s="47"/>
      <c r="AN326" s="140"/>
      <c r="AO326" s="47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</row>
    <row r="327" spans="1:65" x14ac:dyDescent="0.25">
      <c r="A327" s="72">
        <v>220</v>
      </c>
      <c r="B327" s="87" t="s">
        <v>217</v>
      </c>
      <c r="C327" s="87" t="s">
        <v>216</v>
      </c>
      <c r="D327" s="87" t="s">
        <v>137</v>
      </c>
      <c r="E327" s="87" t="s">
        <v>138</v>
      </c>
      <c r="F327" s="106" t="s">
        <v>230</v>
      </c>
      <c r="G327" s="72"/>
      <c r="H327" s="6" t="s">
        <v>937</v>
      </c>
      <c r="I327" s="72"/>
      <c r="J327" s="72"/>
      <c r="K327" s="28" t="s">
        <v>261</v>
      </c>
      <c r="L327" s="142" t="s">
        <v>260</v>
      </c>
      <c r="M327" s="28" t="s">
        <v>259</v>
      </c>
      <c r="N327" s="30">
        <v>44126</v>
      </c>
      <c r="O327" s="46">
        <v>48000</v>
      </c>
      <c r="P327" s="32">
        <v>12918</v>
      </c>
      <c r="Q327" s="30">
        <v>44126</v>
      </c>
      <c r="R327" s="30">
        <v>44491</v>
      </c>
      <c r="S327" s="28" t="s">
        <v>203</v>
      </c>
      <c r="T327" s="26"/>
      <c r="U327" s="26"/>
      <c r="V327" s="26"/>
      <c r="W327" s="30" t="s">
        <v>477</v>
      </c>
      <c r="X327" s="18" t="s">
        <v>140</v>
      </c>
      <c r="Y327" s="18" t="s">
        <v>481</v>
      </c>
      <c r="Z327" s="20">
        <v>44483</v>
      </c>
      <c r="AA327" s="22">
        <v>13156</v>
      </c>
      <c r="AB327" s="68" t="s">
        <v>478</v>
      </c>
      <c r="AC327" s="20">
        <v>44492</v>
      </c>
      <c r="AD327" s="20">
        <v>44856</v>
      </c>
      <c r="AE327" s="18"/>
      <c r="AF327" s="18"/>
      <c r="AG327" s="42"/>
      <c r="AH327" s="42"/>
      <c r="AI327" s="21"/>
      <c r="AJ327" s="21"/>
      <c r="AK327" s="42"/>
      <c r="AL327" s="42">
        <f t="shared" si="19"/>
        <v>48000</v>
      </c>
      <c r="AM327" s="46">
        <f>5920+39562.99</f>
        <v>45482.99</v>
      </c>
      <c r="AN327" s="139">
        <v>35079.35</v>
      </c>
      <c r="AO327" s="46">
        <f t="shared" si="21"/>
        <v>80562.34</v>
      </c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</row>
    <row r="328" spans="1:65" x14ac:dyDescent="0.25">
      <c r="A328" s="72"/>
      <c r="B328" s="87"/>
      <c r="C328" s="87"/>
      <c r="D328" s="87"/>
      <c r="E328" s="87"/>
      <c r="F328" s="106"/>
      <c r="G328" s="72"/>
      <c r="H328" s="6"/>
      <c r="I328" s="72"/>
      <c r="J328" s="72"/>
      <c r="K328" s="35"/>
      <c r="L328" s="143"/>
      <c r="M328" s="35"/>
      <c r="N328" s="37"/>
      <c r="O328" s="47"/>
      <c r="P328" s="39"/>
      <c r="Q328" s="37"/>
      <c r="R328" s="37"/>
      <c r="S328" s="35"/>
      <c r="T328" s="33"/>
      <c r="U328" s="33"/>
      <c r="V328" s="33"/>
      <c r="W328" s="37"/>
      <c r="X328" s="18"/>
      <c r="Y328" s="18"/>
      <c r="Z328" s="20"/>
      <c r="AA328" s="22"/>
      <c r="AB328" s="68"/>
      <c r="AC328" s="20"/>
      <c r="AD328" s="20"/>
      <c r="AE328" s="18"/>
      <c r="AF328" s="18"/>
      <c r="AG328" s="42"/>
      <c r="AH328" s="42"/>
      <c r="AI328" s="20">
        <v>43904</v>
      </c>
      <c r="AJ328" s="66">
        <v>0.10580000000000001</v>
      </c>
      <c r="AK328" s="42">
        <v>5088</v>
      </c>
      <c r="AL328" s="42">
        <v>53088</v>
      </c>
      <c r="AM328" s="47"/>
      <c r="AN328" s="140"/>
      <c r="AO328" s="47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</row>
    <row r="329" spans="1:65" x14ac:dyDescent="0.25">
      <c r="A329" s="72">
        <v>221</v>
      </c>
      <c r="B329" s="87" t="s">
        <v>217</v>
      </c>
      <c r="C329" s="87" t="s">
        <v>216</v>
      </c>
      <c r="D329" s="87" t="s">
        <v>137</v>
      </c>
      <c r="E329" s="87" t="s">
        <v>138</v>
      </c>
      <c r="F329" s="106" t="s">
        <v>229</v>
      </c>
      <c r="G329" s="72"/>
      <c r="H329" s="6" t="s">
        <v>989</v>
      </c>
      <c r="I329" s="72"/>
      <c r="J329" s="72"/>
      <c r="K329" s="28" t="s">
        <v>258</v>
      </c>
      <c r="L329" s="142" t="s">
        <v>257</v>
      </c>
      <c r="M329" s="28" t="s">
        <v>256</v>
      </c>
      <c r="N329" s="30">
        <v>44131</v>
      </c>
      <c r="O329" s="46">
        <v>88440</v>
      </c>
      <c r="P329" s="32">
        <v>12918</v>
      </c>
      <c r="Q329" s="30">
        <v>44131</v>
      </c>
      <c r="R329" s="30">
        <v>44496</v>
      </c>
      <c r="S329" s="28" t="s">
        <v>203</v>
      </c>
      <c r="T329" s="26"/>
      <c r="U329" s="26"/>
      <c r="V329" s="26"/>
      <c r="W329" s="30" t="s">
        <v>477</v>
      </c>
      <c r="X329" s="18" t="s">
        <v>140</v>
      </c>
      <c r="Y329" s="18" t="s">
        <v>481</v>
      </c>
      <c r="Z329" s="20">
        <v>44494</v>
      </c>
      <c r="AA329" s="22">
        <v>13160</v>
      </c>
      <c r="AB329" s="26" t="s">
        <v>491</v>
      </c>
      <c r="AC329" s="20">
        <v>44497</v>
      </c>
      <c r="AD329" s="20">
        <v>44861</v>
      </c>
      <c r="AE329" s="18"/>
      <c r="AF329" s="18"/>
      <c r="AG329" s="42"/>
      <c r="AH329" s="42"/>
      <c r="AI329" s="20"/>
      <c r="AJ329" s="21"/>
      <c r="AK329" s="42"/>
      <c r="AL329" s="42">
        <f t="shared" si="19"/>
        <v>88440</v>
      </c>
      <c r="AM329" s="46">
        <v>86767.05</v>
      </c>
      <c r="AN329" s="139">
        <v>36468.5</v>
      </c>
      <c r="AO329" s="46">
        <f t="shared" si="21"/>
        <v>123235.55</v>
      </c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</row>
    <row r="330" spans="1:65" x14ac:dyDescent="0.25">
      <c r="A330" s="72"/>
      <c r="B330" s="87"/>
      <c r="C330" s="87"/>
      <c r="D330" s="87"/>
      <c r="E330" s="87"/>
      <c r="F330" s="106"/>
      <c r="G330" s="72"/>
      <c r="H330" s="6"/>
      <c r="I330" s="72"/>
      <c r="J330" s="72"/>
      <c r="K330" s="35"/>
      <c r="L330" s="143"/>
      <c r="M330" s="35"/>
      <c r="N330" s="37"/>
      <c r="O330" s="47"/>
      <c r="P330" s="39"/>
      <c r="Q330" s="37"/>
      <c r="R330" s="37"/>
      <c r="S330" s="35"/>
      <c r="T330" s="33"/>
      <c r="U330" s="33"/>
      <c r="V330" s="33"/>
      <c r="W330" s="37"/>
      <c r="X330" s="18"/>
      <c r="Y330" s="18"/>
      <c r="Z330" s="20"/>
      <c r="AA330" s="22"/>
      <c r="AB330" s="33"/>
      <c r="AC330" s="20"/>
      <c r="AD330" s="20"/>
      <c r="AE330" s="18"/>
      <c r="AF330" s="18"/>
      <c r="AG330" s="42"/>
      <c r="AH330" s="42"/>
      <c r="AI330" s="20">
        <v>44634</v>
      </c>
      <c r="AJ330" s="66">
        <v>0.1056</v>
      </c>
      <c r="AK330" s="42">
        <v>9336</v>
      </c>
      <c r="AL330" s="42">
        <v>97776</v>
      </c>
      <c r="AM330" s="47"/>
      <c r="AN330" s="140"/>
      <c r="AO330" s="47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</row>
    <row r="331" spans="1:65" x14ac:dyDescent="0.25">
      <c r="A331" s="72">
        <v>222</v>
      </c>
      <c r="B331" s="87" t="s">
        <v>217</v>
      </c>
      <c r="C331" s="87" t="s">
        <v>216</v>
      </c>
      <c r="D331" s="87" t="s">
        <v>137</v>
      </c>
      <c r="E331" s="87" t="s">
        <v>138</v>
      </c>
      <c r="F331" s="106" t="s">
        <v>215</v>
      </c>
      <c r="G331" s="6"/>
      <c r="H331" s="6" t="s">
        <v>937</v>
      </c>
      <c r="I331" s="6"/>
      <c r="J331" s="6"/>
      <c r="K331" s="28" t="s">
        <v>255</v>
      </c>
      <c r="L331" s="142" t="s">
        <v>254</v>
      </c>
      <c r="M331" s="28" t="s">
        <v>253</v>
      </c>
      <c r="N331" s="30">
        <v>44126</v>
      </c>
      <c r="O331" s="46">
        <v>47760</v>
      </c>
      <c r="P331" s="32">
        <v>12920</v>
      </c>
      <c r="Q331" s="30">
        <v>44126</v>
      </c>
      <c r="R331" s="30">
        <v>44491</v>
      </c>
      <c r="S331" s="28" t="s">
        <v>203</v>
      </c>
      <c r="T331" s="26"/>
      <c r="U331" s="26"/>
      <c r="V331" s="26"/>
      <c r="W331" s="30" t="s">
        <v>477</v>
      </c>
      <c r="X331" s="18" t="s">
        <v>140</v>
      </c>
      <c r="Y331" s="18" t="s">
        <v>481</v>
      </c>
      <c r="Z331" s="20">
        <v>44483</v>
      </c>
      <c r="AA331" s="22">
        <v>13156</v>
      </c>
      <c r="AB331" s="68" t="s">
        <v>493</v>
      </c>
      <c r="AC331" s="20">
        <v>44492</v>
      </c>
      <c r="AD331" s="20">
        <v>44856</v>
      </c>
      <c r="AE331" s="18"/>
      <c r="AF331" s="18"/>
      <c r="AG331" s="42"/>
      <c r="AH331" s="42"/>
      <c r="AI331" s="21"/>
      <c r="AJ331" s="21"/>
      <c r="AK331" s="42"/>
      <c r="AL331" s="42">
        <f t="shared" si="19"/>
        <v>47760</v>
      </c>
      <c r="AM331" s="46">
        <v>56449.67</v>
      </c>
      <c r="AN331" s="139">
        <v>50975.06</v>
      </c>
      <c r="AO331" s="46">
        <f t="shared" si="21"/>
        <v>107424.73</v>
      </c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</row>
    <row r="332" spans="1:65" x14ac:dyDescent="0.25">
      <c r="A332" s="72"/>
      <c r="B332" s="87"/>
      <c r="C332" s="87"/>
      <c r="D332" s="87"/>
      <c r="E332" s="87"/>
      <c r="F332" s="106"/>
      <c r="G332" s="6"/>
      <c r="H332" s="6"/>
      <c r="I332" s="6"/>
      <c r="J332" s="6"/>
      <c r="K332" s="35"/>
      <c r="L332" s="143"/>
      <c r="M332" s="35"/>
      <c r="N332" s="37"/>
      <c r="O332" s="47"/>
      <c r="P332" s="39"/>
      <c r="Q332" s="37"/>
      <c r="R332" s="37"/>
      <c r="S332" s="35"/>
      <c r="T332" s="33"/>
      <c r="U332" s="33"/>
      <c r="V332" s="33"/>
      <c r="W332" s="37"/>
      <c r="X332" s="18" t="s">
        <v>140</v>
      </c>
      <c r="Y332" s="18" t="s">
        <v>200</v>
      </c>
      <c r="Z332" s="20">
        <v>44824</v>
      </c>
      <c r="AA332" s="22">
        <v>13375</v>
      </c>
      <c r="AB332" s="18" t="s">
        <v>926</v>
      </c>
      <c r="AC332" s="20">
        <v>44857</v>
      </c>
      <c r="AD332" s="20">
        <v>45221</v>
      </c>
      <c r="AE332" s="18"/>
      <c r="AF332" s="18"/>
      <c r="AG332" s="42"/>
      <c r="AH332" s="42"/>
      <c r="AI332" s="20">
        <v>44634</v>
      </c>
      <c r="AJ332" s="66">
        <v>0.1056</v>
      </c>
      <c r="AK332" s="42">
        <v>5046.72</v>
      </c>
      <c r="AL332" s="42">
        <v>52806.720000000001</v>
      </c>
      <c r="AM332" s="47"/>
      <c r="AN332" s="140"/>
      <c r="AO332" s="47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</row>
    <row r="333" spans="1:65" x14ac:dyDescent="0.25">
      <c r="A333" s="72">
        <v>223</v>
      </c>
      <c r="B333" s="87" t="s">
        <v>217</v>
      </c>
      <c r="C333" s="87" t="s">
        <v>216</v>
      </c>
      <c r="D333" s="87" t="s">
        <v>137</v>
      </c>
      <c r="E333" s="87" t="s">
        <v>138</v>
      </c>
      <c r="F333" s="106" t="s">
        <v>215</v>
      </c>
      <c r="G333" s="87"/>
      <c r="H333" s="7" t="s">
        <v>937</v>
      </c>
      <c r="I333" s="87"/>
      <c r="J333" s="87"/>
      <c r="K333" s="28" t="s">
        <v>252</v>
      </c>
      <c r="L333" s="142" t="s">
        <v>251</v>
      </c>
      <c r="M333" s="28" t="s">
        <v>250</v>
      </c>
      <c r="N333" s="30">
        <v>44126</v>
      </c>
      <c r="O333" s="46">
        <v>48000</v>
      </c>
      <c r="P333" s="32">
        <v>12920</v>
      </c>
      <c r="Q333" s="30">
        <v>44126</v>
      </c>
      <c r="R333" s="30">
        <v>44491</v>
      </c>
      <c r="S333" s="28" t="s">
        <v>203</v>
      </c>
      <c r="T333" s="26"/>
      <c r="U333" s="26"/>
      <c r="V333" s="26"/>
      <c r="W333" s="30" t="s">
        <v>477</v>
      </c>
      <c r="X333" s="27" t="s">
        <v>140</v>
      </c>
      <c r="Y333" s="27" t="s">
        <v>490</v>
      </c>
      <c r="Z333" s="30">
        <v>44483</v>
      </c>
      <c r="AA333" s="32">
        <v>13156</v>
      </c>
      <c r="AB333" s="26" t="s">
        <v>493</v>
      </c>
      <c r="AC333" s="30">
        <v>44492</v>
      </c>
      <c r="AD333" s="30">
        <v>44856</v>
      </c>
      <c r="AE333" s="27"/>
      <c r="AF333" s="27"/>
      <c r="AG333" s="46"/>
      <c r="AH333" s="46"/>
      <c r="AI333" s="30">
        <v>44635</v>
      </c>
      <c r="AJ333" s="44">
        <v>0.1052</v>
      </c>
      <c r="AK333" s="42"/>
      <c r="AL333" s="42">
        <f t="shared" si="19"/>
        <v>48000</v>
      </c>
      <c r="AM333" s="46">
        <v>55333.33</v>
      </c>
      <c r="AN333" s="139">
        <v>12901.07</v>
      </c>
      <c r="AO333" s="46">
        <f>AM333+AN333</f>
        <v>68234.399999999994</v>
      </c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</row>
    <row r="334" spans="1:65" x14ac:dyDescent="0.25">
      <c r="A334" s="72"/>
      <c r="B334" s="87"/>
      <c r="C334" s="87"/>
      <c r="D334" s="87"/>
      <c r="E334" s="87"/>
      <c r="F334" s="106"/>
      <c r="G334" s="87"/>
      <c r="H334" s="7"/>
      <c r="I334" s="87"/>
      <c r="J334" s="87"/>
      <c r="K334" s="35"/>
      <c r="L334" s="143"/>
      <c r="M334" s="35"/>
      <c r="N334" s="37"/>
      <c r="O334" s="47"/>
      <c r="P334" s="39"/>
      <c r="Q334" s="37"/>
      <c r="R334" s="37"/>
      <c r="S334" s="35"/>
      <c r="T334" s="33"/>
      <c r="U334" s="33"/>
      <c r="V334" s="33"/>
      <c r="W334" s="37"/>
      <c r="X334" s="34"/>
      <c r="Y334" s="34"/>
      <c r="Z334" s="37"/>
      <c r="AA334" s="39"/>
      <c r="AB334" s="33"/>
      <c r="AC334" s="37"/>
      <c r="AD334" s="37"/>
      <c r="AE334" s="34"/>
      <c r="AF334" s="34"/>
      <c r="AG334" s="47"/>
      <c r="AH334" s="47"/>
      <c r="AI334" s="37"/>
      <c r="AJ334" s="45"/>
      <c r="AK334" s="42">
        <v>5052.72</v>
      </c>
      <c r="AL334" s="42">
        <v>53052.72</v>
      </c>
      <c r="AM334" s="47"/>
      <c r="AN334" s="140"/>
      <c r="AO334" s="47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</row>
    <row r="335" spans="1:65" x14ac:dyDescent="0.25">
      <c r="A335" s="17">
        <v>224</v>
      </c>
      <c r="B335" s="18" t="s">
        <v>217</v>
      </c>
      <c r="C335" s="18" t="s">
        <v>216</v>
      </c>
      <c r="D335" s="18" t="s">
        <v>137</v>
      </c>
      <c r="E335" s="18" t="s">
        <v>138</v>
      </c>
      <c r="F335" s="69" t="s">
        <v>228</v>
      </c>
      <c r="G335" s="78"/>
      <c r="H335" s="16" t="s">
        <v>937</v>
      </c>
      <c r="I335" s="78"/>
      <c r="J335" s="78"/>
      <c r="K335" s="19" t="s">
        <v>249</v>
      </c>
      <c r="L335" s="104" t="s">
        <v>248</v>
      </c>
      <c r="M335" s="19" t="s">
        <v>247</v>
      </c>
      <c r="N335" s="20">
        <v>44131</v>
      </c>
      <c r="O335" s="128">
        <v>129600</v>
      </c>
      <c r="P335" s="22">
        <v>12928</v>
      </c>
      <c r="Q335" s="20">
        <v>44131</v>
      </c>
      <c r="R335" s="20">
        <v>44496</v>
      </c>
      <c r="S335" s="19" t="s">
        <v>203</v>
      </c>
      <c r="T335" s="68"/>
      <c r="U335" s="68"/>
      <c r="V335" s="68"/>
      <c r="W335" s="20" t="s">
        <v>202</v>
      </c>
      <c r="X335" s="18" t="s">
        <v>140</v>
      </c>
      <c r="Y335" s="18" t="s">
        <v>481</v>
      </c>
      <c r="Z335" s="20">
        <v>44496</v>
      </c>
      <c r="AA335" s="22">
        <v>13167</v>
      </c>
      <c r="AB335" s="68" t="s">
        <v>493</v>
      </c>
      <c r="AC335" s="20">
        <v>44497</v>
      </c>
      <c r="AD335" s="20">
        <v>44861</v>
      </c>
      <c r="AE335" s="18"/>
      <c r="AF335" s="18"/>
      <c r="AG335" s="42"/>
      <c r="AH335" s="42"/>
      <c r="AI335" s="21"/>
      <c r="AJ335" s="21"/>
      <c r="AK335" s="42"/>
      <c r="AL335" s="42">
        <f t="shared" si="19"/>
        <v>129600</v>
      </c>
      <c r="AM335" s="42">
        <v>126123.2</v>
      </c>
      <c r="AN335" s="133">
        <v>71771.399999999994</v>
      </c>
      <c r="AO335" s="42">
        <f t="shared" si="21"/>
        <v>197894.59999999998</v>
      </c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</row>
    <row r="336" spans="1:65" x14ac:dyDescent="0.25">
      <c r="A336" s="72">
        <v>225</v>
      </c>
      <c r="B336" s="87" t="s">
        <v>217</v>
      </c>
      <c r="C336" s="87" t="s">
        <v>216</v>
      </c>
      <c r="D336" s="87" t="s">
        <v>137</v>
      </c>
      <c r="E336" s="87" t="s">
        <v>138</v>
      </c>
      <c r="F336" s="106" t="s">
        <v>228</v>
      </c>
      <c r="G336" s="72"/>
      <c r="H336" s="6" t="s">
        <v>937</v>
      </c>
      <c r="I336" s="72"/>
      <c r="J336" s="72"/>
      <c r="K336" s="28" t="s">
        <v>246</v>
      </c>
      <c r="L336" s="142" t="s">
        <v>244</v>
      </c>
      <c r="M336" s="28" t="s">
        <v>243</v>
      </c>
      <c r="N336" s="30">
        <v>44131</v>
      </c>
      <c r="O336" s="46">
        <v>130800</v>
      </c>
      <c r="P336" s="32">
        <v>12920</v>
      </c>
      <c r="Q336" s="30">
        <v>44131</v>
      </c>
      <c r="R336" s="30">
        <v>44496</v>
      </c>
      <c r="S336" s="28" t="s">
        <v>203</v>
      </c>
      <c r="T336" s="26"/>
      <c r="U336" s="26"/>
      <c r="V336" s="26"/>
      <c r="W336" s="30" t="s">
        <v>202</v>
      </c>
      <c r="X336" s="27" t="s">
        <v>140</v>
      </c>
      <c r="Y336" s="27" t="s">
        <v>481</v>
      </c>
      <c r="Z336" s="30">
        <v>44496</v>
      </c>
      <c r="AA336" s="32">
        <v>13167</v>
      </c>
      <c r="AB336" s="26" t="s">
        <v>493</v>
      </c>
      <c r="AC336" s="30">
        <v>44497</v>
      </c>
      <c r="AD336" s="30">
        <v>44861</v>
      </c>
      <c r="AE336" s="27"/>
      <c r="AF336" s="27"/>
      <c r="AG336" s="46"/>
      <c r="AH336" s="46"/>
      <c r="AI336" s="30">
        <v>44634</v>
      </c>
      <c r="AJ336" s="44">
        <v>0.1056</v>
      </c>
      <c r="AK336" s="42"/>
      <c r="AL336" s="42">
        <f t="shared" si="19"/>
        <v>130800</v>
      </c>
      <c r="AM336" s="46">
        <v>48897.4</v>
      </c>
      <c r="AN336" s="139">
        <v>0</v>
      </c>
      <c r="AO336" s="46">
        <f t="shared" si="21"/>
        <v>48897.4</v>
      </c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</row>
    <row r="337" spans="1:65" x14ac:dyDescent="0.25">
      <c r="A337" s="72"/>
      <c r="B337" s="87"/>
      <c r="C337" s="87"/>
      <c r="D337" s="87"/>
      <c r="E337" s="87"/>
      <c r="F337" s="106"/>
      <c r="G337" s="72"/>
      <c r="H337" s="6"/>
      <c r="I337" s="72"/>
      <c r="J337" s="72"/>
      <c r="K337" s="35"/>
      <c r="L337" s="143"/>
      <c r="M337" s="35"/>
      <c r="N337" s="37"/>
      <c r="O337" s="47"/>
      <c r="P337" s="39"/>
      <c r="Q337" s="37"/>
      <c r="R337" s="37"/>
      <c r="S337" s="35"/>
      <c r="T337" s="33"/>
      <c r="U337" s="33"/>
      <c r="V337" s="33"/>
      <c r="W337" s="37"/>
      <c r="X337" s="34"/>
      <c r="Y337" s="34"/>
      <c r="Z337" s="37"/>
      <c r="AA337" s="39"/>
      <c r="AB337" s="33"/>
      <c r="AC337" s="37"/>
      <c r="AD337" s="37"/>
      <c r="AE337" s="34"/>
      <c r="AF337" s="34"/>
      <c r="AG337" s="47"/>
      <c r="AH337" s="47"/>
      <c r="AI337" s="37"/>
      <c r="AJ337" s="45"/>
      <c r="AK337" s="42">
        <v>13824</v>
      </c>
      <c r="AL337" s="42">
        <v>144624</v>
      </c>
      <c r="AM337" s="47"/>
      <c r="AN337" s="140"/>
      <c r="AO337" s="47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</row>
    <row r="338" spans="1:65" x14ac:dyDescent="0.25">
      <c r="A338" s="72">
        <v>226</v>
      </c>
      <c r="B338" s="87" t="s">
        <v>217</v>
      </c>
      <c r="C338" s="87" t="s">
        <v>216</v>
      </c>
      <c r="D338" s="87" t="s">
        <v>137</v>
      </c>
      <c r="E338" s="87" t="s">
        <v>138</v>
      </c>
      <c r="F338" s="106" t="s">
        <v>227</v>
      </c>
      <c r="G338" s="72"/>
      <c r="H338" s="6" t="s">
        <v>937</v>
      </c>
      <c r="I338" s="72"/>
      <c r="J338" s="72"/>
      <c r="K338" s="28" t="s">
        <v>245</v>
      </c>
      <c r="L338" s="142" t="s">
        <v>244</v>
      </c>
      <c r="M338" s="28" t="s">
        <v>243</v>
      </c>
      <c r="N338" s="30">
        <v>44153</v>
      </c>
      <c r="O338" s="46">
        <v>213600</v>
      </c>
      <c r="P338" s="32">
        <v>12926</v>
      </c>
      <c r="Q338" s="30">
        <v>44153</v>
      </c>
      <c r="R338" s="30">
        <v>44518</v>
      </c>
      <c r="S338" s="28" t="s">
        <v>203</v>
      </c>
      <c r="T338" s="26"/>
      <c r="U338" s="26"/>
      <c r="V338" s="26"/>
      <c r="W338" s="30" t="s">
        <v>202</v>
      </c>
      <c r="X338" s="27" t="s">
        <v>140</v>
      </c>
      <c r="Y338" s="27" t="s">
        <v>481</v>
      </c>
      <c r="Z338" s="30">
        <v>44518</v>
      </c>
      <c r="AA338" s="32">
        <v>13172</v>
      </c>
      <c r="AB338" s="26" t="s">
        <v>493</v>
      </c>
      <c r="AC338" s="30">
        <v>44519</v>
      </c>
      <c r="AD338" s="30">
        <v>44884</v>
      </c>
      <c r="AE338" s="27"/>
      <c r="AF338" s="27"/>
      <c r="AG338" s="46"/>
      <c r="AH338" s="46"/>
      <c r="AI338" s="30">
        <v>44634</v>
      </c>
      <c r="AJ338" s="44">
        <v>0.1056</v>
      </c>
      <c r="AK338" s="42"/>
      <c r="AL338" s="42">
        <f>O338-AH338+AG338+AK338</f>
        <v>213600</v>
      </c>
      <c r="AM338" s="46">
        <v>447843.96</v>
      </c>
      <c r="AN338" s="139">
        <f>194185.96+10332</f>
        <v>204517.96</v>
      </c>
      <c r="AO338" s="46">
        <f t="shared" si="21"/>
        <v>652361.92000000004</v>
      </c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</row>
    <row r="339" spans="1:65" x14ac:dyDescent="0.25">
      <c r="A339" s="72"/>
      <c r="B339" s="87"/>
      <c r="C339" s="87"/>
      <c r="D339" s="87"/>
      <c r="E339" s="87"/>
      <c r="F339" s="106"/>
      <c r="G339" s="72"/>
      <c r="H339" s="6"/>
      <c r="I339" s="72"/>
      <c r="J339" s="72"/>
      <c r="K339" s="35"/>
      <c r="L339" s="143"/>
      <c r="M339" s="35"/>
      <c r="N339" s="37"/>
      <c r="O339" s="47"/>
      <c r="P339" s="39"/>
      <c r="Q339" s="37"/>
      <c r="R339" s="37"/>
      <c r="S339" s="35"/>
      <c r="T339" s="33"/>
      <c r="U339" s="33"/>
      <c r="V339" s="33"/>
      <c r="W339" s="37"/>
      <c r="X339" s="34"/>
      <c r="Y339" s="34"/>
      <c r="Z339" s="37"/>
      <c r="AA339" s="39"/>
      <c r="AB339" s="33"/>
      <c r="AC339" s="37"/>
      <c r="AD339" s="37"/>
      <c r="AE339" s="34"/>
      <c r="AF339" s="34"/>
      <c r="AG339" s="47"/>
      <c r="AH339" s="47"/>
      <c r="AI339" s="37"/>
      <c r="AJ339" s="45"/>
      <c r="AK339" s="42">
        <v>22560</v>
      </c>
      <c r="AL339" s="42">
        <v>236160</v>
      </c>
      <c r="AM339" s="47"/>
      <c r="AN339" s="140"/>
      <c r="AO339" s="47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</row>
    <row r="340" spans="1:65" ht="13.5" thickBot="1" x14ac:dyDescent="0.3">
      <c r="A340" s="108">
        <v>227</v>
      </c>
      <c r="B340" s="109" t="s">
        <v>1006</v>
      </c>
      <c r="C340" s="109"/>
      <c r="D340" s="75" t="s">
        <v>667</v>
      </c>
      <c r="E340" s="109" t="s">
        <v>157</v>
      </c>
      <c r="F340" s="110" t="s">
        <v>159</v>
      </c>
      <c r="G340" s="109"/>
      <c r="H340" s="109"/>
      <c r="I340" s="109"/>
      <c r="J340" s="109"/>
      <c r="K340" s="75" t="s">
        <v>160</v>
      </c>
      <c r="L340" s="111" t="s">
        <v>161</v>
      </c>
      <c r="M340" s="109" t="s">
        <v>162</v>
      </c>
      <c r="N340" s="112">
        <v>44411</v>
      </c>
      <c r="O340" s="129">
        <v>9875</v>
      </c>
      <c r="P340" s="113">
        <v>13108</v>
      </c>
      <c r="Q340" s="112">
        <v>44411</v>
      </c>
      <c r="R340" s="112">
        <v>44776</v>
      </c>
      <c r="S340" s="109">
        <v>1</v>
      </c>
      <c r="T340" s="109"/>
      <c r="U340" s="109"/>
      <c r="V340" s="109"/>
      <c r="W340" s="109" t="s">
        <v>139</v>
      </c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29"/>
      <c r="AH340" s="129"/>
      <c r="AI340" s="109"/>
      <c r="AJ340" s="109"/>
      <c r="AK340" s="129"/>
      <c r="AL340" s="129">
        <f t="shared" ref="AL340" si="22">O340-AH340+AG340+AK340</f>
        <v>9875</v>
      </c>
      <c r="AM340" s="129">
        <v>9875</v>
      </c>
      <c r="AN340" s="129">
        <v>10865</v>
      </c>
      <c r="AO340" s="129">
        <f t="shared" ref="AO340" si="23">AM340+AN340</f>
        <v>20740</v>
      </c>
      <c r="AP340" s="109"/>
      <c r="AQ340" s="109"/>
      <c r="AR340" s="109"/>
      <c r="AS340" s="109"/>
      <c r="AT340" s="109"/>
      <c r="AU340" s="109"/>
      <c r="AV340" s="108" t="s">
        <v>155</v>
      </c>
      <c r="AW340" s="108" t="s">
        <v>163</v>
      </c>
      <c r="AX340" s="108"/>
      <c r="AY340" s="108"/>
      <c r="AZ340" s="114">
        <v>13088</v>
      </c>
      <c r="BA340" s="115">
        <v>44397</v>
      </c>
      <c r="BB340" s="108"/>
      <c r="BC340" s="108"/>
      <c r="BD340" s="108"/>
      <c r="BE340" s="108"/>
      <c r="BF340" s="108"/>
      <c r="BG340" s="108"/>
      <c r="BH340" s="108"/>
      <c r="BI340" s="108"/>
      <c r="BJ340" s="108"/>
      <c r="BK340" s="108"/>
      <c r="BL340" s="108"/>
      <c r="BM340" s="108"/>
    </row>
    <row r="341" spans="1:65" ht="13.5" thickBot="1" x14ac:dyDescent="0.3">
      <c r="A341" s="116" t="s">
        <v>485</v>
      </c>
      <c r="B341" s="117"/>
      <c r="C341" s="117"/>
      <c r="D341" s="117"/>
      <c r="E341" s="117"/>
      <c r="F341" s="118"/>
      <c r="G341" s="119"/>
      <c r="H341" s="119"/>
      <c r="I341" s="119"/>
      <c r="J341" s="119"/>
      <c r="K341" s="119"/>
      <c r="L341" s="119"/>
      <c r="M341" s="119"/>
      <c r="N341" s="119"/>
      <c r="O341" s="130">
        <f>SUM(O19:O340)</f>
        <v>152215866.06999996</v>
      </c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0">
        <f>SUM(AK19:AK340)</f>
        <v>19769829.780000001</v>
      </c>
      <c r="AL341" s="130">
        <f>SUM(AL19:AL340)</f>
        <v>220504493.23999995</v>
      </c>
      <c r="AM341" s="130">
        <f>SUM(AM19:AM340)</f>
        <v>33144189.999999989</v>
      </c>
      <c r="AN341" s="130">
        <f>SUM(AN19:AN340)</f>
        <v>78813030.999999955</v>
      </c>
      <c r="AO341" s="130">
        <f>SUM(AO19:AO340)</f>
        <v>111957221.00000003</v>
      </c>
      <c r="AP341" s="119"/>
      <c r="AQ341" s="119"/>
      <c r="AR341" s="119"/>
      <c r="AS341" s="119"/>
      <c r="AT341" s="119"/>
      <c r="AU341" s="119"/>
      <c r="AV341" s="119"/>
      <c r="AW341" s="119"/>
      <c r="AX341" s="119"/>
      <c r="AY341" s="119"/>
      <c r="AZ341" s="119"/>
      <c r="BA341" s="119"/>
      <c r="BB341" s="119"/>
      <c r="BC341" s="119"/>
      <c r="BD341" s="119"/>
      <c r="BE341" s="119"/>
      <c r="BF341" s="119"/>
      <c r="BG341" s="119"/>
      <c r="BH341" s="119"/>
      <c r="BI341" s="119"/>
      <c r="BJ341" s="119"/>
      <c r="BK341" s="119"/>
      <c r="BL341" s="119"/>
      <c r="BM341" s="137"/>
    </row>
    <row r="342" spans="1:65" x14ac:dyDescent="0.25">
      <c r="B342" s="81"/>
      <c r="C342" s="135"/>
      <c r="D342" s="135"/>
      <c r="E342" s="135"/>
      <c r="F342" s="135"/>
      <c r="G342" s="135"/>
      <c r="H342" s="3"/>
      <c r="I342" s="3"/>
      <c r="J342" s="3"/>
    </row>
    <row r="343" spans="1:65" x14ac:dyDescent="0.25">
      <c r="A343" s="4" t="s">
        <v>1016</v>
      </c>
      <c r="B343" s="81"/>
      <c r="F343" s="2"/>
      <c r="H343" s="3"/>
      <c r="I343" s="3"/>
      <c r="J343" s="3"/>
    </row>
    <row r="344" spans="1:65" x14ac:dyDescent="0.25">
      <c r="A344" s="4" t="s">
        <v>1017</v>
      </c>
      <c r="B344" s="81"/>
      <c r="F344" s="2"/>
      <c r="H344" s="3"/>
      <c r="I344" s="3"/>
      <c r="J344" s="3"/>
    </row>
    <row r="345" spans="1:65" x14ac:dyDescent="0.25">
      <c r="B345" s="81"/>
    </row>
    <row r="346" spans="1:65" x14ac:dyDescent="0.25">
      <c r="B346" s="81"/>
      <c r="C346" s="120"/>
      <c r="D346" s="120"/>
      <c r="E346" s="120"/>
      <c r="F346" s="120"/>
      <c r="G346" s="120"/>
      <c r="H346" s="82"/>
      <c r="I346" s="82"/>
      <c r="J346" s="82"/>
    </row>
    <row r="347" spans="1:65" x14ac:dyDescent="0.25">
      <c r="B347" s="81"/>
      <c r="F347" s="2"/>
      <c r="H347" s="3"/>
      <c r="I347" s="3"/>
      <c r="J347" s="3"/>
    </row>
  </sheetData>
  <mergeCells count="2714">
    <mergeCell ref="A341:F341"/>
    <mergeCell ref="D180:D185"/>
    <mergeCell ref="C180:C185"/>
    <mergeCell ref="W180:W185"/>
    <mergeCell ref="V180:V185"/>
    <mergeCell ref="U180:U185"/>
    <mergeCell ref="T180:T185"/>
    <mergeCell ref="S180:S185"/>
    <mergeCell ref="R180:R185"/>
    <mergeCell ref="Q180:Q185"/>
    <mergeCell ref="P180:P185"/>
    <mergeCell ref="O180:O185"/>
    <mergeCell ref="N180:N185"/>
    <mergeCell ref="M180:M185"/>
    <mergeCell ref="L180:L185"/>
    <mergeCell ref="K180:K185"/>
    <mergeCell ref="J180:J185"/>
    <mergeCell ref="I180:I185"/>
    <mergeCell ref="H180:H185"/>
    <mergeCell ref="F180:F185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J79:J80"/>
    <mergeCell ref="I79:I80"/>
    <mergeCell ref="H79:H80"/>
    <mergeCell ref="G79:G80"/>
    <mergeCell ref="F79:F80"/>
    <mergeCell ref="E79:E80"/>
    <mergeCell ref="D79:D80"/>
    <mergeCell ref="C79:C80"/>
    <mergeCell ref="B79:B80"/>
    <mergeCell ref="A161:A162"/>
    <mergeCell ref="B161:B162"/>
    <mergeCell ref="C161:C162"/>
    <mergeCell ref="D161:D162"/>
    <mergeCell ref="E161:E162"/>
    <mergeCell ref="F161:F162"/>
    <mergeCell ref="G161:G162"/>
    <mergeCell ref="S169:S170"/>
    <mergeCell ref="Q173:Q174"/>
    <mergeCell ref="T169:T170"/>
    <mergeCell ref="U169:U170"/>
    <mergeCell ref="V169:V170"/>
    <mergeCell ref="R173:R174"/>
    <mergeCell ref="S173:S174"/>
    <mergeCell ref="T173:T174"/>
    <mergeCell ref="U173:U174"/>
    <mergeCell ref="V173:V174"/>
    <mergeCell ref="W169:W170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V171:V172"/>
    <mergeCell ref="U171:U172"/>
    <mergeCell ref="T171:T172"/>
    <mergeCell ref="S171:S172"/>
    <mergeCell ref="R171:R172"/>
    <mergeCell ref="Q171:Q172"/>
    <mergeCell ref="P171:P172"/>
    <mergeCell ref="O171:O172"/>
    <mergeCell ref="N171:N172"/>
    <mergeCell ref="M171:M172"/>
    <mergeCell ref="K171:K172"/>
    <mergeCell ref="W173:W174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Q169:Q170"/>
    <mergeCell ref="R169:R170"/>
    <mergeCell ref="Q159:Q160"/>
    <mergeCell ref="R159:R160"/>
    <mergeCell ref="S159:S160"/>
    <mergeCell ref="T159:T160"/>
    <mergeCell ref="U159:U160"/>
    <mergeCell ref="V159:V160"/>
    <mergeCell ref="U161:U162"/>
    <mergeCell ref="V161:V162"/>
    <mergeCell ref="W161:W162"/>
    <mergeCell ref="D167:D168"/>
    <mergeCell ref="E167:E168"/>
    <mergeCell ref="F167:F168"/>
    <mergeCell ref="G167:G168"/>
    <mergeCell ref="H167:H168"/>
    <mergeCell ref="I167:I168"/>
    <mergeCell ref="J167:J168"/>
    <mergeCell ref="S167:S168"/>
    <mergeCell ref="T167:T168"/>
    <mergeCell ref="U167:U168"/>
    <mergeCell ref="V167:V168"/>
    <mergeCell ref="T157:T158"/>
    <mergeCell ref="U157:U158"/>
    <mergeCell ref="V157:V158"/>
    <mergeCell ref="A155:A156"/>
    <mergeCell ref="B155:B156"/>
    <mergeCell ref="C155:C156"/>
    <mergeCell ref="H161:H162"/>
    <mergeCell ref="I161:I162"/>
    <mergeCell ref="J161:J162"/>
    <mergeCell ref="N161:N162"/>
    <mergeCell ref="O161:O162"/>
    <mergeCell ref="P161:P162"/>
    <mergeCell ref="Q161:Q162"/>
    <mergeCell ref="R161:R162"/>
    <mergeCell ref="S161:S162"/>
    <mergeCell ref="T161:T162"/>
    <mergeCell ref="W157:W158"/>
    <mergeCell ref="A159:A160"/>
    <mergeCell ref="B159:B160"/>
    <mergeCell ref="C159:C160"/>
    <mergeCell ref="D159:D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A153:A154"/>
    <mergeCell ref="B153:B154"/>
    <mergeCell ref="C153:C154"/>
    <mergeCell ref="D153:D154"/>
    <mergeCell ref="F153:F154"/>
    <mergeCell ref="E153:E154"/>
    <mergeCell ref="W159:W160"/>
    <mergeCell ref="E159:E160"/>
    <mergeCell ref="A157:A158"/>
    <mergeCell ref="R155:R156"/>
    <mergeCell ref="S155:S156"/>
    <mergeCell ref="T155:T156"/>
    <mergeCell ref="U155:U156"/>
    <mergeCell ref="V155:V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V153:V154"/>
    <mergeCell ref="U153:U154"/>
    <mergeCell ref="T153:T154"/>
    <mergeCell ref="S153:S154"/>
    <mergeCell ref="R153:R154"/>
    <mergeCell ref="Q153:Q154"/>
    <mergeCell ref="P153:P154"/>
    <mergeCell ref="O153:O154"/>
    <mergeCell ref="N153:N154"/>
    <mergeCell ref="M153:M154"/>
    <mergeCell ref="L153:L154"/>
    <mergeCell ref="K153:K154"/>
    <mergeCell ref="J153:J154"/>
    <mergeCell ref="I153:I154"/>
    <mergeCell ref="H153:H154"/>
    <mergeCell ref="G153:G154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S132:S133"/>
    <mergeCell ref="T132:T133"/>
    <mergeCell ref="U132:U133"/>
    <mergeCell ref="V132:V133"/>
    <mergeCell ref="W132:W133"/>
    <mergeCell ref="N134:N135"/>
    <mergeCell ref="N136:N137"/>
    <mergeCell ref="O134:O135"/>
    <mergeCell ref="O136:O137"/>
    <mergeCell ref="P134:P135"/>
    <mergeCell ref="P136:P137"/>
    <mergeCell ref="Q134:Q135"/>
    <mergeCell ref="R134:R135"/>
    <mergeCell ref="Q136:Q137"/>
    <mergeCell ref="R136:R137"/>
    <mergeCell ref="S134:S135"/>
    <mergeCell ref="S136:S137"/>
    <mergeCell ref="T134:T135"/>
    <mergeCell ref="T136:T137"/>
    <mergeCell ref="U134:U135"/>
    <mergeCell ref="U136:U137"/>
    <mergeCell ref="V134:V135"/>
    <mergeCell ref="V136:V137"/>
    <mergeCell ref="W134:W135"/>
    <mergeCell ref="W136:W137"/>
    <mergeCell ref="J132:J133"/>
    <mergeCell ref="J134:J135"/>
    <mergeCell ref="J136:J137"/>
    <mergeCell ref="K132:K133"/>
    <mergeCell ref="K134:K135"/>
    <mergeCell ref="K136:K137"/>
    <mergeCell ref="L132:L133"/>
    <mergeCell ref="L134:L135"/>
    <mergeCell ref="L136:L137"/>
    <mergeCell ref="M132:M133"/>
    <mergeCell ref="M134:M135"/>
    <mergeCell ref="M136:M137"/>
    <mergeCell ref="N132:N133"/>
    <mergeCell ref="O132:O133"/>
    <mergeCell ref="P132:P133"/>
    <mergeCell ref="Q132:Q133"/>
    <mergeCell ref="R132:R133"/>
    <mergeCell ref="C136:C137"/>
    <mergeCell ref="D132:D133"/>
    <mergeCell ref="D134:D135"/>
    <mergeCell ref="D136:D137"/>
    <mergeCell ref="E132:E133"/>
    <mergeCell ref="E134:E135"/>
    <mergeCell ref="E136:E137"/>
    <mergeCell ref="F132:F133"/>
    <mergeCell ref="F134:F135"/>
    <mergeCell ref="F136:F137"/>
    <mergeCell ref="G132:G133"/>
    <mergeCell ref="G134:G135"/>
    <mergeCell ref="G136:G137"/>
    <mergeCell ref="H132:H133"/>
    <mergeCell ref="H134:H135"/>
    <mergeCell ref="H136:H137"/>
    <mergeCell ref="I132:I133"/>
    <mergeCell ref="I134:I135"/>
    <mergeCell ref="I136:I137"/>
    <mergeCell ref="N101:N102"/>
    <mergeCell ref="O99:O100"/>
    <mergeCell ref="O101:O102"/>
    <mergeCell ref="J101:J102"/>
    <mergeCell ref="I101:I102"/>
    <mergeCell ref="H101:H102"/>
    <mergeCell ref="G101:G102"/>
    <mergeCell ref="F101:F102"/>
    <mergeCell ref="E101:E102"/>
    <mergeCell ref="D101:D102"/>
    <mergeCell ref="C101:C102"/>
    <mergeCell ref="B101:B102"/>
    <mergeCell ref="V129:V130"/>
    <mergeCell ref="U129:U130"/>
    <mergeCell ref="T129:T130"/>
    <mergeCell ref="S129:S130"/>
    <mergeCell ref="R129:R130"/>
    <mergeCell ref="Q129:Q130"/>
    <mergeCell ref="P129:P130"/>
    <mergeCell ref="O129:O130"/>
    <mergeCell ref="N129:N130"/>
    <mergeCell ref="M129:M130"/>
    <mergeCell ref="L129:L130"/>
    <mergeCell ref="K129:K130"/>
    <mergeCell ref="J129:J130"/>
    <mergeCell ref="I129:I130"/>
    <mergeCell ref="H129:H130"/>
    <mergeCell ref="G129:G130"/>
    <mergeCell ref="F129:F130"/>
    <mergeCell ref="E129:E130"/>
    <mergeCell ref="D129:D130"/>
    <mergeCell ref="C129:C13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B89:B90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P99:P100"/>
    <mergeCell ref="Q99:Q100"/>
    <mergeCell ref="R99:R100"/>
    <mergeCell ref="S99:S100"/>
    <mergeCell ref="T99:T100"/>
    <mergeCell ref="U99:U100"/>
    <mergeCell ref="V99:V100"/>
    <mergeCell ref="A305:A306"/>
    <mergeCell ref="L305:L306"/>
    <mergeCell ref="K305:K306"/>
    <mergeCell ref="W305:W306"/>
    <mergeCell ref="J305:J306"/>
    <mergeCell ref="I305:I306"/>
    <mergeCell ref="H305:H306"/>
    <mergeCell ref="G305:G306"/>
    <mergeCell ref="V303:V304"/>
    <mergeCell ref="AB336:AB337"/>
    <mergeCell ref="AC336:AC337"/>
    <mergeCell ref="AD336:AD337"/>
    <mergeCell ref="I303:I304"/>
    <mergeCell ref="J303:J304"/>
    <mergeCell ref="K303:K304"/>
    <mergeCell ref="L303:L304"/>
    <mergeCell ref="M303:M304"/>
    <mergeCell ref="N303:N304"/>
    <mergeCell ref="O303:O304"/>
    <mergeCell ref="P303:P304"/>
    <mergeCell ref="Q303:Q304"/>
    <mergeCell ref="H317:H318"/>
    <mergeCell ref="G317:G318"/>
    <mergeCell ref="P331:P332"/>
    <mergeCell ref="O331:O332"/>
    <mergeCell ref="N331:N332"/>
    <mergeCell ref="M331:M332"/>
    <mergeCell ref="N315:N316"/>
    <mergeCell ref="O315:O316"/>
    <mergeCell ref="P315:P316"/>
    <mergeCell ref="F331:F332"/>
    <mergeCell ref="X338:X339"/>
    <mergeCell ref="A333:A334"/>
    <mergeCell ref="W333:W334"/>
    <mergeCell ref="AB333:AB334"/>
    <mergeCell ref="X333:X334"/>
    <mergeCell ref="AB329:AB330"/>
    <mergeCell ref="A327:A328"/>
    <mergeCell ref="L333:L334"/>
    <mergeCell ref="X321:X322"/>
    <mergeCell ref="A321:A322"/>
    <mergeCell ref="A313:A314"/>
    <mergeCell ref="X313:X314"/>
    <mergeCell ref="A311:A312"/>
    <mergeCell ref="X311:X312"/>
    <mergeCell ref="L313:L314"/>
    <mergeCell ref="R315:R316"/>
    <mergeCell ref="S315:S316"/>
    <mergeCell ref="U315:U316"/>
    <mergeCell ref="T315:T316"/>
    <mergeCell ref="V315:V316"/>
    <mergeCell ref="A331:A332"/>
    <mergeCell ref="W315:W316"/>
    <mergeCell ref="A315:A316"/>
    <mergeCell ref="Q315:Q316"/>
    <mergeCell ref="L317:L318"/>
    <mergeCell ref="K317:K318"/>
    <mergeCell ref="J317:J318"/>
    <mergeCell ref="I317:I318"/>
    <mergeCell ref="A317:A318"/>
    <mergeCell ref="A250:A251"/>
    <mergeCell ref="W338:W339"/>
    <mergeCell ref="A338:A339"/>
    <mergeCell ref="A336:A337"/>
    <mergeCell ref="X336:X337"/>
    <mergeCell ref="Y336:Y337"/>
    <mergeCell ref="Z336:Z337"/>
    <mergeCell ref="AA336:AA337"/>
    <mergeCell ref="A309:A310"/>
    <mergeCell ref="X309:X310"/>
    <mergeCell ref="L309:L310"/>
    <mergeCell ref="K309:K310"/>
    <mergeCell ref="A301:A302"/>
    <mergeCell ref="W301:W302"/>
    <mergeCell ref="X301:X302"/>
    <mergeCell ref="A297:A298"/>
    <mergeCell ref="X297:X298"/>
    <mergeCell ref="L297:L298"/>
    <mergeCell ref="A293:A294"/>
    <mergeCell ref="R303:R304"/>
    <mergeCell ref="S303:S304"/>
    <mergeCell ref="T303:T304"/>
    <mergeCell ref="U303:U304"/>
    <mergeCell ref="V280:V281"/>
    <mergeCell ref="V282:V283"/>
    <mergeCell ref="V284:V285"/>
    <mergeCell ref="Q280:Q281"/>
    <mergeCell ref="Q282:Q283"/>
    <mergeCell ref="Q284:Q285"/>
    <mergeCell ref="R280:R281"/>
    <mergeCell ref="R282:R283"/>
    <mergeCell ref="R284:R285"/>
    <mergeCell ref="S280:S281"/>
    <mergeCell ref="S282:S283"/>
    <mergeCell ref="S284:S285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T280:T281"/>
    <mergeCell ref="T282:T283"/>
    <mergeCell ref="T284:T285"/>
    <mergeCell ref="N280:N281"/>
    <mergeCell ref="N282:N283"/>
    <mergeCell ref="N284:N285"/>
    <mergeCell ref="O280:O281"/>
    <mergeCell ref="O282:O283"/>
    <mergeCell ref="O284:O285"/>
    <mergeCell ref="P280:P281"/>
    <mergeCell ref="P282:P283"/>
    <mergeCell ref="P284:P285"/>
    <mergeCell ref="L282:L283"/>
    <mergeCell ref="L284:L285"/>
    <mergeCell ref="M280:M281"/>
    <mergeCell ref="M282:M283"/>
    <mergeCell ref="M284:M285"/>
    <mergeCell ref="G280:G281"/>
    <mergeCell ref="G282:G283"/>
    <mergeCell ref="G284:G285"/>
    <mergeCell ref="I280:I281"/>
    <mergeCell ref="I282:I283"/>
    <mergeCell ref="I284:I285"/>
    <mergeCell ref="J280:J281"/>
    <mergeCell ref="J282:J283"/>
    <mergeCell ref="J284:J285"/>
    <mergeCell ref="U280:U281"/>
    <mergeCell ref="U282:U283"/>
    <mergeCell ref="U284:U285"/>
    <mergeCell ref="K280:K281"/>
    <mergeCell ref="K282:K283"/>
    <mergeCell ref="K284:K285"/>
    <mergeCell ref="L280:L281"/>
    <mergeCell ref="H280:H281"/>
    <mergeCell ref="H282:H283"/>
    <mergeCell ref="H284:H285"/>
    <mergeCell ref="A280:A281"/>
    <mergeCell ref="A282:A283"/>
    <mergeCell ref="A284:A285"/>
    <mergeCell ref="B282:B283"/>
    <mergeCell ref="B284:B285"/>
    <mergeCell ref="B280:B281"/>
    <mergeCell ref="C280:C281"/>
    <mergeCell ref="C282:C283"/>
    <mergeCell ref="C284:C285"/>
    <mergeCell ref="D280:D281"/>
    <mergeCell ref="D282:D283"/>
    <mergeCell ref="D284:D285"/>
    <mergeCell ref="E280:E281"/>
    <mergeCell ref="E282:E283"/>
    <mergeCell ref="E284:E285"/>
    <mergeCell ref="F280:F281"/>
    <mergeCell ref="F282:F283"/>
    <mergeCell ref="F284:F285"/>
    <mergeCell ref="S273:S274"/>
    <mergeCell ref="T273:T274"/>
    <mergeCell ref="U273:U274"/>
    <mergeCell ref="V273:V274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N276:N277"/>
    <mergeCell ref="O276:O277"/>
    <mergeCell ref="P276:P277"/>
    <mergeCell ref="Q276:Q277"/>
    <mergeCell ref="R276:R277"/>
    <mergeCell ref="S276:S277"/>
    <mergeCell ref="J273:J274"/>
    <mergeCell ref="T276:T277"/>
    <mergeCell ref="U276:U277"/>
    <mergeCell ref="V276:V277"/>
    <mergeCell ref="K273:K274"/>
    <mergeCell ref="L273:L274"/>
    <mergeCell ref="M273:M274"/>
    <mergeCell ref="N273:N274"/>
    <mergeCell ref="A273:A274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V267:V268"/>
    <mergeCell ref="A269:A270"/>
    <mergeCell ref="B269:B270"/>
    <mergeCell ref="C269:C270"/>
    <mergeCell ref="D269:D270"/>
    <mergeCell ref="E269:E270"/>
    <mergeCell ref="F269:F270"/>
    <mergeCell ref="G269:G270"/>
    <mergeCell ref="I269:I270"/>
    <mergeCell ref="J269:J270"/>
    <mergeCell ref="K269:K270"/>
    <mergeCell ref="L269:L270"/>
    <mergeCell ref="M269:M270"/>
    <mergeCell ref="N269:N270"/>
    <mergeCell ref="O269:O270"/>
    <mergeCell ref="P269:P270"/>
    <mergeCell ref="Q269:Q270"/>
    <mergeCell ref="R269:R270"/>
    <mergeCell ref="S269:S270"/>
    <mergeCell ref="B254:B255"/>
    <mergeCell ref="H256:H257"/>
    <mergeCell ref="T269:T270"/>
    <mergeCell ref="U269:U270"/>
    <mergeCell ref="V269:V270"/>
    <mergeCell ref="H269:H270"/>
    <mergeCell ref="F267:F268"/>
    <mergeCell ref="G267:G268"/>
    <mergeCell ref="I267:I268"/>
    <mergeCell ref="J267:J268"/>
    <mergeCell ref="K267:K268"/>
    <mergeCell ref="L267:L268"/>
    <mergeCell ref="M267:M268"/>
    <mergeCell ref="N267:N268"/>
    <mergeCell ref="O267:O268"/>
    <mergeCell ref="P267:P268"/>
    <mergeCell ref="Q267:Q268"/>
    <mergeCell ref="R267:R268"/>
    <mergeCell ref="S267:S268"/>
    <mergeCell ref="T267:T268"/>
    <mergeCell ref="U267:U268"/>
    <mergeCell ref="M260:M261"/>
    <mergeCell ref="S256:S257"/>
    <mergeCell ref="T254:T255"/>
    <mergeCell ref="T256:T257"/>
    <mergeCell ref="H267:H268"/>
    <mergeCell ref="K265:K266"/>
    <mergeCell ref="J265:J266"/>
    <mergeCell ref="I265:I266"/>
    <mergeCell ref="H265:H266"/>
    <mergeCell ref="B263:B264"/>
    <mergeCell ref="C263:C264"/>
    <mergeCell ref="A260:A261"/>
    <mergeCell ref="B260:B261"/>
    <mergeCell ref="C260:C261"/>
    <mergeCell ref="D260:D261"/>
    <mergeCell ref="E260:E261"/>
    <mergeCell ref="F260:F261"/>
    <mergeCell ref="G260:G261"/>
    <mergeCell ref="I260:I261"/>
    <mergeCell ref="J260:J261"/>
    <mergeCell ref="H260:H261"/>
    <mergeCell ref="L256:L257"/>
    <mergeCell ref="M254:M255"/>
    <mergeCell ref="M256:M257"/>
    <mergeCell ref="N254:N255"/>
    <mergeCell ref="N256:N257"/>
    <mergeCell ref="O254:O255"/>
    <mergeCell ref="O256:O257"/>
    <mergeCell ref="K260:K261"/>
    <mergeCell ref="L260:L261"/>
    <mergeCell ref="A254:A255"/>
    <mergeCell ref="A256:A257"/>
    <mergeCell ref="B256:B257"/>
    <mergeCell ref="C256:C257"/>
    <mergeCell ref="D256:D257"/>
    <mergeCell ref="E256:E257"/>
    <mergeCell ref="F256:F257"/>
    <mergeCell ref="G256:G257"/>
    <mergeCell ref="I256:I257"/>
    <mergeCell ref="I254:I255"/>
    <mergeCell ref="F254:F255"/>
    <mergeCell ref="E254:E255"/>
    <mergeCell ref="C254:C255"/>
    <mergeCell ref="U237:U238"/>
    <mergeCell ref="V237:V238"/>
    <mergeCell ref="A248:A249"/>
    <mergeCell ref="B248:B249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Q248:Q249"/>
    <mergeCell ref="S248:S249"/>
    <mergeCell ref="T248:T249"/>
    <mergeCell ref="C237:C238"/>
    <mergeCell ref="B237:B238"/>
    <mergeCell ref="A241:A242"/>
    <mergeCell ref="I241:I242"/>
    <mergeCell ref="J241:J242"/>
    <mergeCell ref="M241:M242"/>
    <mergeCell ref="N241:N242"/>
    <mergeCell ref="O241:O242"/>
    <mergeCell ref="P241:P242"/>
    <mergeCell ref="Q241:Q242"/>
    <mergeCell ref="R241:R242"/>
    <mergeCell ref="M250:M251"/>
    <mergeCell ref="L250:L251"/>
    <mergeCell ref="K250:K251"/>
    <mergeCell ref="J250:J251"/>
    <mergeCell ref="I250:I251"/>
    <mergeCell ref="H250:H251"/>
    <mergeCell ref="G250:G251"/>
    <mergeCell ref="F250:F251"/>
    <mergeCell ref="E250:E251"/>
    <mergeCell ref="D250:D251"/>
    <mergeCell ref="P254:P255"/>
    <mergeCell ref="P256:P257"/>
    <mergeCell ref="Q254:Q255"/>
    <mergeCell ref="Q256:Q257"/>
    <mergeCell ref="R254:R255"/>
    <mergeCell ref="J254:J255"/>
    <mergeCell ref="Q250:Q251"/>
    <mergeCell ref="P250:P251"/>
    <mergeCell ref="O250:O251"/>
    <mergeCell ref="N250:N251"/>
    <mergeCell ref="D254:D255"/>
    <mergeCell ref="H254:H255"/>
    <mergeCell ref="G254:G255"/>
    <mergeCell ref="J256:J257"/>
    <mergeCell ref="K256:K257"/>
    <mergeCell ref="L254:L255"/>
    <mergeCell ref="R252:R253"/>
    <mergeCell ref="O252:O253"/>
    <mergeCell ref="P252:P253"/>
    <mergeCell ref="Q252:Q253"/>
    <mergeCell ref="M252:M253"/>
    <mergeCell ref="C250:C251"/>
    <mergeCell ref="V191:V192"/>
    <mergeCell ref="V193:V194"/>
    <mergeCell ref="V195:V196"/>
    <mergeCell ref="V197:V198"/>
    <mergeCell ref="W193:W194"/>
    <mergeCell ref="A220:A221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R237:R238"/>
    <mergeCell ref="S237:S238"/>
    <mergeCell ref="T237:T238"/>
    <mergeCell ref="J220:J221"/>
    <mergeCell ref="K220:K221"/>
    <mergeCell ref="L220:L221"/>
    <mergeCell ref="M220:M221"/>
    <mergeCell ref="N220:N221"/>
    <mergeCell ref="O220:O221"/>
    <mergeCell ref="P220:P221"/>
    <mergeCell ref="Q220:Q221"/>
    <mergeCell ref="R220:R221"/>
    <mergeCell ref="S220:S221"/>
    <mergeCell ref="T220:T221"/>
    <mergeCell ref="U220:U221"/>
    <mergeCell ref="V220:V221"/>
    <mergeCell ref="A237:A238"/>
    <mergeCell ref="H208:H209"/>
    <mergeCell ref="I208:I209"/>
    <mergeCell ref="J208:J209"/>
    <mergeCell ref="L208:L209"/>
    <mergeCell ref="T191:T192"/>
    <mergeCell ref="T193:T194"/>
    <mergeCell ref="T195:T196"/>
    <mergeCell ref="T197:T198"/>
    <mergeCell ref="F197:F198"/>
    <mergeCell ref="F195:F196"/>
    <mergeCell ref="F193:F194"/>
    <mergeCell ref="F191:F192"/>
    <mergeCell ref="G191:G192"/>
    <mergeCell ref="H191:H192"/>
    <mergeCell ref="I191:I192"/>
    <mergeCell ref="J191:J192"/>
    <mergeCell ref="G193:G194"/>
    <mergeCell ref="H193:H194"/>
    <mergeCell ref="I193:I194"/>
    <mergeCell ref="J193:J194"/>
    <mergeCell ref="G195:G196"/>
    <mergeCell ref="H195:H196"/>
    <mergeCell ref="I195:I196"/>
    <mergeCell ref="O197:O198"/>
    <mergeCell ref="P191:P192"/>
    <mergeCell ref="P193:P194"/>
    <mergeCell ref="P195:P196"/>
    <mergeCell ref="P197:P198"/>
    <mergeCell ref="Q191:Q192"/>
    <mergeCell ref="Q193:Q194"/>
    <mergeCell ref="R208:R209"/>
    <mergeCell ref="S208:S209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O237:O238"/>
    <mergeCell ref="P237:P238"/>
    <mergeCell ref="Q237:Q238"/>
    <mergeCell ref="E193:E194"/>
    <mergeCell ref="E195:E196"/>
    <mergeCell ref="E197:E198"/>
    <mergeCell ref="D193:D194"/>
    <mergeCell ref="N218:N219"/>
    <mergeCell ref="O218:O219"/>
    <mergeCell ref="P218:P219"/>
    <mergeCell ref="Q218:Q219"/>
    <mergeCell ref="Q195:Q196"/>
    <mergeCell ref="Q197:Q198"/>
    <mergeCell ref="M208:M209"/>
    <mergeCell ref="N208:N209"/>
    <mergeCell ref="O208:O209"/>
    <mergeCell ref="P208:P209"/>
    <mergeCell ref="Q208:Q209"/>
    <mergeCell ref="N216:N217"/>
    <mergeCell ref="O216:O217"/>
    <mergeCell ref="P216:P217"/>
    <mergeCell ref="M195:M196"/>
    <mergeCell ref="M197:M198"/>
    <mergeCell ref="N191:N192"/>
    <mergeCell ref="N193:N194"/>
    <mergeCell ref="N195:N196"/>
    <mergeCell ref="N197:N198"/>
    <mergeCell ref="O191:O192"/>
    <mergeCell ref="O193:O194"/>
    <mergeCell ref="O195:O196"/>
    <mergeCell ref="S191:S192"/>
    <mergeCell ref="S193:S194"/>
    <mergeCell ref="S195:S196"/>
    <mergeCell ref="S197:S198"/>
    <mergeCell ref="R191:R192"/>
    <mergeCell ref="R193:R194"/>
    <mergeCell ref="R195:R196"/>
    <mergeCell ref="R197:R198"/>
    <mergeCell ref="W282:W283"/>
    <mergeCell ref="W267:W268"/>
    <mergeCell ref="W303:W304"/>
    <mergeCell ref="W237:W238"/>
    <mergeCell ref="W220:W221"/>
    <mergeCell ref="W280:W281"/>
    <mergeCell ref="W276:W277"/>
    <mergeCell ref="W254:W255"/>
    <mergeCell ref="W248:W249"/>
    <mergeCell ref="W260:W261"/>
    <mergeCell ref="W250:W251"/>
    <mergeCell ref="W269:W270"/>
    <mergeCell ref="W284:W285"/>
    <mergeCell ref="K254:K255"/>
    <mergeCell ref="W256:W257"/>
    <mergeCell ref="W273:W274"/>
    <mergeCell ref="V260:V261"/>
    <mergeCell ref="T260:T261"/>
    <mergeCell ref="R250:R251"/>
    <mergeCell ref="U250:U251"/>
    <mergeCell ref="V250:V251"/>
    <mergeCell ref="U260:U261"/>
    <mergeCell ref="U248:U249"/>
    <mergeCell ref="V248:V249"/>
    <mergeCell ref="R256:R257"/>
    <mergeCell ref="S254:S255"/>
    <mergeCell ref="L243:L244"/>
    <mergeCell ref="L241:L242"/>
    <mergeCell ref="W241:W242"/>
    <mergeCell ref="K222:K223"/>
    <mergeCell ref="K224:K225"/>
    <mergeCell ref="K226:K227"/>
    <mergeCell ref="E331:E332"/>
    <mergeCell ref="D331:D332"/>
    <mergeCell ref="C331:C332"/>
    <mergeCell ref="B331:B332"/>
    <mergeCell ref="B315:B316"/>
    <mergeCell ref="C315:C316"/>
    <mergeCell ref="D315:D316"/>
    <mergeCell ref="F315:F316"/>
    <mergeCell ref="E315:E316"/>
    <mergeCell ref="G315:G316"/>
    <mergeCell ref="H315:H316"/>
    <mergeCell ref="I315:I316"/>
    <mergeCell ref="J315:J316"/>
    <mergeCell ref="K315:K316"/>
    <mergeCell ref="L315:L316"/>
    <mergeCell ref="M315:M316"/>
    <mergeCell ref="E317:E318"/>
    <mergeCell ref="D317:D318"/>
    <mergeCell ref="C317:C318"/>
    <mergeCell ref="B317:B318"/>
    <mergeCell ref="H331:H332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J323:J324"/>
    <mergeCell ref="J325:J326"/>
    <mergeCell ref="K323:K324"/>
    <mergeCell ref="W331:W332"/>
    <mergeCell ref="R331:R332"/>
    <mergeCell ref="V331:V332"/>
    <mergeCell ref="U331:U332"/>
    <mergeCell ref="T331:T332"/>
    <mergeCell ref="S331:S332"/>
    <mergeCell ref="U317:U318"/>
    <mergeCell ref="T317:T318"/>
    <mergeCell ref="Q331:Q332"/>
    <mergeCell ref="A171:A172"/>
    <mergeCell ref="L171:L172"/>
    <mergeCell ref="B56:B57"/>
    <mergeCell ref="C56:C57"/>
    <mergeCell ref="D56:D57"/>
    <mergeCell ref="E56:E57"/>
    <mergeCell ref="F56:F57"/>
    <mergeCell ref="G56:G57"/>
    <mergeCell ref="A175:A179"/>
    <mergeCell ref="G175:G179"/>
    <mergeCell ref="B175:B179"/>
    <mergeCell ref="C175:C179"/>
    <mergeCell ref="D175:D179"/>
    <mergeCell ref="E175:E179"/>
    <mergeCell ref="F175:F179"/>
    <mergeCell ref="H175:H179"/>
    <mergeCell ref="I175:I179"/>
    <mergeCell ref="U254:U255"/>
    <mergeCell ref="U256:U257"/>
    <mergeCell ref="V254:V255"/>
    <mergeCell ref="V256:V257"/>
    <mergeCell ref="S260:S261"/>
    <mergeCell ref="BI15:BI17"/>
    <mergeCell ref="BJ15:BJ17"/>
    <mergeCell ref="BB14:BM14"/>
    <mergeCell ref="BB15:BB17"/>
    <mergeCell ref="BC15:BC17"/>
    <mergeCell ref="AV14:BA14"/>
    <mergeCell ref="BK15:BM16"/>
    <mergeCell ref="BG15:BH16"/>
    <mergeCell ref="BD15:BF16"/>
    <mergeCell ref="AW15:AW17"/>
    <mergeCell ref="AX15:AX17"/>
    <mergeCell ref="AY15:AY17"/>
    <mergeCell ref="AZ15:AZ17"/>
    <mergeCell ref="BA15:BA17"/>
    <mergeCell ref="AV15:AV17"/>
    <mergeCell ref="W129:W130"/>
    <mergeCell ref="W155:W156"/>
    <mergeCell ref="W153:W154"/>
    <mergeCell ref="AN79:AN80"/>
    <mergeCell ref="AM79:AM80"/>
    <mergeCell ref="AN56:AN57"/>
    <mergeCell ref="AO56:AO57"/>
    <mergeCell ref="AM56:AM57"/>
    <mergeCell ref="AN89:AN90"/>
    <mergeCell ref="AO89:AO90"/>
    <mergeCell ref="AD79:AD80"/>
    <mergeCell ref="AE79:AE80"/>
    <mergeCell ref="AF79:AF80"/>
    <mergeCell ref="AG79:AG80"/>
    <mergeCell ref="AH79:AH80"/>
    <mergeCell ref="AI79:AI80"/>
    <mergeCell ref="AJ79:AJ80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AP14:AU14"/>
    <mergeCell ref="K14:AO14"/>
    <mergeCell ref="AC16:AD16"/>
    <mergeCell ref="AE16:AH16"/>
    <mergeCell ref="AI15:AK15"/>
    <mergeCell ref="AI16:AK16"/>
    <mergeCell ref="AU15:AU17"/>
    <mergeCell ref="AP15:AP17"/>
    <mergeCell ref="AS15:AS17"/>
    <mergeCell ref="AT15:AT17"/>
    <mergeCell ref="I16:J16"/>
    <mergeCell ref="J175:J179"/>
    <mergeCell ref="K175:K179"/>
    <mergeCell ref="L175:L179"/>
    <mergeCell ref="M175:M179"/>
    <mergeCell ref="N175:N179"/>
    <mergeCell ref="O175:O179"/>
    <mergeCell ref="U175:U179"/>
    <mergeCell ref="V175:V179"/>
    <mergeCell ref="R175:R179"/>
    <mergeCell ref="S175:S179"/>
    <mergeCell ref="T175:T179"/>
    <mergeCell ref="A14:A18"/>
    <mergeCell ref="AL15:AO15"/>
    <mergeCell ref="X15:AH15"/>
    <mergeCell ref="AM16:AO16"/>
    <mergeCell ref="B14:G16"/>
    <mergeCell ref="K15:W16"/>
    <mergeCell ref="X16:AB16"/>
    <mergeCell ref="H56:H57"/>
    <mergeCell ref="U56:U57"/>
    <mergeCell ref="V56:V57"/>
    <mergeCell ref="W56:W57"/>
    <mergeCell ref="C89:C90"/>
    <mergeCell ref="D89:D90"/>
    <mergeCell ref="E89:E90"/>
    <mergeCell ref="F89:F90"/>
    <mergeCell ref="G89:G90"/>
    <mergeCell ref="H89:H90"/>
    <mergeCell ref="A291:A292"/>
    <mergeCell ref="W171:W172"/>
    <mergeCell ref="L79:L80"/>
    <mergeCell ref="L331:L332"/>
    <mergeCell ref="K331:K332"/>
    <mergeCell ref="J331:J332"/>
    <mergeCell ref="I331:I332"/>
    <mergeCell ref="V186:V188"/>
    <mergeCell ref="S199:S200"/>
    <mergeCell ref="T199:T200"/>
    <mergeCell ref="U199:U200"/>
    <mergeCell ref="H16:H17"/>
    <mergeCell ref="AQ15:AR16"/>
    <mergeCell ref="H14:J15"/>
    <mergeCell ref="K191:K192"/>
    <mergeCell ref="K193:K194"/>
    <mergeCell ref="K195:K196"/>
    <mergeCell ref="K197:K198"/>
    <mergeCell ref="L191:L192"/>
    <mergeCell ref="L193:L194"/>
    <mergeCell ref="W191:W192"/>
    <mergeCell ref="W195:W196"/>
    <mergeCell ref="W197:W198"/>
    <mergeCell ref="J195:J196"/>
    <mergeCell ref="H197:H198"/>
    <mergeCell ref="I197:I198"/>
    <mergeCell ref="J197:J198"/>
    <mergeCell ref="W175:W179"/>
    <mergeCell ref="AL175:AL179"/>
    <mergeCell ref="AM175:AM179"/>
    <mergeCell ref="AN175:AN179"/>
    <mergeCell ref="U191:U192"/>
    <mergeCell ref="U193:U194"/>
    <mergeCell ref="U195:U196"/>
    <mergeCell ref="U197:U198"/>
    <mergeCell ref="L195:L196"/>
    <mergeCell ref="L197:L198"/>
    <mergeCell ref="M191:M192"/>
    <mergeCell ref="M193:M194"/>
    <mergeCell ref="F317:F318"/>
    <mergeCell ref="W317:W318"/>
    <mergeCell ref="V317:V318"/>
    <mergeCell ref="S317:S318"/>
    <mergeCell ref="R317:R318"/>
    <mergeCell ref="Q317:Q318"/>
    <mergeCell ref="P317:P318"/>
    <mergeCell ref="O317:O318"/>
    <mergeCell ref="W216:W217"/>
    <mergeCell ref="W218:W219"/>
    <mergeCell ref="W186:W188"/>
    <mergeCell ref="L186:L188"/>
    <mergeCell ref="G331:G332"/>
    <mergeCell ref="N317:N318"/>
    <mergeCell ref="M317:M318"/>
    <mergeCell ref="B258:B259"/>
    <mergeCell ref="C258:C259"/>
    <mergeCell ref="D258:D259"/>
    <mergeCell ref="E258:E259"/>
    <mergeCell ref="F258:F259"/>
    <mergeCell ref="H258:H259"/>
    <mergeCell ref="G258:G259"/>
    <mergeCell ref="I258:I259"/>
    <mergeCell ref="J258:J259"/>
    <mergeCell ref="K258:K259"/>
    <mergeCell ref="N260:N261"/>
    <mergeCell ref="O260:O261"/>
    <mergeCell ref="P260:P261"/>
    <mergeCell ref="Q260:Q261"/>
    <mergeCell ref="R260:R261"/>
    <mergeCell ref="AO175:AO179"/>
    <mergeCell ref="X291:X292"/>
    <mergeCell ref="A288:A290"/>
    <mergeCell ref="B288:B290"/>
    <mergeCell ref="L288:L290"/>
    <mergeCell ref="W288:W290"/>
    <mergeCell ref="K288:K290"/>
    <mergeCell ref="M288:M290"/>
    <mergeCell ref="A278:A279"/>
    <mergeCell ref="W278:W279"/>
    <mergeCell ref="X278:X279"/>
    <mergeCell ref="AL288:AL289"/>
    <mergeCell ref="A271:A272"/>
    <mergeCell ref="W271:W272"/>
    <mergeCell ref="A265:A266"/>
    <mergeCell ref="L265:L266"/>
    <mergeCell ref="A258:A259"/>
    <mergeCell ref="W258:W259"/>
    <mergeCell ref="X258:X259"/>
    <mergeCell ref="L258:L259"/>
    <mergeCell ref="M258:M259"/>
    <mergeCell ref="A267:A268"/>
    <mergeCell ref="B267:B268"/>
    <mergeCell ref="C267:C268"/>
    <mergeCell ref="D267:D268"/>
    <mergeCell ref="E267:E268"/>
    <mergeCell ref="A246:A247"/>
    <mergeCell ref="A243:A244"/>
    <mergeCell ref="R186:R188"/>
    <mergeCell ref="S186:S188"/>
    <mergeCell ref="T186:T188"/>
    <mergeCell ref="U186:U188"/>
    <mergeCell ref="X241:X242"/>
    <mergeCell ref="A239:A240"/>
    <mergeCell ref="L239:L240"/>
    <mergeCell ref="K241:K242"/>
    <mergeCell ref="K243:K244"/>
    <mergeCell ref="K246:K247"/>
    <mergeCell ref="A252:A253"/>
    <mergeCell ref="W252:W253"/>
    <mergeCell ref="X252:X253"/>
    <mergeCell ref="L252:L253"/>
    <mergeCell ref="K252:K253"/>
    <mergeCell ref="B252:B253"/>
    <mergeCell ref="C252:C253"/>
    <mergeCell ref="J252:J253"/>
    <mergeCell ref="I252:I253"/>
    <mergeCell ref="H252:H253"/>
    <mergeCell ref="G252:G253"/>
    <mergeCell ref="F252:F253"/>
    <mergeCell ref="E252:E253"/>
    <mergeCell ref="D252:D253"/>
    <mergeCell ref="R248:R249"/>
    <mergeCell ref="B250:B251"/>
    <mergeCell ref="S250:S251"/>
    <mergeCell ref="T250:T251"/>
    <mergeCell ref="W239:W240"/>
    <mergeCell ref="B241:B242"/>
    <mergeCell ref="C241:C242"/>
    <mergeCell ref="D241:D242"/>
    <mergeCell ref="E241:E242"/>
    <mergeCell ref="F241:F242"/>
    <mergeCell ref="G241:G242"/>
    <mergeCell ref="H241:H242"/>
    <mergeCell ref="A218:A219"/>
    <mergeCell ref="A222:A223"/>
    <mergeCell ref="B216:B217"/>
    <mergeCell ref="B218:B219"/>
    <mergeCell ref="C216:C217"/>
    <mergeCell ref="C218:C219"/>
    <mergeCell ref="D216:D217"/>
    <mergeCell ref="D218:D219"/>
    <mergeCell ref="A235:A236"/>
    <mergeCell ref="L235:L236"/>
    <mergeCell ref="G218:G219"/>
    <mergeCell ref="H218:H219"/>
    <mergeCell ref="I218:I219"/>
    <mergeCell ref="J218:J219"/>
    <mergeCell ref="L218:L219"/>
    <mergeCell ref="M218:M219"/>
    <mergeCell ref="G216:G217"/>
    <mergeCell ref="H216:H217"/>
    <mergeCell ref="I216:I217"/>
    <mergeCell ref="J216:J217"/>
    <mergeCell ref="L216:L217"/>
    <mergeCell ref="M216:M217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J228:J229"/>
    <mergeCell ref="B226:B227"/>
    <mergeCell ref="C226:C227"/>
    <mergeCell ref="X235:X236"/>
    <mergeCell ref="W235:W236"/>
    <mergeCell ref="A233:A234"/>
    <mergeCell ref="A228:A229"/>
    <mergeCell ref="A231:A232"/>
    <mergeCell ref="A226:A227"/>
    <mergeCell ref="A224:A225"/>
    <mergeCell ref="K228:K229"/>
    <mergeCell ref="K231:K232"/>
    <mergeCell ref="K233:K234"/>
    <mergeCell ref="K235:K236"/>
    <mergeCell ref="G164:G166"/>
    <mergeCell ref="A199:A200"/>
    <mergeCell ref="A169:A170"/>
    <mergeCell ref="K199:K200"/>
    <mergeCell ref="L199:L200"/>
    <mergeCell ref="M199:M200"/>
    <mergeCell ref="N199:N200"/>
    <mergeCell ref="O199:O200"/>
    <mergeCell ref="P199:P200"/>
    <mergeCell ref="Q199:Q200"/>
    <mergeCell ref="R199:R200"/>
    <mergeCell ref="C186:C188"/>
    <mergeCell ref="B186:B188"/>
    <mergeCell ref="A186:A188"/>
    <mergeCell ref="A167:A168"/>
    <mergeCell ref="B167:B168"/>
    <mergeCell ref="C167:C168"/>
    <mergeCell ref="K167:K168"/>
    <mergeCell ref="A216:A217"/>
    <mergeCell ref="E186:E188"/>
    <mergeCell ref="A56:A57"/>
    <mergeCell ref="A101:A102"/>
    <mergeCell ref="A136:A137"/>
    <mergeCell ref="A134:A135"/>
    <mergeCell ref="A132:A133"/>
    <mergeCell ref="A89:A90"/>
    <mergeCell ref="A79:A80"/>
    <mergeCell ref="F164:F166"/>
    <mergeCell ref="E164:E166"/>
    <mergeCell ref="D164:D166"/>
    <mergeCell ref="C164:C166"/>
    <mergeCell ref="B164:B166"/>
    <mergeCell ref="A164:A166"/>
    <mergeCell ref="K161:K162"/>
    <mergeCell ref="L161:L162"/>
    <mergeCell ref="M161:M162"/>
    <mergeCell ref="K79:K80"/>
    <mergeCell ref="I89:I90"/>
    <mergeCell ref="J89:J90"/>
    <mergeCell ref="K89:K90"/>
    <mergeCell ref="L89:L90"/>
    <mergeCell ref="M89:M90"/>
    <mergeCell ref="K101:K102"/>
    <mergeCell ref="L101:L102"/>
    <mergeCell ref="M101:M102"/>
    <mergeCell ref="B129:B130"/>
    <mergeCell ref="A129:A130"/>
    <mergeCell ref="B132:B133"/>
    <mergeCell ref="C132:C133"/>
    <mergeCell ref="B134:B135"/>
    <mergeCell ref="B136:B137"/>
    <mergeCell ref="C134:C135"/>
    <mergeCell ref="Z216:Z217"/>
    <mergeCell ref="Z218:Z219"/>
    <mergeCell ref="A212:A213"/>
    <mergeCell ref="A208:A209"/>
    <mergeCell ref="A203:A204"/>
    <mergeCell ref="A201:A202"/>
    <mergeCell ref="K201:K202"/>
    <mergeCell ref="K203:K204"/>
    <mergeCell ref="K205:K206"/>
    <mergeCell ref="K208:K209"/>
    <mergeCell ref="K210:K211"/>
    <mergeCell ref="K212:K213"/>
    <mergeCell ref="E216:E217"/>
    <mergeCell ref="E218:E219"/>
    <mergeCell ref="F216:F217"/>
    <mergeCell ref="F218:F219"/>
    <mergeCell ref="K216:K217"/>
    <mergeCell ref="K218:K219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L203:L204"/>
    <mergeCell ref="M203:M204"/>
    <mergeCell ref="N203:N204"/>
    <mergeCell ref="O203:O204"/>
    <mergeCell ref="P203:P204"/>
    <mergeCell ref="A263:A264"/>
    <mergeCell ref="A307:A308"/>
    <mergeCell ref="K307:K308"/>
    <mergeCell ref="L307:L308"/>
    <mergeCell ref="M307:M308"/>
    <mergeCell ref="W164:W166"/>
    <mergeCell ref="V164:V166"/>
    <mergeCell ref="U164:U166"/>
    <mergeCell ref="T164:T166"/>
    <mergeCell ref="S164:S166"/>
    <mergeCell ref="R164:R166"/>
    <mergeCell ref="Q164:Q166"/>
    <mergeCell ref="P164:P166"/>
    <mergeCell ref="O164:O166"/>
    <mergeCell ref="N164:N166"/>
    <mergeCell ref="M164:M166"/>
    <mergeCell ref="L164:L166"/>
    <mergeCell ref="K164:K166"/>
    <mergeCell ref="J164:J166"/>
    <mergeCell ref="I164:I166"/>
    <mergeCell ref="H164:H166"/>
    <mergeCell ref="L167:L168"/>
    <mergeCell ref="M167:M168"/>
    <mergeCell ref="N167:N168"/>
    <mergeCell ref="O167:O168"/>
    <mergeCell ref="P167:P168"/>
    <mergeCell ref="Q167:Q168"/>
    <mergeCell ref="R167:R168"/>
    <mergeCell ref="W167:W168"/>
    <mergeCell ref="K186:K188"/>
    <mergeCell ref="F186:F188"/>
    <mergeCell ref="D186:D188"/>
    <mergeCell ref="G186:G188"/>
    <mergeCell ref="J186:J188"/>
    <mergeCell ref="I186:I188"/>
    <mergeCell ref="H186:H188"/>
    <mergeCell ref="M186:M188"/>
    <mergeCell ref="N186:N188"/>
    <mergeCell ref="O186:O188"/>
    <mergeCell ref="P186:P188"/>
    <mergeCell ref="Q175:Q179"/>
    <mergeCell ref="P175:P179"/>
    <mergeCell ref="G197:G198"/>
    <mergeCell ref="A191:A192"/>
    <mergeCell ref="B191:B192"/>
    <mergeCell ref="C191:C192"/>
    <mergeCell ref="D191:D192"/>
    <mergeCell ref="E191:E192"/>
    <mergeCell ref="Q186:Q188"/>
    <mergeCell ref="C193:C194"/>
    <mergeCell ref="B193:B194"/>
    <mergeCell ref="A193:A194"/>
    <mergeCell ref="A195:A196"/>
    <mergeCell ref="B195:B196"/>
    <mergeCell ref="C195:C196"/>
    <mergeCell ref="D195:D196"/>
    <mergeCell ref="A197:A198"/>
    <mergeCell ref="B197:B198"/>
    <mergeCell ref="C197:C198"/>
    <mergeCell ref="D197:D198"/>
    <mergeCell ref="G180:G185"/>
    <mergeCell ref="A180:A185"/>
    <mergeCell ref="B180:B185"/>
    <mergeCell ref="E180:E185"/>
    <mergeCell ref="V199:V200"/>
    <mergeCell ref="W199:W200"/>
    <mergeCell ref="B201:B202"/>
    <mergeCell ref="C201:C202"/>
    <mergeCell ref="E201:E202"/>
    <mergeCell ref="F201:F202"/>
    <mergeCell ref="G201:G202"/>
    <mergeCell ref="H201:H202"/>
    <mergeCell ref="I201:I202"/>
    <mergeCell ref="J201:J202"/>
    <mergeCell ref="L201:L202"/>
    <mergeCell ref="M201:M202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D201:D202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L205:L206"/>
    <mergeCell ref="M205:M206"/>
    <mergeCell ref="N205:N206"/>
    <mergeCell ref="O205:O206"/>
    <mergeCell ref="P205:P206"/>
    <mergeCell ref="Q205:Q206"/>
    <mergeCell ref="R205:R206"/>
    <mergeCell ref="Q203:Q204"/>
    <mergeCell ref="R203:R204"/>
    <mergeCell ref="S203:S204"/>
    <mergeCell ref="T203:T204"/>
    <mergeCell ref="U203:U204"/>
    <mergeCell ref="V203:V204"/>
    <mergeCell ref="T208:T209"/>
    <mergeCell ref="U208:U209"/>
    <mergeCell ref="V208:V209"/>
    <mergeCell ref="W208:W209"/>
    <mergeCell ref="W203:W204"/>
    <mergeCell ref="S205:S206"/>
    <mergeCell ref="T205:T206"/>
    <mergeCell ref="U205:U206"/>
    <mergeCell ref="V205:V206"/>
    <mergeCell ref="W205:W206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W210:W211"/>
    <mergeCell ref="B208:B209"/>
    <mergeCell ref="C208:C209"/>
    <mergeCell ref="D208:D209"/>
    <mergeCell ref="E208:E209"/>
    <mergeCell ref="F208:F209"/>
    <mergeCell ref="G208:G209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L212:L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Q216:Q217"/>
    <mergeCell ref="R216:R217"/>
    <mergeCell ref="S216:S217"/>
    <mergeCell ref="T216:T217"/>
    <mergeCell ref="U216:U217"/>
    <mergeCell ref="V216:V217"/>
    <mergeCell ref="U218:U219"/>
    <mergeCell ref="V218:V219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L222:L223"/>
    <mergeCell ref="M222:M223"/>
    <mergeCell ref="N222:N223"/>
    <mergeCell ref="O222:O223"/>
    <mergeCell ref="P222:P223"/>
    <mergeCell ref="Q222:Q223"/>
    <mergeCell ref="R222:R223"/>
    <mergeCell ref="S222:S223"/>
    <mergeCell ref="T222:T223"/>
    <mergeCell ref="U222:U223"/>
    <mergeCell ref="V222:V223"/>
    <mergeCell ref="T218:T219"/>
    <mergeCell ref="R218:R219"/>
    <mergeCell ref="S218:S219"/>
    <mergeCell ref="W222:W223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L224:L225"/>
    <mergeCell ref="M224:M225"/>
    <mergeCell ref="N224:N225"/>
    <mergeCell ref="O224:O225"/>
    <mergeCell ref="P224:P225"/>
    <mergeCell ref="Q224:Q225"/>
    <mergeCell ref="R224:R225"/>
    <mergeCell ref="S224:S225"/>
    <mergeCell ref="T224:T225"/>
    <mergeCell ref="U224:U225"/>
    <mergeCell ref="V224:V225"/>
    <mergeCell ref="W224:W225"/>
    <mergeCell ref="L228:L229"/>
    <mergeCell ref="M228:M229"/>
    <mergeCell ref="N228:N229"/>
    <mergeCell ref="O228:O229"/>
    <mergeCell ref="P228:P229"/>
    <mergeCell ref="Q228:Q229"/>
    <mergeCell ref="R228:R229"/>
    <mergeCell ref="S228:S229"/>
    <mergeCell ref="T228:T229"/>
    <mergeCell ref="U228:U229"/>
    <mergeCell ref="V228:V229"/>
    <mergeCell ref="W228:W229"/>
    <mergeCell ref="D226:D227"/>
    <mergeCell ref="E226:E227"/>
    <mergeCell ref="F226:F227"/>
    <mergeCell ref="G226:G227"/>
    <mergeCell ref="H226:H227"/>
    <mergeCell ref="I226:I227"/>
    <mergeCell ref="J226:J227"/>
    <mergeCell ref="L226:L227"/>
    <mergeCell ref="M226:M227"/>
    <mergeCell ref="N226:N227"/>
    <mergeCell ref="O226:O227"/>
    <mergeCell ref="P226:P227"/>
    <mergeCell ref="Q226:Q227"/>
    <mergeCell ref="R226:R227"/>
    <mergeCell ref="S226:S227"/>
    <mergeCell ref="T226:T227"/>
    <mergeCell ref="U226:U227"/>
    <mergeCell ref="V226:V227"/>
    <mergeCell ref="W226:W227"/>
    <mergeCell ref="B231:B232"/>
    <mergeCell ref="C231:C232"/>
    <mergeCell ref="D231:D232"/>
    <mergeCell ref="E231:E232"/>
    <mergeCell ref="F231:F232"/>
    <mergeCell ref="G231:G232"/>
    <mergeCell ref="H231:H232"/>
    <mergeCell ref="I231:I232"/>
    <mergeCell ref="J231:J232"/>
    <mergeCell ref="L231:L232"/>
    <mergeCell ref="M231:M232"/>
    <mergeCell ref="N231:N232"/>
    <mergeCell ref="O231:O232"/>
    <mergeCell ref="P231:P232"/>
    <mergeCell ref="Q231:Q232"/>
    <mergeCell ref="R231:R232"/>
    <mergeCell ref="S231:S232"/>
    <mergeCell ref="N235:N236"/>
    <mergeCell ref="O235:O236"/>
    <mergeCell ref="P235:P236"/>
    <mergeCell ref="Q235:Q236"/>
    <mergeCell ref="R235:R236"/>
    <mergeCell ref="S235:S236"/>
    <mergeCell ref="T235:T236"/>
    <mergeCell ref="T231:T232"/>
    <mergeCell ref="U231:U232"/>
    <mergeCell ref="V231:V232"/>
    <mergeCell ref="W231:W232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J233:J234"/>
    <mergeCell ref="L233:L234"/>
    <mergeCell ref="M233:M234"/>
    <mergeCell ref="N233:N234"/>
    <mergeCell ref="O233:O234"/>
    <mergeCell ref="P233:P234"/>
    <mergeCell ref="Q233:Q234"/>
    <mergeCell ref="R233:R234"/>
    <mergeCell ref="S233:S234"/>
    <mergeCell ref="T233:T234"/>
    <mergeCell ref="U233:U234"/>
    <mergeCell ref="V233:V234"/>
    <mergeCell ref="W233:W234"/>
    <mergeCell ref="U235:U236"/>
    <mergeCell ref="V235:V236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M235:M236"/>
    <mergeCell ref="S241:S242"/>
    <mergeCell ref="T241:T242"/>
    <mergeCell ref="U241:U242"/>
    <mergeCell ref="V241:V242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J243:J244"/>
    <mergeCell ref="M243:M244"/>
    <mergeCell ref="N243:N244"/>
    <mergeCell ref="O243:O244"/>
    <mergeCell ref="P243:P244"/>
    <mergeCell ref="Q243:Q244"/>
    <mergeCell ref="R243:R244"/>
    <mergeCell ref="S243:S244"/>
    <mergeCell ref="T243:T244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J246:J247"/>
    <mergeCell ref="L246:L247"/>
    <mergeCell ref="M246:M247"/>
    <mergeCell ref="N246:N247"/>
    <mergeCell ref="O246:O247"/>
    <mergeCell ref="P246:P247"/>
    <mergeCell ref="Q246:Q247"/>
    <mergeCell ref="R246:R247"/>
    <mergeCell ref="W246:W247"/>
    <mergeCell ref="S252:S253"/>
    <mergeCell ref="T252:T253"/>
    <mergeCell ref="U252:U253"/>
    <mergeCell ref="N258:N259"/>
    <mergeCell ref="O258:O259"/>
    <mergeCell ref="P258:P259"/>
    <mergeCell ref="Q258:Q259"/>
    <mergeCell ref="R258:R259"/>
    <mergeCell ref="S258:S259"/>
    <mergeCell ref="T258:T259"/>
    <mergeCell ref="U258:U259"/>
    <mergeCell ref="U243:U244"/>
    <mergeCell ref="V243:V244"/>
    <mergeCell ref="W243:W244"/>
    <mergeCell ref="V258:V259"/>
    <mergeCell ref="S271:S272"/>
    <mergeCell ref="T271:T272"/>
    <mergeCell ref="U271:U272"/>
    <mergeCell ref="V271:V272"/>
    <mergeCell ref="V252:V253"/>
    <mergeCell ref="U263:U264"/>
    <mergeCell ref="V263:V264"/>
    <mergeCell ref="N252:N253"/>
    <mergeCell ref="W263:W264"/>
    <mergeCell ref="D263:D264"/>
    <mergeCell ref="E263:E264"/>
    <mergeCell ref="F263:F264"/>
    <mergeCell ref="G263:G264"/>
    <mergeCell ref="H263:H264"/>
    <mergeCell ref="I263:I264"/>
    <mergeCell ref="J263:J264"/>
    <mergeCell ref="K263:K264"/>
    <mergeCell ref="L263:L264"/>
    <mergeCell ref="M263:M264"/>
    <mergeCell ref="N263:N264"/>
    <mergeCell ref="O263:O264"/>
    <mergeCell ref="P263:P264"/>
    <mergeCell ref="Q263:Q264"/>
    <mergeCell ref="R263:R264"/>
    <mergeCell ref="S263:S264"/>
    <mergeCell ref="T263:T264"/>
    <mergeCell ref="B265:B266"/>
    <mergeCell ref="C265:C266"/>
    <mergeCell ref="D265:D266"/>
    <mergeCell ref="E265:E266"/>
    <mergeCell ref="F265:F266"/>
    <mergeCell ref="G265:G266"/>
    <mergeCell ref="M265:M266"/>
    <mergeCell ref="N265:N266"/>
    <mergeCell ref="O265:O266"/>
    <mergeCell ref="P265:P266"/>
    <mergeCell ref="Q265:Q266"/>
    <mergeCell ref="R265:R266"/>
    <mergeCell ref="S265:S266"/>
    <mergeCell ref="T265:T266"/>
    <mergeCell ref="U265:U266"/>
    <mergeCell ref="V265:V266"/>
    <mergeCell ref="W265:W266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O278:O279"/>
    <mergeCell ref="P278:P279"/>
    <mergeCell ref="Q278:Q279"/>
    <mergeCell ref="R278:R279"/>
    <mergeCell ref="I271:I272"/>
    <mergeCell ref="J271:J272"/>
    <mergeCell ref="K271:K272"/>
    <mergeCell ref="L271:L272"/>
    <mergeCell ref="M271:M272"/>
    <mergeCell ref="N271:N272"/>
    <mergeCell ref="O271:O272"/>
    <mergeCell ref="P271:P272"/>
    <mergeCell ref="Q271:Q272"/>
    <mergeCell ref="R271:R272"/>
    <mergeCell ref="O273:O274"/>
    <mergeCell ref="P273:P274"/>
    <mergeCell ref="Q273:Q274"/>
    <mergeCell ref="R273:R274"/>
    <mergeCell ref="S278:S279"/>
    <mergeCell ref="T278:T279"/>
    <mergeCell ref="U278:U279"/>
    <mergeCell ref="V278:V279"/>
    <mergeCell ref="B271:B272"/>
    <mergeCell ref="C271:C272"/>
    <mergeCell ref="D271:D272"/>
    <mergeCell ref="E271:E272"/>
    <mergeCell ref="F271:F272"/>
    <mergeCell ref="G271:G272"/>
    <mergeCell ref="H271:H272"/>
    <mergeCell ref="I288:I290"/>
    <mergeCell ref="J288:J290"/>
    <mergeCell ref="H288:H290"/>
    <mergeCell ref="G288:G290"/>
    <mergeCell ref="F288:F290"/>
    <mergeCell ref="E288:E290"/>
    <mergeCell ref="D288:D290"/>
    <mergeCell ref="C288:C290"/>
    <mergeCell ref="N288:N290"/>
    <mergeCell ref="O288:O290"/>
    <mergeCell ref="P288:P290"/>
    <mergeCell ref="Q288:Q290"/>
    <mergeCell ref="R288:R290"/>
    <mergeCell ref="S288:S290"/>
    <mergeCell ref="T288:T290"/>
    <mergeCell ref="U288:U290"/>
    <mergeCell ref="V288:V290"/>
    <mergeCell ref="B278:B279"/>
    <mergeCell ref="C278:C279"/>
    <mergeCell ref="D278:D279"/>
    <mergeCell ref="E278:E279"/>
    <mergeCell ref="B291:B292"/>
    <mergeCell ref="B293:B294"/>
    <mergeCell ref="B297:B298"/>
    <mergeCell ref="C291:C292"/>
    <mergeCell ref="C293:C294"/>
    <mergeCell ref="C297:C298"/>
    <mergeCell ref="B301:B302"/>
    <mergeCell ref="C301:C302"/>
    <mergeCell ref="D291:D292"/>
    <mergeCell ref="D293:D294"/>
    <mergeCell ref="D297:D298"/>
    <mergeCell ref="D301:D302"/>
    <mergeCell ref="E291:E292"/>
    <mergeCell ref="E293:E294"/>
    <mergeCell ref="E297:E298"/>
    <mergeCell ref="E301:E302"/>
    <mergeCell ref="F291:F292"/>
    <mergeCell ref="F293:F294"/>
    <mergeCell ref="F297:F298"/>
    <mergeCell ref="F301:F302"/>
    <mergeCell ref="O301:O302"/>
    <mergeCell ref="G291:G292"/>
    <mergeCell ref="G293:G294"/>
    <mergeCell ref="G297:G298"/>
    <mergeCell ref="G301:G302"/>
    <mergeCell ref="H291:H292"/>
    <mergeCell ref="H293:H294"/>
    <mergeCell ref="H297:H298"/>
    <mergeCell ref="H301:H302"/>
    <mergeCell ref="I291:I292"/>
    <mergeCell ref="I293:I294"/>
    <mergeCell ref="I297:I298"/>
    <mergeCell ref="I301:I302"/>
    <mergeCell ref="J291:J292"/>
    <mergeCell ref="J293:J294"/>
    <mergeCell ref="J297:J298"/>
    <mergeCell ref="J301:J302"/>
    <mergeCell ref="Q293:Q294"/>
    <mergeCell ref="R293:R294"/>
    <mergeCell ref="Q297:Q298"/>
    <mergeCell ref="R297:R298"/>
    <mergeCell ref="Q301:Q302"/>
    <mergeCell ref="R301:R302"/>
    <mergeCell ref="S291:S292"/>
    <mergeCell ref="S293:S294"/>
    <mergeCell ref="S297:S298"/>
    <mergeCell ref="S301:S302"/>
    <mergeCell ref="T291:T292"/>
    <mergeCell ref="T293:T294"/>
    <mergeCell ref="T297:T298"/>
    <mergeCell ref="T301:T302"/>
    <mergeCell ref="K291:K292"/>
    <mergeCell ref="K293:K294"/>
    <mergeCell ref="K297:K298"/>
    <mergeCell ref="K301:K302"/>
    <mergeCell ref="L291:L292"/>
    <mergeCell ref="L293:L294"/>
    <mergeCell ref="L301:L302"/>
    <mergeCell ref="M291:M292"/>
    <mergeCell ref="M293:M294"/>
    <mergeCell ref="M297:M298"/>
    <mergeCell ref="M301:M302"/>
    <mergeCell ref="N291:N292"/>
    <mergeCell ref="N293:N294"/>
    <mergeCell ref="N297:N298"/>
    <mergeCell ref="N301:N302"/>
    <mergeCell ref="O291:O292"/>
    <mergeCell ref="O293:O294"/>
    <mergeCell ref="O297:O298"/>
    <mergeCell ref="U291:U292"/>
    <mergeCell ref="U293:U294"/>
    <mergeCell ref="U297:U298"/>
    <mergeCell ref="U301:U302"/>
    <mergeCell ref="V291:V292"/>
    <mergeCell ref="V293:V294"/>
    <mergeCell ref="V297:V298"/>
    <mergeCell ref="V301:V302"/>
    <mergeCell ref="W291:W292"/>
    <mergeCell ref="W293:W294"/>
    <mergeCell ref="W297:W298"/>
    <mergeCell ref="B305:B306"/>
    <mergeCell ref="C305:C306"/>
    <mergeCell ref="D305:D306"/>
    <mergeCell ref="E305:E306"/>
    <mergeCell ref="F305:F306"/>
    <mergeCell ref="M305:M306"/>
    <mergeCell ref="N305:N306"/>
    <mergeCell ref="O305:O306"/>
    <mergeCell ref="P305:P306"/>
    <mergeCell ref="Q305:Q306"/>
    <mergeCell ref="R305:R306"/>
    <mergeCell ref="S305:S306"/>
    <mergeCell ref="T305:T306"/>
    <mergeCell ref="U305:U306"/>
    <mergeCell ref="V305:V306"/>
    <mergeCell ref="P291:P292"/>
    <mergeCell ref="P293:P294"/>
    <mergeCell ref="P297:P298"/>
    <mergeCell ref="P301:P302"/>
    <mergeCell ref="Q291:Q292"/>
    <mergeCell ref="R291:R292"/>
    <mergeCell ref="V307:V308"/>
    <mergeCell ref="U307:U308"/>
    <mergeCell ref="T307:T308"/>
    <mergeCell ref="W307:W308"/>
    <mergeCell ref="S307:S308"/>
    <mergeCell ref="R307:R308"/>
    <mergeCell ref="Q307:Q308"/>
    <mergeCell ref="P307:P308"/>
    <mergeCell ref="O307:O308"/>
    <mergeCell ref="N307:N308"/>
    <mergeCell ref="J307:J308"/>
    <mergeCell ref="I307:I308"/>
    <mergeCell ref="H307:H308"/>
    <mergeCell ref="G307:G308"/>
    <mergeCell ref="F307:F308"/>
    <mergeCell ref="E307:E308"/>
    <mergeCell ref="D307:D308"/>
    <mergeCell ref="C307:C308"/>
    <mergeCell ref="B307:B308"/>
    <mergeCell ref="B309:B310"/>
    <mergeCell ref="C309:C310"/>
    <mergeCell ref="D309:D310"/>
    <mergeCell ref="E309:E310"/>
    <mergeCell ref="F309:F310"/>
    <mergeCell ref="B311:B312"/>
    <mergeCell ref="B313:B314"/>
    <mergeCell ref="C311:C312"/>
    <mergeCell ref="C313:C314"/>
    <mergeCell ref="D311:D312"/>
    <mergeCell ref="D313:D314"/>
    <mergeCell ref="E311:E312"/>
    <mergeCell ref="E313:E314"/>
    <mergeCell ref="F311:F312"/>
    <mergeCell ref="F313:F314"/>
    <mergeCell ref="G309:G310"/>
    <mergeCell ref="G311:G312"/>
    <mergeCell ref="G313:G314"/>
    <mergeCell ref="H309:H310"/>
    <mergeCell ref="H311:H312"/>
    <mergeCell ref="H313:H314"/>
    <mergeCell ref="I309:I310"/>
    <mergeCell ref="I311:I312"/>
    <mergeCell ref="I313:I314"/>
    <mergeCell ref="J309:J310"/>
    <mergeCell ref="J311:J312"/>
    <mergeCell ref="J313:J314"/>
    <mergeCell ref="K311:K312"/>
    <mergeCell ref="K313:K314"/>
    <mergeCell ref="L311:L312"/>
    <mergeCell ref="M309:M310"/>
    <mergeCell ref="M311:M312"/>
    <mergeCell ref="M313:M314"/>
    <mergeCell ref="N309:N310"/>
    <mergeCell ref="N311:N312"/>
    <mergeCell ref="N313:N314"/>
    <mergeCell ref="O309:O310"/>
    <mergeCell ref="O311:O312"/>
    <mergeCell ref="O313:O314"/>
    <mergeCell ref="P309:P310"/>
    <mergeCell ref="P311:P312"/>
    <mergeCell ref="P313:P314"/>
    <mergeCell ref="Q309:Q310"/>
    <mergeCell ref="Q311:Q312"/>
    <mergeCell ref="Q313:Q314"/>
    <mergeCell ref="R309:R310"/>
    <mergeCell ref="R311:R312"/>
    <mergeCell ref="R313:R314"/>
    <mergeCell ref="S309:S310"/>
    <mergeCell ref="S311:S312"/>
    <mergeCell ref="S313:S314"/>
    <mergeCell ref="T309:T310"/>
    <mergeCell ref="T311:T312"/>
    <mergeCell ref="T313:T314"/>
    <mergeCell ref="U309:U310"/>
    <mergeCell ref="U311:U312"/>
    <mergeCell ref="U313:U314"/>
    <mergeCell ref="V309:V310"/>
    <mergeCell ref="V311:V312"/>
    <mergeCell ref="V313:V314"/>
    <mergeCell ref="W309:W310"/>
    <mergeCell ref="W311:W312"/>
    <mergeCell ref="W313:W314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L319:L320"/>
    <mergeCell ref="M319:M320"/>
    <mergeCell ref="N319:N320"/>
    <mergeCell ref="O319:O320"/>
    <mergeCell ref="P319:P320"/>
    <mergeCell ref="Q319:Q320"/>
    <mergeCell ref="R319:R320"/>
    <mergeCell ref="S319:S320"/>
    <mergeCell ref="T319:T320"/>
    <mergeCell ref="U319:U320"/>
    <mergeCell ref="V319:V320"/>
    <mergeCell ref="W319:W320"/>
    <mergeCell ref="B321:B322"/>
    <mergeCell ref="D321:D322"/>
    <mergeCell ref="E321:E322"/>
    <mergeCell ref="F321:F322"/>
    <mergeCell ref="G321:G322"/>
    <mergeCell ref="H321:H322"/>
    <mergeCell ref="I321:I322"/>
    <mergeCell ref="J321:J322"/>
    <mergeCell ref="K321:K322"/>
    <mergeCell ref="L321:L322"/>
    <mergeCell ref="A323:A324"/>
    <mergeCell ref="A325:A326"/>
    <mergeCell ref="B323:B324"/>
    <mergeCell ref="B325:B326"/>
    <mergeCell ref="C321:C322"/>
    <mergeCell ref="C323:C324"/>
    <mergeCell ref="C325:C326"/>
    <mergeCell ref="D323:D324"/>
    <mergeCell ref="D325:D326"/>
    <mergeCell ref="E323:E324"/>
    <mergeCell ref="E325:E326"/>
    <mergeCell ref="F323:F324"/>
    <mergeCell ref="F325:F326"/>
    <mergeCell ref="G323:G324"/>
    <mergeCell ref="G325:G326"/>
    <mergeCell ref="H323:H324"/>
    <mergeCell ref="H325:H326"/>
    <mergeCell ref="I323:I324"/>
    <mergeCell ref="I325:I326"/>
    <mergeCell ref="K325:K326"/>
    <mergeCell ref="L323:L324"/>
    <mergeCell ref="L325:L326"/>
    <mergeCell ref="M321:M322"/>
    <mergeCell ref="M323:M324"/>
    <mergeCell ref="M325:M326"/>
    <mergeCell ref="N321:N322"/>
    <mergeCell ref="N323:N324"/>
    <mergeCell ref="N325:N326"/>
    <mergeCell ref="O321:O322"/>
    <mergeCell ref="O323:O324"/>
    <mergeCell ref="O325:O326"/>
    <mergeCell ref="P321:P322"/>
    <mergeCell ref="P323:P324"/>
    <mergeCell ref="N327:N328"/>
    <mergeCell ref="O327:O328"/>
    <mergeCell ref="P327:P328"/>
    <mergeCell ref="Q327:Q328"/>
    <mergeCell ref="R327:R328"/>
    <mergeCell ref="Q321:Q322"/>
    <mergeCell ref="R321:R322"/>
    <mergeCell ref="Q323:Q324"/>
    <mergeCell ref="R323:R324"/>
    <mergeCell ref="Q325:Q326"/>
    <mergeCell ref="R325:R326"/>
    <mergeCell ref="P325:P326"/>
    <mergeCell ref="S327:S328"/>
    <mergeCell ref="T327:T328"/>
    <mergeCell ref="U327:U328"/>
    <mergeCell ref="V327:V328"/>
    <mergeCell ref="W327:W328"/>
    <mergeCell ref="S321:S322"/>
    <mergeCell ref="S323:S324"/>
    <mergeCell ref="S325:S326"/>
    <mergeCell ref="T321:T322"/>
    <mergeCell ref="U321:U322"/>
    <mergeCell ref="V321:V322"/>
    <mergeCell ref="W321:W322"/>
    <mergeCell ref="T323:T324"/>
    <mergeCell ref="U323:U324"/>
    <mergeCell ref="V323:V324"/>
    <mergeCell ref="W323:W324"/>
    <mergeCell ref="T325:T326"/>
    <mergeCell ref="U325:U326"/>
    <mergeCell ref="V325:V326"/>
    <mergeCell ref="W325:W326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I329:I330"/>
    <mergeCell ref="J329:J330"/>
    <mergeCell ref="K329:K330"/>
    <mergeCell ref="L329:L330"/>
    <mergeCell ref="M329:M330"/>
    <mergeCell ref="N329:N330"/>
    <mergeCell ref="O329:O330"/>
    <mergeCell ref="P329:P330"/>
    <mergeCell ref="Q329:Q330"/>
    <mergeCell ref="R329:R330"/>
    <mergeCell ref="S329:S330"/>
    <mergeCell ref="T329:T330"/>
    <mergeCell ref="U329:U330"/>
    <mergeCell ref="V329:V330"/>
    <mergeCell ref="W329:W330"/>
    <mergeCell ref="B327:B328"/>
    <mergeCell ref="C327:C328"/>
    <mergeCell ref="D327:D328"/>
    <mergeCell ref="E327:E328"/>
    <mergeCell ref="B333:B334"/>
    <mergeCell ref="B336:B337"/>
    <mergeCell ref="B338:B339"/>
    <mergeCell ref="C333:C334"/>
    <mergeCell ref="C336:C337"/>
    <mergeCell ref="C338:C339"/>
    <mergeCell ref="D333:D334"/>
    <mergeCell ref="D336:D337"/>
    <mergeCell ref="D338:D339"/>
    <mergeCell ref="E333:E334"/>
    <mergeCell ref="E336:E337"/>
    <mergeCell ref="E338:E339"/>
    <mergeCell ref="F333:F334"/>
    <mergeCell ref="F336:F337"/>
    <mergeCell ref="F338:F339"/>
    <mergeCell ref="G333:G334"/>
    <mergeCell ref="G336:G337"/>
    <mergeCell ref="G338:G339"/>
    <mergeCell ref="H333:H334"/>
    <mergeCell ref="H336:H337"/>
    <mergeCell ref="H338:H339"/>
    <mergeCell ref="I333:I334"/>
    <mergeCell ref="I336:I337"/>
    <mergeCell ref="I338:I339"/>
    <mergeCell ref="J333:J334"/>
    <mergeCell ref="J336:J337"/>
    <mergeCell ref="J338:J339"/>
    <mergeCell ref="K333:K334"/>
    <mergeCell ref="K336:K337"/>
    <mergeCell ref="K338:K339"/>
    <mergeCell ref="L336:L337"/>
    <mergeCell ref="L338:L339"/>
    <mergeCell ref="M333:M334"/>
    <mergeCell ref="M336:M337"/>
    <mergeCell ref="M338:M339"/>
    <mergeCell ref="T333:T334"/>
    <mergeCell ref="T336:T337"/>
    <mergeCell ref="T338:T339"/>
    <mergeCell ref="U333:U334"/>
    <mergeCell ref="U336:U337"/>
    <mergeCell ref="U338:U339"/>
    <mergeCell ref="V333:V334"/>
    <mergeCell ref="V336:V337"/>
    <mergeCell ref="V338:V339"/>
    <mergeCell ref="W336:W337"/>
    <mergeCell ref="N333:N334"/>
    <mergeCell ref="N336:N337"/>
    <mergeCell ref="N338:N339"/>
    <mergeCell ref="O333:O334"/>
    <mergeCell ref="O336:O337"/>
    <mergeCell ref="O338:O339"/>
    <mergeCell ref="P333:P334"/>
    <mergeCell ref="P336:P337"/>
    <mergeCell ref="P338:P339"/>
    <mergeCell ref="Q333:Q334"/>
    <mergeCell ref="Q336:Q337"/>
    <mergeCell ref="Q338:Q339"/>
    <mergeCell ref="R333:R334"/>
    <mergeCell ref="R336:R337"/>
    <mergeCell ref="R338:R339"/>
    <mergeCell ref="S333:S334"/>
    <mergeCell ref="S336:S337"/>
    <mergeCell ref="S338:S339"/>
    <mergeCell ref="AL180:AL183"/>
    <mergeCell ref="X56:X57"/>
    <mergeCell ref="Y56:Y57"/>
    <mergeCell ref="Z56:Z57"/>
    <mergeCell ref="AA56:AA57"/>
    <mergeCell ref="AB56:AB57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AK56:AK57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Y79:Y80"/>
    <mergeCell ref="Z79:Z80"/>
    <mergeCell ref="AA79:AA80"/>
    <mergeCell ref="AB79:AB80"/>
    <mergeCell ref="AC79:AC80"/>
    <mergeCell ref="AD99:AD100"/>
    <mergeCell ref="AE99:AE100"/>
    <mergeCell ref="AF99:AF100"/>
    <mergeCell ref="AG99:AG100"/>
    <mergeCell ref="AH99:AH100"/>
    <mergeCell ref="AI99:AI100"/>
    <mergeCell ref="AJ99:AJ100"/>
    <mergeCell ref="AK99:AK100"/>
    <mergeCell ref="AM99:AM100"/>
    <mergeCell ref="AN99:AN100"/>
    <mergeCell ref="AK79:AK80"/>
    <mergeCell ref="AO79:AO80"/>
    <mergeCell ref="X89:X90"/>
    <mergeCell ref="Y89:Y90"/>
    <mergeCell ref="Z89:Z90"/>
    <mergeCell ref="AA89:AA90"/>
    <mergeCell ref="AB89:AB90"/>
    <mergeCell ref="AC89:AC90"/>
    <mergeCell ref="AD89:AD90"/>
    <mergeCell ref="AE89:AE90"/>
    <mergeCell ref="AF89:AF90"/>
    <mergeCell ref="AG89:AG90"/>
    <mergeCell ref="AH89:AH90"/>
    <mergeCell ref="AI89:AI90"/>
    <mergeCell ref="AJ89:AJ90"/>
    <mergeCell ref="AK89:AK90"/>
    <mergeCell ref="AM89:AM90"/>
    <mergeCell ref="AO99:AO100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1:AG102"/>
    <mergeCell ref="AH101:AH102"/>
    <mergeCell ref="AI101:AI102"/>
    <mergeCell ref="AJ101:AJ102"/>
    <mergeCell ref="AK101:AK102"/>
    <mergeCell ref="AN101:AN102"/>
    <mergeCell ref="AO101:AO102"/>
    <mergeCell ref="W99:W100"/>
    <mergeCell ref="X99:X100"/>
    <mergeCell ref="Y99:Y100"/>
    <mergeCell ref="Z99:Z100"/>
    <mergeCell ref="AA99:AA100"/>
    <mergeCell ref="AB99:AB100"/>
    <mergeCell ref="AC99:AC10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F129:AF130"/>
    <mergeCell ref="AG129:AG130"/>
    <mergeCell ref="AH129:AH130"/>
    <mergeCell ref="AI129:AI130"/>
    <mergeCell ref="AJ129:AJ130"/>
    <mergeCell ref="AK129:AK130"/>
    <mergeCell ref="AL129:AL130"/>
    <mergeCell ref="AM129:AM130"/>
    <mergeCell ref="AN129:AN130"/>
    <mergeCell ref="AO129:AO130"/>
    <mergeCell ref="X132:X133"/>
    <mergeCell ref="Y132:Y133"/>
    <mergeCell ref="Z132:Z133"/>
    <mergeCell ref="AA132:AA133"/>
    <mergeCell ref="AB132:AB133"/>
    <mergeCell ref="AC132:AC133"/>
    <mergeCell ref="AD132:AD133"/>
    <mergeCell ref="AE132:AE133"/>
    <mergeCell ref="AF132:AF133"/>
    <mergeCell ref="AG132:AG133"/>
    <mergeCell ref="AH132:AH133"/>
    <mergeCell ref="AI132:AI133"/>
    <mergeCell ref="AJ132:AJ133"/>
    <mergeCell ref="AK132:AK133"/>
    <mergeCell ref="X134:X135"/>
    <mergeCell ref="X136:X137"/>
    <mergeCell ref="Y134:Y135"/>
    <mergeCell ref="Y136:Y137"/>
    <mergeCell ref="Z134:Z135"/>
    <mergeCell ref="Z136:Z137"/>
    <mergeCell ref="AA134:AA135"/>
    <mergeCell ref="AA136:AA137"/>
    <mergeCell ref="AB134:AB135"/>
    <mergeCell ref="AB136:AB137"/>
    <mergeCell ref="AC134:AC135"/>
    <mergeCell ref="AC136:AC137"/>
    <mergeCell ref="AD134:AD135"/>
    <mergeCell ref="AD136:AD137"/>
    <mergeCell ref="AE134:AE135"/>
    <mergeCell ref="AE136:AE137"/>
    <mergeCell ref="AF134:AF135"/>
    <mergeCell ref="AG134:AG135"/>
    <mergeCell ref="AG136:AG137"/>
    <mergeCell ref="AH134:AH135"/>
    <mergeCell ref="AH136:AH137"/>
    <mergeCell ref="AI134:AI135"/>
    <mergeCell ref="AI136:AI137"/>
    <mergeCell ref="AJ134:AJ135"/>
    <mergeCell ref="AJ136:AJ137"/>
    <mergeCell ref="AK134:AK135"/>
    <mergeCell ref="AK136:AK137"/>
    <mergeCell ref="AM132:AM133"/>
    <mergeCell ref="AN132:AN133"/>
    <mergeCell ref="AO132:AO133"/>
    <mergeCell ref="AM134:AM135"/>
    <mergeCell ref="AN134:AN135"/>
    <mergeCell ref="AO134:AO135"/>
    <mergeCell ref="AM136:AM137"/>
    <mergeCell ref="AN136:AN137"/>
    <mergeCell ref="AO136:AO137"/>
    <mergeCell ref="X153:X154"/>
    <mergeCell ref="Y153:Y154"/>
    <mergeCell ref="Z153:Z154"/>
    <mergeCell ref="AA153:AA154"/>
    <mergeCell ref="AB153:AB154"/>
    <mergeCell ref="AC153:AC154"/>
    <mergeCell ref="AD153:AD154"/>
    <mergeCell ref="AE153:AE154"/>
    <mergeCell ref="AF153:AF154"/>
    <mergeCell ref="AG153:AG154"/>
    <mergeCell ref="AH153:AH154"/>
    <mergeCell ref="AI153:AI154"/>
    <mergeCell ref="AJ153:AJ154"/>
    <mergeCell ref="AM153:AM154"/>
    <mergeCell ref="AN153:AN154"/>
    <mergeCell ref="AO153:AO154"/>
    <mergeCell ref="AF136:AF137"/>
    <mergeCell ref="X157:X158"/>
    <mergeCell ref="Y157:Y158"/>
    <mergeCell ref="Z157:Z158"/>
    <mergeCell ref="AA157:AA158"/>
    <mergeCell ref="AB157:AB158"/>
    <mergeCell ref="AC157:AC158"/>
    <mergeCell ref="AD157:AD158"/>
    <mergeCell ref="AE157:AE158"/>
    <mergeCell ref="AF157:AF158"/>
    <mergeCell ref="AG157:AG158"/>
    <mergeCell ref="AH157:AH158"/>
    <mergeCell ref="AI157:AI158"/>
    <mergeCell ref="AJ157:AJ158"/>
    <mergeCell ref="AM157:AM158"/>
    <mergeCell ref="AN157:AN158"/>
    <mergeCell ref="AO157:AO158"/>
    <mergeCell ref="X155:X156"/>
    <mergeCell ref="Y155:Y156"/>
    <mergeCell ref="Z155:Z156"/>
    <mergeCell ref="AA155:AA156"/>
    <mergeCell ref="AB155:AB156"/>
    <mergeCell ref="AC155:AC156"/>
    <mergeCell ref="AD155:AD156"/>
    <mergeCell ref="AE155:AE156"/>
    <mergeCell ref="AF155:AF156"/>
    <mergeCell ref="AG155:AG156"/>
    <mergeCell ref="AH155:AH156"/>
    <mergeCell ref="AI155:AI156"/>
    <mergeCell ref="AJ155:AJ156"/>
    <mergeCell ref="AM155:AM156"/>
    <mergeCell ref="AN155:AN156"/>
    <mergeCell ref="AO155:AO156"/>
    <mergeCell ref="AI161:AI162"/>
    <mergeCell ref="AJ161:AJ162"/>
    <mergeCell ref="AM161:AM162"/>
    <mergeCell ref="AN161:AN162"/>
    <mergeCell ref="AO161:AO162"/>
    <mergeCell ref="X159:X160"/>
    <mergeCell ref="Y159:Y160"/>
    <mergeCell ref="Z159:Z160"/>
    <mergeCell ref="AA159:AA160"/>
    <mergeCell ref="AB159:AB160"/>
    <mergeCell ref="AC159:AC160"/>
    <mergeCell ref="AD159:AD160"/>
    <mergeCell ref="AE159:AE160"/>
    <mergeCell ref="AF159:AF160"/>
    <mergeCell ref="AG159:AG160"/>
    <mergeCell ref="AH159:AH160"/>
    <mergeCell ref="AI159:AI160"/>
    <mergeCell ref="AJ159:AJ160"/>
    <mergeCell ref="AM159:AM160"/>
    <mergeCell ref="AN159:AN160"/>
    <mergeCell ref="AO159:AO160"/>
    <mergeCell ref="X164:X166"/>
    <mergeCell ref="Y164:Y165"/>
    <mergeCell ref="Z164:Z165"/>
    <mergeCell ref="AA164:AA165"/>
    <mergeCell ref="AB164:AB165"/>
    <mergeCell ref="AC164:AC165"/>
    <mergeCell ref="AD164:AD165"/>
    <mergeCell ref="AE164:AE165"/>
    <mergeCell ref="AF164:AF165"/>
    <mergeCell ref="AG164:AG165"/>
    <mergeCell ref="AH164:AH165"/>
    <mergeCell ref="X161:X162"/>
    <mergeCell ref="Y161:Y162"/>
    <mergeCell ref="Z161:Z162"/>
    <mergeCell ref="AA161:AA162"/>
    <mergeCell ref="AB161:AB162"/>
    <mergeCell ref="AC161:AC162"/>
    <mergeCell ref="AD161:AD162"/>
    <mergeCell ref="AE161:AE162"/>
    <mergeCell ref="AF161:AF162"/>
    <mergeCell ref="AG161:AG162"/>
    <mergeCell ref="AH161:AH162"/>
    <mergeCell ref="AM164:AM166"/>
    <mergeCell ref="AN164:AN166"/>
    <mergeCell ref="AO164:AO166"/>
    <mergeCell ref="X169:X170"/>
    <mergeCell ref="Y169:Y170"/>
    <mergeCell ref="Z169:Z170"/>
    <mergeCell ref="AA169:AA170"/>
    <mergeCell ref="AB169:AB170"/>
    <mergeCell ref="AC169:AC170"/>
    <mergeCell ref="AD169:AD170"/>
    <mergeCell ref="AE169:AE170"/>
    <mergeCell ref="AF169:AF170"/>
    <mergeCell ref="AG169:AG170"/>
    <mergeCell ref="AH169:AH170"/>
    <mergeCell ref="AI169:AI170"/>
    <mergeCell ref="AJ169:AJ170"/>
    <mergeCell ref="AM169:AM170"/>
    <mergeCell ref="AN169:AN170"/>
    <mergeCell ref="AO169:AO170"/>
    <mergeCell ref="X167:X168"/>
    <mergeCell ref="Y167:Y168"/>
    <mergeCell ref="Z167:Z168"/>
    <mergeCell ref="AA167:AA168"/>
    <mergeCell ref="AB167:AB168"/>
    <mergeCell ref="AC167:AC168"/>
    <mergeCell ref="AD167:AD168"/>
    <mergeCell ref="AE167:AE168"/>
    <mergeCell ref="AF167:AF168"/>
    <mergeCell ref="AG167:AG168"/>
    <mergeCell ref="AH167:AH168"/>
    <mergeCell ref="AI167:AI168"/>
    <mergeCell ref="AJ167:AJ168"/>
    <mergeCell ref="AI171:AI172"/>
    <mergeCell ref="AJ171:AJ172"/>
    <mergeCell ref="AM171:AM172"/>
    <mergeCell ref="AN171:AN172"/>
    <mergeCell ref="AO171:AO172"/>
    <mergeCell ref="X173:X174"/>
    <mergeCell ref="Y173:Y174"/>
    <mergeCell ref="Z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I173:AI174"/>
    <mergeCell ref="AJ173:AJ174"/>
    <mergeCell ref="AM173:AM174"/>
    <mergeCell ref="AN173:AN174"/>
    <mergeCell ref="AO173:AO174"/>
    <mergeCell ref="AO212:AO213"/>
    <mergeCell ref="AM186:AM188"/>
    <mergeCell ref="AN186:AN188"/>
    <mergeCell ref="AO186:AO188"/>
    <mergeCell ref="AM191:AM192"/>
    <mergeCell ref="AN191:AN192"/>
    <mergeCell ref="AO191:AO192"/>
    <mergeCell ref="AM193:AM194"/>
    <mergeCell ref="AN193:AN194"/>
    <mergeCell ref="AO193:AO194"/>
    <mergeCell ref="AM195:AM196"/>
    <mergeCell ref="AN195:AN196"/>
    <mergeCell ref="AO195:AO196"/>
    <mergeCell ref="AM197:AM198"/>
    <mergeCell ref="AN197:AN198"/>
    <mergeCell ref="AO197:AO198"/>
    <mergeCell ref="AM199:AM200"/>
    <mergeCell ref="AN199:AN200"/>
    <mergeCell ref="AO199:AO200"/>
    <mergeCell ref="AM218:AM219"/>
    <mergeCell ref="AN218:AN219"/>
    <mergeCell ref="AO218:AO219"/>
    <mergeCell ref="AM220:AM221"/>
    <mergeCell ref="AN220:AN221"/>
    <mergeCell ref="AO220:AO221"/>
    <mergeCell ref="AM222:AM223"/>
    <mergeCell ref="AN222:AN223"/>
    <mergeCell ref="AO222:AO223"/>
    <mergeCell ref="AM224:AM225"/>
    <mergeCell ref="AN224:AN225"/>
    <mergeCell ref="AO224:AO225"/>
    <mergeCell ref="AM226:AM227"/>
    <mergeCell ref="AN226:AN227"/>
    <mergeCell ref="AO226:AO227"/>
    <mergeCell ref="AM201:AM202"/>
    <mergeCell ref="AN201:AN202"/>
    <mergeCell ref="AO201:AO202"/>
    <mergeCell ref="AM203:AM204"/>
    <mergeCell ref="AN203:AN204"/>
    <mergeCell ref="AO203:AO204"/>
    <mergeCell ref="AM205:AM206"/>
    <mergeCell ref="AN205:AN206"/>
    <mergeCell ref="AO205:AO206"/>
    <mergeCell ref="AM208:AM209"/>
    <mergeCell ref="AN208:AN209"/>
    <mergeCell ref="AO208:AO209"/>
    <mergeCell ref="AM210:AM211"/>
    <mergeCell ref="AN210:AN211"/>
    <mergeCell ref="AO210:AO211"/>
    <mergeCell ref="AM212:AM213"/>
    <mergeCell ref="AN212:AN213"/>
    <mergeCell ref="AM228:AM229"/>
    <mergeCell ref="AN228:AN229"/>
    <mergeCell ref="AO228:AO229"/>
    <mergeCell ref="AM231:AM232"/>
    <mergeCell ref="AN231:AN232"/>
    <mergeCell ref="AO231:AO232"/>
    <mergeCell ref="AM233:AM234"/>
    <mergeCell ref="AN233:AN234"/>
    <mergeCell ref="AO233:AO234"/>
    <mergeCell ref="AM235:AM236"/>
    <mergeCell ref="AN235:AN236"/>
    <mergeCell ref="AO235:AO236"/>
    <mergeCell ref="AM237:AM238"/>
    <mergeCell ref="AN237:AN238"/>
    <mergeCell ref="AO237:AO238"/>
    <mergeCell ref="AM240:AM241"/>
    <mergeCell ref="X199:X200"/>
    <mergeCell ref="Y199:Y200"/>
    <mergeCell ref="Z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N240:AN241"/>
    <mergeCell ref="AO240:AO241"/>
    <mergeCell ref="AM216:AM217"/>
    <mergeCell ref="AN216:AN217"/>
    <mergeCell ref="AO216:AO217"/>
    <mergeCell ref="Y338:Y339"/>
    <mergeCell ref="Z338:Z339"/>
    <mergeCell ref="AA338:AA339"/>
    <mergeCell ref="AB338:AB339"/>
    <mergeCell ref="AC338:AC339"/>
    <mergeCell ref="AD338:AD339"/>
    <mergeCell ref="AE338:AE339"/>
    <mergeCell ref="AF338:AF339"/>
    <mergeCell ref="AG338:AG339"/>
    <mergeCell ref="AH338:AH339"/>
    <mergeCell ref="AI338:AI339"/>
    <mergeCell ref="AJ338:AJ339"/>
    <mergeCell ref="AM338:AM339"/>
    <mergeCell ref="AN338:AN339"/>
    <mergeCell ref="AO338:AO339"/>
    <mergeCell ref="AI336:AI337"/>
    <mergeCell ref="AJ336:AJ337"/>
    <mergeCell ref="AM336:AM337"/>
    <mergeCell ref="AN336:AN337"/>
    <mergeCell ref="AO336:AO337"/>
    <mergeCell ref="AH336:AH337"/>
    <mergeCell ref="AG336:AG337"/>
    <mergeCell ref="AF336:AF337"/>
    <mergeCell ref="AE336:AE337"/>
    <mergeCell ref="Y333:Y334"/>
    <mergeCell ref="Z333:Z334"/>
    <mergeCell ref="AA333:AA334"/>
    <mergeCell ref="AC333:AC334"/>
    <mergeCell ref="AD333:AD334"/>
    <mergeCell ref="AE333:AE334"/>
    <mergeCell ref="AF333:AF334"/>
    <mergeCell ref="AG333:AG334"/>
    <mergeCell ref="AH333:AH334"/>
    <mergeCell ref="AI333:AI334"/>
    <mergeCell ref="AJ333:AJ334"/>
    <mergeCell ref="AM333:AM334"/>
    <mergeCell ref="AN333:AN334"/>
    <mergeCell ref="AO333:AO334"/>
    <mergeCell ref="AM331:AM332"/>
    <mergeCell ref="AN331:AN332"/>
    <mergeCell ref="AO331:AO332"/>
    <mergeCell ref="AM329:AM330"/>
    <mergeCell ref="AN329:AN330"/>
    <mergeCell ref="AO329:AO330"/>
    <mergeCell ref="AM327:AM328"/>
    <mergeCell ref="AN327:AN328"/>
    <mergeCell ref="AO327:AO328"/>
    <mergeCell ref="AM325:AM326"/>
    <mergeCell ref="AN325:AN326"/>
    <mergeCell ref="AO325:AO326"/>
    <mergeCell ref="AM323:AM324"/>
    <mergeCell ref="AN323:AN324"/>
    <mergeCell ref="AO323:AO324"/>
    <mergeCell ref="AM321:AM322"/>
    <mergeCell ref="AN321:AN322"/>
    <mergeCell ref="AO321:AO322"/>
    <mergeCell ref="AM319:AM320"/>
    <mergeCell ref="AN319:AN320"/>
    <mergeCell ref="AO319:AO320"/>
    <mergeCell ref="AM317:AM318"/>
    <mergeCell ref="AN317:AN318"/>
    <mergeCell ref="AO317:AO318"/>
    <mergeCell ref="AM315:AM316"/>
    <mergeCell ref="AN315:AN316"/>
    <mergeCell ref="AO315:AO316"/>
    <mergeCell ref="AM313:AM314"/>
    <mergeCell ref="AN313:AN314"/>
    <mergeCell ref="AO313:AO314"/>
    <mergeCell ref="AM311:AM312"/>
    <mergeCell ref="AN311:AN312"/>
    <mergeCell ref="AO311:AO312"/>
    <mergeCell ref="AM309:AM310"/>
    <mergeCell ref="AN309:AN310"/>
    <mergeCell ref="AO309:AO310"/>
    <mergeCell ref="AM307:AM308"/>
    <mergeCell ref="AN307:AN308"/>
    <mergeCell ref="AO307:AO308"/>
    <mergeCell ref="AM305:AM306"/>
    <mergeCell ref="AN305:AN306"/>
    <mergeCell ref="AO305:AO306"/>
    <mergeCell ref="AM303:AM304"/>
    <mergeCell ref="AN303:AN304"/>
    <mergeCell ref="AO303:AO304"/>
    <mergeCell ref="Y301:Y302"/>
    <mergeCell ref="Z301:Z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I301:AI302"/>
    <mergeCell ref="AJ301:AJ302"/>
    <mergeCell ref="AM301:AM302"/>
    <mergeCell ref="AN301:AN302"/>
    <mergeCell ref="AO301:AO302"/>
    <mergeCell ref="Y297:Y298"/>
    <mergeCell ref="Z297:Z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I297:AI298"/>
    <mergeCell ref="AJ297:AJ298"/>
    <mergeCell ref="AM297:AM298"/>
    <mergeCell ref="AN297:AN298"/>
    <mergeCell ref="AO297:AO298"/>
    <mergeCell ref="X293:X294"/>
    <mergeCell ref="Y293:Y294"/>
    <mergeCell ref="Z293:Z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I293:AI294"/>
    <mergeCell ref="AJ293:AJ294"/>
    <mergeCell ref="AM293:AM294"/>
    <mergeCell ref="AN293:AN294"/>
    <mergeCell ref="AO293:AO294"/>
    <mergeCell ref="AM255:AM256"/>
    <mergeCell ref="AN255:AN256"/>
    <mergeCell ref="AO255:AO256"/>
    <mergeCell ref="AM257:AM258"/>
    <mergeCell ref="Y291:Y292"/>
    <mergeCell ref="Z291:Z292"/>
    <mergeCell ref="X288:X290"/>
    <mergeCell ref="Y289:Y290"/>
    <mergeCell ref="Z289:Z290"/>
    <mergeCell ref="AA289:AA290"/>
    <mergeCell ref="AA291:AA292"/>
    <mergeCell ref="AB291:AB292"/>
    <mergeCell ref="AB289:AB290"/>
    <mergeCell ref="AC289:AC290"/>
    <mergeCell ref="AD289:AD290"/>
    <mergeCell ref="AC291:AC292"/>
    <mergeCell ref="AD291:AD292"/>
    <mergeCell ref="AE289:AE290"/>
    <mergeCell ref="AE291:AE292"/>
    <mergeCell ref="AF289:AF290"/>
    <mergeCell ref="AF291:AF292"/>
    <mergeCell ref="AM242:AM243"/>
    <mergeCell ref="AN242:AN243"/>
    <mergeCell ref="AO242:AO243"/>
    <mergeCell ref="AM244:AM245"/>
    <mergeCell ref="AN244:AN245"/>
    <mergeCell ref="AO244:AO245"/>
    <mergeCell ref="AM247:AM248"/>
    <mergeCell ref="AN247:AN248"/>
    <mergeCell ref="AO247:AO248"/>
    <mergeCell ref="AM249:AM250"/>
    <mergeCell ref="AN249:AN250"/>
    <mergeCell ref="AO249:AO250"/>
    <mergeCell ref="AM251:AM252"/>
    <mergeCell ref="AN251:AN252"/>
    <mergeCell ref="AO251:AO252"/>
    <mergeCell ref="AM253:AM254"/>
    <mergeCell ref="AN253:AN254"/>
    <mergeCell ref="AO253:AO254"/>
    <mergeCell ref="AO259:AO260"/>
    <mergeCell ref="AM261:AM262"/>
    <mergeCell ref="AN261:AN262"/>
    <mergeCell ref="AO261:AO262"/>
    <mergeCell ref="AM264:AM265"/>
    <mergeCell ref="AN264:AN265"/>
    <mergeCell ref="AO264:AO265"/>
    <mergeCell ref="AM266:AM267"/>
    <mergeCell ref="AN266:AN267"/>
    <mergeCell ref="AO266:AO267"/>
    <mergeCell ref="AM268:AM269"/>
    <mergeCell ref="AN268:AN269"/>
    <mergeCell ref="AO268:AO269"/>
    <mergeCell ref="AG289:AG290"/>
    <mergeCell ref="AG291:AG292"/>
    <mergeCell ref="AH289:AH290"/>
    <mergeCell ref="AH291:AH292"/>
    <mergeCell ref="AM291:AM292"/>
    <mergeCell ref="AN291:AN292"/>
    <mergeCell ref="AO291:AO292"/>
    <mergeCell ref="AM288:AM290"/>
    <mergeCell ref="AN288:AN290"/>
    <mergeCell ref="AO288:AO290"/>
    <mergeCell ref="AM283:AM284"/>
    <mergeCell ref="AN283:AN284"/>
    <mergeCell ref="AO283:AO284"/>
    <mergeCell ref="AM101:AM102"/>
    <mergeCell ref="AM167:AM168"/>
    <mergeCell ref="AN167:AN168"/>
    <mergeCell ref="AO167:AO168"/>
    <mergeCell ref="AM180:AM185"/>
    <mergeCell ref="AN180:AN185"/>
    <mergeCell ref="AO180:AO185"/>
    <mergeCell ref="AM270:AM271"/>
    <mergeCell ref="AN270:AN271"/>
    <mergeCell ref="AO270:AO271"/>
    <mergeCell ref="AM272:AM273"/>
    <mergeCell ref="AN272:AN273"/>
    <mergeCell ref="AO272:AO273"/>
    <mergeCell ref="AM274:AM275"/>
    <mergeCell ref="AN274:AN275"/>
    <mergeCell ref="AO274:AO275"/>
    <mergeCell ref="AM277:AM278"/>
    <mergeCell ref="AN277:AN278"/>
    <mergeCell ref="AO277:AO278"/>
    <mergeCell ref="AM279:AM280"/>
    <mergeCell ref="AN279:AN280"/>
    <mergeCell ref="AO279:AO280"/>
    <mergeCell ref="AM281:AM282"/>
    <mergeCell ref="AN281:AN282"/>
    <mergeCell ref="AO281:AO282"/>
    <mergeCell ref="AN257:AN258"/>
    <mergeCell ref="AO257:AO258"/>
    <mergeCell ref="AM259:AM260"/>
    <mergeCell ref="AN259:AN260"/>
  </mergeCells>
  <phoneticPr fontId="2" type="noConversion"/>
  <pageMargins left="0.51181102362204722" right="0.51181102362204722" top="0.78740157480314965" bottom="0.78740157480314965" header="0.31496062992125984" footer="0.31496062992125984"/>
  <pageSetup scale="1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SMCCI LICITAÇÕES DEZ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2023-01-17T20:59:02Z</cp:lastPrinted>
  <dcterms:created xsi:type="dcterms:W3CDTF">2013-10-11T22:10:57Z</dcterms:created>
  <dcterms:modified xsi:type="dcterms:W3CDTF">2023-03-24T22:10:55Z</dcterms:modified>
</cp:coreProperties>
</file>