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66"/>
  </bookViews>
  <sheets>
    <sheet name="SMCC LICITAÇÕES MAI 2024" sheetId="1" r:id="rId1"/>
  </sheets>
  <calcPr calcId="162913"/>
</workbook>
</file>

<file path=xl/calcChain.xml><?xml version="1.0" encoding="utf-8"?>
<calcChain xmlns="http://schemas.openxmlformats.org/spreadsheetml/2006/main">
  <c r="AK20" i="1" l="1"/>
  <c r="AE82" i="1"/>
  <c r="AD82" i="1"/>
  <c r="S82" i="1"/>
  <c r="R82" i="1"/>
  <c r="AM81" i="1" l="1"/>
  <c r="AM77" i="1"/>
  <c r="AM78" i="1"/>
  <c r="AM79" i="1"/>
  <c r="AM80" i="1"/>
  <c r="AM72" i="1"/>
  <c r="AM73" i="1"/>
  <c r="AM74" i="1"/>
  <c r="AM75" i="1"/>
  <c r="AM76" i="1"/>
  <c r="AM71" i="1"/>
  <c r="AM69" i="1"/>
  <c r="AM68" i="1"/>
  <c r="AM50" i="1"/>
  <c r="AM29" i="1"/>
  <c r="AI81" i="1"/>
  <c r="AI78" i="1"/>
  <c r="AI79" i="1"/>
  <c r="AI80" i="1"/>
  <c r="AI74" i="1"/>
  <c r="AI75" i="1"/>
  <c r="AI76" i="1"/>
  <c r="AI77" i="1"/>
  <c r="AI72" i="1"/>
  <c r="AI73" i="1"/>
  <c r="AI71" i="1"/>
  <c r="AI70" i="1"/>
  <c r="AI68" i="1"/>
  <c r="AI66" i="1"/>
  <c r="AI65" i="1"/>
  <c r="AI64" i="1"/>
  <c r="AI63" i="1"/>
  <c r="AI59" i="1"/>
  <c r="AI60" i="1"/>
  <c r="AI56" i="1"/>
  <c r="AI57" i="1"/>
  <c r="AI55" i="1"/>
  <c r="AI52" i="1"/>
  <c r="AJ52" i="1" s="1"/>
  <c r="AI53" i="1"/>
  <c r="AI54" i="1"/>
  <c r="AI50" i="1"/>
  <c r="AI48" i="1"/>
  <c r="AI49" i="1"/>
  <c r="AI43" i="1"/>
  <c r="AI44" i="1"/>
  <c r="AI45" i="1"/>
  <c r="AI46" i="1"/>
  <c r="AI39" i="1"/>
  <c r="AI40" i="1"/>
  <c r="AI41" i="1"/>
  <c r="AI32" i="1"/>
  <c r="AI33" i="1"/>
  <c r="AI34" i="1"/>
  <c r="AI35" i="1"/>
  <c r="AI36" i="1"/>
  <c r="AI37" i="1"/>
  <c r="AI30" i="1"/>
  <c r="AI21" i="1"/>
  <c r="AI22" i="1"/>
  <c r="AI23" i="1"/>
  <c r="AI24" i="1"/>
  <c r="AI25" i="1"/>
  <c r="AI26" i="1"/>
  <c r="AI28" i="1"/>
  <c r="AI29" i="1"/>
  <c r="BI78" i="1"/>
  <c r="D78" i="1"/>
  <c r="E78" i="1"/>
  <c r="AL42" i="1"/>
  <c r="AL38" i="1"/>
  <c r="AM38" i="1" s="1"/>
  <c r="AL51" i="1"/>
  <c r="AL20" i="1"/>
  <c r="AL70" i="1"/>
  <c r="AL65" i="1"/>
  <c r="AL30" i="1"/>
  <c r="AM30" i="1" s="1"/>
  <c r="AL63" i="1"/>
  <c r="AL61" i="1"/>
  <c r="AM61" i="1" s="1"/>
  <c r="AL47" i="1"/>
  <c r="AK47" i="1"/>
  <c r="AL58" i="1"/>
  <c r="AL31" i="1"/>
  <c r="AL55" i="1"/>
  <c r="AM55" i="1" s="1"/>
  <c r="AL56" i="1"/>
  <c r="BI80" i="1"/>
  <c r="E80" i="1"/>
  <c r="D80" i="1"/>
  <c r="AL57" i="1"/>
  <c r="AM57" i="1" s="1"/>
  <c r="AK31" i="1"/>
  <c r="AK56" i="1"/>
  <c r="L69" i="1"/>
  <c r="AI69" i="1" s="1"/>
  <c r="AK70" i="1"/>
  <c r="AK63" i="1"/>
  <c r="AK67" i="1"/>
  <c r="AM67" i="1" s="1"/>
  <c r="AK58" i="1"/>
  <c r="AK51" i="1"/>
  <c r="AH27" i="1"/>
  <c r="AJ22" i="1"/>
  <c r="AJ82" i="1" s="1"/>
  <c r="L67" i="1"/>
  <c r="AK65" i="1"/>
  <c r="AK42" i="1"/>
  <c r="Y25" i="1"/>
  <c r="AI27" i="1" l="1"/>
  <c r="AH82" i="1"/>
  <c r="AM20" i="1"/>
  <c r="AL82" i="1"/>
  <c r="AM70" i="1"/>
  <c r="AI67" i="1"/>
  <c r="AI82" i="1" s="1"/>
  <c r="L82" i="1"/>
  <c r="AM58" i="1"/>
  <c r="AK82" i="1"/>
  <c r="AM31" i="1"/>
  <c r="AM63" i="1"/>
  <c r="AM65" i="1"/>
  <c r="AM42" i="1"/>
  <c r="AM47" i="1"/>
  <c r="AM51" i="1"/>
  <c r="AM56" i="1"/>
  <c r="AM82" i="1" l="1"/>
</calcChain>
</file>

<file path=xl/sharedStrings.xml><?xml version="1.0" encoding="utf-8"?>
<sst xmlns="http://schemas.openxmlformats.org/spreadsheetml/2006/main" count="564" uniqueCount="443">
  <si>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</si>
  <si>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</si>
  <si>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</si>
  <si>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</si>
  <si>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</si>
  <si>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</si>
  <si>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</si>
  <si>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</si>
  <si>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</si>
  <si>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</si>
  <si>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</si>
  <si>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</si>
  <si>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</si>
  <si>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</si>
  <si>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</si>
  <si>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</si>
  <si>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</si>
  <si>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</si>
  <si>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</si>
  <si>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</si>
  <si>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</si>
  <si>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</si>
  <si>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</si>
  <si>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</si>
  <si>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</si>
  <si>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</si>
  <si>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</si>
  <si>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</si>
  <si>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</si>
  <si>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</si>
  <si>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</si>
  <si>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</si>
  <si>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</si>
  <si>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</si>
  <si>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</si>
  <si>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</si>
  <si>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</si>
  <si>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</si>
  <si>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</si>
  <si>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</si>
  <si>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</si>
  <si>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</si>
  <si>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</si>
  <si>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</si>
  <si>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</si>
  <si>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</si>
  <si>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</si>
  <si>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</si>
  <si>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</si>
  <si>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</si>
  <si>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</si>
  <si>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</si>
  <si>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</si>
  <si>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</si>
  <si>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</si>
  <si>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</si>
  <si>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</si>
  <si>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</si>
  <si>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</si>
  <si>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</si>
  <si>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</si>
  <si>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</si>
  <si>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(am)</t>
  </si>
  <si>
    <t>(an)</t>
  </si>
  <si>
    <t>(ao)</t>
  </si>
  <si>
    <t>(ap)</t>
  </si>
  <si>
    <t>(aq)</t>
  </si>
  <si>
    <t>(ar)</t>
  </si>
  <si>
    <t>(as)</t>
  </si>
  <si>
    <t xml:space="preserve"> DEMONSTRATIVO DE LICITAÇÕES, CONTRATOS  E OBRAS CONTRATADAS</t>
  </si>
  <si>
    <t>Contrato e Termo Aditivo</t>
  </si>
  <si>
    <t>Especificação de obras e serviços de engenharia</t>
  </si>
  <si>
    <t xml:space="preserve">(ad) </t>
  </si>
  <si>
    <t>(at)</t>
  </si>
  <si>
    <t>Nº do Convênio/Contrato</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</si>
  <si>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</si>
  <si>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</si>
  <si>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</si>
  <si>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</si>
  <si>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</si>
  <si>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</si>
  <si>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</si>
  <si>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</si>
  <si>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</si>
  <si>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</si>
  <si>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</si>
  <si>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</si>
  <si>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</si>
  <si>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</si>
  <si>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</si>
  <si>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</si>
  <si>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</si>
  <si>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</si>
  <si>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</si>
  <si>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</si>
  <si>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</si>
  <si>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</si>
  <si>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</si>
  <si>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</si>
  <si>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</si>
  <si>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</si>
  <si>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</si>
  <si>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</si>
  <si>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</si>
  <si>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</si>
  <si>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</si>
  <si>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(t)</t>
  </si>
  <si>
    <t xml:space="preserve">Nº do Termo </t>
  </si>
  <si>
    <t>(ah)</t>
  </si>
  <si>
    <t>(ai) = (k) - (ae) + (ad) + (ah)</t>
  </si>
  <si>
    <t xml:space="preserve">(ak) </t>
  </si>
  <si>
    <t>(al) = (aj) + (ak)</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</si>
  <si>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</si>
  <si>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</si>
  <si>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</si>
  <si>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</si>
  <si>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</si>
  <si>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</si>
  <si>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</si>
  <si>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</si>
  <si>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</si>
  <si>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</si>
  <si>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</si>
  <si>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</si>
  <si>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</si>
  <si>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Pregão Para Registro de Preço</t>
  </si>
  <si>
    <t>Menor Preço</t>
  </si>
  <si>
    <t>01 - Recurso Próprio</t>
  </si>
  <si>
    <t>01 Recurso Próprio</t>
  </si>
  <si>
    <t>807/2016</t>
  </si>
  <si>
    <t>Tec News Eireli - EPP</t>
  </si>
  <si>
    <t>05.608.779/0001-46</t>
  </si>
  <si>
    <t>Dux Comercio Represnentação Imp e Exp Ltda</t>
  </si>
  <si>
    <t>05.502.105/0001-62</t>
  </si>
  <si>
    <t>009/2021</t>
  </si>
  <si>
    <t>009/2020</t>
  </si>
  <si>
    <t>NORTE COMERCIO E SERVIÇOS EIRELI</t>
  </si>
  <si>
    <t>21.813.150/0001-94</t>
  </si>
  <si>
    <t>081/2020</t>
  </si>
  <si>
    <t>001/2021</t>
  </si>
  <si>
    <t>00.997.672/0001-13</t>
  </si>
  <si>
    <t>TOTAL</t>
  </si>
  <si>
    <t>3º Termo Adit</t>
  </si>
  <si>
    <t>4º Termo Adit</t>
  </si>
  <si>
    <t>5º Termo Adit</t>
  </si>
  <si>
    <t>1º Termo Aditivo</t>
  </si>
  <si>
    <t>2º Termo Aditivo</t>
  </si>
  <si>
    <t>Aditar prazo e valor</t>
  </si>
  <si>
    <t xml:space="preserve"> Executado no Exercício 2022</t>
  </si>
  <si>
    <t>31/122022</t>
  </si>
  <si>
    <t>3º Termo Aditivo</t>
  </si>
  <si>
    <t>003/2022</t>
  </si>
  <si>
    <t>Aditar prazo ao contrato</t>
  </si>
  <si>
    <t>0101/2023</t>
  </si>
  <si>
    <t>0101/2022</t>
  </si>
  <si>
    <t>147/2022</t>
  </si>
  <si>
    <t>002/2022</t>
  </si>
  <si>
    <t>01030018/2022</t>
  </si>
  <si>
    <t>O. MILANIN NETO EIRELI</t>
  </si>
  <si>
    <t>33.590.012/0001-72</t>
  </si>
  <si>
    <t>01030015/2022</t>
  </si>
  <si>
    <t>I9 SOLUÇÕES DO BRASIL LTDA</t>
  </si>
  <si>
    <t>04.361.899/0001-29</t>
  </si>
  <si>
    <t>Secretaria Municipal de Educação</t>
  </si>
  <si>
    <t>037/2022</t>
  </si>
  <si>
    <t>197/2020</t>
  </si>
  <si>
    <t>001/2022</t>
  </si>
  <si>
    <t>Secretaria de Estado da Fazenda</t>
  </si>
  <si>
    <t>01030007/2022</t>
  </si>
  <si>
    <t>TEC NEWS - EPP EIREILI</t>
  </si>
  <si>
    <t>Concorrência</t>
  </si>
  <si>
    <t>01030014/2022</t>
  </si>
  <si>
    <t xml:space="preserve"> Executado no Exercício 2023</t>
  </si>
  <si>
    <t>52/2021</t>
  </si>
  <si>
    <t>010301482/2022</t>
  </si>
  <si>
    <t>19.725.788/0001-21</t>
  </si>
  <si>
    <t>007/2021</t>
  </si>
  <si>
    <t>Policia Civil do Esado do Acre</t>
  </si>
  <si>
    <t>001/2023</t>
  </si>
  <si>
    <t>023/2022</t>
  </si>
  <si>
    <t>W O Pereira Eireli</t>
  </si>
  <si>
    <t>18.765.432/0001-59</t>
  </si>
  <si>
    <t>26.01.2023</t>
  </si>
  <si>
    <t>31.12.2023</t>
  </si>
  <si>
    <t>33.90.39.00</t>
  </si>
  <si>
    <t xml:space="preserve">                                                                                                                                                                                                                                                                                                                                                                                              </t>
  </si>
  <si>
    <t>865/2022</t>
  </si>
  <si>
    <t>Saerb</t>
  </si>
  <si>
    <t>009/2023</t>
  </si>
  <si>
    <t>060010017/2023</t>
  </si>
  <si>
    <t>MVP ELETRODOMESTICO E EQUIP LTDA</t>
  </si>
  <si>
    <t>28.472.036/0001-97</t>
  </si>
  <si>
    <t>44.90.52.00</t>
  </si>
  <si>
    <t>33.90.30.00</t>
  </si>
  <si>
    <t>036/2023</t>
  </si>
  <si>
    <t>015/2023</t>
  </si>
  <si>
    <t>casa civil</t>
  </si>
  <si>
    <t>1° Termo Aditivo</t>
  </si>
  <si>
    <t>aditar valor</t>
  </si>
  <si>
    <t>RECURSO PRÓPRIO</t>
  </si>
  <si>
    <t>078/2023</t>
  </si>
  <si>
    <t>019/2023</t>
  </si>
  <si>
    <t>PREGÃO PRESENCIAL</t>
  </si>
  <si>
    <t>MENOR PREÇO</t>
  </si>
  <si>
    <t>006/2023</t>
  </si>
  <si>
    <t>M V CALIL DA SILVA EIRELLE</t>
  </si>
  <si>
    <t>07.810.876/0001-42</t>
  </si>
  <si>
    <t>26/06/2023</t>
  </si>
  <si>
    <t>Contratação de empresa especializada na prestação de serviços de limpeza de prédio, mobiliário e equipamento, de natureza contínua, com a finalidade de atender as necessidades da Secretaria Municipal da Casa Civil, LIMPEZA POR METRO QUADRADO</t>
  </si>
  <si>
    <t xml:space="preserve">duração prorrogada por mais 12 (doze) meses, de 01 de janeiro a 31 de dezembro de 2020. </t>
  </si>
  <si>
    <t>a prorrogação do prazo de vigência contratual por mais 12 (doze) meses, de 01 de janeiro a 31 de dezembro de 2021. E ainda a REEQUILÍBRIO ECONOMICO FINANCEIRO</t>
  </si>
  <si>
    <t>a prorrogação do prazo de vigência contratual</t>
  </si>
  <si>
    <t>REEQUILÍBRIO ECONOMICO FINANCEIRO</t>
  </si>
  <si>
    <t xml:space="preserve">6º TERMO ADIT. </t>
  </si>
  <si>
    <t>nº 029/2018 – SEE/AC</t>
  </si>
  <si>
    <t>SECRETARIA ESTADUAL DEEDUCAÇÃO SEE</t>
  </si>
  <si>
    <t>Prestação de serviços de apoio operacional e administrativo – itens 03, 11, 13, 14 e 15</t>
  </si>
  <si>
    <t xml:space="preserve">1º T. ADITIVO </t>
  </si>
  <si>
    <t>o ACRESCIMO de 18,28% sobre o valor total inicial do contrato, referente ao acréscimo de 10 postos do item 3</t>
  </si>
  <si>
    <t xml:space="preserve">2º T. ADITIVO </t>
  </si>
  <si>
    <t>a prorrogação do prazo de vigência contratual por mais 12 (doze) meses</t>
  </si>
  <si>
    <t>PREGÃOPRESENCIAL PARA SRP</t>
  </si>
  <si>
    <t>181/2020</t>
  </si>
  <si>
    <t xml:space="preserve">SECRETARIA DE ESTADO DE SAUDE </t>
  </si>
  <si>
    <t>0100026/2021</t>
  </si>
  <si>
    <t xml:space="preserve">W L OLIVEIRA EIRELI </t>
  </si>
  <si>
    <t xml:space="preserve">: Contratação de pessoa jurídica para prestação de serviços de locação de veículos do tipo caminhonete, com condutor, para atender as necessidades da Assessoria de Cerimonial em conformidade especificações contidas no Termo de Referência, Anexo I do Edital </t>
  </si>
  <si>
    <t>prorrogada por mais 12 (doze) meses</t>
  </si>
  <si>
    <t xml:space="preserve">a prorrogação do prazo de vigência contratual por mais 12 (doze) meses, de 01 de janeiro a 31 de dezembro de 2023. E ainda o reajuste contratual </t>
  </si>
  <si>
    <t>006/2022</t>
  </si>
  <si>
    <t>Nº 005/2020/CPL/PMRB</t>
  </si>
  <si>
    <t>PREGÃO SRP Nº 005/2020/CPL/PMRB</t>
  </si>
  <si>
    <t>Contratação de pessoa jurídica para prestação de serviços de locação de 07 veículos do tipo passeio com condutor para atender as necessidades da Secretaria Municipal da Casa Civil, em conformidade especificações contidas no Termo de Referência, Anexo I do Edital do Pregão SRP Nº 005/2020/CPL/PMRB.</t>
  </si>
  <si>
    <t>: 17.337.136/0001-94</t>
  </si>
  <si>
    <t xml:space="preserve">prorrogação do prazo de vigência contratual, </t>
  </si>
  <si>
    <t>ACRESCIMO DE 01 VEÍCULO, no valor de 2.064,00</t>
  </si>
  <si>
    <t xml:space="preserve">3º T. ADITIVO </t>
  </si>
  <si>
    <t>prorrogação do prazo de vigência contratual, E reajuste contratual de 16,5991% sobre o valor unitário mensal de cada item</t>
  </si>
  <si>
    <t>002/2020 – SASDH</t>
  </si>
  <si>
    <t>SASDH</t>
  </si>
  <si>
    <t>008/23</t>
  </si>
  <si>
    <t>Pregão ELETRONICO para Registro de Preço</t>
  </si>
  <si>
    <t>Contratação de empresa especializada para prestação de serviços terceirizados de apoio administrativo e operacional (ATENDENTE E RECEPCIONISTA), de natureza contínua, com finalidade de atender as necessidades da Secretaria Municipal da Casa Civil e demais unidades sob responsabilidade.</t>
  </si>
  <si>
    <t>056/2023</t>
  </si>
  <si>
    <t>contratação de empresa para PRESTAÇÃO DE
SERVIÇOS DE PUBLICIDADE E PROPAGANDA, compreendendo o conjunto de atividades realizadas
integradamente que tenham por objetivo o estudo, o planejamento, a conceituação, a
concepção, a criação, a execução interna, a intermediação e a supervisão da execução externa
e a distribuição de ações publicitárias junto a público de interesse nos veículos de comunicação, redes sociais e demais meios de divulgação, para atender as necessidades da Administração Direta e Indireta do Poder Executivo Municipal, Fundacional e Autárquica, nos termos das especificações contidas no Projeto Básico Anexo I do Edital.</t>
  </si>
  <si>
    <t>CIDADE AGENCIA DE PUBLICIDADE E PROPAGANDA EIRELI</t>
  </si>
  <si>
    <t>objeto desse presente termo constitui o ACRESCIMO de 25%</t>
  </si>
  <si>
    <t>prorrogação do prazo de vigência contratual por mais 12 (doze) meses</t>
  </si>
  <si>
    <t>PregãoPresencial  Para Registro de Preço</t>
  </si>
  <si>
    <t>059/2023</t>
  </si>
  <si>
    <t>Pregãomeletronico  Para Registro de Preço</t>
  </si>
  <si>
    <t xml:space="preserve">Contrato é a contratação de empresa para prestação dos serviços de LOCAÇÃO DE ESTAÇÕES DE TRABALHO – TIPO II E III, LOCAÇÃO DE MONITOR 23 POLEGADAS E NOBREAK 600VA, com manutenção e substituição de peças defeituosas, bem como as respectivas manutenções preventiva e corretiva, de acordo com as quantidades e especificações constantes no Termo de Referência, conforme especificados no Anexo I, parte integrante do Edital </t>
  </si>
  <si>
    <t>Pregão PRESENCIAL Para Registro de Preço</t>
  </si>
  <si>
    <t>contratação de empresa de engenharia para, sob demanda, prestar SERVIÇOS DE MANUTENÇÃO PREDIAL CORRETIVA E PEQUENAS REFORMAS COM FORNECIMENTO DE PEÇAS, EQUIPAMENTOS, MATERIAIS E MÃO DE OBRA,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t>
  </si>
  <si>
    <t xml:space="preserve">1 º termo aditivo </t>
  </si>
  <si>
    <t>01.838.734/0001-07</t>
  </si>
  <si>
    <t xml:space="preserve">Associação dos Municipios do Acre - AMAC </t>
  </si>
  <si>
    <t xml:space="preserve">CONFEDERAÇÃO NACIONAL DOS MUNICIPIOS - CNM </t>
  </si>
  <si>
    <t>00.703.157/0001-83</t>
  </si>
  <si>
    <t>M &amp; E ELETRICIDADE, COMÉRCIO, CONSTRUÇÃO E TERRAPLANAGEM LTDA</t>
  </si>
  <si>
    <t xml:space="preserve">1º ADITIVO </t>
  </si>
  <si>
    <t>o ACRESCIMO correspondendo a 25% sobre o valor inicial do contrato .prorrogação do prazo de vigência contratual por mais 12 (doze) meses, de 24 de maio de 2023 a 23 de maio de 2024.</t>
  </si>
  <si>
    <t xml:space="preserve">FRENTE NACIONAL DOS PREFEITOS </t>
  </si>
  <si>
    <t>05.703.933/0001-69</t>
  </si>
  <si>
    <t>Prestação de serviços de confecção de placas de inauguração em material acrílico e foto corrosão, letras em chapa de aço inox e galvanizada entre outros materiais para atender as necessidades do Departamento de Comunicação da Prefeitura Municipal de Rio Branco, em conformidade especificações contidas no Termo de Referência, Anexo I do Edital do Pregão Presencial SRP Nº 002/2022 CPL 03/PMRB.</t>
  </si>
  <si>
    <t xml:space="preserve">1º TERMO ADITIVO </t>
  </si>
  <si>
    <t xml:space="preserve">2º TERMO ADITIVO </t>
  </si>
  <si>
    <t>objeto o acréscimo de 24,81% (vinte e quatro virgula oitenta e um por cento) ao valor do contrato nº 01030018/2022</t>
  </si>
  <si>
    <t>RESTO A PAGAR R$ 26663,47 .OBS: SERÁ GLOSADO EM 2024  R$ 58.779,05</t>
  </si>
  <si>
    <t xml:space="preserve">2022 PRORROGAÇÃO DE PRAZO POR MAIS 12 MÊSES. </t>
  </si>
  <si>
    <t>Contratação de pessoa jurídica para prestação de SERVIÇOS DE LOCAÇÃO DE VEÍCULOS COM CONDUTOR DOS TIPOS: MOTOCICLETAS, abrangendo os custos com manutenção preventiva, corretiva e lavagem, atendendo as necessidades SMCC , em conformidade especificações contidas no Termo de Referência, Anexo I do Edital do Pregão Eletrônico SRP nº 865/2022, parte integrante do presente instrumento.</t>
  </si>
  <si>
    <t xml:space="preserve">Contratação de empresa especializada na execução dos SERVIÇOS DE SEGURANÇA PATRIMONIAL DO TIPO “MONITORAMENTO REMOTO”, POR MEIO DE SISTEMAS DE ALARMES, CÂMARAS, SENSORES DE PRESENÇA E DE VISTORIA DE PRONTA RESPOSTA 24H ININTERRUPTAS, com fornecimento de equipamentos  (mediante comodato),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 </t>
  </si>
  <si>
    <t>PREGÃO PRESENCIAL SRP Nº 016/2021– CPL.</t>
  </si>
  <si>
    <t>11/08/22</t>
  </si>
  <si>
    <t xml:space="preserve">1ª termo aditivo </t>
  </si>
  <si>
    <t xml:space="preserve">a prorrogação do prazo de vigência contratual por mais 12 meses, </t>
  </si>
  <si>
    <t>– PREF. DE FEIJÓ</t>
  </si>
  <si>
    <t>33.90.33.00</t>
  </si>
  <si>
    <t>SOB DEMANDA de pessoa jurídica para fornecimento de: COFFEE BREAK -TIPO CAFE DA MANHA, visando atender eventos do tipo: Seminários, conferências, reuniões técnicas, palestras, cursos de capacitação, treinamentos, oficinas, workshops, homenagens e outros eventos institucionais, corporativos e correlatos realizados pelo Gabinete do Prefeito e Secretaria Municipal da Casa Civil e dos demais órgãos/unidades sob sua responsabilidade.</t>
  </si>
  <si>
    <t>SALDO RESTO A PAGAR R$ 71.760,00</t>
  </si>
  <si>
    <t>Contratação de empresa para o fornecimento e instalação de equipamentos de ar-condicionadoSplit HI-Wall e CASSETE,de acordo com as especiﬁcações mínimas indicadas neste termo, com vistas a atender demandas da Secretaria Municipal da Casa Civil.</t>
  </si>
  <si>
    <t xml:space="preserve">DA  SECRETARIA DE ESTADO DE PLANEJAMENTO E GESTÃO- </t>
  </si>
  <si>
    <t>RESTO A PAGAR R$ 4130,00</t>
  </si>
  <si>
    <t>22.11/2023</t>
  </si>
  <si>
    <t>PREGÃO ELETRÔNICO SRP Nº: 382/2022</t>
  </si>
  <si>
    <t>106/23</t>
  </si>
  <si>
    <t>382/2022</t>
  </si>
  <si>
    <t xml:space="preserve">PREGÃO ELETRONICO SRP </t>
  </si>
  <si>
    <t xml:space="preserve">PREGÃO ELETRÔNICO SRP </t>
  </si>
  <si>
    <t>HOMEOFFICE CADEIRAS LTDA</t>
  </si>
  <si>
    <t xml:space="preserve">26.242.293/0001-33. </t>
  </si>
  <si>
    <t xml:space="preserve">2P COMÉRCIO E SERVIÇOS EM MÓVEIS EIREL </t>
  </si>
  <si>
    <t>24.476.378/0001-24</t>
  </si>
  <si>
    <t>AQUISIÇÃO DE MATERIAIS PERMANENTES (MOBILIÁRIOS), conforme condições, quantidades, exigências, no termo de referência, atendendo as necessidades da Secretaria Municipal da Casa Civil e demais unidades sob responsabilidade</t>
  </si>
  <si>
    <t>18/2022</t>
  </si>
  <si>
    <t xml:space="preserve">ARSENAL DE GUERRA DO RIO/AGR </t>
  </si>
  <si>
    <t xml:space="preserve">182022-1 E 182022-2 </t>
  </si>
  <si>
    <t xml:space="preserve">RESTO A PAGAR </t>
  </si>
  <si>
    <t>MICROTÉCNICA INFORMÁRITCA LTDA</t>
  </si>
  <si>
    <t>. 01.590.728/0009-30</t>
  </si>
  <si>
    <t>Aquisição de material permanente – equipamentos (computador tipo I e II, impressora, scanner, projetor multimídia, switcher, câmera com kit - “lente e bolsa”) para o Centro de Capacitação em Gestão Municipal de Rio Branco – AC, por intermédio da Secretaria Municipal da Casa Civil, em atendimento a execução do Convênio MCTIC nº 00003/2019, Plataforma + Brasil nº 886580/2019, em conformidade especificações contidas no Termo de Referência, Anexo I do Edital do Pregão Eletrônico SRP Nº 026/2023 PMRB, parte integrante do presente instrumento.</t>
  </si>
  <si>
    <t>026/2023</t>
  </si>
  <si>
    <t xml:space="preserve">106 CONVENIO </t>
  </si>
  <si>
    <t>AC EMPREENDIEMNTO NEGÓCIO LTDA</t>
  </si>
  <si>
    <t>22.173.882/0001-20</t>
  </si>
  <si>
    <t>MCTIC nº 00003/2019, Plataforma + Brasil nº 886580/2019</t>
  </si>
  <si>
    <t>44.9052.00</t>
  </si>
  <si>
    <t>: CROMA EQUIPAMENTOS E SERVIÇOS EIRELI EPP</t>
  </si>
  <si>
    <t>11.855.692/0001-76</t>
  </si>
  <si>
    <t xml:space="preserve">106- COVENIO </t>
  </si>
  <si>
    <t>GABRIELA SÃO BERNARDO FERREIRA DE MELO - ME</t>
  </si>
  <si>
    <t xml:space="preserve">. 34.152.516/0001-73, </t>
  </si>
  <si>
    <t>44.90.52,00</t>
  </si>
  <si>
    <t xml:space="preserve">106-COVENIO </t>
  </si>
  <si>
    <t xml:space="preserve">RESTOR A PAGAR </t>
  </si>
  <si>
    <t xml:space="preserve">  106-CONVENIO </t>
  </si>
  <si>
    <t>: I9 SOLUÇÕES DO BRASIL LTDA</t>
  </si>
  <si>
    <t>04.361.899/0001-29,</t>
  </si>
  <si>
    <t>NÃO SE APLICA</t>
  </si>
  <si>
    <t>Pregão EletronCo Ata  Registro de Preço</t>
  </si>
  <si>
    <t>034/2023</t>
  </si>
  <si>
    <t xml:space="preserve">DISPENSA LICITAÇÃO </t>
  </si>
  <si>
    <t>CONTRIBUIÇÃO FNP 2023 - OF FNP N° 108/2023 - ,1820</t>
  </si>
  <si>
    <t>F FNP N° 108/2023 - ,1820</t>
  </si>
  <si>
    <t>339041.00</t>
  </si>
  <si>
    <t>333/2022</t>
  </si>
  <si>
    <t xml:space="preserve">menor Preço por item </t>
  </si>
  <si>
    <t>menor Preço por item</t>
  </si>
  <si>
    <t>13.473 e 30</t>
  </si>
  <si>
    <t>01030042/2023</t>
  </si>
  <si>
    <t>01030041/2023</t>
  </si>
  <si>
    <t>01030038/2023</t>
  </si>
  <si>
    <t>01030040/2023</t>
  </si>
  <si>
    <t>01030039/2023</t>
  </si>
  <si>
    <t>01/12/2023</t>
  </si>
  <si>
    <t>08/12/2023</t>
  </si>
  <si>
    <t>05/12/2023</t>
  </si>
  <si>
    <t>0103/23</t>
  </si>
  <si>
    <t>0103/2023</t>
  </si>
  <si>
    <t>01030033/2023</t>
  </si>
  <si>
    <t>01030032/2023</t>
  </si>
  <si>
    <t>19/10/2023</t>
  </si>
  <si>
    <t>em: 06/09/2022 | Edição: 170 | Seção: 3 | Página: 28</t>
  </si>
  <si>
    <t>Nº 202, segunda-feira, 24 de outubro de 2022</t>
  </si>
  <si>
    <t xml:space="preserve">7º TERMO ADITIVO </t>
  </si>
  <si>
    <t xml:space="preserve">REPACTUAÇÃO DE VALORES </t>
  </si>
  <si>
    <t xml:space="preserve">8º TERMO ADITIVO </t>
  </si>
  <si>
    <t>a prorrogação do prazo de vigência contratual por mais 2 (MESES ) meses, d</t>
  </si>
  <si>
    <t>TERMO ADESÃO 002/2029</t>
  </si>
  <si>
    <t>189/2029</t>
  </si>
  <si>
    <t>33.90.39.92</t>
  </si>
  <si>
    <t>RIO BRANCO SEGURANÇA ELETRÔNICA E SERVIÇOS EIRELI</t>
  </si>
  <si>
    <t>RESTO A PAGAR R$ 373.675</t>
  </si>
  <si>
    <t>RESTO A PAGAR R$ 125.479,80</t>
  </si>
  <si>
    <t>NORTE DISTRIBUIDORA DE PRODUTOS ALIMENTOS LTDA COMERCIO E SERVIÇOS EIRELI</t>
  </si>
  <si>
    <t>310010172/2023</t>
  </si>
  <si>
    <t>1828/22/01030016/2022</t>
  </si>
  <si>
    <t>014/2023</t>
  </si>
  <si>
    <t xml:space="preserve"> SUBVENÇÃO - OF/CIRCULAR N 001/2023/AMAC /  ATA DA I E II ASSEMBLEIA GERAL ORDINARIA DE 2022 LEI Nº 1.780 DE 18/12/2009 REPASSE ( 01.838.734/0001-07) OF 0448/23 AMAC </t>
  </si>
  <si>
    <t>060010009/2023</t>
  </si>
  <si>
    <t>33.50.43,00</t>
  </si>
  <si>
    <t>325/2021 / 01030012/2021</t>
  </si>
  <si>
    <t>16803988/0001-67</t>
  </si>
  <si>
    <t>01030004/2021</t>
  </si>
  <si>
    <t>29//12/22</t>
  </si>
  <si>
    <t>13.401 E 206</t>
  </si>
  <si>
    <t xml:space="preserve">MENOR PREÇO POR LOTE </t>
  </si>
  <si>
    <t>3557/2023/ 01030037/2023</t>
  </si>
  <si>
    <t>21/2022</t>
  </si>
  <si>
    <t>44.90.52.00 /33.90.39..00</t>
  </si>
  <si>
    <t>PRESTAÇÃO DE CONTAS - EXERCÍCIO 2024</t>
  </si>
  <si>
    <t>013/2023</t>
  </si>
  <si>
    <t xml:space="preserve">CONTRIBUIÇÃO ENTIDADE CLASSE </t>
  </si>
  <si>
    <t xml:space="preserve">CONTRIBUIÇÃO  DA PMRB PARA CNN </t>
  </si>
  <si>
    <t>06.001.0033/2024</t>
  </si>
  <si>
    <t xml:space="preserve">NÃO SE APLICAR </t>
  </si>
  <si>
    <t>31/012/2024</t>
  </si>
  <si>
    <t>Executado no Exercício 2024</t>
  </si>
  <si>
    <t xml:space="preserve">4º TERMO ADITIVO </t>
  </si>
  <si>
    <t xml:space="preserve">5ª TERMO ADITIVO </t>
  </si>
  <si>
    <t xml:space="preserve">6º TERMO ADITIVO </t>
  </si>
  <si>
    <t>089/2020</t>
  </si>
  <si>
    <t>33.90.39.0</t>
  </si>
  <si>
    <t>01 - Recurso Próprio - 1.500</t>
  </si>
  <si>
    <t>33.90.39.00 / 33.90.34.00</t>
  </si>
  <si>
    <t>PAGAMENTO ATÉ 31/04/2024</t>
  </si>
  <si>
    <t xml:space="preserve">4º T. ADITIVO </t>
  </si>
  <si>
    <t xml:space="preserve">a prorrogação do prazo de vigência contratual, </t>
  </si>
  <si>
    <t>01 Recurso Próprio- 1.500</t>
  </si>
  <si>
    <t xml:space="preserve">01 - Recurso Próprio - </t>
  </si>
  <si>
    <t xml:space="preserve">3º TERMO ADITIVO </t>
  </si>
  <si>
    <t>RECURSO PRÓPRIO/ 1.500</t>
  </si>
  <si>
    <t>01 - Recurso Próprio/ 1500</t>
  </si>
  <si>
    <t>01 - Recurso Próprio / 1.500</t>
  </si>
  <si>
    <t>01 - Recurso Próprio - 1500</t>
  </si>
  <si>
    <t>01 - Recurso Próprio /1.500</t>
  </si>
  <si>
    <t>202/2023</t>
  </si>
  <si>
    <t>007/2023</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</si>
  <si>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as demandas administrativas dos diversos setores da Secretaria Municipal da Casa Civil, tudo em conformidade com as condições do Edital e seus anexos;</t>
  </si>
  <si>
    <t xml:space="preserve">GERECIADOR TRIBUNAL DE CONTAS DO ESTADO DO ACRE </t>
  </si>
  <si>
    <t>4023/2024/01030003/2024</t>
  </si>
  <si>
    <t>a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</si>
  <si>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4197/2024</t>
  </si>
  <si>
    <t>M. F. DISTRIBUIDORA LTDA</t>
  </si>
  <si>
    <t>26.062.483/0001-42</t>
  </si>
  <si>
    <t>002/2023</t>
  </si>
  <si>
    <t xml:space="preserve">GERECIADOR CÂMARA MUNICIPAL DE RIO BRANCO – </t>
  </si>
  <si>
    <t>238/2023</t>
  </si>
  <si>
    <t>193/2023</t>
  </si>
  <si>
    <t xml:space="preserve">MENOR PREÇO POR ITEM </t>
  </si>
  <si>
    <t>39/63/2024 01030002/2024</t>
  </si>
  <si>
    <t xml:space="preserve">SL DE CASTRO LTDA </t>
  </si>
  <si>
    <t>08.629.283/0001-47</t>
  </si>
  <si>
    <t>SEM PAGAMENTO ATÉ 30/04/2024</t>
  </si>
  <si>
    <t>Contratação de empresa especializada na aquisição de material de consumo (material gráfico), para atender as necessidades administrativas da Assessoria de Comunicação por intermédio, da Secretaria Municipal da Casa Civil - SMCC</t>
  </si>
  <si>
    <t>002/2024</t>
  </si>
  <si>
    <t>164/2013</t>
  </si>
  <si>
    <t>Contratação de empresa especializada para aquisição do material de consumo (malharia) que se justifica devida as demandas de campanhas Municipais, além da manutenção de ações sociais, que envolvem a Secretaria Municipal de Defesa Civil - COMDEC, Gabinete do Prefeito e Gabinete Militar, por intermédio da Secretaria Municipal da Casa Civil.</t>
  </si>
  <si>
    <t>4099/2024/01030004/2024</t>
  </si>
  <si>
    <t>138293390001-09</t>
  </si>
  <si>
    <t>: INFINITI CONFECÇÃO LTDA</t>
  </si>
  <si>
    <t xml:space="preserve"> SUBVENÇÃO - OF/CIRCULAR Nº  001/2023/AMAC / 060010216/2023</t>
  </si>
  <si>
    <t>VERIFICAR PAGAMENTO 01/02/2024 R$ 77.596,72</t>
  </si>
  <si>
    <t>RESTOR A PAGAR R$ 61.499,45</t>
  </si>
  <si>
    <t xml:space="preserve">9º TERMO ADITIVO </t>
  </si>
  <si>
    <t>contratual por mais 06 (meses) meses</t>
  </si>
  <si>
    <t>WEBPUBLICO Nº 01030021/2022</t>
  </si>
  <si>
    <t>Contratação de empresa para aquisição de material de consumo (açúcar), para atender as necessidades do Gabinete do Prefeito e Secretaria Municipal da Casa Civil e dos demais órgãos/unidades sob sua responsabilidade, em conformidade especificações contidas no Termo de Referência, Anexo I do Edital do Pregão Eletrônico SRP nº 103/2022 CPL 03/PMRB, parte integrante do presente instrumento.</t>
  </si>
  <si>
    <t>103/2022</t>
  </si>
  <si>
    <t>034/2024</t>
  </si>
  <si>
    <t xml:space="preserve">MENO PREÇO POR ITEM </t>
  </si>
  <si>
    <t>Contratação emergencial de empresa para AQUISIÇÃO DE MATERIAL DE CONSUMO (Água mineral em garrafa pet de 500ml), para atender a população de Rio Branco por intermédio da Secretaria Municipal da Casa Civil de acordo com Decreto nº 256/2024 que declara a existência de anormalidade, caracterizada como “SITUAÇÃO DE EMERGÊNCIA” nas áreas do Município de Rio Branco afetadas pela ocorrência de inundação</t>
  </si>
  <si>
    <t>0002/24</t>
  </si>
  <si>
    <t xml:space="preserve">Nº 4552/2024 – 01030006/2024 </t>
  </si>
  <si>
    <t>M F DISTRIBUIDORA LTDA</t>
  </si>
  <si>
    <t xml:space="preserve">26.062.483/0001-42 </t>
  </si>
  <si>
    <t>inciso VIII, do Artigo 75</t>
  </si>
  <si>
    <t xml:space="preserve">MANUAL DE REFERÊNCIA - 10ª EDIÇÃO </t>
  </si>
  <si>
    <t>Concluída em 2024</t>
  </si>
  <si>
    <t>Não concluída em 2024</t>
  </si>
  <si>
    <t>PODER EXECUTIVO MUNICIPAL</t>
  </si>
  <si>
    <t>IDENTIFICAÇÃO DO ÓRGÃO/ENTIDADE/FUNDO: SECRETRIA MUNICIPAL DA CASA CIVIL - SMCC</t>
  </si>
  <si>
    <t>REALIZADO ATÉ O MÊS/ANO (ACUMULADO): JANEIRO A  MAIO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</si>
</sst>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43" formatCode="_-* #,##0.00_-;\-* #,##0.00_-;_-* &quot;-&quot;??_-;_-@_-"/>
    <numFmt numFmtId="164" formatCode="0.0000%"/>
  </numFmts>
  <fonts count="5" x14ac:knownFonts="1">
    <font>
      <sz val="11"/>
      <color theme="1"/>
      <name val="Calibri"/>
      <family val="2"/>
      <scheme val="minor"/>
    </font>
    <font>
      <sz val="10"/>
      <name val="Arial"/>
      <family val="2"/>
    </font>
    <font>
      <sz val="11"/>
      <color theme="1"/>
      <name val="Calibri"/>
      <family val="2"/>
      <scheme val="minor"/>
    </font>
    <font>
      <b/>
      <sz val="10"/>
      <name val="Arial"/>
      <family val="2"/>
    </font>
    <font>
      <u/>
      <sz val="10"/>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06">
    <xf numFmtId="0" fontId="0" fillId="0" borderId="0" xfId="0"/>
    <xf numFmtId="43" fontId="1" fillId="0" borderId="1" xfId="1" applyFont="1" applyFill="1" applyBorder="1" applyAlignment="1">
      <alignment horizontal="right" vertical="center" wrapText="1"/>
    </xf>
    <xf numFmtId="44" fontId="1" fillId="0" borderId="8" xfId="3" applyFont="1" applyFill="1" applyBorder="1" applyAlignment="1">
      <alignment horizontal="center" vertical="center" wrapText="1"/>
    </xf>
    <xf numFmtId="44" fontId="1" fillId="0" borderId="1" xfId="3" applyFont="1" applyFill="1" applyBorder="1" applyAlignment="1">
      <alignment vertical="center" wrapText="1"/>
    </xf>
    <xf numFmtId="44" fontId="1" fillId="0" borderId="1" xfId="3" applyFont="1" applyFill="1" applyBorder="1" applyAlignment="1">
      <alignment horizontal="center" vertical="center" wrapText="1"/>
    </xf>
    <xf numFmtId="44" fontId="1" fillId="0" borderId="4" xfId="3" applyFont="1" applyFill="1" applyBorder="1" applyAlignment="1">
      <alignment horizontal="center" vertical="center" wrapText="1"/>
    </xf>
    <xf numFmtId="43" fontId="1" fillId="0" borderId="1" xfId="1" applyFont="1" applyFill="1" applyBorder="1" applyAlignment="1">
      <alignment horizontal="center" vertical="center" wrapText="1"/>
    </xf>
    <xf numFmtId="44" fontId="1" fillId="0" borderId="8" xfId="3" applyFont="1" applyFill="1" applyBorder="1" applyAlignment="1">
      <alignment vertical="center" wrapText="1"/>
    </xf>
    <xf numFmtId="44" fontId="1" fillId="0" borderId="4" xfId="3" applyFont="1" applyFill="1" applyBorder="1" applyAlignment="1">
      <alignment vertical="center" wrapText="1"/>
    </xf>
    <xf numFmtId="44" fontId="1" fillId="0" borderId="1" xfId="3" applyFont="1" applyFill="1" applyBorder="1" applyAlignment="1">
      <alignment horizontal="center" vertical="center" wrapText="1"/>
    </xf>
    <xf numFmtId="44" fontId="1" fillId="0" borderId="4" xfId="3" applyFont="1" applyFill="1" applyBorder="1" applyAlignment="1">
      <alignment horizontal="center" vertical="center" wrapText="1"/>
    </xf>
    <xf numFmtId="43" fontId="1" fillId="0" borderId="1" xfId="1" applyFont="1" applyFill="1" applyBorder="1" applyAlignment="1">
      <alignment horizontal="center" vertical="center" wrapText="1"/>
    </xf>
    <xf numFmtId="44" fontId="1" fillId="0" borderId="1" xfId="3" applyFont="1" applyFill="1" applyBorder="1" applyAlignment="1">
      <alignment horizontal="center" vertical="center"/>
    </xf>
    <xf numFmtId="44" fontId="1" fillId="0" borderId="8" xfId="3" applyFont="1" applyFill="1" applyBorder="1" applyAlignment="1">
      <alignment horizontal="center" vertical="center"/>
    </xf>
    <xf numFmtId="44" fontId="3" fillId="0" borderId="9" xfId="3" applyFont="1" applyFill="1" applyBorder="1" applyAlignment="1">
      <alignment horizontal="center" vertical="center"/>
    </xf>
    <xf numFmtId="44" fontId="3" fillId="0" borderId="9" xfId="3"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1"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9" fontId="1" fillId="0" borderId="1" xfId="0" applyNumberFormat="1" applyFont="1" applyFill="1" applyBorder="1" applyAlignment="1">
      <alignment horizontal="left" vertical="center" wrapText="1"/>
    </xf>
    <xf numFmtId="10"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7"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vertical="center"/>
    </xf>
    <xf numFmtId="14" fontId="1" fillId="0" borderId="1" xfId="0" applyNumberFormat="1" applyFont="1" applyFill="1" applyBorder="1" applyAlignment="1">
      <alignment vertical="center"/>
    </xf>
    <xf numFmtId="0" fontId="1" fillId="0" borderId="8" xfId="0"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vertical="center"/>
    </xf>
    <xf numFmtId="14" fontId="1" fillId="0" borderId="8" xfId="0" applyNumberFormat="1" applyFont="1" applyFill="1" applyBorder="1" applyAlignment="1">
      <alignment vertical="center"/>
    </xf>
    <xf numFmtId="14" fontId="1" fillId="0" borderId="8"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14" fontId="1" fillId="0" borderId="8"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14" fontId="3" fillId="0" borderId="9"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xf numFmtId="44" fontId="1" fillId="0" borderId="0" xfId="3" applyFont="1" applyFill="1" applyAlignment="1">
      <alignment vertical="center"/>
    </xf>
    <xf numFmtId="44" fontId="1" fillId="0" borderId="0" xfId="3" applyFont="1" applyFill="1" applyAlignment="1">
      <alignment horizontal="left" vertical="center"/>
    </xf>
    <xf numFmtId="44" fontId="3" fillId="0" borderId="0" xfId="3" applyFont="1" applyFill="1" applyAlignment="1">
      <alignment vertical="center"/>
    </xf>
    <xf numFmtId="44" fontId="3" fillId="0" borderId="0" xfId="3" applyFont="1" applyFill="1" applyAlignment="1">
      <alignment horizontal="center" vertical="center"/>
    </xf>
    <xf numFmtId="44" fontId="3" fillId="0" borderId="0" xfId="3" applyFont="1" applyFill="1" applyAlignment="1">
      <alignment horizontal="left" vertical="center"/>
    </xf>
    <xf numFmtId="44" fontId="3" fillId="0" borderId="1" xfId="3" applyFont="1" applyFill="1" applyBorder="1" applyAlignment="1">
      <alignment horizontal="center" vertical="center" wrapText="1"/>
    </xf>
    <xf numFmtId="44" fontId="3" fillId="0" borderId="15" xfId="3"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3" fillId="0" borderId="9" xfId="0" applyFont="1" applyFill="1" applyBorder="1" applyAlignment="1">
      <alignment vertical="center" wrapText="1"/>
    </xf>
    <xf numFmtId="4" fontId="1" fillId="0" borderId="0" xfId="0" applyNumberFormat="1" applyFont="1" applyFill="1" applyAlignment="1">
      <alignment vertical="center" wrapText="1"/>
    </xf>
    <xf numFmtId="44" fontId="3" fillId="0" borderId="1" xfId="3"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left" vertical="center" wrapText="1"/>
    </xf>
  </cellXfs>
  <cellStyles count="4">
    <cellStyle name="Moeda" xfId="3" builtinId="4"/>
    <cellStyle name="Normal" xfId="0" builtinId="0"/>
    <cellStyle name="Vírgula" xfId="1" builtinId="3"/>
    <cellStyle name="Vírgula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3</xdr:row>
      <xdr:rowOff>66675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189705</xdr:colOff>
      <xdr:row>0</xdr:row>
      <xdr:rowOff>68261</xdr:rowOff>
    </xdr:from>
    <xdr:to>
      <xdr:col>1</xdr:col>
      <xdr:colOff>785812</xdr:colOff>
      <xdr:row>3</xdr:row>
      <xdr:rowOff>142874</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06424" y="68261"/>
          <a:ext cx="596107" cy="5746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2"/>
  <sheetViews>
    <sheetView tabSelected="1" zoomScale="80" zoomScaleNormal="80" workbookViewId="0">
      <selection activeCell="A7" sqref="A7:AX7"/>
    </sheetView>
  </sheetViews>
  <sheetFormatPr defaultRowHeight="12.75" x14ac:dyDescent="0.25"/>
  <cols>
    <col min="1" max="1" width="6.28515625" style="16" customWidth="1"/>
    <col min="2" max="2" width="15.85546875" style="16" bestFit="1" customWidth="1"/>
    <col min="3" max="3" width="19.140625" style="16" bestFit="1" customWidth="1"/>
    <col min="4" max="4" width="40.5703125" style="16" bestFit="1" customWidth="1"/>
    <col min="5" max="5" width="13.5703125" style="16" customWidth="1"/>
    <col min="6" max="6" width="62.85546875" style="18" customWidth="1"/>
    <col min="7" max="7" width="13.85546875" style="16" customWidth="1"/>
    <col min="8" max="8" width="30.28515625" style="16" bestFit="1" customWidth="1"/>
    <col min="9" max="9" width="45.7109375" style="18" customWidth="1"/>
    <col min="10" max="10" width="21.140625" style="16" customWidth="1"/>
    <col min="11" max="11" width="19.42578125" style="16" bestFit="1" customWidth="1"/>
    <col min="12" max="12" width="18" style="87" bestFit="1" customWidth="1"/>
    <col min="13" max="13" width="14.7109375" style="16" customWidth="1"/>
    <col min="14" max="14" width="12.140625" style="16" customWidth="1"/>
    <col min="15" max="15" width="12.42578125" style="16" bestFit="1" customWidth="1"/>
    <col min="16" max="16" width="19.42578125" style="17" customWidth="1"/>
    <col min="17" max="17" width="52.85546875" style="16" bestFit="1" customWidth="1"/>
    <col min="18" max="18" width="15.28515625" style="87" bestFit="1" customWidth="1"/>
    <col min="19" max="19" width="15" style="87" bestFit="1" customWidth="1"/>
    <col min="20" max="20" width="18.28515625" style="17" customWidth="1"/>
    <col min="21" max="21" width="5.5703125" style="16" bestFit="1" customWidth="1"/>
    <col min="22" max="22" width="16.28515625" style="16" customWidth="1"/>
    <col min="23" max="23" width="13" style="16" customWidth="1"/>
    <col min="24" max="24" width="14.5703125" style="16" customWidth="1"/>
    <col min="25" max="25" width="45.7109375" style="94" customWidth="1"/>
    <col min="26" max="26" width="12.42578125" style="16" customWidth="1"/>
    <col min="27" max="27" width="12.85546875" style="16" customWidth="1"/>
    <col min="28" max="28" width="17.7109375" style="16" customWidth="1"/>
    <col min="29" max="29" width="14.28515625" style="16" customWidth="1"/>
    <col min="30" max="30" width="14.140625" style="87" customWidth="1"/>
    <col min="31" max="31" width="13.5703125" style="87" customWidth="1"/>
    <col min="32" max="32" width="15.140625" style="16" customWidth="1"/>
    <col min="33" max="33" width="10.5703125" style="16" customWidth="1"/>
    <col min="34" max="34" width="18.42578125" style="16" bestFit="1" customWidth="1"/>
    <col min="35" max="35" width="25" style="87" bestFit="1" customWidth="1"/>
    <col min="36" max="37" width="18" style="87" bestFit="1" customWidth="1"/>
    <col min="38" max="38" width="17" style="87" bestFit="1" customWidth="1"/>
    <col min="39" max="39" width="18.42578125" style="87" bestFit="1" customWidth="1"/>
    <col min="40" max="40" width="20.85546875" style="16" bestFit="1" customWidth="1"/>
    <col min="41" max="41" width="13.85546875" style="16" customWidth="1"/>
    <col min="42" max="42" width="26.7109375" style="16" customWidth="1"/>
    <col min="43" max="43" width="15" style="16" customWidth="1"/>
    <col min="44" max="44" width="18.7109375" style="16" customWidth="1"/>
    <col min="45" max="45" width="29.42578125" style="16" customWidth="1"/>
    <col min="46" max="46" width="15.28515625" style="16" customWidth="1"/>
    <col min="47" max="47" width="19" style="16" customWidth="1"/>
    <col min="48" max="48" width="15.42578125" style="16" customWidth="1"/>
    <col min="49" max="49" width="12.42578125" style="16" customWidth="1"/>
    <col min="50" max="50" width="9.140625" style="16"/>
    <col min="51" max="51" width="11.7109375" style="16" customWidth="1"/>
    <col min="52" max="53" width="9.140625" style="16"/>
    <col min="54" max="54" width="11.42578125" style="16" customWidth="1"/>
    <col min="55" max="55" width="9.140625" style="16"/>
    <col min="56" max="56" width="12.85546875" style="16" customWidth="1"/>
    <col min="57" max="57" width="12.140625" style="16" customWidth="1"/>
    <col min="58" max="58" width="10.140625" style="16" customWidth="1"/>
    <col min="59" max="60" width="9.140625" style="16"/>
    <col min="61" max="61" width="49.28515625" style="95" customWidth="1"/>
    <col min="62" max="16384" width="9.140625" style="16"/>
  </cols>
  <sheetData>
    <row r="1" spans="1:61" x14ac:dyDescent="0.25">
      <c r="AN1" s="18"/>
      <c r="AO1" s="18"/>
      <c r="AP1" s="18"/>
      <c r="AQ1" s="18"/>
      <c r="AR1" s="18"/>
      <c r="AS1" s="18"/>
      <c r="AT1" s="18"/>
      <c r="AU1" s="18"/>
      <c r="AV1" s="18"/>
      <c r="AW1" s="18"/>
    </row>
    <row r="2" spans="1:61" x14ac:dyDescent="0.25">
      <c r="AN2" s="18"/>
      <c r="AO2" s="18"/>
      <c r="AP2" s="18"/>
      <c r="AQ2" s="18"/>
      <c r="AR2" s="18"/>
      <c r="AS2" s="18"/>
      <c r="AT2" s="18"/>
      <c r="AU2" s="18"/>
      <c r="AV2" s="18"/>
      <c r="AW2" s="18"/>
    </row>
    <row r="3" spans="1:61" x14ac:dyDescent="0.25">
      <c r="AN3" s="18"/>
      <c r="AO3" s="18"/>
      <c r="AP3" s="18"/>
      <c r="AQ3" s="18"/>
      <c r="AR3" s="18"/>
      <c r="AS3" s="18"/>
      <c r="AT3" s="18"/>
      <c r="AU3" s="18"/>
      <c r="AV3" s="18"/>
      <c r="AW3" s="18"/>
    </row>
    <row r="4" spans="1:61" x14ac:dyDescent="0.25">
      <c r="A4" s="18"/>
      <c r="B4" s="18"/>
      <c r="C4" s="18"/>
      <c r="D4" s="18"/>
      <c r="E4" s="18"/>
      <c r="G4" s="18"/>
      <c r="H4" s="18"/>
      <c r="J4" s="18"/>
      <c r="K4" s="18"/>
      <c r="L4" s="88"/>
      <c r="M4" s="18"/>
      <c r="N4" s="18"/>
      <c r="O4" s="18"/>
      <c r="Q4" s="18"/>
      <c r="R4" s="88"/>
      <c r="S4" s="88"/>
      <c r="U4" s="18"/>
      <c r="V4" s="18"/>
      <c r="W4" s="18"/>
      <c r="X4" s="18"/>
      <c r="Y4" s="95"/>
      <c r="Z4" s="18"/>
      <c r="AA4" s="18"/>
      <c r="AB4" s="18"/>
      <c r="AC4" s="18"/>
      <c r="AD4" s="88"/>
      <c r="AE4" s="88"/>
      <c r="AF4" s="18"/>
      <c r="AG4" s="18"/>
      <c r="AH4" s="18"/>
      <c r="AI4" s="88"/>
      <c r="AJ4" s="88"/>
      <c r="AK4" s="88"/>
      <c r="AL4" s="88"/>
      <c r="AM4" s="88"/>
      <c r="AN4" s="18"/>
      <c r="AO4" s="18"/>
      <c r="AP4" s="18"/>
      <c r="AQ4" s="18"/>
      <c r="AR4" s="18"/>
      <c r="AS4" s="18"/>
      <c r="AT4" s="18"/>
      <c r="AU4" s="18"/>
      <c r="AV4" s="18"/>
      <c r="AW4" s="18"/>
    </row>
    <row r="5" spans="1:61" x14ac:dyDescent="0.25">
      <c r="A5" s="19" t="s">
        <v>440</v>
      </c>
      <c r="B5" s="19"/>
      <c r="C5" s="19"/>
      <c r="D5" s="19"/>
      <c r="E5" s="19"/>
      <c r="F5" s="22"/>
      <c r="G5" s="19"/>
      <c r="H5" s="19"/>
      <c r="I5" s="22"/>
      <c r="J5" s="19"/>
      <c r="K5" s="19"/>
      <c r="L5" s="89"/>
      <c r="M5" s="19"/>
      <c r="N5" s="19"/>
      <c r="O5" s="19"/>
      <c r="P5" s="20"/>
      <c r="Q5" s="19"/>
      <c r="R5" s="89"/>
      <c r="S5" s="89"/>
      <c r="T5" s="20"/>
      <c r="U5" s="19"/>
      <c r="V5" s="19"/>
      <c r="W5" s="19"/>
      <c r="X5" s="19"/>
      <c r="Y5" s="96"/>
      <c r="Z5" s="19"/>
      <c r="AA5" s="19"/>
      <c r="AB5" s="19"/>
      <c r="AC5" s="19"/>
      <c r="AD5" s="89"/>
      <c r="AE5" s="89"/>
      <c r="AF5" s="19"/>
      <c r="AG5" s="19"/>
      <c r="AH5" s="19"/>
      <c r="AI5" s="89"/>
      <c r="AJ5" s="89"/>
      <c r="AK5" s="89"/>
      <c r="AL5" s="89"/>
      <c r="AM5" s="89"/>
      <c r="AN5" s="19"/>
      <c r="AO5" s="19"/>
      <c r="AP5" s="19"/>
      <c r="AQ5" s="19"/>
      <c r="AR5" s="19"/>
      <c r="AS5" s="19"/>
      <c r="AT5" s="19"/>
      <c r="AU5" s="19"/>
      <c r="AV5" s="19"/>
      <c r="AW5" s="19"/>
      <c r="AX5" s="19"/>
    </row>
    <row r="6" spans="1:61" x14ac:dyDescent="0.25">
      <c r="A6" s="19"/>
      <c r="B6" s="20"/>
      <c r="C6" s="20"/>
      <c r="D6" s="20"/>
      <c r="E6" s="20"/>
      <c r="F6" s="22"/>
      <c r="G6" s="20"/>
      <c r="H6" s="20"/>
      <c r="I6" s="22"/>
      <c r="J6" s="20"/>
      <c r="K6" s="20"/>
      <c r="L6" s="90"/>
      <c r="M6" s="20"/>
      <c r="N6" s="20"/>
      <c r="O6" s="20"/>
      <c r="P6" s="20"/>
      <c r="Q6" s="20"/>
      <c r="R6" s="90"/>
      <c r="S6" s="90"/>
      <c r="T6" s="20"/>
      <c r="U6" s="20"/>
      <c r="V6" s="20"/>
      <c r="W6" s="20"/>
      <c r="X6" s="20"/>
      <c r="Y6" s="97"/>
      <c r="Z6" s="20"/>
      <c r="AA6" s="20"/>
      <c r="AB6" s="20"/>
      <c r="AC6" s="20"/>
      <c r="AD6" s="90"/>
      <c r="AE6" s="90"/>
      <c r="AF6" s="20"/>
      <c r="AG6" s="20"/>
      <c r="AH6" s="20"/>
      <c r="AI6" s="90"/>
      <c r="AJ6" s="90"/>
      <c r="AK6" s="90"/>
      <c r="AL6" s="90"/>
      <c r="AM6" s="90"/>
      <c r="AN6" s="20"/>
      <c r="AO6" s="20"/>
      <c r="AP6" s="20"/>
      <c r="AQ6" s="20"/>
      <c r="AR6" s="20"/>
      <c r="AS6" s="20"/>
      <c r="AT6" s="20"/>
      <c r="AU6" s="20"/>
      <c r="AV6" s="20"/>
      <c r="AW6" s="20"/>
      <c r="AX6" s="19"/>
    </row>
    <row r="7" spans="1:61" x14ac:dyDescent="0.25">
      <c r="A7" s="21" t="s">
        <v>370</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row>
    <row r="8" spans="1:61" x14ac:dyDescent="0.25">
      <c r="A8" s="21" t="s">
        <v>93</v>
      </c>
      <c r="B8" s="21"/>
      <c r="C8" s="21"/>
      <c r="D8" s="21"/>
      <c r="E8" s="21"/>
      <c r="F8" s="21"/>
      <c r="G8" s="21"/>
      <c r="H8" s="21"/>
      <c r="I8" s="21"/>
      <c r="J8" s="21"/>
      <c r="K8" s="22"/>
      <c r="L8" s="91"/>
      <c r="M8" s="22"/>
      <c r="N8" s="22"/>
      <c r="O8" s="22"/>
      <c r="P8" s="20"/>
      <c r="Q8" s="22"/>
      <c r="R8" s="91"/>
      <c r="S8" s="91"/>
      <c r="T8" s="20"/>
      <c r="U8" s="22"/>
      <c r="V8" s="22"/>
      <c r="W8" s="22"/>
      <c r="X8" s="22"/>
      <c r="Y8" s="98"/>
      <c r="Z8" s="22"/>
      <c r="AA8" s="22"/>
      <c r="AB8" s="22"/>
      <c r="AC8" s="22"/>
      <c r="AD8" s="91"/>
      <c r="AE8" s="91"/>
      <c r="AF8" s="22"/>
      <c r="AG8" s="22"/>
      <c r="AH8" s="22"/>
      <c r="AI8" s="91"/>
      <c r="AJ8" s="91"/>
      <c r="AK8" s="91"/>
      <c r="AL8" s="91"/>
      <c r="AM8" s="91"/>
      <c r="AN8" s="22"/>
      <c r="AO8" s="22"/>
      <c r="AP8" s="22"/>
      <c r="AQ8" s="22"/>
      <c r="AR8" s="22"/>
      <c r="AS8" s="22"/>
      <c r="AT8" s="22"/>
      <c r="AU8" s="22"/>
      <c r="AV8" s="22"/>
      <c r="AW8" s="22"/>
      <c r="AX8" s="22"/>
    </row>
    <row r="9" spans="1:61" x14ac:dyDescent="0.25">
      <c r="A9" s="21" t="s">
        <v>437</v>
      </c>
      <c r="B9" s="21"/>
      <c r="C9" s="21"/>
      <c r="D9" s="21"/>
      <c r="E9" s="21"/>
      <c r="F9" s="22"/>
      <c r="G9" s="22"/>
      <c r="H9" s="22"/>
      <c r="I9" s="22"/>
      <c r="J9" s="22"/>
      <c r="K9" s="22"/>
      <c r="L9" s="91"/>
      <c r="M9" s="22"/>
      <c r="N9" s="22"/>
      <c r="O9" s="22"/>
      <c r="P9" s="20"/>
      <c r="Q9" s="22"/>
      <c r="R9" s="91"/>
      <c r="S9" s="91"/>
      <c r="T9" s="20"/>
      <c r="U9" s="22"/>
      <c r="V9" s="22"/>
      <c r="W9" s="22"/>
      <c r="X9" s="22"/>
      <c r="Y9" s="98"/>
      <c r="Z9" s="22"/>
      <c r="AA9" s="22"/>
      <c r="AB9" s="22"/>
      <c r="AC9" s="22"/>
      <c r="AD9" s="91"/>
      <c r="AE9" s="91"/>
      <c r="AF9" s="22"/>
      <c r="AG9" s="22"/>
      <c r="AH9" s="22"/>
      <c r="AI9" s="91"/>
      <c r="AJ9" s="91"/>
      <c r="AK9" s="91"/>
      <c r="AL9" s="91"/>
      <c r="AM9" s="91"/>
      <c r="AN9" s="22"/>
      <c r="AO9" s="22"/>
      <c r="AP9" s="22"/>
      <c r="AQ9" s="22"/>
      <c r="AR9" s="22"/>
      <c r="AS9" s="22"/>
      <c r="AT9" s="22"/>
      <c r="AU9" s="22"/>
      <c r="AV9" s="22"/>
      <c r="AW9" s="22"/>
      <c r="AX9" s="22"/>
    </row>
    <row r="10" spans="1:61" x14ac:dyDescent="0.25">
      <c r="A10" s="19"/>
      <c r="B10" s="20"/>
      <c r="C10" s="20"/>
      <c r="D10" s="20"/>
      <c r="E10" s="20"/>
      <c r="F10" s="22"/>
      <c r="G10" s="20"/>
      <c r="H10" s="20"/>
      <c r="I10" s="22"/>
      <c r="J10" s="20"/>
      <c r="K10" s="20"/>
      <c r="L10" s="90"/>
      <c r="M10" s="20"/>
      <c r="N10" s="20"/>
      <c r="O10" s="20"/>
      <c r="P10" s="20"/>
      <c r="Q10" s="20"/>
      <c r="R10" s="90"/>
      <c r="S10" s="90"/>
      <c r="T10" s="20"/>
      <c r="U10" s="20"/>
      <c r="V10" s="20"/>
      <c r="W10" s="20"/>
      <c r="X10" s="20"/>
      <c r="Y10" s="97"/>
      <c r="Z10" s="20"/>
      <c r="AA10" s="20"/>
      <c r="AB10" s="20"/>
      <c r="AC10" s="20"/>
      <c r="AD10" s="90"/>
      <c r="AE10" s="90"/>
      <c r="AF10" s="20"/>
      <c r="AG10" s="20"/>
      <c r="AH10" s="20"/>
      <c r="AI10" s="90"/>
      <c r="AJ10" s="90"/>
      <c r="AK10" s="90"/>
      <c r="AL10" s="90"/>
      <c r="AM10" s="90"/>
      <c r="AN10" s="20"/>
      <c r="AO10" s="20"/>
      <c r="AP10" s="20"/>
      <c r="AQ10" s="20"/>
      <c r="AR10" s="20"/>
      <c r="AS10" s="20"/>
      <c r="AT10" s="20"/>
      <c r="AU10" s="20"/>
      <c r="AV10" s="20"/>
      <c r="AW10" s="20"/>
      <c r="AX10" s="20"/>
    </row>
    <row r="11" spans="1:61" x14ac:dyDescent="0.25">
      <c r="A11" s="21" t="s">
        <v>441</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row>
    <row r="12" spans="1:61" x14ac:dyDescent="0.25">
      <c r="A12" s="21" t="s">
        <v>442</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4" spans="1:61" ht="13.5" thickBot="1" x14ac:dyDescent="0.3">
      <c r="A14" s="23" t="s">
        <v>69</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x14ac:dyDescent="0.25">
      <c r="A15" s="24" t="s">
        <v>51</v>
      </c>
      <c r="B15" s="25" t="s">
        <v>20</v>
      </c>
      <c r="C15" s="25"/>
      <c r="D15" s="25"/>
      <c r="E15" s="25"/>
      <c r="F15" s="25"/>
      <c r="G15" s="25"/>
      <c r="H15" s="25" t="s">
        <v>70</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t="s">
        <v>75</v>
      </c>
      <c r="AO15" s="25"/>
      <c r="AP15" s="25"/>
      <c r="AQ15" s="25"/>
      <c r="AR15" s="25" t="s">
        <v>92</v>
      </c>
      <c r="AS15" s="25"/>
      <c r="AT15" s="25"/>
      <c r="AU15" s="25"/>
      <c r="AV15" s="25"/>
      <c r="AW15" s="25"/>
      <c r="AX15" s="25" t="s">
        <v>71</v>
      </c>
      <c r="AY15" s="25"/>
      <c r="AZ15" s="25"/>
      <c r="BA15" s="25"/>
      <c r="BB15" s="25"/>
      <c r="BC15" s="25"/>
      <c r="BD15" s="25"/>
      <c r="BE15" s="25"/>
      <c r="BF15" s="25"/>
      <c r="BG15" s="25"/>
      <c r="BH15" s="25"/>
      <c r="BI15" s="26"/>
    </row>
    <row r="16" spans="1:61" x14ac:dyDescent="0.25">
      <c r="A16" s="27"/>
      <c r="B16" s="28"/>
      <c r="C16" s="28"/>
      <c r="D16" s="28"/>
      <c r="E16" s="28"/>
      <c r="F16" s="28"/>
      <c r="G16" s="28"/>
      <c r="H16" s="28" t="s">
        <v>49</v>
      </c>
      <c r="I16" s="28"/>
      <c r="J16" s="28"/>
      <c r="K16" s="28"/>
      <c r="L16" s="28"/>
      <c r="M16" s="28"/>
      <c r="N16" s="28"/>
      <c r="O16" s="28"/>
      <c r="P16" s="28"/>
      <c r="Q16" s="28"/>
      <c r="R16" s="28"/>
      <c r="S16" s="28"/>
      <c r="T16" s="28"/>
      <c r="U16" s="28" t="s">
        <v>103</v>
      </c>
      <c r="V16" s="28"/>
      <c r="W16" s="28"/>
      <c r="X16" s="28"/>
      <c r="Y16" s="28"/>
      <c r="Z16" s="28"/>
      <c r="AA16" s="28"/>
      <c r="AB16" s="28"/>
      <c r="AC16" s="28"/>
      <c r="AD16" s="28"/>
      <c r="AE16" s="28"/>
      <c r="AF16" s="28" t="s">
        <v>95</v>
      </c>
      <c r="AG16" s="28"/>
      <c r="AH16" s="28"/>
      <c r="AI16" s="102" t="s">
        <v>50</v>
      </c>
      <c r="AJ16" s="102"/>
      <c r="AK16" s="102"/>
      <c r="AL16" s="102"/>
      <c r="AM16" s="102"/>
      <c r="AN16" s="28" t="s">
        <v>77</v>
      </c>
      <c r="AO16" s="28" t="s">
        <v>78</v>
      </c>
      <c r="AP16" s="28" t="s">
        <v>76</v>
      </c>
      <c r="AQ16" s="28" t="s">
        <v>112</v>
      </c>
      <c r="AR16" s="28" t="s">
        <v>82</v>
      </c>
      <c r="AS16" s="28" t="s">
        <v>83</v>
      </c>
      <c r="AT16" s="28" t="s">
        <v>84</v>
      </c>
      <c r="AU16" s="28" t="s">
        <v>86</v>
      </c>
      <c r="AV16" s="28" t="s">
        <v>85</v>
      </c>
      <c r="AW16" s="28" t="s">
        <v>86</v>
      </c>
      <c r="AX16" s="28" t="s">
        <v>1</v>
      </c>
      <c r="AY16" s="28" t="s">
        <v>56</v>
      </c>
      <c r="AZ16" s="29" t="s">
        <v>59</v>
      </c>
      <c r="BA16" s="29"/>
      <c r="BB16" s="29"/>
      <c r="BC16" s="29" t="s">
        <v>122</v>
      </c>
      <c r="BD16" s="29"/>
      <c r="BE16" s="28" t="s">
        <v>438</v>
      </c>
      <c r="BF16" s="28" t="s">
        <v>439</v>
      </c>
      <c r="BG16" s="29" t="s">
        <v>61</v>
      </c>
      <c r="BH16" s="29"/>
      <c r="BI16" s="30"/>
    </row>
    <row r="17" spans="1:61" x14ac:dyDescent="0.25">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t="s">
        <v>94</v>
      </c>
      <c r="AA17" s="28"/>
      <c r="AB17" s="28" t="s">
        <v>97</v>
      </c>
      <c r="AC17" s="28"/>
      <c r="AD17" s="28"/>
      <c r="AE17" s="28"/>
      <c r="AF17" s="28" t="s">
        <v>96</v>
      </c>
      <c r="AG17" s="28"/>
      <c r="AH17" s="28"/>
      <c r="AI17" s="92"/>
      <c r="AJ17" s="102" t="s">
        <v>104</v>
      </c>
      <c r="AK17" s="102"/>
      <c r="AL17" s="102"/>
      <c r="AM17" s="102"/>
      <c r="AN17" s="28"/>
      <c r="AO17" s="28"/>
      <c r="AP17" s="28"/>
      <c r="AQ17" s="28"/>
      <c r="AR17" s="28"/>
      <c r="AS17" s="28"/>
      <c r="AT17" s="28"/>
      <c r="AU17" s="28"/>
      <c r="AV17" s="28"/>
      <c r="AW17" s="28"/>
      <c r="AX17" s="28"/>
      <c r="AY17" s="28"/>
      <c r="AZ17" s="29"/>
      <c r="BA17" s="29"/>
      <c r="BB17" s="29"/>
      <c r="BC17" s="29"/>
      <c r="BD17" s="29"/>
      <c r="BE17" s="28"/>
      <c r="BF17" s="28"/>
      <c r="BG17" s="28" t="s">
        <v>120</v>
      </c>
      <c r="BH17" s="28" t="s">
        <v>121</v>
      </c>
      <c r="BI17" s="103" t="s">
        <v>60</v>
      </c>
    </row>
    <row r="18" spans="1:61" ht="51" x14ac:dyDescent="0.25">
      <c r="A18" s="27"/>
      <c r="B18" s="31" t="s">
        <v>6</v>
      </c>
      <c r="C18" s="31" t="s">
        <v>7</v>
      </c>
      <c r="D18" s="31" t="s">
        <v>0</v>
      </c>
      <c r="E18" s="31" t="s">
        <v>1</v>
      </c>
      <c r="F18" s="31" t="s">
        <v>2</v>
      </c>
      <c r="G18" s="31" t="s">
        <v>8</v>
      </c>
      <c r="H18" s="32" t="s">
        <v>118</v>
      </c>
      <c r="I18" s="31" t="s">
        <v>3</v>
      </c>
      <c r="J18" s="31" t="s">
        <v>18</v>
      </c>
      <c r="K18" s="31" t="s">
        <v>9</v>
      </c>
      <c r="L18" s="92" t="s">
        <v>47</v>
      </c>
      <c r="M18" s="31" t="s">
        <v>13</v>
      </c>
      <c r="N18" s="31" t="s">
        <v>12</v>
      </c>
      <c r="O18" s="31" t="s">
        <v>11</v>
      </c>
      <c r="P18" s="31" t="s">
        <v>4</v>
      </c>
      <c r="Q18" s="31" t="s">
        <v>74</v>
      </c>
      <c r="R18" s="92" t="s">
        <v>52</v>
      </c>
      <c r="S18" s="92" t="s">
        <v>53</v>
      </c>
      <c r="T18" s="31" t="s">
        <v>5</v>
      </c>
      <c r="U18" s="31" t="s">
        <v>1</v>
      </c>
      <c r="V18" s="31" t="s">
        <v>107</v>
      </c>
      <c r="W18" s="31" t="s">
        <v>9</v>
      </c>
      <c r="X18" s="31" t="s">
        <v>13</v>
      </c>
      <c r="Y18" s="31" t="s">
        <v>10</v>
      </c>
      <c r="Z18" s="31" t="s">
        <v>12</v>
      </c>
      <c r="AA18" s="31" t="s">
        <v>11</v>
      </c>
      <c r="AB18" s="31" t="s">
        <v>14</v>
      </c>
      <c r="AC18" s="31" t="s">
        <v>15</v>
      </c>
      <c r="AD18" s="92" t="s">
        <v>16</v>
      </c>
      <c r="AE18" s="92" t="s">
        <v>17</v>
      </c>
      <c r="AF18" s="31" t="s">
        <v>102</v>
      </c>
      <c r="AG18" s="31" t="s">
        <v>101</v>
      </c>
      <c r="AH18" s="31" t="s">
        <v>100</v>
      </c>
      <c r="AI18" s="92" t="s">
        <v>21</v>
      </c>
      <c r="AJ18" s="92" t="s">
        <v>148</v>
      </c>
      <c r="AK18" s="92" t="s">
        <v>172</v>
      </c>
      <c r="AL18" s="92" t="s">
        <v>377</v>
      </c>
      <c r="AM18" s="92" t="s">
        <v>19</v>
      </c>
      <c r="AN18" s="28"/>
      <c r="AO18" s="28"/>
      <c r="AP18" s="28"/>
      <c r="AQ18" s="28"/>
      <c r="AR18" s="28"/>
      <c r="AS18" s="28"/>
      <c r="AT18" s="28"/>
      <c r="AU18" s="28"/>
      <c r="AV18" s="28"/>
      <c r="AW18" s="28"/>
      <c r="AX18" s="28"/>
      <c r="AY18" s="28"/>
      <c r="AZ18" s="33" t="s">
        <v>57</v>
      </c>
      <c r="BA18" s="33" t="s">
        <v>58</v>
      </c>
      <c r="BB18" s="31" t="s">
        <v>119</v>
      </c>
      <c r="BC18" s="31" t="s">
        <v>123</v>
      </c>
      <c r="BD18" s="31" t="s">
        <v>124</v>
      </c>
      <c r="BE18" s="28"/>
      <c r="BF18" s="28"/>
      <c r="BG18" s="28"/>
      <c r="BH18" s="28"/>
      <c r="BI18" s="103"/>
    </row>
    <row r="19" spans="1:61" ht="26.25" thickBot="1" x14ac:dyDescent="0.3">
      <c r="A19" s="34"/>
      <c r="B19" s="35" t="s">
        <v>22</v>
      </c>
      <c r="C19" s="35" t="s">
        <v>23</v>
      </c>
      <c r="D19" s="36" t="s">
        <v>46</v>
      </c>
      <c r="E19" s="35" t="s">
        <v>24</v>
      </c>
      <c r="F19" s="35" t="s">
        <v>25</v>
      </c>
      <c r="G19" s="35" t="s">
        <v>26</v>
      </c>
      <c r="H19" s="36" t="s">
        <v>27</v>
      </c>
      <c r="I19" s="35" t="s">
        <v>28</v>
      </c>
      <c r="J19" s="35" t="s">
        <v>29</v>
      </c>
      <c r="K19" s="35" t="s">
        <v>30</v>
      </c>
      <c r="L19" s="93" t="s">
        <v>31</v>
      </c>
      <c r="M19" s="35" t="s">
        <v>32</v>
      </c>
      <c r="N19" s="35" t="s">
        <v>33</v>
      </c>
      <c r="O19" s="35" t="s">
        <v>34</v>
      </c>
      <c r="P19" s="35" t="s">
        <v>35</v>
      </c>
      <c r="Q19" s="35" t="s">
        <v>36</v>
      </c>
      <c r="R19" s="93" t="s">
        <v>37</v>
      </c>
      <c r="S19" s="93" t="s">
        <v>48</v>
      </c>
      <c r="T19" s="35" t="s">
        <v>38</v>
      </c>
      <c r="U19" s="35" t="s">
        <v>106</v>
      </c>
      <c r="V19" s="35" t="s">
        <v>39</v>
      </c>
      <c r="W19" s="35" t="s">
        <v>40</v>
      </c>
      <c r="X19" s="35" t="s">
        <v>41</v>
      </c>
      <c r="Y19" s="35" t="s">
        <v>42</v>
      </c>
      <c r="Z19" s="35" t="s">
        <v>43</v>
      </c>
      <c r="AA19" s="35" t="s">
        <v>44</v>
      </c>
      <c r="AB19" s="35" t="s">
        <v>54</v>
      </c>
      <c r="AC19" s="35" t="s">
        <v>45</v>
      </c>
      <c r="AD19" s="93" t="s">
        <v>72</v>
      </c>
      <c r="AE19" s="93" t="s">
        <v>98</v>
      </c>
      <c r="AF19" s="35" t="s">
        <v>55</v>
      </c>
      <c r="AG19" s="35" t="s">
        <v>99</v>
      </c>
      <c r="AH19" s="35" t="s">
        <v>108</v>
      </c>
      <c r="AI19" s="93" t="s">
        <v>109</v>
      </c>
      <c r="AJ19" s="93" t="s">
        <v>110</v>
      </c>
      <c r="AK19" s="93" t="s">
        <v>110</v>
      </c>
      <c r="AL19" s="93"/>
      <c r="AM19" s="93" t="s">
        <v>111</v>
      </c>
      <c r="AN19" s="35" t="s">
        <v>62</v>
      </c>
      <c r="AO19" s="35" t="s">
        <v>63</v>
      </c>
      <c r="AP19" s="35" t="s">
        <v>64</v>
      </c>
      <c r="AQ19" s="37" t="s">
        <v>65</v>
      </c>
      <c r="AR19" s="37" t="s">
        <v>66</v>
      </c>
      <c r="AS19" s="37" t="s">
        <v>67</v>
      </c>
      <c r="AT19" s="37" t="s">
        <v>68</v>
      </c>
      <c r="AU19" s="37" t="s">
        <v>73</v>
      </c>
      <c r="AV19" s="37" t="s">
        <v>79</v>
      </c>
      <c r="AW19" s="37" t="s">
        <v>80</v>
      </c>
      <c r="AX19" s="37" t="s">
        <v>113</v>
      </c>
      <c r="AY19" s="37" t="s">
        <v>81</v>
      </c>
      <c r="AZ19" s="37" t="s">
        <v>87</v>
      </c>
      <c r="BA19" s="37" t="s">
        <v>88</v>
      </c>
      <c r="BB19" s="37" t="s">
        <v>89</v>
      </c>
      <c r="BC19" s="37" t="s">
        <v>90</v>
      </c>
      <c r="BD19" s="37" t="s">
        <v>91</v>
      </c>
      <c r="BE19" s="37" t="s">
        <v>105</v>
      </c>
      <c r="BF19" s="37" t="s">
        <v>114</v>
      </c>
      <c r="BG19" s="37" t="s">
        <v>115</v>
      </c>
      <c r="BH19" s="37" t="s">
        <v>116</v>
      </c>
      <c r="BI19" s="104" t="s">
        <v>117</v>
      </c>
    </row>
    <row r="20" spans="1:61" x14ac:dyDescent="0.25">
      <c r="A20" s="38">
        <v>1</v>
      </c>
      <c r="B20" s="38" t="s">
        <v>151</v>
      </c>
      <c r="C20" s="38" t="s">
        <v>129</v>
      </c>
      <c r="D20" s="38" t="s">
        <v>125</v>
      </c>
      <c r="E20" s="38" t="s">
        <v>126</v>
      </c>
      <c r="F20" s="83" t="s">
        <v>208</v>
      </c>
      <c r="G20" s="39">
        <v>12001</v>
      </c>
      <c r="H20" s="40" t="s">
        <v>349</v>
      </c>
      <c r="I20" s="83" t="s">
        <v>130</v>
      </c>
      <c r="J20" s="38" t="s">
        <v>131</v>
      </c>
      <c r="K20" s="41">
        <v>43524</v>
      </c>
      <c r="L20" s="10">
        <v>410400</v>
      </c>
      <c r="M20" s="39">
        <v>12509</v>
      </c>
      <c r="N20" s="41">
        <v>43524</v>
      </c>
      <c r="O20" s="41">
        <v>43830</v>
      </c>
      <c r="P20" s="38" t="s">
        <v>128</v>
      </c>
      <c r="Q20" s="42"/>
      <c r="R20" s="5"/>
      <c r="S20" s="5"/>
      <c r="T20" s="43" t="s">
        <v>184</v>
      </c>
      <c r="U20" s="42"/>
      <c r="V20" s="44"/>
      <c r="W20" s="44"/>
      <c r="X20" s="42"/>
      <c r="Y20" s="44"/>
      <c r="Z20" s="44"/>
      <c r="AA20" s="44"/>
      <c r="AB20" s="44"/>
      <c r="AC20" s="42"/>
      <c r="AD20" s="5"/>
      <c r="AE20" s="5"/>
      <c r="AF20" s="44"/>
      <c r="AG20" s="42"/>
      <c r="AH20" s="5"/>
      <c r="AI20" s="8">
        <v>0</v>
      </c>
      <c r="AJ20" s="8"/>
      <c r="AK20" s="10">
        <f>492480+172680+133032</f>
        <v>798192</v>
      </c>
      <c r="AL20" s="10">
        <f>160080+162288+80040+80040</f>
        <v>482448</v>
      </c>
      <c r="AM20" s="10">
        <f>AK20+AL20</f>
        <v>1280640</v>
      </c>
      <c r="AN20" s="43" t="s">
        <v>214</v>
      </c>
      <c r="AO20" s="38">
        <v>13204</v>
      </c>
      <c r="AP20" s="38" t="s">
        <v>215</v>
      </c>
      <c r="AQ20" s="38" t="s">
        <v>348</v>
      </c>
      <c r="AR20" s="45"/>
      <c r="AS20" s="45"/>
      <c r="AT20" s="45"/>
      <c r="AU20" s="45"/>
      <c r="AV20" s="45"/>
      <c r="AW20" s="45"/>
      <c r="AX20" s="45"/>
      <c r="AY20" s="45"/>
      <c r="AZ20" s="45"/>
      <c r="BA20" s="45"/>
      <c r="BB20" s="45"/>
      <c r="BC20" s="45"/>
      <c r="BD20" s="45"/>
      <c r="BE20" s="45"/>
      <c r="BF20" s="45"/>
      <c r="BG20" s="45"/>
      <c r="BH20" s="45"/>
      <c r="BI20" s="44"/>
    </row>
    <row r="21" spans="1:61" ht="25.5" x14ac:dyDescent="0.25">
      <c r="A21" s="46"/>
      <c r="B21" s="46"/>
      <c r="C21" s="46"/>
      <c r="D21" s="46"/>
      <c r="E21" s="46"/>
      <c r="F21" s="84"/>
      <c r="G21" s="47"/>
      <c r="H21" s="48"/>
      <c r="I21" s="84"/>
      <c r="J21" s="46"/>
      <c r="K21" s="49"/>
      <c r="L21" s="9"/>
      <c r="M21" s="47"/>
      <c r="N21" s="49"/>
      <c r="O21" s="49"/>
      <c r="P21" s="46"/>
      <c r="Q21" s="50"/>
      <c r="R21" s="4"/>
      <c r="S21" s="4"/>
      <c r="T21" s="51"/>
      <c r="U21" s="50"/>
      <c r="V21" s="52" t="s">
        <v>145</v>
      </c>
      <c r="W21" s="53">
        <v>43802</v>
      </c>
      <c r="X21" s="54">
        <v>12697</v>
      </c>
      <c r="Y21" s="52" t="s">
        <v>209</v>
      </c>
      <c r="Z21" s="53">
        <v>43831</v>
      </c>
      <c r="AA21" s="53">
        <v>44196</v>
      </c>
      <c r="AB21" s="52"/>
      <c r="AC21" s="50"/>
      <c r="AD21" s="4"/>
      <c r="AE21" s="4"/>
      <c r="AF21" s="52"/>
      <c r="AG21" s="50"/>
      <c r="AH21" s="4"/>
      <c r="AI21" s="3">
        <f t="shared" ref="AI21:AI29" si="0">$L$20-AE21+AD21+AH21</f>
        <v>410400</v>
      </c>
      <c r="AJ21" s="3"/>
      <c r="AK21" s="9"/>
      <c r="AL21" s="9"/>
      <c r="AM21" s="9"/>
      <c r="AN21" s="51"/>
      <c r="AO21" s="46"/>
      <c r="AP21" s="46"/>
      <c r="AQ21" s="46"/>
      <c r="AR21" s="55"/>
      <c r="AS21" s="55"/>
      <c r="AT21" s="55"/>
      <c r="AU21" s="55"/>
      <c r="AV21" s="55"/>
      <c r="AW21" s="55"/>
      <c r="AX21" s="55"/>
      <c r="AY21" s="55"/>
      <c r="AZ21" s="55"/>
      <c r="BA21" s="55"/>
      <c r="BB21" s="55"/>
      <c r="BC21" s="55"/>
      <c r="BD21" s="55"/>
      <c r="BE21" s="55"/>
      <c r="BF21" s="55"/>
      <c r="BG21" s="55"/>
      <c r="BH21" s="55"/>
      <c r="BI21" s="52"/>
    </row>
    <row r="22" spans="1:61" ht="51" x14ac:dyDescent="0.25">
      <c r="A22" s="46"/>
      <c r="B22" s="46"/>
      <c r="C22" s="46"/>
      <c r="D22" s="46"/>
      <c r="E22" s="46"/>
      <c r="F22" s="84"/>
      <c r="G22" s="47"/>
      <c r="H22" s="48"/>
      <c r="I22" s="84"/>
      <c r="J22" s="46"/>
      <c r="K22" s="49"/>
      <c r="L22" s="9"/>
      <c r="M22" s="47"/>
      <c r="N22" s="49"/>
      <c r="O22" s="49"/>
      <c r="P22" s="46"/>
      <c r="Q22" s="50"/>
      <c r="R22" s="4"/>
      <c r="S22" s="4"/>
      <c r="T22" s="51"/>
      <c r="U22" s="50"/>
      <c r="V22" s="52" t="s">
        <v>146</v>
      </c>
      <c r="W22" s="53">
        <v>44153</v>
      </c>
      <c r="X22" s="54">
        <v>12926</v>
      </c>
      <c r="Y22" s="52" t="s">
        <v>210</v>
      </c>
      <c r="Z22" s="53">
        <v>44197</v>
      </c>
      <c r="AA22" s="53">
        <v>44561</v>
      </c>
      <c r="AB22" s="52"/>
      <c r="AC22" s="50"/>
      <c r="AD22" s="4"/>
      <c r="AE22" s="4"/>
      <c r="AF22" s="52"/>
      <c r="AG22" s="50"/>
      <c r="AH22" s="4">
        <v>61.344000000000001</v>
      </c>
      <c r="AI22" s="3">
        <f t="shared" si="0"/>
        <v>410461.34399999998</v>
      </c>
      <c r="AJ22" s="3">
        <f>AH22+L20</f>
        <v>410461.34399999998</v>
      </c>
      <c r="AK22" s="9"/>
      <c r="AL22" s="9"/>
      <c r="AM22" s="9"/>
      <c r="AN22" s="51"/>
      <c r="AO22" s="46"/>
      <c r="AP22" s="46"/>
      <c r="AQ22" s="46"/>
      <c r="AR22" s="55"/>
      <c r="AS22" s="55"/>
      <c r="AT22" s="55"/>
      <c r="AU22" s="55"/>
      <c r="AV22" s="55"/>
      <c r="AW22" s="55"/>
      <c r="AX22" s="55"/>
      <c r="AY22" s="55"/>
      <c r="AZ22" s="55"/>
      <c r="BA22" s="55"/>
      <c r="BB22" s="55"/>
      <c r="BC22" s="55"/>
      <c r="BD22" s="55"/>
      <c r="BE22" s="55"/>
      <c r="BF22" s="55"/>
      <c r="BG22" s="55"/>
      <c r="BH22" s="55"/>
      <c r="BI22" s="52"/>
    </row>
    <row r="23" spans="1:61" x14ac:dyDescent="0.25">
      <c r="A23" s="46"/>
      <c r="B23" s="46"/>
      <c r="C23" s="46"/>
      <c r="D23" s="46"/>
      <c r="E23" s="46"/>
      <c r="F23" s="84"/>
      <c r="G23" s="47"/>
      <c r="H23" s="48"/>
      <c r="I23" s="84"/>
      <c r="J23" s="46"/>
      <c r="K23" s="49"/>
      <c r="L23" s="9"/>
      <c r="M23" s="47"/>
      <c r="N23" s="49"/>
      <c r="O23" s="49"/>
      <c r="P23" s="46"/>
      <c r="Q23" s="50"/>
      <c r="R23" s="4"/>
      <c r="S23" s="4"/>
      <c r="T23" s="51"/>
      <c r="U23" s="50"/>
      <c r="V23" s="52" t="s">
        <v>142</v>
      </c>
      <c r="W23" s="53">
        <v>44194</v>
      </c>
      <c r="X23" s="54">
        <v>12952</v>
      </c>
      <c r="Y23" s="52" t="s">
        <v>211</v>
      </c>
      <c r="Z23" s="53">
        <v>44197</v>
      </c>
      <c r="AA23" s="53">
        <v>44561</v>
      </c>
      <c r="AB23" s="52"/>
      <c r="AC23" s="50"/>
      <c r="AD23" s="4"/>
      <c r="AE23" s="4"/>
      <c r="AF23" s="52"/>
      <c r="AG23" s="50"/>
      <c r="AH23" s="4"/>
      <c r="AI23" s="3">
        <f t="shared" si="0"/>
        <v>410400</v>
      </c>
      <c r="AJ23" s="3">
        <v>616604</v>
      </c>
      <c r="AK23" s="9"/>
      <c r="AL23" s="9"/>
      <c r="AM23" s="9"/>
      <c r="AN23" s="51"/>
      <c r="AO23" s="46"/>
      <c r="AP23" s="46"/>
      <c r="AQ23" s="46"/>
      <c r="AR23" s="55"/>
      <c r="AS23" s="55"/>
      <c r="AT23" s="55"/>
      <c r="AU23" s="55"/>
      <c r="AV23" s="55"/>
      <c r="AW23" s="55"/>
      <c r="AX23" s="55"/>
      <c r="AY23" s="55"/>
      <c r="AZ23" s="55"/>
      <c r="BA23" s="55"/>
      <c r="BB23" s="55"/>
      <c r="BC23" s="55"/>
      <c r="BD23" s="55"/>
      <c r="BE23" s="55"/>
      <c r="BF23" s="55"/>
      <c r="BG23" s="55"/>
      <c r="BH23" s="55"/>
      <c r="BI23" s="52"/>
    </row>
    <row r="24" spans="1:61" x14ac:dyDescent="0.25">
      <c r="A24" s="46"/>
      <c r="B24" s="46"/>
      <c r="C24" s="46"/>
      <c r="D24" s="46"/>
      <c r="E24" s="46"/>
      <c r="F24" s="84"/>
      <c r="G24" s="47"/>
      <c r="H24" s="48"/>
      <c r="I24" s="84"/>
      <c r="J24" s="46"/>
      <c r="K24" s="49"/>
      <c r="L24" s="9"/>
      <c r="M24" s="47"/>
      <c r="N24" s="49"/>
      <c r="O24" s="49"/>
      <c r="P24" s="46"/>
      <c r="Q24" s="50"/>
      <c r="R24" s="4"/>
      <c r="S24" s="4"/>
      <c r="T24" s="51"/>
      <c r="U24" s="50"/>
      <c r="V24" s="52" t="s">
        <v>143</v>
      </c>
      <c r="W24" s="53">
        <v>44530</v>
      </c>
      <c r="X24" s="54">
        <v>13268</v>
      </c>
      <c r="Y24" s="52" t="s">
        <v>212</v>
      </c>
      <c r="Z24" s="53">
        <v>44530</v>
      </c>
      <c r="AA24" s="53">
        <v>44561</v>
      </c>
      <c r="AB24" s="52"/>
      <c r="AC24" s="50"/>
      <c r="AD24" s="4"/>
      <c r="AE24" s="4"/>
      <c r="AF24" s="52"/>
      <c r="AG24" s="50"/>
      <c r="AH24" s="4">
        <v>80892</v>
      </c>
      <c r="AI24" s="3">
        <f t="shared" si="0"/>
        <v>491292</v>
      </c>
      <c r="AJ24" s="3"/>
      <c r="AK24" s="9"/>
      <c r="AL24" s="9"/>
      <c r="AM24" s="9"/>
      <c r="AN24" s="51"/>
      <c r="AO24" s="46"/>
      <c r="AP24" s="46"/>
      <c r="AQ24" s="46"/>
      <c r="AR24" s="55"/>
      <c r="AS24" s="55"/>
      <c r="AT24" s="55"/>
      <c r="AU24" s="55"/>
      <c r="AV24" s="55"/>
      <c r="AW24" s="55"/>
      <c r="AX24" s="55"/>
      <c r="AY24" s="55"/>
      <c r="AZ24" s="55"/>
      <c r="BA24" s="55"/>
      <c r="BB24" s="55"/>
      <c r="BC24" s="55"/>
      <c r="BD24" s="55"/>
      <c r="BE24" s="55"/>
      <c r="BF24" s="55"/>
      <c r="BG24" s="55"/>
      <c r="BH24" s="55"/>
      <c r="BI24" s="52"/>
    </row>
    <row r="25" spans="1:61" x14ac:dyDescent="0.25">
      <c r="A25" s="46"/>
      <c r="B25" s="46"/>
      <c r="C25" s="46"/>
      <c r="D25" s="46"/>
      <c r="E25" s="46"/>
      <c r="F25" s="84"/>
      <c r="G25" s="47"/>
      <c r="H25" s="48"/>
      <c r="I25" s="84"/>
      <c r="J25" s="46"/>
      <c r="K25" s="49"/>
      <c r="L25" s="9"/>
      <c r="M25" s="47"/>
      <c r="N25" s="49"/>
      <c r="O25" s="49"/>
      <c r="P25" s="46"/>
      <c r="Q25" s="50"/>
      <c r="R25" s="4"/>
      <c r="S25" s="4"/>
      <c r="T25" s="51"/>
      <c r="U25" s="50"/>
      <c r="V25" s="52" t="s">
        <v>144</v>
      </c>
      <c r="W25" s="53">
        <v>44559</v>
      </c>
      <c r="X25" s="54">
        <v>13267</v>
      </c>
      <c r="Y25" s="52" t="str">
        <f>Y23</f>
        <v>a prorrogação do prazo de vigência contratual</v>
      </c>
      <c r="Z25" s="53">
        <v>44562</v>
      </c>
      <c r="AA25" s="53" t="s">
        <v>149</v>
      </c>
      <c r="AB25" s="52"/>
      <c r="AC25" s="50"/>
      <c r="AD25" s="4"/>
      <c r="AE25" s="4"/>
      <c r="AF25" s="52"/>
      <c r="AG25" s="50"/>
      <c r="AH25" s="4"/>
      <c r="AI25" s="3">
        <f t="shared" si="0"/>
        <v>410400</v>
      </c>
      <c r="AJ25" s="3">
        <v>476928</v>
      </c>
      <c r="AK25" s="9"/>
      <c r="AL25" s="9"/>
      <c r="AM25" s="9"/>
      <c r="AN25" s="51"/>
      <c r="AO25" s="46"/>
      <c r="AP25" s="46"/>
      <c r="AQ25" s="46"/>
      <c r="AR25" s="55"/>
      <c r="AS25" s="55"/>
      <c r="AT25" s="55"/>
      <c r="AU25" s="55"/>
      <c r="AV25" s="55"/>
      <c r="AW25" s="55"/>
      <c r="AX25" s="55"/>
      <c r="AY25" s="55"/>
      <c r="AZ25" s="55"/>
      <c r="BA25" s="55"/>
      <c r="BB25" s="55"/>
      <c r="BC25" s="55"/>
      <c r="BD25" s="55"/>
      <c r="BE25" s="55"/>
      <c r="BF25" s="55"/>
      <c r="BG25" s="55"/>
      <c r="BH25" s="55"/>
      <c r="BI25" s="52"/>
    </row>
    <row r="26" spans="1:61" ht="51" x14ac:dyDescent="0.25">
      <c r="A26" s="46"/>
      <c r="B26" s="46"/>
      <c r="C26" s="46"/>
      <c r="D26" s="46"/>
      <c r="E26" s="46"/>
      <c r="F26" s="84"/>
      <c r="G26" s="47"/>
      <c r="H26" s="48"/>
      <c r="I26" s="84"/>
      <c r="J26" s="46"/>
      <c r="K26" s="49"/>
      <c r="L26" s="9"/>
      <c r="M26" s="47"/>
      <c r="N26" s="49"/>
      <c r="O26" s="49"/>
      <c r="P26" s="46"/>
      <c r="Q26" s="50"/>
      <c r="R26" s="4"/>
      <c r="S26" s="4"/>
      <c r="T26" s="51"/>
      <c r="U26" s="50"/>
      <c r="V26" s="52" t="s">
        <v>213</v>
      </c>
      <c r="W26" s="53">
        <v>44924</v>
      </c>
      <c r="X26" s="54">
        <v>13448</v>
      </c>
      <c r="Y26" s="52" t="s">
        <v>210</v>
      </c>
      <c r="Z26" s="53">
        <v>44927</v>
      </c>
      <c r="AA26" s="53">
        <v>45291</v>
      </c>
      <c r="AB26" s="52"/>
      <c r="AC26" s="50"/>
      <c r="AD26" s="4"/>
      <c r="AE26" s="4"/>
      <c r="AF26" s="52"/>
      <c r="AG26" s="50"/>
      <c r="AH26" s="4">
        <v>82800</v>
      </c>
      <c r="AI26" s="3">
        <f t="shared" si="0"/>
        <v>493200</v>
      </c>
      <c r="AJ26" s="3"/>
      <c r="AK26" s="9"/>
      <c r="AL26" s="9"/>
      <c r="AM26" s="9"/>
      <c r="AN26" s="51"/>
      <c r="AO26" s="46"/>
      <c r="AP26" s="46"/>
      <c r="AQ26" s="46"/>
      <c r="AR26" s="55"/>
      <c r="AS26" s="55"/>
      <c r="AT26" s="55"/>
      <c r="AU26" s="55"/>
      <c r="AV26" s="55"/>
      <c r="AW26" s="55"/>
      <c r="AX26" s="55"/>
      <c r="AY26" s="55"/>
      <c r="AZ26" s="55"/>
      <c r="BA26" s="55"/>
      <c r="BB26" s="55"/>
      <c r="BC26" s="55"/>
      <c r="BD26" s="55"/>
      <c r="BE26" s="55"/>
      <c r="BF26" s="55"/>
      <c r="BG26" s="55"/>
      <c r="BH26" s="55"/>
      <c r="BI26" s="52"/>
    </row>
    <row r="27" spans="1:61" ht="25.5" x14ac:dyDescent="0.25">
      <c r="A27" s="46"/>
      <c r="B27" s="46"/>
      <c r="C27" s="46"/>
      <c r="D27" s="46"/>
      <c r="E27" s="46"/>
      <c r="F27" s="84"/>
      <c r="G27" s="47"/>
      <c r="H27" s="48"/>
      <c r="I27" s="84"/>
      <c r="J27" s="46"/>
      <c r="K27" s="49"/>
      <c r="L27" s="9"/>
      <c r="M27" s="47"/>
      <c r="N27" s="49"/>
      <c r="O27" s="49"/>
      <c r="P27" s="46"/>
      <c r="Q27" s="50"/>
      <c r="R27" s="4"/>
      <c r="S27" s="4"/>
      <c r="T27" s="51"/>
      <c r="U27" s="50"/>
      <c r="V27" s="52" t="s">
        <v>344</v>
      </c>
      <c r="W27" s="53">
        <v>45324</v>
      </c>
      <c r="X27" s="54">
        <v>13716</v>
      </c>
      <c r="Y27" s="52" t="s">
        <v>345</v>
      </c>
      <c r="Z27" s="53">
        <v>45292</v>
      </c>
      <c r="AA27" s="53">
        <v>45657</v>
      </c>
      <c r="AB27" s="52">
        <v>20.329999999999998</v>
      </c>
      <c r="AC27" s="50"/>
      <c r="AD27" s="4"/>
      <c r="AE27" s="4"/>
      <c r="AF27" s="52"/>
      <c r="AG27" s="50"/>
      <c r="AH27" s="4">
        <f>13524*12</f>
        <v>162288</v>
      </c>
      <c r="AI27" s="3">
        <f t="shared" si="0"/>
        <v>572688</v>
      </c>
      <c r="AJ27" s="3"/>
      <c r="AK27" s="9"/>
      <c r="AL27" s="9"/>
      <c r="AM27" s="9"/>
      <c r="AN27" s="51"/>
      <c r="AO27" s="46"/>
      <c r="AP27" s="46"/>
      <c r="AQ27" s="46"/>
      <c r="AR27" s="55"/>
      <c r="AS27" s="55"/>
      <c r="AT27" s="55"/>
      <c r="AU27" s="55"/>
      <c r="AV27" s="55"/>
      <c r="AW27" s="55"/>
      <c r="AX27" s="55"/>
      <c r="AY27" s="55"/>
      <c r="AZ27" s="55"/>
      <c r="BA27" s="55"/>
      <c r="BB27" s="55"/>
      <c r="BC27" s="55"/>
      <c r="BD27" s="55"/>
      <c r="BE27" s="55"/>
      <c r="BF27" s="55"/>
      <c r="BG27" s="55"/>
      <c r="BH27" s="55"/>
      <c r="BI27" s="52"/>
    </row>
    <row r="28" spans="1:61" ht="25.5" x14ac:dyDescent="0.25">
      <c r="A28" s="46"/>
      <c r="B28" s="46"/>
      <c r="C28" s="46"/>
      <c r="D28" s="46"/>
      <c r="E28" s="46"/>
      <c r="F28" s="84"/>
      <c r="G28" s="47"/>
      <c r="H28" s="48"/>
      <c r="I28" s="84"/>
      <c r="J28" s="46"/>
      <c r="K28" s="49"/>
      <c r="L28" s="9"/>
      <c r="M28" s="47"/>
      <c r="N28" s="49"/>
      <c r="O28" s="49"/>
      <c r="P28" s="46"/>
      <c r="Q28" s="50"/>
      <c r="R28" s="4"/>
      <c r="S28" s="4"/>
      <c r="T28" s="51"/>
      <c r="U28" s="50"/>
      <c r="V28" s="52" t="s">
        <v>346</v>
      </c>
      <c r="W28" s="53">
        <v>45287</v>
      </c>
      <c r="X28" s="54">
        <v>13683</v>
      </c>
      <c r="Y28" s="52" t="s">
        <v>347</v>
      </c>
      <c r="Z28" s="53">
        <v>45292</v>
      </c>
      <c r="AA28" s="53">
        <v>45351</v>
      </c>
      <c r="AB28" s="52"/>
      <c r="AC28" s="50"/>
      <c r="AD28" s="4"/>
      <c r="AE28" s="4"/>
      <c r="AF28" s="52"/>
      <c r="AG28" s="50"/>
      <c r="AH28" s="4"/>
      <c r="AI28" s="3">
        <f t="shared" si="0"/>
        <v>410400</v>
      </c>
      <c r="AJ28" s="3"/>
      <c r="AK28" s="9"/>
      <c r="AL28" s="9"/>
      <c r="AM28" s="9"/>
      <c r="AN28" s="51"/>
      <c r="AO28" s="46"/>
      <c r="AP28" s="46"/>
      <c r="AQ28" s="46"/>
      <c r="AR28" s="55"/>
      <c r="AS28" s="55"/>
      <c r="AT28" s="55"/>
      <c r="AU28" s="55"/>
      <c r="AV28" s="55"/>
      <c r="AW28" s="55"/>
      <c r="AX28" s="55"/>
      <c r="AY28" s="55"/>
      <c r="AZ28" s="55"/>
      <c r="BA28" s="55"/>
      <c r="BB28" s="55"/>
      <c r="BC28" s="55"/>
      <c r="BD28" s="55"/>
      <c r="BE28" s="55"/>
      <c r="BF28" s="55"/>
      <c r="BG28" s="55"/>
      <c r="BH28" s="55"/>
      <c r="BI28" s="52"/>
    </row>
    <row r="29" spans="1:61" ht="25.5" x14ac:dyDescent="0.25">
      <c r="A29" s="46"/>
      <c r="B29" s="46"/>
      <c r="C29" s="46"/>
      <c r="D29" s="46"/>
      <c r="E29" s="46"/>
      <c r="F29" s="84"/>
      <c r="G29" s="47"/>
      <c r="H29" s="48"/>
      <c r="I29" s="84"/>
      <c r="J29" s="46"/>
      <c r="K29" s="49"/>
      <c r="L29" s="9"/>
      <c r="M29" s="47"/>
      <c r="N29" s="49"/>
      <c r="O29" s="49"/>
      <c r="P29" s="54">
        <v>1500</v>
      </c>
      <c r="Q29" s="50"/>
      <c r="R29" s="4"/>
      <c r="S29" s="4"/>
      <c r="T29" s="55" t="s">
        <v>382</v>
      </c>
      <c r="U29" s="50"/>
      <c r="V29" s="52" t="s">
        <v>424</v>
      </c>
      <c r="W29" s="53">
        <v>45351</v>
      </c>
      <c r="X29" s="54">
        <v>13726</v>
      </c>
      <c r="Y29" s="52" t="s">
        <v>425</v>
      </c>
      <c r="Z29" s="53">
        <v>45352</v>
      </c>
      <c r="AA29" s="53">
        <v>45535</v>
      </c>
      <c r="AB29" s="52"/>
      <c r="AC29" s="50"/>
      <c r="AD29" s="4"/>
      <c r="AE29" s="4"/>
      <c r="AF29" s="52"/>
      <c r="AG29" s="50"/>
      <c r="AH29" s="4"/>
      <c r="AI29" s="3">
        <f t="shared" si="0"/>
        <v>410400</v>
      </c>
      <c r="AJ29" s="3"/>
      <c r="AK29" s="4"/>
      <c r="AL29" s="4"/>
      <c r="AM29" s="3">
        <f>AK29+AL29</f>
        <v>0</v>
      </c>
      <c r="AN29" s="55"/>
      <c r="AO29" s="50"/>
      <c r="AP29" s="50"/>
      <c r="AQ29" s="50"/>
      <c r="AR29" s="55"/>
      <c r="AS29" s="55"/>
      <c r="AT29" s="55"/>
      <c r="AU29" s="55"/>
      <c r="AV29" s="55"/>
      <c r="AW29" s="55"/>
      <c r="AX29" s="55"/>
      <c r="AY29" s="55"/>
      <c r="AZ29" s="55"/>
      <c r="BA29" s="55"/>
      <c r="BB29" s="55"/>
      <c r="BC29" s="55"/>
      <c r="BD29" s="55"/>
      <c r="BE29" s="55"/>
      <c r="BF29" s="55"/>
      <c r="BG29" s="55"/>
      <c r="BH29" s="55"/>
      <c r="BI29" s="52"/>
    </row>
    <row r="30" spans="1:61" ht="102" x14ac:dyDescent="0.25">
      <c r="A30" s="50">
        <v>2</v>
      </c>
      <c r="B30" s="56" t="s">
        <v>396</v>
      </c>
      <c r="C30" s="50" t="s">
        <v>397</v>
      </c>
      <c r="D30" s="50" t="s">
        <v>248</v>
      </c>
      <c r="E30" s="50" t="s">
        <v>126</v>
      </c>
      <c r="F30" s="52" t="s">
        <v>398</v>
      </c>
      <c r="G30" s="54"/>
      <c r="H30" s="57" t="s">
        <v>400</v>
      </c>
      <c r="I30" s="52" t="s">
        <v>132</v>
      </c>
      <c r="J30" s="50" t="s">
        <v>133</v>
      </c>
      <c r="K30" s="58">
        <v>45309</v>
      </c>
      <c r="L30" s="4">
        <v>61539.92</v>
      </c>
      <c r="M30" s="54">
        <v>13708</v>
      </c>
      <c r="N30" s="58">
        <v>45309</v>
      </c>
      <c r="O30" s="58">
        <v>45657</v>
      </c>
      <c r="P30" s="54">
        <v>1500</v>
      </c>
      <c r="Q30" s="50"/>
      <c r="R30" s="4"/>
      <c r="S30" s="4"/>
      <c r="T30" s="50" t="s">
        <v>184</v>
      </c>
      <c r="U30" s="50"/>
      <c r="V30" s="52"/>
      <c r="W30" s="53"/>
      <c r="X30" s="54"/>
      <c r="Y30" s="52"/>
      <c r="Z30" s="52"/>
      <c r="AA30" s="52"/>
      <c r="AB30" s="52"/>
      <c r="AC30" s="50"/>
      <c r="AD30" s="4"/>
      <c r="AE30" s="4"/>
      <c r="AF30" s="52"/>
      <c r="AG30" s="50"/>
      <c r="AH30" s="4"/>
      <c r="AI30" s="3">
        <f>L30-AE30+AD30+AH30</f>
        <v>61539.92</v>
      </c>
      <c r="AJ30" s="3"/>
      <c r="AK30" s="4">
        <v>0</v>
      </c>
      <c r="AL30" s="4">
        <f>7714.92+5382.5+53882.5</f>
        <v>66979.92</v>
      </c>
      <c r="AM30" s="3">
        <f>AK30+AL30</f>
        <v>66979.92</v>
      </c>
      <c r="AN30" s="50" t="s">
        <v>357</v>
      </c>
      <c r="AO30" s="50"/>
      <c r="AP30" s="50" t="s">
        <v>399</v>
      </c>
      <c r="AQ30" s="54">
        <v>13708</v>
      </c>
      <c r="AR30" s="55"/>
      <c r="AS30" s="55"/>
      <c r="AT30" s="55"/>
      <c r="AU30" s="55"/>
      <c r="AV30" s="55"/>
      <c r="AW30" s="55"/>
      <c r="AX30" s="55"/>
      <c r="AY30" s="55"/>
      <c r="AZ30" s="55"/>
      <c r="BA30" s="55"/>
      <c r="BB30" s="55"/>
      <c r="BC30" s="55"/>
      <c r="BD30" s="55"/>
      <c r="BE30" s="55"/>
      <c r="BF30" s="55"/>
      <c r="BG30" s="55"/>
      <c r="BH30" s="55"/>
      <c r="BI30" s="52"/>
    </row>
    <row r="31" spans="1:61" x14ac:dyDescent="0.25">
      <c r="A31" s="51">
        <v>3</v>
      </c>
      <c r="B31" s="46" t="s">
        <v>240</v>
      </c>
      <c r="C31" s="51" t="s">
        <v>135</v>
      </c>
      <c r="D31" s="46" t="s">
        <v>241</v>
      </c>
      <c r="E31" s="46" t="s">
        <v>126</v>
      </c>
      <c r="F31" s="84" t="s">
        <v>242</v>
      </c>
      <c r="G31" s="47">
        <v>12986</v>
      </c>
      <c r="H31" s="48" t="s">
        <v>361</v>
      </c>
      <c r="I31" s="84" t="s">
        <v>136</v>
      </c>
      <c r="J31" s="46" t="s">
        <v>137</v>
      </c>
      <c r="K31" s="49">
        <v>44319</v>
      </c>
      <c r="L31" s="9">
        <v>252945.44</v>
      </c>
      <c r="M31" s="47">
        <v>13054</v>
      </c>
      <c r="N31" s="49">
        <v>44319</v>
      </c>
      <c r="O31" s="49">
        <v>44442</v>
      </c>
      <c r="P31" s="46" t="s">
        <v>127</v>
      </c>
      <c r="Q31" s="59"/>
      <c r="R31" s="3"/>
      <c r="S31" s="3"/>
      <c r="T31" s="50"/>
      <c r="U31" s="59"/>
      <c r="V31" s="50"/>
      <c r="W31" s="50"/>
      <c r="X31" s="50"/>
      <c r="Y31" s="50"/>
      <c r="Z31" s="50"/>
      <c r="AA31" s="50"/>
      <c r="AB31" s="52"/>
      <c r="AC31" s="50"/>
      <c r="AD31" s="4"/>
      <c r="AE31" s="4"/>
      <c r="AF31" s="52"/>
      <c r="AG31" s="50"/>
      <c r="AH31" s="4"/>
      <c r="AI31" s="3">
        <v>0</v>
      </c>
      <c r="AJ31" s="3"/>
      <c r="AK31" s="9">
        <f>84665.88+79117.71+78054.08+240425.2+458733.28</f>
        <v>940996.15000000014</v>
      </c>
      <c r="AL31" s="9">
        <f>79546.86+77596.72+77596.72+79045.45+79045.46</f>
        <v>392831.21</v>
      </c>
      <c r="AM31" s="9">
        <f>AK31+AL31</f>
        <v>1333827.3600000001</v>
      </c>
      <c r="AN31" s="46" t="s">
        <v>381</v>
      </c>
      <c r="AO31" s="46"/>
      <c r="AP31" s="46" t="s">
        <v>215</v>
      </c>
      <c r="AQ31" s="46"/>
      <c r="AR31" s="55"/>
      <c r="AS31" s="55"/>
      <c r="AT31" s="55"/>
      <c r="AU31" s="55"/>
      <c r="AV31" s="55"/>
      <c r="AW31" s="55"/>
      <c r="AX31" s="55"/>
      <c r="AY31" s="55"/>
      <c r="AZ31" s="55"/>
      <c r="BA31" s="55"/>
      <c r="BB31" s="55"/>
      <c r="BC31" s="55"/>
      <c r="BD31" s="55"/>
      <c r="BE31" s="55"/>
      <c r="BF31" s="55"/>
      <c r="BG31" s="55"/>
      <c r="BH31" s="55"/>
      <c r="BI31" s="52"/>
    </row>
    <row r="32" spans="1:61" x14ac:dyDescent="0.25">
      <c r="A32" s="51"/>
      <c r="B32" s="46"/>
      <c r="C32" s="51"/>
      <c r="D32" s="46"/>
      <c r="E32" s="46"/>
      <c r="F32" s="84"/>
      <c r="G32" s="47"/>
      <c r="H32" s="48"/>
      <c r="I32" s="84"/>
      <c r="J32" s="46"/>
      <c r="K32" s="49"/>
      <c r="L32" s="9"/>
      <c r="M32" s="47"/>
      <c r="N32" s="49"/>
      <c r="O32" s="49"/>
      <c r="P32" s="46"/>
      <c r="Q32" s="59"/>
      <c r="R32" s="3"/>
      <c r="S32" s="3"/>
      <c r="T32" s="50"/>
      <c r="U32" s="59"/>
      <c r="V32" s="52" t="s">
        <v>145</v>
      </c>
      <c r="W32" s="58">
        <v>44410</v>
      </c>
      <c r="X32" s="50"/>
      <c r="Y32" s="50" t="s">
        <v>147</v>
      </c>
      <c r="Z32" s="58">
        <v>44410</v>
      </c>
      <c r="AA32" s="58">
        <v>44926</v>
      </c>
      <c r="AB32" s="60">
        <v>0.25</v>
      </c>
      <c r="AC32" s="50"/>
      <c r="AD32" s="4"/>
      <c r="AE32" s="4"/>
      <c r="AF32" s="1">
        <v>63236.36</v>
      </c>
      <c r="AG32" s="50"/>
      <c r="AH32" s="4"/>
      <c r="AI32" s="3">
        <f t="shared" ref="AI32:AI37" si="1">$L$31-AE32+AD32+AH32</f>
        <v>252945.44</v>
      </c>
      <c r="AJ32" s="3">
        <v>545343.37</v>
      </c>
      <c r="AK32" s="9"/>
      <c r="AL32" s="9"/>
      <c r="AM32" s="9"/>
      <c r="AN32" s="46"/>
      <c r="AO32" s="46"/>
      <c r="AP32" s="46"/>
      <c r="AQ32" s="46"/>
      <c r="AR32" s="55"/>
      <c r="AS32" s="55"/>
      <c r="AT32" s="55"/>
      <c r="AU32" s="55"/>
      <c r="AV32" s="55"/>
      <c r="AW32" s="55"/>
      <c r="AX32" s="55"/>
      <c r="AY32" s="55"/>
      <c r="AZ32" s="55"/>
      <c r="BA32" s="55"/>
      <c r="BB32" s="55"/>
      <c r="BC32" s="55"/>
      <c r="BD32" s="55"/>
      <c r="BE32" s="55"/>
      <c r="BF32" s="55"/>
      <c r="BG32" s="55"/>
      <c r="BH32" s="55"/>
      <c r="BI32" s="52"/>
    </row>
    <row r="33" spans="1:61" x14ac:dyDescent="0.25">
      <c r="A33" s="51"/>
      <c r="B33" s="46"/>
      <c r="C33" s="51"/>
      <c r="D33" s="46"/>
      <c r="E33" s="46"/>
      <c r="F33" s="84"/>
      <c r="G33" s="47"/>
      <c r="H33" s="48"/>
      <c r="I33" s="84"/>
      <c r="J33" s="46"/>
      <c r="K33" s="49"/>
      <c r="L33" s="9"/>
      <c r="M33" s="47"/>
      <c r="N33" s="49"/>
      <c r="O33" s="49"/>
      <c r="P33" s="46"/>
      <c r="Q33" s="59"/>
      <c r="R33" s="3"/>
      <c r="S33" s="3"/>
      <c r="T33" s="50"/>
      <c r="U33" s="59"/>
      <c r="V33" s="52" t="s">
        <v>146</v>
      </c>
      <c r="W33" s="58">
        <v>44924</v>
      </c>
      <c r="X33" s="54">
        <v>13267</v>
      </c>
      <c r="Y33" s="50" t="s">
        <v>152</v>
      </c>
      <c r="Z33" s="58">
        <v>44564</v>
      </c>
      <c r="AA33" s="58">
        <v>44684</v>
      </c>
      <c r="AB33" s="60"/>
      <c r="AC33" s="50"/>
      <c r="AD33" s="4"/>
      <c r="AE33" s="4"/>
      <c r="AF33" s="1"/>
      <c r="AG33" s="50"/>
      <c r="AH33" s="4"/>
      <c r="AI33" s="3">
        <f t="shared" si="1"/>
        <v>252945.44</v>
      </c>
      <c r="AJ33" s="3">
        <v>316181.8</v>
      </c>
      <c r="AK33" s="9"/>
      <c r="AL33" s="9"/>
      <c r="AM33" s="9"/>
      <c r="AN33" s="46"/>
      <c r="AO33" s="46"/>
      <c r="AP33" s="46"/>
      <c r="AQ33" s="46"/>
      <c r="AR33" s="55"/>
      <c r="AS33" s="55"/>
      <c r="AT33" s="55"/>
      <c r="AU33" s="55"/>
      <c r="AV33" s="55"/>
      <c r="AW33" s="55"/>
      <c r="AX33" s="55"/>
      <c r="AY33" s="55"/>
      <c r="AZ33" s="55"/>
      <c r="BA33" s="55"/>
      <c r="BB33" s="55"/>
      <c r="BC33" s="55"/>
      <c r="BD33" s="55"/>
      <c r="BE33" s="55"/>
      <c r="BF33" s="55"/>
      <c r="BG33" s="55"/>
      <c r="BH33" s="55"/>
      <c r="BI33" s="52"/>
    </row>
    <row r="34" spans="1:61" x14ac:dyDescent="0.25">
      <c r="A34" s="51"/>
      <c r="B34" s="46"/>
      <c r="C34" s="51"/>
      <c r="D34" s="46"/>
      <c r="E34" s="46"/>
      <c r="F34" s="84"/>
      <c r="G34" s="47"/>
      <c r="H34" s="48"/>
      <c r="I34" s="84"/>
      <c r="J34" s="46"/>
      <c r="K34" s="49"/>
      <c r="L34" s="9"/>
      <c r="M34" s="47"/>
      <c r="N34" s="49"/>
      <c r="O34" s="49"/>
      <c r="P34" s="46"/>
      <c r="Q34" s="59"/>
      <c r="R34" s="3"/>
      <c r="S34" s="3"/>
      <c r="T34" s="50"/>
      <c r="U34" s="59"/>
      <c r="V34" s="52" t="s">
        <v>150</v>
      </c>
      <c r="W34" s="58">
        <v>44684</v>
      </c>
      <c r="X34" s="54">
        <v>13261</v>
      </c>
      <c r="Y34" s="50" t="s">
        <v>152</v>
      </c>
      <c r="Z34" s="58">
        <v>44684</v>
      </c>
      <c r="AA34" s="58">
        <v>45049</v>
      </c>
      <c r="AB34" s="60"/>
      <c r="AC34" s="50"/>
      <c r="AD34" s="4"/>
      <c r="AE34" s="4"/>
      <c r="AF34" s="1"/>
      <c r="AG34" s="50"/>
      <c r="AH34" s="4"/>
      <c r="AI34" s="3">
        <f t="shared" si="1"/>
        <v>252945.44</v>
      </c>
      <c r="AJ34" s="3">
        <v>614137.35</v>
      </c>
      <c r="AK34" s="9"/>
      <c r="AL34" s="9"/>
      <c r="AM34" s="9"/>
      <c r="AN34" s="46"/>
      <c r="AO34" s="46"/>
      <c r="AP34" s="46"/>
      <c r="AQ34" s="46"/>
      <c r="AR34" s="55"/>
      <c r="AS34" s="55"/>
      <c r="AT34" s="55"/>
      <c r="AU34" s="55"/>
      <c r="AV34" s="55"/>
      <c r="AW34" s="55"/>
      <c r="AX34" s="55"/>
      <c r="AY34" s="55"/>
      <c r="AZ34" s="55"/>
      <c r="BA34" s="55"/>
      <c r="BB34" s="55"/>
      <c r="BC34" s="55"/>
      <c r="BD34" s="55"/>
      <c r="BE34" s="55"/>
      <c r="BF34" s="55"/>
      <c r="BG34" s="55"/>
      <c r="BH34" s="55"/>
      <c r="BI34" s="52"/>
    </row>
    <row r="35" spans="1:61" ht="25.5" x14ac:dyDescent="0.25">
      <c r="A35" s="51"/>
      <c r="B35" s="46"/>
      <c r="C35" s="51"/>
      <c r="D35" s="46"/>
      <c r="E35" s="46"/>
      <c r="F35" s="84"/>
      <c r="G35" s="47"/>
      <c r="H35" s="48"/>
      <c r="I35" s="84"/>
      <c r="J35" s="46"/>
      <c r="K35" s="49"/>
      <c r="L35" s="9"/>
      <c r="M35" s="47"/>
      <c r="N35" s="49"/>
      <c r="O35" s="49"/>
      <c r="P35" s="46"/>
      <c r="Q35" s="59"/>
      <c r="R35" s="3"/>
      <c r="S35" s="3"/>
      <c r="T35" s="50"/>
      <c r="U35" s="59"/>
      <c r="V35" s="52" t="s">
        <v>378</v>
      </c>
      <c r="W35" s="58">
        <v>44928</v>
      </c>
      <c r="X35" s="54"/>
      <c r="Y35" s="50" t="s">
        <v>211</v>
      </c>
      <c r="Z35" s="58">
        <v>44927</v>
      </c>
      <c r="AA35" s="58">
        <v>45016</v>
      </c>
      <c r="AB35" s="60"/>
      <c r="AC35" s="50"/>
      <c r="AD35" s="4"/>
      <c r="AE35" s="4"/>
      <c r="AF35" s="1"/>
      <c r="AG35" s="50"/>
      <c r="AH35" s="4"/>
      <c r="AI35" s="3">
        <f t="shared" si="1"/>
        <v>252945.44</v>
      </c>
      <c r="AJ35" s="3"/>
      <c r="AK35" s="9"/>
      <c r="AL35" s="9"/>
      <c r="AM35" s="9"/>
      <c r="AN35" s="46"/>
      <c r="AO35" s="46"/>
      <c r="AP35" s="46"/>
      <c r="AQ35" s="46"/>
      <c r="AR35" s="55"/>
      <c r="AS35" s="55"/>
      <c r="AT35" s="55"/>
      <c r="AU35" s="55"/>
      <c r="AV35" s="55"/>
      <c r="AW35" s="55"/>
      <c r="AX35" s="55"/>
      <c r="AY35" s="55"/>
      <c r="AZ35" s="55"/>
      <c r="BA35" s="55"/>
      <c r="BB35" s="55"/>
      <c r="BC35" s="55"/>
      <c r="BD35" s="55"/>
      <c r="BE35" s="55"/>
      <c r="BF35" s="55"/>
      <c r="BG35" s="55"/>
      <c r="BH35" s="55"/>
      <c r="BI35" s="52"/>
    </row>
    <row r="36" spans="1:61" ht="25.5" x14ac:dyDescent="0.25">
      <c r="A36" s="51"/>
      <c r="B36" s="46"/>
      <c r="C36" s="51"/>
      <c r="D36" s="46"/>
      <c r="E36" s="46"/>
      <c r="F36" s="84"/>
      <c r="G36" s="47"/>
      <c r="H36" s="48"/>
      <c r="I36" s="84"/>
      <c r="J36" s="46"/>
      <c r="K36" s="49"/>
      <c r="L36" s="9"/>
      <c r="M36" s="47"/>
      <c r="N36" s="49"/>
      <c r="O36" s="49"/>
      <c r="P36" s="46"/>
      <c r="Q36" s="59"/>
      <c r="R36" s="3"/>
      <c r="S36" s="3"/>
      <c r="T36" s="50"/>
      <c r="U36" s="59"/>
      <c r="V36" s="52" t="s">
        <v>379</v>
      </c>
      <c r="W36" s="58">
        <v>45017</v>
      </c>
      <c r="X36" s="54"/>
      <c r="Y36" s="99" t="s">
        <v>211</v>
      </c>
      <c r="Z36" s="58">
        <v>45383</v>
      </c>
      <c r="AA36" s="58">
        <v>45291</v>
      </c>
      <c r="AB36" s="60"/>
      <c r="AC36" s="50"/>
      <c r="AD36" s="4"/>
      <c r="AE36" s="4"/>
      <c r="AF36" s="1"/>
      <c r="AG36" s="50"/>
      <c r="AH36" s="4"/>
      <c r="AI36" s="3">
        <f t="shared" si="1"/>
        <v>252945.44</v>
      </c>
      <c r="AJ36" s="3"/>
      <c r="AK36" s="9"/>
      <c r="AL36" s="9"/>
      <c r="AM36" s="9"/>
      <c r="AN36" s="46"/>
      <c r="AO36" s="46"/>
      <c r="AP36" s="46"/>
      <c r="AQ36" s="46"/>
      <c r="AR36" s="55"/>
      <c r="AS36" s="55"/>
      <c r="AT36" s="55"/>
      <c r="AU36" s="55"/>
      <c r="AV36" s="55"/>
      <c r="AW36" s="55"/>
      <c r="AX36" s="55"/>
      <c r="AY36" s="55"/>
      <c r="AZ36" s="55"/>
      <c r="BA36" s="55"/>
      <c r="BB36" s="55"/>
      <c r="BC36" s="55"/>
      <c r="BD36" s="55"/>
      <c r="BE36" s="55"/>
      <c r="BF36" s="55"/>
      <c r="BG36" s="55"/>
      <c r="BH36" s="55"/>
      <c r="BI36" s="52"/>
    </row>
    <row r="37" spans="1:61" ht="25.5" x14ac:dyDescent="0.25">
      <c r="A37" s="51"/>
      <c r="B37" s="46"/>
      <c r="C37" s="51"/>
      <c r="D37" s="46"/>
      <c r="E37" s="46"/>
      <c r="F37" s="84"/>
      <c r="G37" s="47"/>
      <c r="H37" s="48"/>
      <c r="I37" s="84"/>
      <c r="J37" s="46"/>
      <c r="K37" s="49"/>
      <c r="L37" s="9"/>
      <c r="M37" s="47"/>
      <c r="N37" s="49"/>
      <c r="O37" s="49"/>
      <c r="P37" s="54">
        <v>1500</v>
      </c>
      <c r="Q37" s="59"/>
      <c r="R37" s="3"/>
      <c r="S37" s="3"/>
      <c r="T37" s="50"/>
      <c r="U37" s="59"/>
      <c r="V37" s="52" t="s">
        <v>380</v>
      </c>
      <c r="W37" s="58">
        <v>45293</v>
      </c>
      <c r="X37" s="54">
        <v>13683</v>
      </c>
      <c r="Y37" s="99" t="s">
        <v>211</v>
      </c>
      <c r="Z37" s="58">
        <v>45292</v>
      </c>
      <c r="AA37" s="58">
        <v>45657</v>
      </c>
      <c r="AB37" s="60"/>
      <c r="AC37" s="50"/>
      <c r="AD37" s="4"/>
      <c r="AE37" s="4"/>
      <c r="AF37" s="1"/>
      <c r="AG37" s="50"/>
      <c r="AH37" s="4"/>
      <c r="AI37" s="3">
        <f t="shared" si="1"/>
        <v>252945.44</v>
      </c>
      <c r="AJ37" s="3"/>
      <c r="AK37" s="9"/>
      <c r="AL37" s="9"/>
      <c r="AM37" s="9"/>
      <c r="AN37" s="46"/>
      <c r="AO37" s="46"/>
      <c r="AP37" s="46"/>
      <c r="AQ37" s="46"/>
      <c r="AR37" s="55"/>
      <c r="AS37" s="55"/>
      <c r="AT37" s="55"/>
      <c r="AU37" s="55"/>
      <c r="AV37" s="55"/>
      <c r="AW37" s="55"/>
      <c r="AX37" s="55"/>
      <c r="AY37" s="55"/>
      <c r="AZ37" s="55"/>
      <c r="BA37" s="55"/>
      <c r="BB37" s="55"/>
      <c r="BC37" s="55"/>
      <c r="BD37" s="55"/>
      <c r="BE37" s="55"/>
      <c r="BF37" s="55"/>
      <c r="BG37" s="55"/>
      <c r="BH37" s="55"/>
      <c r="BI37" s="52" t="s">
        <v>422</v>
      </c>
    </row>
    <row r="38" spans="1:61" x14ac:dyDescent="0.25">
      <c r="A38" s="46">
        <v>4</v>
      </c>
      <c r="B38" s="46" t="s">
        <v>178</v>
      </c>
      <c r="C38" s="46" t="s">
        <v>138</v>
      </c>
      <c r="D38" s="46" t="s">
        <v>221</v>
      </c>
      <c r="E38" s="46" t="s">
        <v>126</v>
      </c>
      <c r="F38" s="84" t="s">
        <v>226</v>
      </c>
      <c r="G38" s="47">
        <v>12789</v>
      </c>
      <c r="H38" s="48" t="s">
        <v>224</v>
      </c>
      <c r="I38" s="84" t="s">
        <v>225</v>
      </c>
      <c r="J38" s="46" t="s">
        <v>233</v>
      </c>
      <c r="K38" s="49">
        <v>44399</v>
      </c>
      <c r="L38" s="9">
        <v>57933.32</v>
      </c>
      <c r="M38" s="47">
        <v>13455</v>
      </c>
      <c r="N38" s="49">
        <v>44399</v>
      </c>
      <c r="O38" s="49">
        <v>44561</v>
      </c>
      <c r="P38" s="46" t="s">
        <v>389</v>
      </c>
      <c r="Q38" s="46"/>
      <c r="R38" s="9"/>
      <c r="S38" s="9"/>
      <c r="T38" s="46"/>
      <c r="U38" s="46"/>
      <c r="V38" s="50"/>
      <c r="W38" s="50"/>
      <c r="X38" s="50"/>
      <c r="Y38" s="50"/>
      <c r="Z38" s="50"/>
      <c r="AA38" s="50"/>
      <c r="AB38" s="52"/>
      <c r="AC38" s="50"/>
      <c r="AD38" s="4"/>
      <c r="AE38" s="4"/>
      <c r="AF38" s="52"/>
      <c r="AG38" s="50"/>
      <c r="AH38" s="4"/>
      <c r="AI38" s="3"/>
      <c r="AJ38" s="3">
        <v>57933.32</v>
      </c>
      <c r="AK38" s="9">
        <v>146125.20000000001</v>
      </c>
      <c r="AL38" s="9">
        <f>24354.2+12177.1+12177.1</f>
        <v>48708.4</v>
      </c>
      <c r="AM38" s="9">
        <f>AK38+AL38</f>
        <v>194833.6</v>
      </c>
      <c r="AN38" s="46" t="s">
        <v>222</v>
      </c>
      <c r="AO38" s="46">
        <v>12861</v>
      </c>
      <c r="AP38" s="46" t="s">
        <v>223</v>
      </c>
      <c r="AQ38" s="46">
        <v>13455</v>
      </c>
      <c r="AR38" s="55"/>
      <c r="AS38" s="55"/>
      <c r="AT38" s="55"/>
      <c r="AU38" s="55"/>
      <c r="AV38" s="55"/>
      <c r="AW38" s="55"/>
      <c r="AX38" s="55"/>
      <c r="AY38" s="55"/>
      <c r="AZ38" s="55"/>
      <c r="BA38" s="55"/>
      <c r="BB38" s="55"/>
      <c r="BC38" s="55"/>
      <c r="BD38" s="55"/>
      <c r="BE38" s="55"/>
      <c r="BF38" s="55"/>
      <c r="BG38" s="55"/>
      <c r="BH38" s="55"/>
      <c r="BI38" s="52"/>
    </row>
    <row r="39" spans="1:61" x14ac:dyDescent="0.25">
      <c r="A39" s="46"/>
      <c r="B39" s="46"/>
      <c r="C39" s="46"/>
      <c r="D39" s="46"/>
      <c r="E39" s="46"/>
      <c r="F39" s="84"/>
      <c r="G39" s="47"/>
      <c r="H39" s="48"/>
      <c r="I39" s="84"/>
      <c r="J39" s="46"/>
      <c r="K39" s="49"/>
      <c r="L39" s="9"/>
      <c r="M39" s="47"/>
      <c r="N39" s="49"/>
      <c r="O39" s="49"/>
      <c r="P39" s="46"/>
      <c r="Q39" s="46"/>
      <c r="R39" s="9"/>
      <c r="S39" s="9"/>
      <c r="T39" s="46"/>
      <c r="U39" s="46"/>
      <c r="V39" s="50" t="s">
        <v>145</v>
      </c>
      <c r="W39" s="58">
        <v>44562</v>
      </c>
      <c r="X39" s="54">
        <v>13456</v>
      </c>
      <c r="Y39" s="50" t="s">
        <v>227</v>
      </c>
      <c r="Z39" s="50" t="s">
        <v>154</v>
      </c>
      <c r="AA39" s="58">
        <v>44926</v>
      </c>
      <c r="AB39" s="52"/>
      <c r="AC39" s="50"/>
      <c r="AD39" s="4"/>
      <c r="AE39" s="4"/>
      <c r="AF39" s="52"/>
      <c r="AG39" s="50"/>
      <c r="AH39" s="4"/>
      <c r="AI39" s="3">
        <f t="shared" ref="AI39:AI41" si="2">$L$38-AE39+AD39+AH39</f>
        <v>57933.32</v>
      </c>
      <c r="AJ39" s="3">
        <v>57933.32</v>
      </c>
      <c r="AK39" s="9"/>
      <c r="AL39" s="9"/>
      <c r="AM39" s="9"/>
      <c r="AN39" s="46"/>
      <c r="AO39" s="46"/>
      <c r="AP39" s="46"/>
      <c r="AQ39" s="46"/>
      <c r="AR39" s="55"/>
      <c r="AS39" s="55"/>
      <c r="AT39" s="55"/>
      <c r="AU39" s="55"/>
      <c r="AV39" s="55"/>
      <c r="AW39" s="55"/>
      <c r="AX39" s="55"/>
      <c r="AY39" s="55"/>
      <c r="AZ39" s="55"/>
      <c r="BA39" s="55"/>
      <c r="BB39" s="55"/>
      <c r="BC39" s="55"/>
      <c r="BD39" s="55"/>
      <c r="BE39" s="55"/>
      <c r="BF39" s="55"/>
      <c r="BG39" s="55"/>
      <c r="BH39" s="55"/>
      <c r="BI39" s="52"/>
    </row>
    <row r="40" spans="1:61" ht="38.25" x14ac:dyDescent="0.25">
      <c r="A40" s="46"/>
      <c r="B40" s="46"/>
      <c r="C40" s="46"/>
      <c r="D40" s="46"/>
      <c r="E40" s="46"/>
      <c r="F40" s="84"/>
      <c r="G40" s="47"/>
      <c r="H40" s="48"/>
      <c r="I40" s="84"/>
      <c r="J40" s="46"/>
      <c r="K40" s="49"/>
      <c r="L40" s="9"/>
      <c r="M40" s="47"/>
      <c r="N40" s="49"/>
      <c r="O40" s="49"/>
      <c r="P40" s="46"/>
      <c r="Q40" s="46"/>
      <c r="R40" s="9"/>
      <c r="S40" s="9"/>
      <c r="T40" s="46"/>
      <c r="U40" s="46"/>
      <c r="V40" s="52" t="s">
        <v>146</v>
      </c>
      <c r="W40" s="58">
        <v>44923</v>
      </c>
      <c r="X40" s="54">
        <v>13446</v>
      </c>
      <c r="Y40" s="50" t="s">
        <v>228</v>
      </c>
      <c r="Z40" s="50" t="s">
        <v>153</v>
      </c>
      <c r="AA40" s="58">
        <v>45291</v>
      </c>
      <c r="AB40" s="61">
        <v>0.10700900000000001</v>
      </c>
      <c r="AC40" s="50"/>
      <c r="AD40" s="4">
        <v>14125.2</v>
      </c>
      <c r="AE40" s="4"/>
      <c r="AF40" s="52"/>
      <c r="AG40" s="50"/>
      <c r="AH40" s="4"/>
      <c r="AI40" s="3">
        <f t="shared" si="2"/>
        <v>72058.52</v>
      </c>
      <c r="AJ40" s="3"/>
      <c r="AK40" s="9"/>
      <c r="AL40" s="9"/>
      <c r="AM40" s="9"/>
      <c r="AN40" s="46"/>
      <c r="AO40" s="46"/>
      <c r="AP40" s="46"/>
      <c r="AQ40" s="46"/>
      <c r="AR40" s="55"/>
      <c r="AS40" s="55"/>
      <c r="AT40" s="55"/>
      <c r="AU40" s="55"/>
      <c r="AV40" s="55"/>
      <c r="AW40" s="55"/>
      <c r="AX40" s="55"/>
      <c r="AY40" s="55"/>
      <c r="AZ40" s="55"/>
      <c r="BA40" s="55"/>
      <c r="BB40" s="55"/>
      <c r="BC40" s="55"/>
      <c r="BD40" s="55"/>
      <c r="BE40" s="55"/>
      <c r="BF40" s="55"/>
      <c r="BG40" s="55"/>
      <c r="BH40" s="55"/>
      <c r="BI40" s="52"/>
    </row>
    <row r="41" spans="1:61" ht="25.5" x14ac:dyDescent="0.25">
      <c r="A41" s="46"/>
      <c r="B41" s="46"/>
      <c r="C41" s="46"/>
      <c r="D41" s="46"/>
      <c r="E41" s="46"/>
      <c r="F41" s="84"/>
      <c r="G41" s="47"/>
      <c r="H41" s="48"/>
      <c r="I41" s="84"/>
      <c r="J41" s="46"/>
      <c r="K41" s="49"/>
      <c r="L41" s="9"/>
      <c r="M41" s="47"/>
      <c r="N41" s="49"/>
      <c r="O41" s="49"/>
      <c r="P41" s="54">
        <v>1500</v>
      </c>
      <c r="Q41" s="50"/>
      <c r="R41" s="4"/>
      <c r="S41" s="4"/>
      <c r="T41" s="50"/>
      <c r="U41" s="50"/>
      <c r="V41" s="52" t="s">
        <v>390</v>
      </c>
      <c r="W41" s="58">
        <v>45288</v>
      </c>
      <c r="X41" s="54"/>
      <c r="Y41" s="50" t="s">
        <v>211</v>
      </c>
      <c r="Z41" s="58">
        <v>45292</v>
      </c>
      <c r="AA41" s="58">
        <v>45657</v>
      </c>
      <c r="AB41" s="61"/>
      <c r="AC41" s="50"/>
      <c r="AD41" s="4"/>
      <c r="AE41" s="4"/>
      <c r="AF41" s="52"/>
      <c r="AG41" s="50"/>
      <c r="AH41" s="4"/>
      <c r="AI41" s="3">
        <f t="shared" si="2"/>
        <v>57933.32</v>
      </c>
      <c r="AJ41" s="3"/>
      <c r="AK41" s="9"/>
      <c r="AL41" s="9"/>
      <c r="AM41" s="9"/>
      <c r="AN41" s="50"/>
      <c r="AO41" s="50"/>
      <c r="AP41" s="50"/>
      <c r="AQ41" s="50"/>
      <c r="AR41" s="55"/>
      <c r="AS41" s="55"/>
      <c r="AT41" s="55"/>
      <c r="AU41" s="55"/>
      <c r="AV41" s="55"/>
      <c r="AW41" s="55"/>
      <c r="AX41" s="55"/>
      <c r="AY41" s="55"/>
      <c r="AZ41" s="55"/>
      <c r="BA41" s="55"/>
      <c r="BB41" s="55"/>
      <c r="BC41" s="55"/>
      <c r="BD41" s="55"/>
      <c r="BE41" s="55"/>
      <c r="BF41" s="55"/>
      <c r="BG41" s="55"/>
      <c r="BH41" s="55"/>
      <c r="BI41" s="52"/>
    </row>
    <row r="42" spans="1:61" x14ac:dyDescent="0.25">
      <c r="A42" s="46">
        <v>5</v>
      </c>
      <c r="B42" s="46" t="s">
        <v>229</v>
      </c>
      <c r="C42" s="46" t="s">
        <v>230</v>
      </c>
      <c r="D42" s="46" t="s">
        <v>231</v>
      </c>
      <c r="E42" s="46" t="s">
        <v>126</v>
      </c>
      <c r="F42" s="84" t="s">
        <v>232</v>
      </c>
      <c r="G42" s="47"/>
      <c r="H42" s="48" t="s">
        <v>363</v>
      </c>
      <c r="I42" s="84" t="s">
        <v>225</v>
      </c>
      <c r="J42" s="46" t="s">
        <v>233</v>
      </c>
      <c r="K42" s="49">
        <v>44211</v>
      </c>
      <c r="L42" s="9">
        <v>173376</v>
      </c>
      <c r="M42" s="47">
        <v>12977</v>
      </c>
      <c r="N42" s="49">
        <v>44211</v>
      </c>
      <c r="O42" s="49">
        <v>44561</v>
      </c>
      <c r="P42" s="46" t="s">
        <v>388</v>
      </c>
      <c r="Q42" s="50"/>
      <c r="R42" s="4"/>
      <c r="S42" s="4"/>
      <c r="T42" s="51" t="s">
        <v>184</v>
      </c>
      <c r="U42" s="50"/>
      <c r="V42" s="52"/>
      <c r="W42" s="58"/>
      <c r="X42" s="54"/>
      <c r="Y42" s="50"/>
      <c r="Z42" s="50"/>
      <c r="AA42" s="58"/>
      <c r="AB42" s="52"/>
      <c r="AC42" s="50"/>
      <c r="AD42" s="4"/>
      <c r="AE42" s="4"/>
      <c r="AF42" s="52"/>
      <c r="AG42" s="50"/>
      <c r="AH42" s="4"/>
      <c r="AI42" s="3"/>
      <c r="AJ42" s="3">
        <v>173376</v>
      </c>
      <c r="AK42" s="9">
        <f>212136.8+42427.36</f>
        <v>254564.15999999997</v>
      </c>
      <c r="AL42" s="9">
        <f>42427.36+21213.68+21213.68</f>
        <v>84854.720000000001</v>
      </c>
      <c r="AM42" s="9">
        <f>AK42+AL42</f>
        <v>339418.88</v>
      </c>
      <c r="AN42" s="46" t="s">
        <v>238</v>
      </c>
      <c r="AO42" s="46"/>
      <c r="AP42" s="46" t="s">
        <v>239</v>
      </c>
      <c r="AQ42" s="46">
        <v>12973</v>
      </c>
      <c r="AR42" s="55"/>
      <c r="AS42" s="55"/>
      <c r="AT42" s="55"/>
      <c r="AU42" s="55"/>
      <c r="AV42" s="55"/>
      <c r="AW42" s="55"/>
      <c r="AX42" s="55"/>
      <c r="AY42" s="55"/>
      <c r="AZ42" s="55"/>
      <c r="BA42" s="55"/>
      <c r="BB42" s="55"/>
      <c r="BC42" s="55"/>
      <c r="BD42" s="55"/>
      <c r="BE42" s="55"/>
      <c r="BF42" s="55"/>
      <c r="BG42" s="55"/>
      <c r="BH42" s="55"/>
      <c r="BI42" s="52"/>
    </row>
    <row r="43" spans="1:61" x14ac:dyDescent="0.25">
      <c r="A43" s="46"/>
      <c r="B43" s="46"/>
      <c r="C43" s="46"/>
      <c r="D43" s="46"/>
      <c r="E43" s="46"/>
      <c r="F43" s="84"/>
      <c r="G43" s="47"/>
      <c r="H43" s="48"/>
      <c r="I43" s="84"/>
      <c r="J43" s="46"/>
      <c r="K43" s="49"/>
      <c r="L43" s="9"/>
      <c r="M43" s="47"/>
      <c r="N43" s="49"/>
      <c r="O43" s="49"/>
      <c r="P43" s="46"/>
      <c r="Q43" s="50"/>
      <c r="R43" s="4"/>
      <c r="S43" s="4"/>
      <c r="T43" s="51"/>
      <c r="U43" s="50"/>
      <c r="V43" s="50" t="s">
        <v>145</v>
      </c>
      <c r="W43" s="58"/>
      <c r="X43" s="54"/>
      <c r="Y43" s="50" t="s">
        <v>234</v>
      </c>
      <c r="Z43" s="58">
        <v>44562</v>
      </c>
      <c r="AA43" s="58">
        <v>44926</v>
      </c>
      <c r="AB43" s="52"/>
      <c r="AC43" s="50"/>
      <c r="AD43" s="4"/>
      <c r="AE43" s="4"/>
      <c r="AF43" s="52"/>
      <c r="AG43" s="50"/>
      <c r="AH43" s="4"/>
      <c r="AI43" s="3">
        <f t="shared" ref="AI43:AI46" si="3">$L$42-AE43+AD43+AH43</f>
        <v>173376</v>
      </c>
      <c r="AJ43" s="3"/>
      <c r="AK43" s="9"/>
      <c r="AL43" s="9"/>
      <c r="AM43" s="9"/>
      <c r="AN43" s="46"/>
      <c r="AO43" s="46"/>
      <c r="AP43" s="46"/>
      <c r="AQ43" s="46"/>
      <c r="AR43" s="55"/>
      <c r="AS43" s="55"/>
      <c r="AT43" s="55"/>
      <c r="AU43" s="55"/>
      <c r="AV43" s="55"/>
      <c r="AW43" s="55"/>
      <c r="AX43" s="55"/>
      <c r="AY43" s="55"/>
      <c r="AZ43" s="55"/>
      <c r="BA43" s="55"/>
      <c r="BB43" s="55"/>
      <c r="BC43" s="55"/>
      <c r="BD43" s="55"/>
      <c r="BE43" s="55"/>
      <c r="BF43" s="55"/>
      <c r="BG43" s="55"/>
      <c r="BH43" s="55"/>
      <c r="BI43" s="52"/>
    </row>
    <row r="44" spans="1:61" x14ac:dyDescent="0.25">
      <c r="A44" s="46"/>
      <c r="B44" s="46"/>
      <c r="C44" s="46"/>
      <c r="D44" s="46"/>
      <c r="E44" s="46"/>
      <c r="F44" s="84"/>
      <c r="G44" s="47"/>
      <c r="H44" s="48"/>
      <c r="I44" s="84"/>
      <c r="J44" s="46"/>
      <c r="K44" s="49"/>
      <c r="L44" s="9"/>
      <c r="M44" s="47"/>
      <c r="N44" s="49"/>
      <c r="O44" s="49"/>
      <c r="P44" s="46"/>
      <c r="Q44" s="50"/>
      <c r="R44" s="4"/>
      <c r="S44" s="4"/>
      <c r="T44" s="51"/>
      <c r="U44" s="50"/>
      <c r="V44" s="52" t="s">
        <v>146</v>
      </c>
      <c r="W44" s="58">
        <v>44676</v>
      </c>
      <c r="X44" s="54">
        <v>13279</v>
      </c>
      <c r="Y44" s="50" t="s">
        <v>235</v>
      </c>
      <c r="Z44" s="50"/>
      <c r="AA44" s="58"/>
      <c r="AB44" s="61">
        <v>10.7</v>
      </c>
      <c r="AC44" s="50"/>
      <c r="AD44" s="4">
        <v>2064</v>
      </c>
      <c r="AE44" s="4"/>
      <c r="AF44" s="52"/>
      <c r="AG44" s="50"/>
      <c r="AH44" s="4"/>
      <c r="AI44" s="3">
        <f t="shared" si="3"/>
        <v>175440</v>
      </c>
      <c r="AJ44" s="3"/>
      <c r="AK44" s="9"/>
      <c r="AL44" s="9"/>
      <c r="AM44" s="9"/>
      <c r="AN44" s="46"/>
      <c r="AO44" s="46"/>
      <c r="AP44" s="46"/>
      <c r="AQ44" s="46"/>
      <c r="AR44" s="55"/>
      <c r="AS44" s="55"/>
      <c r="AT44" s="55"/>
      <c r="AU44" s="55"/>
      <c r="AV44" s="55"/>
      <c r="AW44" s="55"/>
      <c r="AX44" s="55"/>
      <c r="AY44" s="55"/>
      <c r="AZ44" s="55"/>
      <c r="BA44" s="55"/>
      <c r="BB44" s="55"/>
      <c r="BC44" s="55"/>
      <c r="BD44" s="55"/>
      <c r="BE44" s="55"/>
      <c r="BF44" s="55"/>
      <c r="BG44" s="55"/>
      <c r="BH44" s="55"/>
      <c r="BI44" s="52"/>
    </row>
    <row r="45" spans="1:61" ht="38.25" x14ac:dyDescent="0.25">
      <c r="A45" s="46"/>
      <c r="B45" s="46"/>
      <c r="C45" s="46"/>
      <c r="D45" s="46"/>
      <c r="E45" s="46"/>
      <c r="F45" s="84"/>
      <c r="G45" s="47"/>
      <c r="H45" s="48"/>
      <c r="I45" s="84"/>
      <c r="J45" s="46"/>
      <c r="K45" s="49"/>
      <c r="L45" s="9"/>
      <c r="M45" s="47"/>
      <c r="N45" s="49"/>
      <c r="O45" s="49"/>
      <c r="P45" s="46"/>
      <c r="Q45" s="50"/>
      <c r="R45" s="4"/>
      <c r="S45" s="4"/>
      <c r="T45" s="51"/>
      <c r="U45" s="50"/>
      <c r="V45" s="52" t="s">
        <v>236</v>
      </c>
      <c r="W45" s="58" t="s">
        <v>364</v>
      </c>
      <c r="X45" s="54">
        <v>13446</v>
      </c>
      <c r="Y45" s="50" t="s">
        <v>237</v>
      </c>
      <c r="Z45" s="58">
        <v>44927</v>
      </c>
      <c r="AA45" s="58">
        <v>45291</v>
      </c>
      <c r="AB45" s="62">
        <v>0.165991</v>
      </c>
      <c r="AC45" s="50"/>
      <c r="AD45" s="4">
        <v>587.71</v>
      </c>
      <c r="AE45" s="4"/>
      <c r="AF45" s="52"/>
      <c r="AG45" s="50">
        <v>56420.160000000003</v>
      </c>
      <c r="AH45" s="4"/>
      <c r="AI45" s="3">
        <f t="shared" si="3"/>
        <v>173963.71</v>
      </c>
      <c r="AJ45" s="3"/>
      <c r="AK45" s="9"/>
      <c r="AL45" s="9"/>
      <c r="AM45" s="9"/>
      <c r="AN45" s="46"/>
      <c r="AO45" s="46"/>
      <c r="AP45" s="46"/>
      <c r="AQ45" s="46"/>
      <c r="AR45" s="55"/>
      <c r="AS45" s="55"/>
      <c r="AT45" s="55"/>
      <c r="AU45" s="55"/>
      <c r="AV45" s="55"/>
      <c r="AW45" s="55"/>
      <c r="AX45" s="55"/>
      <c r="AY45" s="55"/>
      <c r="AZ45" s="55"/>
      <c r="BA45" s="55"/>
      <c r="BB45" s="55"/>
      <c r="BC45" s="55"/>
      <c r="BD45" s="55"/>
      <c r="BE45" s="55"/>
      <c r="BF45" s="55"/>
      <c r="BG45" s="55"/>
      <c r="BH45" s="55"/>
      <c r="BI45" s="52"/>
    </row>
    <row r="46" spans="1:61" x14ac:dyDescent="0.25">
      <c r="A46" s="46"/>
      <c r="B46" s="46"/>
      <c r="C46" s="46"/>
      <c r="D46" s="46"/>
      <c r="E46" s="46"/>
      <c r="F46" s="84"/>
      <c r="G46" s="47"/>
      <c r="H46" s="48"/>
      <c r="I46" s="84"/>
      <c r="J46" s="46"/>
      <c r="K46" s="49"/>
      <c r="L46" s="9"/>
      <c r="M46" s="47"/>
      <c r="N46" s="49"/>
      <c r="O46" s="49"/>
      <c r="P46" s="46"/>
      <c r="Q46" s="50"/>
      <c r="R46" s="4"/>
      <c r="S46" s="4"/>
      <c r="T46" s="51"/>
      <c r="U46" s="50"/>
      <c r="V46" s="52" t="s">
        <v>386</v>
      </c>
      <c r="W46" s="58">
        <v>45289</v>
      </c>
      <c r="X46" s="54"/>
      <c r="Y46" s="50" t="s">
        <v>387</v>
      </c>
      <c r="Z46" s="58">
        <v>45292</v>
      </c>
      <c r="AA46" s="58">
        <v>45657</v>
      </c>
      <c r="AB46" s="52"/>
      <c r="AC46" s="50"/>
      <c r="AD46" s="4"/>
      <c r="AE46" s="4"/>
      <c r="AF46" s="52"/>
      <c r="AG46" s="50"/>
      <c r="AH46" s="4"/>
      <c r="AI46" s="3">
        <f t="shared" si="3"/>
        <v>173376</v>
      </c>
      <c r="AJ46" s="3"/>
      <c r="AK46" s="9"/>
      <c r="AL46" s="9"/>
      <c r="AM46" s="9"/>
      <c r="AN46" s="46"/>
      <c r="AO46" s="46"/>
      <c r="AP46" s="46"/>
      <c r="AQ46" s="46"/>
      <c r="AR46" s="55"/>
      <c r="AS46" s="55"/>
      <c r="AT46" s="55"/>
      <c r="AU46" s="55"/>
      <c r="AV46" s="55"/>
      <c r="AW46" s="55"/>
      <c r="AX46" s="55"/>
      <c r="AY46" s="55"/>
      <c r="AZ46" s="55"/>
      <c r="BA46" s="55"/>
      <c r="BB46" s="55"/>
      <c r="BC46" s="55"/>
      <c r="BD46" s="55"/>
      <c r="BE46" s="55"/>
      <c r="BF46" s="55"/>
      <c r="BG46" s="55"/>
      <c r="BH46" s="55"/>
      <c r="BI46" s="52"/>
    </row>
    <row r="47" spans="1:61" x14ac:dyDescent="0.25">
      <c r="A47" s="46">
        <v>6</v>
      </c>
      <c r="B47" s="46" t="s">
        <v>155</v>
      </c>
      <c r="C47" s="46" t="s">
        <v>156</v>
      </c>
      <c r="D47" s="46" t="s">
        <v>125</v>
      </c>
      <c r="E47" s="46" t="s">
        <v>126</v>
      </c>
      <c r="F47" s="84" t="s">
        <v>264</v>
      </c>
      <c r="G47" s="47">
        <v>13360</v>
      </c>
      <c r="H47" s="48" t="s">
        <v>157</v>
      </c>
      <c r="I47" s="84" t="s">
        <v>158</v>
      </c>
      <c r="J47" s="51" t="s">
        <v>159</v>
      </c>
      <c r="K47" s="49">
        <v>44859</v>
      </c>
      <c r="L47" s="9">
        <v>343637.8</v>
      </c>
      <c r="M47" s="47">
        <v>13401</v>
      </c>
      <c r="N47" s="49">
        <v>44859</v>
      </c>
      <c r="O47" s="49">
        <v>45223</v>
      </c>
      <c r="P47" s="46" t="s">
        <v>392</v>
      </c>
      <c r="Q47" s="50"/>
      <c r="R47" s="4"/>
      <c r="S47" s="4"/>
      <c r="T47" s="46" t="s">
        <v>184</v>
      </c>
      <c r="U47" s="50"/>
      <c r="V47" s="50"/>
      <c r="W47" s="50"/>
      <c r="X47" s="50"/>
      <c r="Y47" s="50"/>
      <c r="Z47" s="50"/>
      <c r="AA47" s="50"/>
      <c r="AB47" s="52"/>
      <c r="AC47" s="50"/>
      <c r="AD47" s="4"/>
      <c r="AE47" s="4"/>
      <c r="AF47" s="52"/>
      <c r="AG47" s="50"/>
      <c r="AH47" s="4"/>
      <c r="AI47" s="3"/>
      <c r="AJ47" s="3">
        <v>100873.05</v>
      </c>
      <c r="AK47" s="9">
        <f>242764.75+84896.58+133364.23</f>
        <v>461025.56000000006</v>
      </c>
      <c r="AL47" s="9">
        <f>26663.47+173252.62+33207.06</f>
        <v>233123.15</v>
      </c>
      <c r="AM47" s="9">
        <f>AK47+AL47</f>
        <v>694148.71000000008</v>
      </c>
      <c r="AN47" s="50"/>
      <c r="AO47" s="50"/>
      <c r="AP47" s="50"/>
      <c r="AQ47" s="50"/>
      <c r="AR47" s="55"/>
      <c r="AS47" s="55"/>
      <c r="AT47" s="55"/>
      <c r="AU47" s="55"/>
      <c r="AV47" s="55"/>
      <c r="AW47" s="55"/>
      <c r="AX47" s="55"/>
      <c r="AY47" s="55"/>
      <c r="AZ47" s="55"/>
      <c r="BA47" s="55"/>
      <c r="BB47" s="55"/>
      <c r="BC47" s="55"/>
      <c r="BD47" s="55"/>
      <c r="BE47" s="55"/>
      <c r="BF47" s="55"/>
      <c r="BG47" s="55"/>
      <c r="BH47" s="55"/>
      <c r="BI47" s="52"/>
    </row>
    <row r="48" spans="1:61" ht="38.25" x14ac:dyDescent="0.25">
      <c r="A48" s="46"/>
      <c r="B48" s="46"/>
      <c r="C48" s="46"/>
      <c r="D48" s="46"/>
      <c r="E48" s="46"/>
      <c r="F48" s="84"/>
      <c r="G48" s="47"/>
      <c r="H48" s="48"/>
      <c r="I48" s="84"/>
      <c r="J48" s="51"/>
      <c r="K48" s="49"/>
      <c r="L48" s="9"/>
      <c r="M48" s="47"/>
      <c r="N48" s="49"/>
      <c r="O48" s="49"/>
      <c r="P48" s="46"/>
      <c r="Q48" s="50"/>
      <c r="R48" s="4"/>
      <c r="S48" s="4"/>
      <c r="T48" s="46"/>
      <c r="U48" s="50"/>
      <c r="V48" s="50" t="s">
        <v>265</v>
      </c>
      <c r="W48" s="50"/>
      <c r="X48" s="50"/>
      <c r="Y48" s="50" t="s">
        <v>267</v>
      </c>
      <c r="Z48" s="50"/>
      <c r="AA48" s="50"/>
      <c r="AB48" s="52">
        <v>24.81</v>
      </c>
      <c r="AC48" s="50"/>
      <c r="AD48" s="4">
        <v>85272.18</v>
      </c>
      <c r="AE48" s="4"/>
      <c r="AF48" s="52"/>
      <c r="AG48" s="50"/>
      <c r="AH48" s="4"/>
      <c r="AI48" s="3">
        <f t="shared" ref="AI48:AI49" si="4">L48-AE48+AD48+AH48</f>
        <v>85272.18</v>
      </c>
      <c r="AJ48" s="3"/>
      <c r="AK48" s="9"/>
      <c r="AL48" s="9"/>
      <c r="AM48" s="9"/>
      <c r="AN48" s="50"/>
      <c r="AO48" s="50"/>
      <c r="AP48" s="50"/>
      <c r="AQ48" s="50"/>
      <c r="AR48" s="55"/>
      <c r="AS48" s="55"/>
      <c r="AT48" s="55"/>
      <c r="AU48" s="55"/>
      <c r="AV48" s="55"/>
      <c r="AW48" s="55"/>
      <c r="AX48" s="55"/>
      <c r="AY48" s="55"/>
      <c r="AZ48" s="55"/>
      <c r="BA48" s="55"/>
      <c r="BB48" s="55"/>
      <c r="BC48" s="55"/>
      <c r="BD48" s="55"/>
      <c r="BE48" s="55"/>
      <c r="BF48" s="55"/>
      <c r="BG48" s="55"/>
      <c r="BH48" s="55"/>
      <c r="BI48" s="52" t="s">
        <v>268</v>
      </c>
    </row>
    <row r="49" spans="1:61" ht="25.5" x14ac:dyDescent="0.25">
      <c r="A49" s="46"/>
      <c r="B49" s="46"/>
      <c r="C49" s="46"/>
      <c r="D49" s="46"/>
      <c r="E49" s="46"/>
      <c r="F49" s="84"/>
      <c r="G49" s="47"/>
      <c r="H49" s="48"/>
      <c r="I49" s="84"/>
      <c r="J49" s="51"/>
      <c r="K49" s="49"/>
      <c r="L49" s="9"/>
      <c r="M49" s="47"/>
      <c r="N49" s="49"/>
      <c r="O49" s="49"/>
      <c r="P49" s="46"/>
      <c r="Q49" s="50"/>
      <c r="R49" s="4"/>
      <c r="S49" s="4"/>
      <c r="T49" s="46"/>
      <c r="U49" s="50"/>
      <c r="V49" s="50" t="s">
        <v>266</v>
      </c>
      <c r="W49" s="50"/>
      <c r="X49" s="50"/>
      <c r="Y49" s="50" t="s">
        <v>269</v>
      </c>
      <c r="Z49" s="50"/>
      <c r="AA49" s="50"/>
      <c r="AB49" s="52"/>
      <c r="AC49" s="50"/>
      <c r="AD49" s="4"/>
      <c r="AE49" s="4"/>
      <c r="AF49" s="52"/>
      <c r="AG49" s="50"/>
      <c r="AH49" s="4"/>
      <c r="AI49" s="3">
        <f t="shared" si="4"/>
        <v>0</v>
      </c>
      <c r="AJ49" s="3"/>
      <c r="AK49" s="9"/>
      <c r="AL49" s="9"/>
      <c r="AM49" s="9"/>
      <c r="AN49" s="50"/>
      <c r="AO49" s="50"/>
      <c r="AP49" s="50"/>
      <c r="AQ49" s="50"/>
      <c r="AR49" s="55"/>
      <c r="AS49" s="55"/>
      <c r="AT49" s="55"/>
      <c r="AU49" s="55"/>
      <c r="AV49" s="55"/>
      <c r="AW49" s="55"/>
      <c r="AX49" s="55"/>
      <c r="AY49" s="55"/>
      <c r="AZ49" s="55"/>
      <c r="BA49" s="55"/>
      <c r="BB49" s="55"/>
      <c r="BC49" s="55"/>
      <c r="BD49" s="55"/>
      <c r="BE49" s="55"/>
      <c r="BF49" s="55"/>
      <c r="BG49" s="55"/>
      <c r="BH49" s="55"/>
      <c r="BI49" s="52"/>
    </row>
    <row r="50" spans="1:61" ht="89.25" x14ac:dyDescent="0.25">
      <c r="A50" s="50">
        <v>7</v>
      </c>
      <c r="B50" s="50" t="s">
        <v>249</v>
      </c>
      <c r="C50" s="50" t="s">
        <v>134</v>
      </c>
      <c r="D50" s="50" t="s">
        <v>250</v>
      </c>
      <c r="E50" s="50" t="s">
        <v>126</v>
      </c>
      <c r="F50" s="52" t="s">
        <v>251</v>
      </c>
      <c r="G50" s="54">
        <v>13070</v>
      </c>
      <c r="H50" s="57" t="s">
        <v>160</v>
      </c>
      <c r="I50" s="52" t="s">
        <v>161</v>
      </c>
      <c r="J50" s="55" t="s">
        <v>162</v>
      </c>
      <c r="K50" s="58">
        <v>44715</v>
      </c>
      <c r="L50" s="4">
        <v>197166.6</v>
      </c>
      <c r="M50" s="54">
        <v>13310</v>
      </c>
      <c r="N50" s="58">
        <v>44715</v>
      </c>
      <c r="O50" s="58">
        <v>45079</v>
      </c>
      <c r="P50" s="50" t="s">
        <v>393</v>
      </c>
      <c r="Q50" s="50"/>
      <c r="R50" s="4"/>
      <c r="S50" s="4"/>
      <c r="T50" s="50" t="s">
        <v>184</v>
      </c>
      <c r="U50" s="50"/>
      <c r="V50" s="50" t="s">
        <v>197</v>
      </c>
      <c r="W50" s="58">
        <v>45056</v>
      </c>
      <c r="X50" s="50">
        <v>13545</v>
      </c>
      <c r="Y50" s="50" t="s">
        <v>198</v>
      </c>
      <c r="Z50" s="58">
        <v>45080</v>
      </c>
      <c r="AA50" s="58">
        <v>45080</v>
      </c>
      <c r="AB50" s="52">
        <v>23.5</v>
      </c>
      <c r="AC50" s="50"/>
      <c r="AD50" s="4"/>
      <c r="AE50" s="4"/>
      <c r="AF50" s="52"/>
      <c r="AG50" s="50"/>
      <c r="AH50" s="4"/>
      <c r="AI50" s="3">
        <f>L50-AE50+AD50+AH50</f>
        <v>197166.6</v>
      </c>
      <c r="AJ50" s="3">
        <v>83789.7</v>
      </c>
      <c r="AK50" s="3">
        <v>304982.51</v>
      </c>
      <c r="AL50" s="3">
        <v>81150.8</v>
      </c>
      <c r="AM50" s="3">
        <f>85842.43+46285.8+43818.76+40575.4+7309.32+AL50</f>
        <v>304982.51</v>
      </c>
      <c r="AN50" s="50" t="s">
        <v>156</v>
      </c>
      <c r="AO50" s="54">
        <v>13250</v>
      </c>
      <c r="AP50" s="50" t="s">
        <v>163</v>
      </c>
      <c r="AQ50" s="54">
        <v>13310</v>
      </c>
      <c r="AR50" s="55"/>
      <c r="AS50" s="55"/>
      <c r="AT50" s="55"/>
      <c r="AU50" s="55"/>
      <c r="AV50" s="55"/>
      <c r="AW50" s="55"/>
      <c r="AX50" s="55"/>
      <c r="AY50" s="55"/>
      <c r="AZ50" s="55"/>
      <c r="BA50" s="55"/>
      <c r="BB50" s="55"/>
      <c r="BC50" s="55"/>
      <c r="BD50" s="55"/>
      <c r="BE50" s="55"/>
      <c r="BF50" s="55"/>
      <c r="BG50" s="55"/>
      <c r="BH50" s="55"/>
      <c r="BI50" s="52"/>
    </row>
    <row r="51" spans="1:61" x14ac:dyDescent="0.25">
      <c r="A51" s="46">
        <v>8</v>
      </c>
      <c r="B51" s="46" t="s">
        <v>164</v>
      </c>
      <c r="C51" s="46" t="s">
        <v>165</v>
      </c>
      <c r="D51" s="46" t="s">
        <v>125</v>
      </c>
      <c r="E51" s="46" t="s">
        <v>126</v>
      </c>
      <c r="F51" s="84" t="s">
        <v>216</v>
      </c>
      <c r="G51" s="47"/>
      <c r="H51" s="48" t="s">
        <v>168</v>
      </c>
      <c r="I51" s="84" t="s">
        <v>169</v>
      </c>
      <c r="J51" s="51" t="s">
        <v>131</v>
      </c>
      <c r="K51" s="49">
        <v>44649</v>
      </c>
      <c r="L51" s="9">
        <v>2930175.36</v>
      </c>
      <c r="M51" s="47">
        <v>13278</v>
      </c>
      <c r="N51" s="49">
        <v>44652</v>
      </c>
      <c r="O51" s="49">
        <v>45016</v>
      </c>
      <c r="P51" s="46" t="s">
        <v>383</v>
      </c>
      <c r="Q51" s="46"/>
      <c r="R51" s="9"/>
      <c r="S51" s="9"/>
      <c r="T51" s="46" t="s">
        <v>384</v>
      </c>
      <c r="U51" s="46"/>
      <c r="V51" s="50"/>
      <c r="W51" s="50"/>
      <c r="X51" s="50"/>
      <c r="Y51" s="50"/>
      <c r="Z51" s="50"/>
      <c r="AA51" s="50"/>
      <c r="AB51" s="52"/>
      <c r="AC51" s="50"/>
      <c r="AD51" s="4"/>
      <c r="AE51" s="4"/>
      <c r="AF51" s="52"/>
      <c r="AG51" s="50"/>
      <c r="AH51" s="4"/>
      <c r="AI51" s="3"/>
      <c r="AJ51" s="3">
        <v>2930175.36</v>
      </c>
      <c r="AK51" s="9">
        <f>851590.56+1155260.72+952464.48+390213.3+8035.9</f>
        <v>3357564.9599999995</v>
      </c>
      <c r="AL51" s="9">
        <f>563793.85+284351.79+284542.03</f>
        <v>1132687.67</v>
      </c>
      <c r="AM51" s="9">
        <f>AK51+AL51</f>
        <v>4490252.629999999</v>
      </c>
      <c r="AN51" s="63" t="s">
        <v>166</v>
      </c>
      <c r="AO51" s="47">
        <v>13240</v>
      </c>
      <c r="AP51" s="46" t="s">
        <v>167</v>
      </c>
      <c r="AQ51" s="46">
        <v>13278</v>
      </c>
      <c r="AR51" s="51"/>
      <c r="AS51" s="51"/>
      <c r="AT51" s="51"/>
      <c r="AU51" s="51"/>
      <c r="AV51" s="51"/>
      <c r="AW51" s="51"/>
      <c r="AX51" s="51"/>
      <c r="AY51" s="51"/>
      <c r="AZ51" s="51"/>
      <c r="BA51" s="51"/>
      <c r="BB51" s="51"/>
      <c r="BC51" s="51"/>
      <c r="BD51" s="51"/>
      <c r="BE51" s="51"/>
      <c r="BF51" s="51"/>
      <c r="BG51" s="51"/>
      <c r="BH51" s="51"/>
      <c r="BI51" s="84" t="s">
        <v>385</v>
      </c>
    </row>
    <row r="52" spans="1:61" ht="38.25" x14ac:dyDescent="0.25">
      <c r="A52" s="46"/>
      <c r="B52" s="46"/>
      <c r="C52" s="46"/>
      <c r="D52" s="46"/>
      <c r="E52" s="46"/>
      <c r="F52" s="84"/>
      <c r="G52" s="47"/>
      <c r="H52" s="48"/>
      <c r="I52" s="84"/>
      <c r="J52" s="51"/>
      <c r="K52" s="49"/>
      <c r="L52" s="9"/>
      <c r="M52" s="47"/>
      <c r="N52" s="49"/>
      <c r="O52" s="49"/>
      <c r="P52" s="46"/>
      <c r="Q52" s="46"/>
      <c r="R52" s="9"/>
      <c r="S52" s="9"/>
      <c r="T52" s="46"/>
      <c r="U52" s="46"/>
      <c r="V52" s="50" t="s">
        <v>217</v>
      </c>
      <c r="W52" s="50"/>
      <c r="X52" s="50"/>
      <c r="Y52" s="50" t="s">
        <v>218</v>
      </c>
      <c r="Z52" s="50"/>
      <c r="AA52" s="50"/>
      <c r="AB52" s="61">
        <v>0.18279999999999999</v>
      </c>
      <c r="AC52" s="50"/>
      <c r="AD52" s="4">
        <v>535606.80000000005</v>
      </c>
      <c r="AE52" s="4"/>
      <c r="AF52" s="52"/>
      <c r="AG52" s="50"/>
      <c r="AH52" s="4"/>
      <c r="AI52" s="3">
        <f t="shared" ref="AI52:AI54" si="5">$L$51-AE52+AD52+AH52</f>
        <v>3465782.16</v>
      </c>
      <c r="AJ52" s="3">
        <f>AI52</f>
        <v>3465782.16</v>
      </c>
      <c r="AK52" s="9"/>
      <c r="AL52" s="9"/>
      <c r="AM52" s="9"/>
      <c r="AN52" s="63"/>
      <c r="AO52" s="47"/>
      <c r="AP52" s="46"/>
      <c r="AQ52" s="46"/>
      <c r="AR52" s="51"/>
      <c r="AS52" s="51"/>
      <c r="AT52" s="51"/>
      <c r="AU52" s="51"/>
      <c r="AV52" s="51"/>
      <c r="AW52" s="51"/>
      <c r="AX52" s="51"/>
      <c r="AY52" s="51"/>
      <c r="AZ52" s="51"/>
      <c r="BA52" s="51"/>
      <c r="BB52" s="51"/>
      <c r="BC52" s="51"/>
      <c r="BD52" s="51"/>
      <c r="BE52" s="51"/>
      <c r="BF52" s="51"/>
      <c r="BG52" s="51"/>
      <c r="BH52" s="51"/>
      <c r="BI52" s="84"/>
    </row>
    <row r="53" spans="1:61" ht="25.5" x14ac:dyDescent="0.25">
      <c r="A53" s="46"/>
      <c r="B53" s="46"/>
      <c r="C53" s="46"/>
      <c r="D53" s="46"/>
      <c r="E53" s="46"/>
      <c r="F53" s="84"/>
      <c r="G53" s="47"/>
      <c r="H53" s="48"/>
      <c r="I53" s="84"/>
      <c r="J53" s="51"/>
      <c r="K53" s="49"/>
      <c r="L53" s="9"/>
      <c r="M53" s="47"/>
      <c r="N53" s="49"/>
      <c r="O53" s="49"/>
      <c r="P53" s="46"/>
      <c r="Q53" s="50"/>
      <c r="R53" s="4"/>
      <c r="S53" s="4"/>
      <c r="T53" s="46"/>
      <c r="U53" s="50"/>
      <c r="V53" s="50" t="s">
        <v>219</v>
      </c>
      <c r="W53" s="50"/>
      <c r="X53" s="50"/>
      <c r="Y53" s="50" t="s">
        <v>220</v>
      </c>
      <c r="Z53" s="58">
        <v>45017</v>
      </c>
      <c r="AA53" s="58">
        <v>45382</v>
      </c>
      <c r="AB53" s="52"/>
      <c r="AC53" s="50"/>
      <c r="AD53" s="4"/>
      <c r="AE53" s="4"/>
      <c r="AF53" s="52"/>
      <c r="AG53" s="50"/>
      <c r="AH53" s="4"/>
      <c r="AI53" s="3">
        <f t="shared" si="5"/>
        <v>2930175.36</v>
      </c>
      <c r="AJ53" s="3"/>
      <c r="AK53" s="9"/>
      <c r="AL53" s="9"/>
      <c r="AM53" s="9"/>
      <c r="AN53" s="63"/>
      <c r="AO53" s="47"/>
      <c r="AP53" s="46"/>
      <c r="AQ53" s="46"/>
      <c r="AR53" s="55"/>
      <c r="AS53" s="55"/>
      <c r="AT53" s="55"/>
      <c r="AU53" s="55"/>
      <c r="AV53" s="55"/>
      <c r="AW53" s="55"/>
      <c r="AX53" s="55"/>
      <c r="AY53" s="55"/>
      <c r="AZ53" s="55"/>
      <c r="BA53" s="55"/>
      <c r="BB53" s="55"/>
      <c r="BC53" s="55"/>
      <c r="BD53" s="55"/>
      <c r="BE53" s="55"/>
      <c r="BF53" s="55"/>
      <c r="BG53" s="55"/>
      <c r="BH53" s="55"/>
      <c r="BI53" s="52"/>
    </row>
    <row r="54" spans="1:61" ht="25.5" x14ac:dyDescent="0.25">
      <c r="A54" s="46"/>
      <c r="B54" s="46"/>
      <c r="C54" s="46"/>
      <c r="D54" s="46"/>
      <c r="E54" s="46"/>
      <c r="F54" s="84"/>
      <c r="G54" s="47"/>
      <c r="H54" s="48"/>
      <c r="I54" s="84"/>
      <c r="J54" s="51"/>
      <c r="K54" s="49"/>
      <c r="L54" s="9"/>
      <c r="M54" s="47"/>
      <c r="N54" s="49"/>
      <c r="O54" s="49"/>
      <c r="P54" s="46"/>
      <c r="Q54" s="50"/>
      <c r="R54" s="4"/>
      <c r="S54" s="4"/>
      <c r="T54" s="46"/>
      <c r="U54" s="50"/>
      <c r="V54" s="50" t="s">
        <v>236</v>
      </c>
      <c r="W54" s="58">
        <v>45380</v>
      </c>
      <c r="X54" s="50"/>
      <c r="Y54" s="50" t="s">
        <v>220</v>
      </c>
      <c r="Z54" s="58">
        <v>45383</v>
      </c>
      <c r="AA54" s="58">
        <v>45382</v>
      </c>
      <c r="AB54" s="52"/>
      <c r="AC54" s="50"/>
      <c r="AD54" s="4"/>
      <c r="AE54" s="4"/>
      <c r="AF54" s="52"/>
      <c r="AG54" s="50"/>
      <c r="AH54" s="4"/>
      <c r="AI54" s="3">
        <f t="shared" si="5"/>
        <v>2930175.36</v>
      </c>
      <c r="AJ54" s="3"/>
      <c r="AK54" s="9"/>
      <c r="AL54" s="9"/>
      <c r="AM54" s="9"/>
      <c r="AN54" s="63"/>
      <c r="AO54" s="47"/>
      <c r="AP54" s="46"/>
      <c r="AQ54" s="46"/>
      <c r="AR54" s="55"/>
      <c r="AS54" s="55"/>
      <c r="AT54" s="55"/>
      <c r="AU54" s="55"/>
      <c r="AV54" s="55"/>
      <c r="AW54" s="55"/>
      <c r="AX54" s="55"/>
      <c r="AY54" s="55"/>
      <c r="AZ54" s="55"/>
      <c r="BA54" s="55"/>
      <c r="BB54" s="55"/>
      <c r="BC54" s="55"/>
      <c r="BD54" s="55"/>
      <c r="BE54" s="55"/>
      <c r="BF54" s="55"/>
      <c r="BG54" s="55"/>
      <c r="BH54" s="55"/>
      <c r="BI54" s="52"/>
    </row>
    <row r="55" spans="1:61" ht="38.25" x14ac:dyDescent="0.25">
      <c r="A55" s="50">
        <v>9</v>
      </c>
      <c r="B55" s="50" t="s">
        <v>357</v>
      </c>
      <c r="C55" s="50" t="s">
        <v>318</v>
      </c>
      <c r="D55" s="50" t="s">
        <v>421</v>
      </c>
      <c r="E55" s="50" t="s">
        <v>318</v>
      </c>
      <c r="F55" s="52" t="s">
        <v>358</v>
      </c>
      <c r="G55" s="54" t="s">
        <v>318</v>
      </c>
      <c r="H55" s="57" t="s">
        <v>359</v>
      </c>
      <c r="I55" s="52" t="s">
        <v>256</v>
      </c>
      <c r="J55" s="55" t="s">
        <v>255</v>
      </c>
      <c r="K55" s="58">
        <v>44951</v>
      </c>
      <c r="L55" s="4">
        <v>1135524</v>
      </c>
      <c r="M55" s="54"/>
      <c r="N55" s="58">
        <v>44951</v>
      </c>
      <c r="O55" s="58">
        <v>45657</v>
      </c>
      <c r="P55" s="50">
        <v>1500</v>
      </c>
      <c r="Q55" s="50"/>
      <c r="R55" s="4"/>
      <c r="S55" s="4"/>
      <c r="T55" s="50" t="s">
        <v>360</v>
      </c>
      <c r="U55" s="50"/>
      <c r="V55" s="50"/>
      <c r="W55" s="58"/>
      <c r="X55" s="54"/>
      <c r="Y55" s="50"/>
      <c r="Z55" s="50"/>
      <c r="AA55" s="50"/>
      <c r="AB55" s="50"/>
      <c r="AC55" s="64"/>
      <c r="AD55" s="4"/>
      <c r="AE55" s="4"/>
      <c r="AF55" s="50"/>
      <c r="AG55" s="50"/>
      <c r="AH55" s="4"/>
      <c r="AI55" s="4">
        <f>L55-AE55+AD55+AH55</f>
        <v>1135524</v>
      </c>
      <c r="AJ55" s="4"/>
      <c r="AK55" s="4">
        <v>1069284.8600000001</v>
      </c>
      <c r="AL55" s="4">
        <f>246030.14+123015.07+123015.07</f>
        <v>492060.28</v>
      </c>
      <c r="AM55" s="4">
        <f>AK55+AL55</f>
        <v>1561345.1400000001</v>
      </c>
      <c r="AN55" s="50"/>
      <c r="AO55" s="50"/>
      <c r="AP55" s="50"/>
      <c r="AQ55" s="50"/>
      <c r="AR55" s="55"/>
      <c r="AS55" s="55"/>
      <c r="AT55" s="55"/>
      <c r="AU55" s="55"/>
      <c r="AV55" s="55"/>
      <c r="AW55" s="55"/>
      <c r="AX55" s="55"/>
      <c r="AY55" s="55"/>
      <c r="AZ55" s="55"/>
      <c r="BA55" s="55"/>
      <c r="BB55" s="55"/>
      <c r="BC55" s="55"/>
      <c r="BD55" s="55"/>
      <c r="BE55" s="55"/>
      <c r="BF55" s="55"/>
      <c r="BG55" s="55"/>
      <c r="BH55" s="55"/>
      <c r="BI55" s="52"/>
    </row>
    <row r="56" spans="1:61" ht="25.5" x14ac:dyDescent="0.25">
      <c r="A56" s="50">
        <v>10</v>
      </c>
      <c r="B56" s="50" t="s">
        <v>371</v>
      </c>
      <c r="C56" s="50"/>
      <c r="D56" s="50" t="s">
        <v>372</v>
      </c>
      <c r="E56" s="50"/>
      <c r="F56" s="52" t="s">
        <v>373</v>
      </c>
      <c r="G56" s="54" t="s">
        <v>318</v>
      </c>
      <c r="H56" s="57" t="s">
        <v>374</v>
      </c>
      <c r="I56" s="52" t="s">
        <v>257</v>
      </c>
      <c r="J56" s="55" t="s">
        <v>258</v>
      </c>
      <c r="K56" s="58">
        <v>45320</v>
      </c>
      <c r="L56" s="4">
        <v>339041</v>
      </c>
      <c r="M56" s="54" t="s">
        <v>375</v>
      </c>
      <c r="N56" s="58">
        <v>45320</v>
      </c>
      <c r="O56" s="58" t="s">
        <v>376</v>
      </c>
      <c r="P56" s="54">
        <v>1500</v>
      </c>
      <c r="Q56" s="50"/>
      <c r="R56" s="4"/>
      <c r="S56" s="4"/>
      <c r="T56" s="50" t="s">
        <v>324</v>
      </c>
      <c r="U56" s="50"/>
      <c r="V56" s="50"/>
      <c r="W56" s="58"/>
      <c r="X56" s="54"/>
      <c r="Y56" s="50"/>
      <c r="Z56" s="50"/>
      <c r="AA56" s="50"/>
      <c r="AB56" s="50"/>
      <c r="AC56" s="64"/>
      <c r="AD56" s="4"/>
      <c r="AE56" s="4"/>
      <c r="AF56" s="50"/>
      <c r="AG56" s="50"/>
      <c r="AH56" s="4"/>
      <c r="AI56" s="4">
        <f t="shared" ref="AI56:AI57" si="6">L56-AE56+AD56+AH56</f>
        <v>339041</v>
      </c>
      <c r="AJ56" s="4"/>
      <c r="AK56" s="4">
        <f>3071+3270+3270+3270+3270+3270+3270+3270+3270+3270+3270+3270</f>
        <v>39041</v>
      </c>
      <c r="AL56" s="4">
        <f>3270+6856+3428+3428</f>
        <v>16982</v>
      </c>
      <c r="AM56" s="4">
        <f>AK56+AL56</f>
        <v>56023</v>
      </c>
      <c r="AN56" s="50"/>
      <c r="AO56" s="50"/>
      <c r="AP56" s="50"/>
      <c r="AQ56" s="50"/>
      <c r="AR56" s="55"/>
      <c r="AS56" s="55"/>
      <c r="AT56" s="55"/>
      <c r="AU56" s="55"/>
      <c r="AV56" s="55"/>
      <c r="AW56" s="55"/>
      <c r="AX56" s="55"/>
      <c r="AY56" s="55"/>
      <c r="AZ56" s="55"/>
      <c r="BA56" s="55"/>
      <c r="BB56" s="55"/>
      <c r="BC56" s="55"/>
      <c r="BD56" s="55"/>
      <c r="BE56" s="55"/>
      <c r="BF56" s="55"/>
      <c r="BG56" s="55"/>
      <c r="BH56" s="55"/>
      <c r="BI56" s="52"/>
    </row>
    <row r="57" spans="1:61" ht="25.5" x14ac:dyDescent="0.25">
      <c r="A57" s="50">
        <v>11</v>
      </c>
      <c r="B57" s="50" t="s">
        <v>320</v>
      </c>
      <c r="C57" s="50" t="s">
        <v>318</v>
      </c>
      <c r="D57" s="50" t="s">
        <v>321</v>
      </c>
      <c r="E57" s="50" t="s">
        <v>318</v>
      </c>
      <c r="F57" s="52" t="s">
        <v>322</v>
      </c>
      <c r="G57" s="54" t="s">
        <v>318</v>
      </c>
      <c r="H57" s="57" t="s">
        <v>323</v>
      </c>
      <c r="I57" s="52" t="s">
        <v>262</v>
      </c>
      <c r="J57" s="55" t="s">
        <v>263</v>
      </c>
      <c r="K57" s="58">
        <v>44993</v>
      </c>
      <c r="L57" s="4">
        <v>49050.1</v>
      </c>
      <c r="M57" s="54"/>
      <c r="N57" s="58">
        <v>44927</v>
      </c>
      <c r="O57" s="58">
        <v>45291</v>
      </c>
      <c r="P57" s="50" t="s">
        <v>394</v>
      </c>
      <c r="Q57" s="50"/>
      <c r="R57" s="4"/>
      <c r="S57" s="4"/>
      <c r="T57" s="50" t="s">
        <v>324</v>
      </c>
      <c r="U57" s="50"/>
      <c r="V57" s="50"/>
      <c r="W57" s="58"/>
      <c r="X57" s="54"/>
      <c r="Y57" s="50"/>
      <c r="Z57" s="50"/>
      <c r="AA57" s="50"/>
      <c r="AB57" s="50"/>
      <c r="AC57" s="64"/>
      <c r="AD57" s="4"/>
      <c r="AE57" s="4"/>
      <c r="AF57" s="50"/>
      <c r="AG57" s="50"/>
      <c r="AH57" s="4"/>
      <c r="AI57" s="4">
        <f t="shared" si="6"/>
        <v>49050.1</v>
      </c>
      <c r="AJ57" s="4"/>
      <c r="AK57" s="4">
        <v>49050.1</v>
      </c>
      <c r="AL57" s="4">
        <f>54942.3</f>
        <v>54942.3</v>
      </c>
      <c r="AM57" s="4">
        <f>AK57+AL57</f>
        <v>103992.4</v>
      </c>
      <c r="AN57" s="50"/>
      <c r="AO57" s="50"/>
      <c r="AP57" s="50"/>
      <c r="AQ57" s="50"/>
      <c r="AR57" s="55"/>
      <c r="AS57" s="55"/>
      <c r="AT57" s="55"/>
      <c r="AU57" s="55"/>
      <c r="AV57" s="55"/>
      <c r="AW57" s="55"/>
      <c r="AX57" s="55"/>
      <c r="AY57" s="55"/>
      <c r="AZ57" s="55"/>
      <c r="BA57" s="55"/>
      <c r="BB57" s="55"/>
      <c r="BC57" s="55"/>
      <c r="BD57" s="55"/>
      <c r="BE57" s="55"/>
      <c r="BF57" s="55"/>
      <c r="BG57" s="55"/>
      <c r="BH57" s="55"/>
      <c r="BI57" s="52"/>
    </row>
    <row r="58" spans="1:61" x14ac:dyDescent="0.25">
      <c r="A58" s="46">
        <v>12</v>
      </c>
      <c r="B58" s="46" t="s">
        <v>243</v>
      </c>
      <c r="C58" s="46" t="s">
        <v>139</v>
      </c>
      <c r="D58" s="46" t="s">
        <v>170</v>
      </c>
      <c r="E58" s="46" t="s">
        <v>126</v>
      </c>
      <c r="F58" s="84" t="s">
        <v>244</v>
      </c>
      <c r="G58" s="47">
        <v>13237</v>
      </c>
      <c r="H58" s="48" t="s">
        <v>171</v>
      </c>
      <c r="I58" s="84" t="s">
        <v>245</v>
      </c>
      <c r="J58" s="51" t="s">
        <v>140</v>
      </c>
      <c r="K58" s="49">
        <v>45077</v>
      </c>
      <c r="L58" s="9">
        <v>4500000</v>
      </c>
      <c r="M58" s="47">
        <v>13299</v>
      </c>
      <c r="N58" s="49">
        <v>44713</v>
      </c>
      <c r="O58" s="49">
        <v>45077</v>
      </c>
      <c r="P58" s="46" t="s">
        <v>395</v>
      </c>
      <c r="Q58" s="46"/>
      <c r="R58" s="9"/>
      <c r="S58" s="9"/>
      <c r="T58" s="46" t="s">
        <v>350</v>
      </c>
      <c r="U58" s="46"/>
      <c r="V58" s="50"/>
      <c r="W58" s="50"/>
      <c r="X58" s="50"/>
      <c r="Y58" s="50"/>
      <c r="Z58" s="50"/>
      <c r="AA58" s="50"/>
      <c r="AB58" s="52"/>
      <c r="AC58" s="50"/>
      <c r="AD58" s="4"/>
      <c r="AE58" s="4"/>
      <c r="AF58" s="52"/>
      <c r="AG58" s="50"/>
      <c r="AH58" s="4"/>
      <c r="AI58" s="3">
        <v>0</v>
      </c>
      <c r="AJ58" s="3">
        <v>4284850.6500000004</v>
      </c>
      <c r="AK58" s="9">
        <f>214891.06+1124877.45+4284839.63</f>
        <v>5624608.1399999997</v>
      </c>
      <c r="AL58" s="9">
        <f>52555+483071.44+534365.98+35601+234215</f>
        <v>1339808.42</v>
      </c>
      <c r="AM58" s="9">
        <f>AK58+AL58</f>
        <v>6964416.5599999996</v>
      </c>
      <c r="AN58" s="46" t="s">
        <v>195</v>
      </c>
      <c r="AO58" s="46">
        <v>13493</v>
      </c>
      <c r="AP58" s="46" t="s">
        <v>196</v>
      </c>
      <c r="AQ58" s="46">
        <v>12999</v>
      </c>
      <c r="AR58" s="55"/>
      <c r="AS58" s="55"/>
      <c r="AT58" s="55"/>
      <c r="AU58" s="55"/>
      <c r="AV58" s="55"/>
      <c r="AW58" s="55"/>
      <c r="AX58" s="55"/>
      <c r="AY58" s="55"/>
      <c r="AZ58" s="55"/>
      <c r="BA58" s="55"/>
      <c r="BB58" s="55"/>
      <c r="BC58" s="55"/>
      <c r="BD58" s="55"/>
      <c r="BE58" s="55"/>
      <c r="BF58" s="55"/>
      <c r="BG58" s="55"/>
      <c r="BH58" s="55"/>
      <c r="BI58" s="52"/>
    </row>
    <row r="59" spans="1:61" ht="25.5" x14ac:dyDescent="0.25">
      <c r="A59" s="46"/>
      <c r="B59" s="46"/>
      <c r="C59" s="46"/>
      <c r="D59" s="46"/>
      <c r="E59" s="46"/>
      <c r="F59" s="84"/>
      <c r="G59" s="47"/>
      <c r="H59" s="48"/>
      <c r="I59" s="84"/>
      <c r="J59" s="51"/>
      <c r="K59" s="49"/>
      <c r="L59" s="9"/>
      <c r="M59" s="47"/>
      <c r="N59" s="49"/>
      <c r="O59" s="49"/>
      <c r="P59" s="46"/>
      <c r="Q59" s="46"/>
      <c r="R59" s="9"/>
      <c r="S59" s="9"/>
      <c r="T59" s="46"/>
      <c r="U59" s="46"/>
      <c r="V59" s="50" t="s">
        <v>145</v>
      </c>
      <c r="W59" s="58">
        <v>44993</v>
      </c>
      <c r="X59" s="50">
        <v>13493</v>
      </c>
      <c r="Y59" s="50" t="s">
        <v>246</v>
      </c>
      <c r="Z59" s="58">
        <v>44713</v>
      </c>
      <c r="AA59" s="58">
        <v>45078</v>
      </c>
      <c r="AB59" s="60">
        <v>0.25</v>
      </c>
      <c r="AC59" s="50"/>
      <c r="AD59" s="4"/>
      <c r="AE59" s="4"/>
      <c r="AF59" s="52"/>
      <c r="AG59" s="64"/>
      <c r="AH59" s="4">
        <v>1125000</v>
      </c>
      <c r="AI59" s="3">
        <f t="shared" ref="AI59:AI60" si="7">L59-AE59+AD59+AH59</f>
        <v>1125000</v>
      </c>
      <c r="AJ59" s="3"/>
      <c r="AK59" s="9"/>
      <c r="AL59" s="9"/>
      <c r="AM59" s="9"/>
      <c r="AN59" s="46"/>
      <c r="AO59" s="46"/>
      <c r="AP59" s="46"/>
      <c r="AQ59" s="46"/>
      <c r="AR59" s="55"/>
      <c r="AS59" s="55"/>
      <c r="AT59" s="55"/>
      <c r="AU59" s="55"/>
      <c r="AV59" s="55"/>
      <c r="AW59" s="55"/>
      <c r="AX59" s="55"/>
      <c r="AY59" s="55"/>
      <c r="AZ59" s="55"/>
      <c r="BA59" s="55"/>
      <c r="BB59" s="55"/>
      <c r="BC59" s="55"/>
      <c r="BD59" s="55"/>
      <c r="BE59" s="55"/>
      <c r="BF59" s="55"/>
      <c r="BG59" s="55"/>
      <c r="BH59" s="55"/>
      <c r="BI59" s="52"/>
    </row>
    <row r="60" spans="1:61" ht="25.5" x14ac:dyDescent="0.25">
      <c r="A60" s="46"/>
      <c r="B60" s="46"/>
      <c r="C60" s="46"/>
      <c r="D60" s="46"/>
      <c r="E60" s="46"/>
      <c r="F60" s="84"/>
      <c r="G60" s="47"/>
      <c r="H60" s="48"/>
      <c r="I60" s="84"/>
      <c r="J60" s="51"/>
      <c r="K60" s="49"/>
      <c r="L60" s="9"/>
      <c r="M60" s="47"/>
      <c r="N60" s="49"/>
      <c r="O60" s="49"/>
      <c r="P60" s="46"/>
      <c r="Q60" s="46"/>
      <c r="R60" s="9"/>
      <c r="S60" s="9"/>
      <c r="T60" s="46"/>
      <c r="U60" s="46"/>
      <c r="V60" s="52" t="s">
        <v>146</v>
      </c>
      <c r="W60" s="58">
        <v>45064</v>
      </c>
      <c r="X60" s="50">
        <v>13538</v>
      </c>
      <c r="Y60" s="50" t="s">
        <v>247</v>
      </c>
      <c r="Z60" s="58">
        <v>45078</v>
      </c>
      <c r="AA60" s="58">
        <v>45443</v>
      </c>
      <c r="AB60" s="52"/>
      <c r="AC60" s="50"/>
      <c r="AD60" s="4"/>
      <c r="AE60" s="4"/>
      <c r="AF60" s="52"/>
      <c r="AG60" s="50"/>
      <c r="AH60" s="4"/>
      <c r="AI60" s="3">
        <f t="shared" si="7"/>
        <v>0</v>
      </c>
      <c r="AJ60" s="3"/>
      <c r="AK60" s="9"/>
      <c r="AL60" s="9"/>
      <c r="AM60" s="9"/>
      <c r="AN60" s="46"/>
      <c r="AO60" s="46"/>
      <c r="AP60" s="46"/>
      <c r="AQ60" s="46"/>
      <c r="AR60" s="55"/>
      <c r="AS60" s="55"/>
      <c r="AT60" s="55"/>
      <c r="AU60" s="55"/>
      <c r="AV60" s="55"/>
      <c r="AW60" s="55"/>
      <c r="AX60" s="55"/>
      <c r="AY60" s="55"/>
      <c r="AZ60" s="55"/>
      <c r="BA60" s="55"/>
      <c r="BB60" s="55"/>
      <c r="BC60" s="55"/>
      <c r="BD60" s="55"/>
      <c r="BE60" s="55"/>
      <c r="BF60" s="55"/>
      <c r="BG60" s="55"/>
      <c r="BH60" s="55"/>
      <c r="BI60" s="52"/>
    </row>
    <row r="61" spans="1:61" x14ac:dyDescent="0.25">
      <c r="A61" s="46">
        <v>13</v>
      </c>
      <c r="B61" s="46"/>
      <c r="C61" s="63">
        <v>44958</v>
      </c>
      <c r="D61" s="46" t="s">
        <v>125</v>
      </c>
      <c r="E61" s="46" t="s">
        <v>126</v>
      </c>
      <c r="F61" s="84" t="s">
        <v>401</v>
      </c>
      <c r="G61" s="47">
        <v>13489</v>
      </c>
      <c r="H61" s="48" t="s">
        <v>402</v>
      </c>
      <c r="I61" s="84" t="s">
        <v>403</v>
      </c>
      <c r="J61" s="51" t="s">
        <v>404</v>
      </c>
      <c r="K61" s="49">
        <v>45358</v>
      </c>
      <c r="L61" s="9">
        <v>300184.99</v>
      </c>
      <c r="M61" s="47">
        <v>13726</v>
      </c>
      <c r="N61" s="49">
        <v>45358</v>
      </c>
      <c r="O61" s="49">
        <v>45657</v>
      </c>
      <c r="P61" s="47">
        <v>1500</v>
      </c>
      <c r="Q61" s="46"/>
      <c r="R61" s="9"/>
      <c r="S61" s="9"/>
      <c r="T61" s="46" t="s">
        <v>277</v>
      </c>
      <c r="U61" s="46"/>
      <c r="V61" s="46"/>
      <c r="W61" s="46"/>
      <c r="X61" s="46"/>
      <c r="Y61" s="46"/>
      <c r="Z61" s="46"/>
      <c r="AA61" s="46"/>
      <c r="AB61" s="46"/>
      <c r="AC61" s="11"/>
      <c r="AD61" s="9"/>
      <c r="AE61" s="9"/>
      <c r="AF61" s="46"/>
      <c r="AG61" s="46"/>
      <c r="AH61" s="9"/>
      <c r="AI61" s="9"/>
      <c r="AJ61" s="9"/>
      <c r="AK61" s="9"/>
      <c r="AL61" s="9">
        <f>37403.67+23763.1+39582.9</f>
        <v>100749.67</v>
      </c>
      <c r="AM61" s="9">
        <f>AK61+AL61</f>
        <v>100749.67</v>
      </c>
      <c r="AN61" s="46" t="s">
        <v>405</v>
      </c>
      <c r="AO61" s="47"/>
      <c r="AP61" s="46" t="s">
        <v>406</v>
      </c>
      <c r="AQ61" s="47">
        <v>13722</v>
      </c>
      <c r="AR61" s="51"/>
      <c r="AS61" s="51"/>
      <c r="AT61" s="51"/>
      <c r="AU61" s="51"/>
      <c r="AV61" s="51"/>
      <c r="AW61" s="51"/>
      <c r="AX61" s="51"/>
      <c r="AY61" s="51"/>
      <c r="AZ61" s="51"/>
      <c r="BA61" s="51"/>
      <c r="BB61" s="51"/>
      <c r="BC61" s="51"/>
      <c r="BD61" s="51"/>
      <c r="BE61" s="51"/>
      <c r="BF61" s="51"/>
      <c r="BG61" s="51"/>
      <c r="BH61" s="51"/>
      <c r="BI61" s="84"/>
    </row>
    <row r="62" spans="1:61" x14ac:dyDescent="0.25">
      <c r="A62" s="46"/>
      <c r="B62" s="46"/>
      <c r="C62" s="46"/>
      <c r="D62" s="46"/>
      <c r="E62" s="46"/>
      <c r="F62" s="84"/>
      <c r="G62" s="47"/>
      <c r="H62" s="48"/>
      <c r="I62" s="84"/>
      <c r="J62" s="51"/>
      <c r="K62" s="49"/>
      <c r="L62" s="9"/>
      <c r="M62" s="47"/>
      <c r="N62" s="49"/>
      <c r="O62" s="49"/>
      <c r="P62" s="46"/>
      <c r="Q62" s="46"/>
      <c r="R62" s="9"/>
      <c r="S62" s="9"/>
      <c r="T62" s="46"/>
      <c r="U62" s="46"/>
      <c r="V62" s="46"/>
      <c r="W62" s="46"/>
      <c r="X62" s="46"/>
      <c r="Y62" s="46"/>
      <c r="Z62" s="46"/>
      <c r="AA62" s="46"/>
      <c r="AB62" s="46"/>
      <c r="AC62" s="11"/>
      <c r="AD62" s="9"/>
      <c r="AE62" s="9"/>
      <c r="AF62" s="46"/>
      <c r="AG62" s="46"/>
      <c r="AH62" s="9"/>
      <c r="AI62" s="9"/>
      <c r="AJ62" s="9"/>
      <c r="AK62" s="9"/>
      <c r="AL62" s="9"/>
      <c r="AM62" s="9"/>
      <c r="AN62" s="46"/>
      <c r="AO62" s="47"/>
      <c r="AP62" s="46"/>
      <c r="AQ62" s="47"/>
      <c r="AR62" s="51"/>
      <c r="AS62" s="51"/>
      <c r="AT62" s="51"/>
      <c r="AU62" s="51"/>
      <c r="AV62" s="51"/>
      <c r="AW62" s="51"/>
      <c r="AX62" s="51"/>
      <c r="AY62" s="51"/>
      <c r="AZ62" s="51"/>
      <c r="BA62" s="51"/>
      <c r="BB62" s="51"/>
      <c r="BC62" s="51"/>
      <c r="BD62" s="51"/>
      <c r="BE62" s="51"/>
      <c r="BF62" s="51"/>
      <c r="BG62" s="51"/>
      <c r="BH62" s="51"/>
      <c r="BI62" s="84"/>
    </row>
    <row r="63" spans="1:61" ht="51" x14ac:dyDescent="0.25">
      <c r="A63" s="46">
        <v>14</v>
      </c>
      <c r="B63" s="46" t="s">
        <v>194</v>
      </c>
      <c r="C63" s="46" t="s">
        <v>173</v>
      </c>
      <c r="D63" s="46" t="s">
        <v>252</v>
      </c>
      <c r="E63" s="46" t="s">
        <v>126</v>
      </c>
      <c r="F63" s="84" t="s">
        <v>253</v>
      </c>
      <c r="G63" s="47">
        <v>13055</v>
      </c>
      <c r="H63" s="48" t="s">
        <v>174</v>
      </c>
      <c r="I63" s="84" t="s">
        <v>259</v>
      </c>
      <c r="J63" s="51" t="s">
        <v>175</v>
      </c>
      <c r="K63" s="49">
        <v>44705</v>
      </c>
      <c r="L63" s="9">
        <v>350000</v>
      </c>
      <c r="M63" s="47">
        <v>13293</v>
      </c>
      <c r="N63" s="49">
        <v>44705</v>
      </c>
      <c r="O63" s="49">
        <v>45069</v>
      </c>
      <c r="P63" s="46" t="s">
        <v>127</v>
      </c>
      <c r="Q63" s="50"/>
      <c r="R63" s="4"/>
      <c r="S63" s="4"/>
      <c r="T63" s="46" t="s">
        <v>184</v>
      </c>
      <c r="U63" s="50"/>
      <c r="V63" s="50" t="s">
        <v>260</v>
      </c>
      <c r="W63" s="50"/>
      <c r="X63" s="50"/>
      <c r="Y63" s="50" t="s">
        <v>261</v>
      </c>
      <c r="Z63" s="50"/>
      <c r="AA63" s="50"/>
      <c r="AB63" s="50">
        <v>25</v>
      </c>
      <c r="AC63" s="6"/>
      <c r="AD63" s="4">
        <v>87500</v>
      </c>
      <c r="AE63" s="4"/>
      <c r="AF63" s="50"/>
      <c r="AG63" s="50"/>
      <c r="AH63" s="4"/>
      <c r="AI63" s="4">
        <f t="shared" ref="AI63:AI71" si="8">L63-AE63+AD63+AH63</f>
        <v>437500</v>
      </c>
      <c r="AJ63" s="4"/>
      <c r="AK63" s="9">
        <f>52495.14+225168.99+74171.47</f>
        <v>351835.6</v>
      </c>
      <c r="AL63" s="9">
        <f>35449.38+41007.19</f>
        <v>76456.570000000007</v>
      </c>
      <c r="AM63" s="9">
        <f t="shared" ref="AM63" si="9">AK63+AL63</f>
        <v>428292.17</v>
      </c>
      <c r="AN63" s="50" t="s">
        <v>176</v>
      </c>
      <c r="AO63" s="54">
        <v>13095</v>
      </c>
      <c r="AP63" s="50" t="s">
        <v>177</v>
      </c>
      <c r="AQ63" s="54">
        <v>13293</v>
      </c>
      <c r="AR63" s="55"/>
      <c r="AS63" s="55"/>
      <c r="AT63" s="55"/>
      <c r="AU63" s="55"/>
      <c r="AV63" s="55"/>
      <c r="AW63" s="55"/>
      <c r="AX63" s="55"/>
      <c r="AY63" s="55"/>
      <c r="AZ63" s="55"/>
      <c r="BA63" s="55"/>
      <c r="BB63" s="55"/>
      <c r="BC63" s="55"/>
      <c r="BD63" s="55"/>
      <c r="BE63" s="55"/>
      <c r="BF63" s="55"/>
      <c r="BG63" s="55"/>
      <c r="BH63" s="55"/>
      <c r="BI63" s="84" t="s">
        <v>423</v>
      </c>
    </row>
    <row r="64" spans="1:61" x14ac:dyDescent="0.25">
      <c r="A64" s="46"/>
      <c r="B64" s="46"/>
      <c r="C64" s="46"/>
      <c r="D64" s="46"/>
      <c r="E64" s="46"/>
      <c r="F64" s="84"/>
      <c r="G64" s="47"/>
      <c r="H64" s="48"/>
      <c r="I64" s="84"/>
      <c r="J64" s="51"/>
      <c r="K64" s="49"/>
      <c r="L64" s="9"/>
      <c r="M64" s="47"/>
      <c r="N64" s="49"/>
      <c r="O64" s="49"/>
      <c r="P64" s="46"/>
      <c r="Q64" s="50"/>
      <c r="R64" s="4"/>
      <c r="S64" s="4"/>
      <c r="T64" s="46"/>
      <c r="U64" s="50"/>
      <c r="V64" s="50" t="s">
        <v>254</v>
      </c>
      <c r="W64" s="50"/>
      <c r="X64" s="50"/>
      <c r="Y64" s="50"/>
      <c r="Z64" s="50"/>
      <c r="AA64" s="50"/>
      <c r="AB64" s="52"/>
      <c r="AC64" s="50"/>
      <c r="AD64" s="4"/>
      <c r="AE64" s="4"/>
      <c r="AF64" s="52"/>
      <c r="AG64" s="50"/>
      <c r="AH64" s="4"/>
      <c r="AI64" s="4">
        <f t="shared" si="8"/>
        <v>0</v>
      </c>
      <c r="AJ64" s="3">
        <v>294775.23</v>
      </c>
      <c r="AK64" s="9"/>
      <c r="AL64" s="9"/>
      <c r="AM64" s="9"/>
      <c r="AN64" s="50" t="s">
        <v>176</v>
      </c>
      <c r="AO64" s="54">
        <v>13095</v>
      </c>
      <c r="AP64" s="50" t="s">
        <v>177</v>
      </c>
      <c r="AQ64" s="54">
        <v>13293</v>
      </c>
      <c r="AR64" s="55"/>
      <c r="AS64" s="55"/>
      <c r="AT64" s="55"/>
      <c r="AU64" s="55"/>
      <c r="AV64" s="55"/>
      <c r="AW64" s="55"/>
      <c r="AX64" s="55"/>
      <c r="AY64" s="55"/>
      <c r="AZ64" s="55"/>
      <c r="BA64" s="55"/>
      <c r="BB64" s="55"/>
      <c r="BC64" s="55"/>
      <c r="BD64" s="55"/>
      <c r="BE64" s="55"/>
      <c r="BF64" s="55"/>
      <c r="BG64" s="55"/>
      <c r="BH64" s="55"/>
      <c r="BI64" s="84"/>
    </row>
    <row r="65" spans="1:61" x14ac:dyDescent="0.25">
      <c r="A65" s="46">
        <v>15</v>
      </c>
      <c r="B65" s="46" t="s">
        <v>188</v>
      </c>
      <c r="C65" s="46" t="s">
        <v>179</v>
      </c>
      <c r="D65" s="46" t="s">
        <v>319</v>
      </c>
      <c r="E65" s="46" t="s">
        <v>126</v>
      </c>
      <c r="F65" s="84" t="s">
        <v>270</v>
      </c>
      <c r="G65" s="47">
        <v>13230</v>
      </c>
      <c r="H65" s="48" t="s">
        <v>189</v>
      </c>
      <c r="I65" s="84" t="s">
        <v>180</v>
      </c>
      <c r="J65" s="51" t="s">
        <v>181</v>
      </c>
      <c r="K65" s="49" t="s">
        <v>182</v>
      </c>
      <c r="L65" s="9">
        <v>87998.399999999994</v>
      </c>
      <c r="M65" s="47">
        <v>13464</v>
      </c>
      <c r="N65" s="49" t="s">
        <v>182</v>
      </c>
      <c r="O65" s="49" t="s">
        <v>183</v>
      </c>
      <c r="P65" s="50" t="s">
        <v>127</v>
      </c>
      <c r="Q65" s="50"/>
      <c r="R65" s="4"/>
      <c r="S65" s="4"/>
      <c r="T65" s="46" t="s">
        <v>184</v>
      </c>
      <c r="U65" s="50"/>
      <c r="V65" s="50" t="s">
        <v>185</v>
      </c>
      <c r="W65" s="50"/>
      <c r="X65" s="50"/>
      <c r="Y65" s="50"/>
      <c r="Z65" s="50"/>
      <c r="AA65" s="50"/>
      <c r="AB65" s="52"/>
      <c r="AC65" s="50"/>
      <c r="AD65" s="4"/>
      <c r="AE65" s="4"/>
      <c r="AF65" s="52"/>
      <c r="AG65" s="50"/>
      <c r="AH65" s="4"/>
      <c r="AI65" s="3">
        <f t="shared" si="8"/>
        <v>87998.399999999994</v>
      </c>
      <c r="AJ65" s="3"/>
      <c r="AK65" s="9">
        <f>81887.4</f>
        <v>81887.399999999994</v>
      </c>
      <c r="AL65" s="9">
        <f>14666.4+7333.2+7333.2</f>
        <v>29332.799999999999</v>
      </c>
      <c r="AM65" s="9">
        <f t="shared" ref="AM65" si="10">AK65+AL65</f>
        <v>111220.2</v>
      </c>
      <c r="AN65" s="50" t="s">
        <v>186</v>
      </c>
      <c r="AO65" s="54">
        <v>13363</v>
      </c>
      <c r="AP65" s="50" t="s">
        <v>187</v>
      </c>
      <c r="AQ65" s="54">
        <v>13460</v>
      </c>
      <c r="AR65" s="55"/>
      <c r="AS65" s="55"/>
      <c r="AT65" s="55"/>
      <c r="AU65" s="55"/>
      <c r="AV65" s="55"/>
      <c r="AW65" s="55"/>
      <c r="AX65" s="55"/>
      <c r="AY65" s="55"/>
      <c r="AZ65" s="55"/>
      <c r="BA65" s="55"/>
      <c r="BB65" s="55"/>
      <c r="BC65" s="55"/>
      <c r="BD65" s="55"/>
      <c r="BE65" s="55"/>
      <c r="BF65" s="55"/>
      <c r="BG65" s="55"/>
      <c r="BH65" s="55"/>
      <c r="BI65" s="52"/>
    </row>
    <row r="66" spans="1:61" ht="25.5" x14ac:dyDescent="0.25">
      <c r="A66" s="46"/>
      <c r="B66" s="46"/>
      <c r="C66" s="46"/>
      <c r="D66" s="46"/>
      <c r="E66" s="46"/>
      <c r="F66" s="84"/>
      <c r="G66" s="47"/>
      <c r="H66" s="48"/>
      <c r="I66" s="84"/>
      <c r="J66" s="51"/>
      <c r="K66" s="49"/>
      <c r="L66" s="9"/>
      <c r="M66" s="47"/>
      <c r="N66" s="49"/>
      <c r="O66" s="49"/>
      <c r="P66" s="54">
        <v>1500</v>
      </c>
      <c r="Q66" s="50"/>
      <c r="R66" s="4"/>
      <c r="S66" s="4"/>
      <c r="T66" s="46"/>
      <c r="U66" s="50"/>
      <c r="V66" s="50" t="s">
        <v>265</v>
      </c>
      <c r="W66" s="58">
        <v>45655</v>
      </c>
      <c r="X66" s="50"/>
      <c r="Y66" s="50" t="s">
        <v>247</v>
      </c>
      <c r="Z66" s="58">
        <v>45292</v>
      </c>
      <c r="AA66" s="58">
        <v>45657</v>
      </c>
      <c r="AB66" s="52"/>
      <c r="AC66" s="50"/>
      <c r="AD66" s="4"/>
      <c r="AE66" s="4"/>
      <c r="AF66" s="52"/>
      <c r="AG66" s="50"/>
      <c r="AH66" s="4"/>
      <c r="AI66" s="3">
        <f t="shared" si="8"/>
        <v>0</v>
      </c>
      <c r="AJ66" s="3"/>
      <c r="AK66" s="9"/>
      <c r="AL66" s="9"/>
      <c r="AM66" s="9"/>
      <c r="AN66" s="50"/>
      <c r="AO66" s="54"/>
      <c r="AP66" s="50"/>
      <c r="AQ66" s="54"/>
      <c r="AR66" s="55"/>
      <c r="AS66" s="55"/>
      <c r="AT66" s="55"/>
      <c r="AU66" s="55"/>
      <c r="AV66" s="55"/>
      <c r="AW66" s="55"/>
      <c r="AX66" s="55"/>
      <c r="AY66" s="55"/>
      <c r="AZ66" s="55"/>
      <c r="BA66" s="55"/>
      <c r="BB66" s="55"/>
      <c r="BC66" s="55"/>
      <c r="BD66" s="55"/>
      <c r="BE66" s="55"/>
      <c r="BF66" s="55"/>
      <c r="BG66" s="55"/>
      <c r="BH66" s="55"/>
      <c r="BI66" s="52"/>
    </row>
    <row r="67" spans="1:61" ht="51" x14ac:dyDescent="0.25">
      <c r="A67" s="50">
        <v>16</v>
      </c>
      <c r="B67" s="50" t="s">
        <v>285</v>
      </c>
      <c r="C67" s="50" t="s">
        <v>286</v>
      </c>
      <c r="D67" s="65" t="s">
        <v>284</v>
      </c>
      <c r="E67" s="50" t="s">
        <v>366</v>
      </c>
      <c r="F67" s="52" t="s">
        <v>280</v>
      </c>
      <c r="G67" s="54" t="s">
        <v>365</v>
      </c>
      <c r="H67" s="57" t="s">
        <v>367</v>
      </c>
      <c r="I67" s="52" t="s">
        <v>190</v>
      </c>
      <c r="J67" s="55" t="s">
        <v>191</v>
      </c>
      <c r="K67" s="58">
        <v>45252</v>
      </c>
      <c r="L67" s="4">
        <f>56676+4130</f>
        <v>60806</v>
      </c>
      <c r="M67" s="54">
        <v>13659</v>
      </c>
      <c r="N67" s="58" t="s">
        <v>283</v>
      </c>
      <c r="O67" s="58">
        <v>45291</v>
      </c>
      <c r="P67" s="50" t="s">
        <v>127</v>
      </c>
      <c r="Q67" s="50"/>
      <c r="R67" s="4"/>
      <c r="S67" s="4"/>
      <c r="T67" s="50" t="s">
        <v>369</v>
      </c>
      <c r="U67" s="50"/>
      <c r="V67" s="50"/>
      <c r="W67" s="50"/>
      <c r="X67" s="50"/>
      <c r="Y67" s="50"/>
      <c r="Z67" s="50"/>
      <c r="AA67" s="50"/>
      <c r="AB67" s="52"/>
      <c r="AC67" s="50"/>
      <c r="AD67" s="4"/>
      <c r="AE67" s="4"/>
      <c r="AF67" s="52"/>
      <c r="AG67" s="50"/>
      <c r="AH67" s="4"/>
      <c r="AI67" s="3">
        <f t="shared" si="8"/>
        <v>60806</v>
      </c>
      <c r="AJ67" s="3"/>
      <c r="AK67" s="3">
        <f>56676</f>
        <v>56676</v>
      </c>
      <c r="AL67" s="3">
        <v>4130</v>
      </c>
      <c r="AM67" s="3">
        <f>AK67+AL67</f>
        <v>60806</v>
      </c>
      <c r="AN67" s="50" t="s">
        <v>368</v>
      </c>
      <c r="AO67" s="50">
        <v>13443</v>
      </c>
      <c r="AP67" s="50" t="s">
        <v>281</v>
      </c>
      <c r="AQ67" s="50">
        <v>13659</v>
      </c>
      <c r="AR67" s="55"/>
      <c r="AS67" s="55"/>
      <c r="AT67" s="55"/>
      <c r="AU67" s="55"/>
      <c r="AV67" s="55"/>
      <c r="AW67" s="55"/>
      <c r="AX67" s="55"/>
      <c r="AY67" s="55"/>
      <c r="AZ67" s="55"/>
      <c r="BA67" s="55"/>
      <c r="BB67" s="55"/>
      <c r="BC67" s="55"/>
      <c r="BD67" s="55"/>
      <c r="BE67" s="55"/>
      <c r="BF67" s="55"/>
      <c r="BG67" s="55"/>
      <c r="BH67" s="55"/>
      <c r="BI67" s="52" t="s">
        <v>282</v>
      </c>
    </row>
    <row r="68" spans="1:61" ht="89.25" x14ac:dyDescent="0.25">
      <c r="A68" s="50">
        <v>17</v>
      </c>
      <c r="B68" s="50" t="s">
        <v>200</v>
      </c>
      <c r="C68" s="50" t="s">
        <v>204</v>
      </c>
      <c r="D68" s="50" t="s">
        <v>202</v>
      </c>
      <c r="E68" s="50" t="s">
        <v>203</v>
      </c>
      <c r="F68" s="52" t="s">
        <v>278</v>
      </c>
      <c r="G68" s="54">
        <v>13411</v>
      </c>
      <c r="H68" s="57" t="s">
        <v>201</v>
      </c>
      <c r="I68" s="52" t="s">
        <v>205</v>
      </c>
      <c r="J68" s="55" t="s">
        <v>206</v>
      </c>
      <c r="K68" s="57" t="s">
        <v>207</v>
      </c>
      <c r="L68" s="4">
        <v>89700</v>
      </c>
      <c r="M68" s="54">
        <v>13567</v>
      </c>
      <c r="N68" s="58">
        <v>45103</v>
      </c>
      <c r="O68" s="58">
        <v>45469</v>
      </c>
      <c r="P68" s="50" t="s">
        <v>199</v>
      </c>
      <c r="Q68" s="50"/>
      <c r="R68" s="4"/>
      <c r="S68" s="4"/>
      <c r="T68" s="50" t="s">
        <v>193</v>
      </c>
      <c r="U68" s="50"/>
      <c r="V68" s="50"/>
      <c r="W68" s="50"/>
      <c r="X68" s="50"/>
      <c r="Y68" s="50"/>
      <c r="Z68" s="50"/>
      <c r="AA68" s="50"/>
      <c r="AB68" s="52"/>
      <c r="AC68" s="50"/>
      <c r="AD68" s="4"/>
      <c r="AE68" s="4"/>
      <c r="AF68" s="52"/>
      <c r="AG68" s="50"/>
      <c r="AH68" s="4"/>
      <c r="AI68" s="3">
        <f t="shared" si="8"/>
        <v>89700</v>
      </c>
      <c r="AJ68" s="3"/>
      <c r="AK68" s="3">
        <v>17940</v>
      </c>
      <c r="AL68" s="3"/>
      <c r="AM68" s="3">
        <f>AK68+AL68</f>
        <v>17940</v>
      </c>
      <c r="AN68" s="50"/>
      <c r="AO68" s="50"/>
      <c r="AP68" s="50"/>
      <c r="AQ68" s="50"/>
      <c r="AR68" s="55"/>
      <c r="AS68" s="55"/>
      <c r="AT68" s="55"/>
      <c r="AU68" s="55"/>
      <c r="AV68" s="55"/>
      <c r="AW68" s="55"/>
      <c r="AX68" s="55"/>
      <c r="AY68" s="55"/>
      <c r="AZ68" s="55"/>
      <c r="BA68" s="55"/>
      <c r="BB68" s="55"/>
      <c r="BC68" s="55"/>
      <c r="BD68" s="55"/>
      <c r="BE68" s="55"/>
      <c r="BF68" s="55"/>
      <c r="BG68" s="55"/>
      <c r="BH68" s="55"/>
      <c r="BI68" s="52" t="s">
        <v>279</v>
      </c>
    </row>
    <row r="69" spans="1:61" x14ac:dyDescent="0.25">
      <c r="A69" s="46">
        <v>18</v>
      </c>
      <c r="B69" s="46"/>
      <c r="C69" s="46"/>
      <c r="D69" s="46" t="s">
        <v>272</v>
      </c>
      <c r="E69" s="46"/>
      <c r="F69" s="84" t="s">
        <v>271</v>
      </c>
      <c r="G69" s="47"/>
      <c r="H69" s="48" t="s">
        <v>356</v>
      </c>
      <c r="I69" s="84" t="s">
        <v>351</v>
      </c>
      <c r="J69" s="51" t="s">
        <v>362</v>
      </c>
      <c r="K69" s="48" t="s">
        <v>273</v>
      </c>
      <c r="L69" s="9">
        <f>48000+6000</f>
        <v>54000</v>
      </c>
      <c r="M69" s="47">
        <v>13351</v>
      </c>
      <c r="N69" s="49">
        <v>44784</v>
      </c>
      <c r="O69" s="49">
        <v>45148</v>
      </c>
      <c r="P69" s="46" t="s">
        <v>391</v>
      </c>
      <c r="Q69" s="50"/>
      <c r="R69" s="4"/>
      <c r="S69" s="4"/>
      <c r="T69" s="46" t="s">
        <v>184</v>
      </c>
      <c r="U69" s="50"/>
      <c r="V69" s="50"/>
      <c r="W69" s="50"/>
      <c r="X69" s="50"/>
      <c r="Y69" s="50"/>
      <c r="Z69" s="50"/>
      <c r="AA69" s="50"/>
      <c r="AB69" s="52"/>
      <c r="AC69" s="50"/>
      <c r="AD69" s="4"/>
      <c r="AE69" s="4"/>
      <c r="AF69" s="52"/>
      <c r="AG69" s="50"/>
      <c r="AH69" s="4"/>
      <c r="AI69" s="3">
        <f t="shared" si="8"/>
        <v>54000</v>
      </c>
      <c r="AJ69" s="3"/>
      <c r="AK69" s="3"/>
      <c r="AL69" s="3"/>
      <c r="AM69" s="3">
        <f>AK69+AL69</f>
        <v>0</v>
      </c>
      <c r="AN69" s="46" t="s">
        <v>139</v>
      </c>
      <c r="AO69" s="46"/>
      <c r="AP69" s="46" t="s">
        <v>276</v>
      </c>
      <c r="AQ69" s="46"/>
      <c r="AR69" s="55"/>
      <c r="AS69" s="55"/>
      <c r="AT69" s="55"/>
      <c r="AU69" s="55"/>
      <c r="AV69" s="55"/>
      <c r="AW69" s="55"/>
      <c r="AX69" s="55"/>
      <c r="AY69" s="55"/>
      <c r="AZ69" s="55"/>
      <c r="BA69" s="55"/>
      <c r="BB69" s="55"/>
      <c r="BC69" s="55"/>
      <c r="BD69" s="55"/>
      <c r="BE69" s="55"/>
      <c r="BF69" s="55"/>
      <c r="BG69" s="55"/>
      <c r="BH69" s="55"/>
      <c r="BI69" s="52"/>
    </row>
    <row r="70" spans="1:61" ht="25.5" x14ac:dyDescent="0.25">
      <c r="A70" s="46"/>
      <c r="B70" s="46"/>
      <c r="C70" s="46"/>
      <c r="D70" s="46"/>
      <c r="E70" s="46"/>
      <c r="F70" s="84"/>
      <c r="G70" s="47"/>
      <c r="H70" s="48"/>
      <c r="I70" s="84"/>
      <c r="J70" s="51"/>
      <c r="K70" s="48"/>
      <c r="L70" s="9"/>
      <c r="M70" s="47"/>
      <c r="N70" s="49"/>
      <c r="O70" s="49"/>
      <c r="P70" s="46"/>
      <c r="Q70" s="50"/>
      <c r="R70" s="4"/>
      <c r="S70" s="4"/>
      <c r="T70" s="46"/>
      <c r="U70" s="50"/>
      <c r="V70" s="50" t="s">
        <v>274</v>
      </c>
      <c r="W70" s="58">
        <v>45515</v>
      </c>
      <c r="X70" s="54">
        <v>13592</v>
      </c>
      <c r="Y70" s="50" t="s">
        <v>275</v>
      </c>
      <c r="Z70" s="58">
        <v>45149</v>
      </c>
      <c r="AA70" s="58">
        <v>45514</v>
      </c>
      <c r="AB70" s="52"/>
      <c r="AC70" s="50"/>
      <c r="AD70" s="4"/>
      <c r="AE70" s="4"/>
      <c r="AF70" s="52"/>
      <c r="AG70" s="50"/>
      <c r="AH70" s="4"/>
      <c r="AI70" s="3">
        <f t="shared" si="8"/>
        <v>0</v>
      </c>
      <c r="AJ70" s="3"/>
      <c r="AK70" s="3">
        <f>48000+6000</f>
        <v>54000</v>
      </c>
      <c r="AL70" s="3">
        <f>12000+6000</f>
        <v>18000</v>
      </c>
      <c r="AM70" s="3">
        <f t="shared" ref="AM70:AM80" si="11">AK70+AL70</f>
        <v>72000</v>
      </c>
      <c r="AN70" s="46"/>
      <c r="AO70" s="46"/>
      <c r="AP70" s="46"/>
      <c r="AQ70" s="46"/>
      <c r="AR70" s="55"/>
      <c r="AS70" s="55"/>
      <c r="AT70" s="55"/>
      <c r="AU70" s="55"/>
      <c r="AV70" s="55"/>
      <c r="AW70" s="55"/>
      <c r="AX70" s="55"/>
      <c r="AY70" s="55"/>
      <c r="AZ70" s="55"/>
      <c r="BA70" s="55"/>
      <c r="BB70" s="55"/>
      <c r="BC70" s="55"/>
      <c r="BD70" s="55"/>
      <c r="BE70" s="55"/>
      <c r="BF70" s="55"/>
      <c r="BG70" s="55"/>
      <c r="BH70" s="55"/>
      <c r="BI70" s="52"/>
    </row>
    <row r="71" spans="1:61" ht="63.75" x14ac:dyDescent="0.25">
      <c r="A71" s="50">
        <v>19</v>
      </c>
      <c r="B71" s="50" t="s">
        <v>338</v>
      </c>
      <c r="C71" s="50" t="s">
        <v>294</v>
      </c>
      <c r="D71" s="50" t="s">
        <v>287</v>
      </c>
      <c r="E71" s="50" t="s">
        <v>326</v>
      </c>
      <c r="F71" s="52" t="s">
        <v>293</v>
      </c>
      <c r="G71" s="54" t="s">
        <v>342</v>
      </c>
      <c r="H71" s="57" t="s">
        <v>339</v>
      </c>
      <c r="I71" s="85" t="s">
        <v>289</v>
      </c>
      <c r="J71" s="55" t="s">
        <v>290</v>
      </c>
      <c r="K71" s="57" t="s">
        <v>341</v>
      </c>
      <c r="L71" s="4">
        <v>373675</v>
      </c>
      <c r="M71" s="54">
        <v>13640</v>
      </c>
      <c r="N71" s="58">
        <v>45218</v>
      </c>
      <c r="O71" s="58">
        <v>45291</v>
      </c>
      <c r="P71" s="50" t="s">
        <v>127</v>
      </c>
      <c r="Q71" s="50"/>
      <c r="R71" s="4"/>
      <c r="S71" s="4"/>
      <c r="T71" s="50" t="s">
        <v>192</v>
      </c>
      <c r="U71" s="50"/>
      <c r="V71" s="50"/>
      <c r="W71" s="58"/>
      <c r="X71" s="54"/>
      <c r="Y71" s="50"/>
      <c r="Z71" s="58"/>
      <c r="AA71" s="58"/>
      <c r="AB71" s="52"/>
      <c r="AC71" s="50"/>
      <c r="AD71" s="4"/>
      <c r="AE71" s="4"/>
      <c r="AF71" s="52"/>
      <c r="AG71" s="50"/>
      <c r="AH71" s="4"/>
      <c r="AI71" s="3">
        <f t="shared" si="8"/>
        <v>373675</v>
      </c>
      <c r="AJ71" s="3"/>
      <c r="AK71" s="3">
        <v>0</v>
      </c>
      <c r="AL71" s="3">
        <v>373.67200000000003</v>
      </c>
      <c r="AM71" s="3">
        <f t="shared" si="11"/>
        <v>373.67200000000003</v>
      </c>
      <c r="AN71" s="50" t="s">
        <v>296</v>
      </c>
      <c r="AO71" s="50" t="s">
        <v>343</v>
      </c>
      <c r="AP71" s="50" t="s">
        <v>295</v>
      </c>
      <c r="AQ71" s="50">
        <v>13640</v>
      </c>
      <c r="AR71" s="55"/>
      <c r="AS71" s="55"/>
      <c r="AT71" s="55"/>
      <c r="AU71" s="55"/>
      <c r="AV71" s="55"/>
      <c r="AW71" s="55"/>
      <c r="AX71" s="55"/>
      <c r="AY71" s="55"/>
      <c r="AZ71" s="55"/>
      <c r="BA71" s="55"/>
      <c r="BB71" s="55"/>
      <c r="BC71" s="55"/>
      <c r="BD71" s="55"/>
      <c r="BE71" s="55"/>
      <c r="BF71" s="55"/>
      <c r="BG71" s="55"/>
      <c r="BH71" s="55"/>
      <c r="BI71" s="52" t="s">
        <v>352</v>
      </c>
    </row>
    <row r="72" spans="1:61" ht="51" x14ac:dyDescent="0.25">
      <c r="A72" s="50">
        <v>20</v>
      </c>
      <c r="B72" s="50" t="s">
        <v>337</v>
      </c>
      <c r="C72" s="50" t="s">
        <v>294</v>
      </c>
      <c r="D72" s="50" t="s">
        <v>287</v>
      </c>
      <c r="E72" s="50" t="s">
        <v>326</v>
      </c>
      <c r="F72" s="52" t="s">
        <v>293</v>
      </c>
      <c r="G72" s="55" t="s">
        <v>342</v>
      </c>
      <c r="H72" s="57" t="s">
        <v>340</v>
      </c>
      <c r="I72" s="52" t="s">
        <v>291</v>
      </c>
      <c r="J72" s="55" t="s">
        <v>292</v>
      </c>
      <c r="K72" s="57" t="s">
        <v>341</v>
      </c>
      <c r="L72" s="4">
        <v>125479.8</v>
      </c>
      <c r="M72" s="54">
        <v>13640</v>
      </c>
      <c r="N72" s="58">
        <v>45218</v>
      </c>
      <c r="O72" s="58">
        <v>45291</v>
      </c>
      <c r="P72" s="50" t="s">
        <v>127</v>
      </c>
      <c r="Q72" s="50"/>
      <c r="R72" s="4"/>
      <c r="S72" s="4"/>
      <c r="T72" s="50" t="s">
        <v>192</v>
      </c>
      <c r="U72" s="50"/>
      <c r="V72" s="50"/>
      <c r="W72" s="58"/>
      <c r="X72" s="54"/>
      <c r="Y72" s="50"/>
      <c r="Z72" s="58"/>
      <c r="AA72" s="58"/>
      <c r="AB72" s="52"/>
      <c r="AC72" s="50"/>
      <c r="AD72" s="4"/>
      <c r="AE72" s="4"/>
      <c r="AF72" s="52"/>
      <c r="AG72" s="50"/>
      <c r="AH72" s="4"/>
      <c r="AI72" s="3">
        <f t="shared" ref="AI72:AI80" si="12">L72-AE72+AD72+AH72</f>
        <v>125479.8</v>
      </c>
      <c r="AJ72" s="3"/>
      <c r="AK72" s="3">
        <v>0</v>
      </c>
      <c r="AL72" s="3">
        <v>125479.8</v>
      </c>
      <c r="AM72" s="3">
        <f t="shared" si="11"/>
        <v>125479.8</v>
      </c>
      <c r="AN72" s="50" t="s">
        <v>296</v>
      </c>
      <c r="AO72" s="50" t="s">
        <v>343</v>
      </c>
      <c r="AP72" s="50" t="s">
        <v>295</v>
      </c>
      <c r="AQ72" s="50">
        <v>13640</v>
      </c>
      <c r="AR72" s="55"/>
      <c r="AS72" s="55"/>
      <c r="AT72" s="55"/>
      <c r="AU72" s="55"/>
      <c r="AV72" s="55"/>
      <c r="AW72" s="55"/>
      <c r="AX72" s="55"/>
      <c r="AY72" s="55"/>
      <c r="AZ72" s="55"/>
      <c r="BA72" s="55"/>
      <c r="BB72" s="55"/>
      <c r="BC72" s="55"/>
      <c r="BD72" s="55"/>
      <c r="BE72" s="55"/>
      <c r="BF72" s="55"/>
      <c r="BG72" s="55"/>
      <c r="BH72" s="55"/>
      <c r="BI72" s="52" t="s">
        <v>353</v>
      </c>
    </row>
    <row r="73" spans="1:61" ht="114.75" x14ac:dyDescent="0.25">
      <c r="A73" s="50">
        <v>21</v>
      </c>
      <c r="B73" s="50" t="s">
        <v>325</v>
      </c>
      <c r="C73" s="50" t="s">
        <v>301</v>
      </c>
      <c r="D73" s="50" t="s">
        <v>288</v>
      </c>
      <c r="E73" s="50" t="s">
        <v>326</v>
      </c>
      <c r="F73" s="52" t="s">
        <v>300</v>
      </c>
      <c r="G73" s="54" t="s">
        <v>328</v>
      </c>
      <c r="H73" s="57" t="s">
        <v>329</v>
      </c>
      <c r="I73" s="52" t="s">
        <v>316</v>
      </c>
      <c r="J73" s="55" t="s">
        <v>317</v>
      </c>
      <c r="K73" s="57" t="s">
        <v>334</v>
      </c>
      <c r="L73" s="4">
        <v>265427.5</v>
      </c>
      <c r="M73" s="54">
        <v>13676</v>
      </c>
      <c r="N73" s="58">
        <v>45261</v>
      </c>
      <c r="O73" s="58">
        <v>45291</v>
      </c>
      <c r="P73" s="50" t="s">
        <v>302</v>
      </c>
      <c r="Q73" s="50" t="s">
        <v>305</v>
      </c>
      <c r="R73" s="4">
        <v>265427.5</v>
      </c>
      <c r="S73" s="4"/>
      <c r="T73" s="50" t="s">
        <v>192</v>
      </c>
      <c r="U73" s="50"/>
      <c r="V73" s="50"/>
      <c r="W73" s="58"/>
      <c r="X73" s="54"/>
      <c r="Y73" s="50"/>
      <c r="Z73" s="58"/>
      <c r="AA73" s="58"/>
      <c r="AB73" s="52"/>
      <c r="AC73" s="50"/>
      <c r="AD73" s="4"/>
      <c r="AE73" s="4"/>
      <c r="AF73" s="52"/>
      <c r="AG73" s="50"/>
      <c r="AH73" s="4"/>
      <c r="AI73" s="3">
        <f t="shared" si="12"/>
        <v>265427.5</v>
      </c>
      <c r="AJ73" s="3"/>
      <c r="AK73" s="3"/>
      <c r="AL73" s="3">
        <v>26527.5</v>
      </c>
      <c r="AM73" s="3">
        <f t="shared" si="11"/>
        <v>26527.5</v>
      </c>
      <c r="AN73" s="50"/>
      <c r="AO73" s="50"/>
      <c r="AP73" s="50"/>
      <c r="AQ73" s="50"/>
      <c r="AR73" s="55"/>
      <c r="AS73" s="55"/>
      <c r="AT73" s="55"/>
      <c r="AU73" s="55"/>
      <c r="AV73" s="55"/>
      <c r="AW73" s="55"/>
      <c r="AX73" s="55"/>
      <c r="AY73" s="55"/>
      <c r="AZ73" s="55"/>
      <c r="BA73" s="55"/>
      <c r="BB73" s="55"/>
      <c r="BC73" s="55"/>
      <c r="BD73" s="55"/>
      <c r="BE73" s="55"/>
      <c r="BF73" s="55"/>
      <c r="BG73" s="55"/>
      <c r="BH73" s="55"/>
      <c r="BI73" s="52" t="s">
        <v>314</v>
      </c>
    </row>
    <row r="74" spans="1:61" ht="114.75" x14ac:dyDescent="0.25">
      <c r="A74" s="50">
        <v>22</v>
      </c>
      <c r="B74" s="50" t="s">
        <v>325</v>
      </c>
      <c r="C74" s="50" t="s">
        <v>301</v>
      </c>
      <c r="D74" s="50" t="s">
        <v>288</v>
      </c>
      <c r="E74" s="50" t="s">
        <v>327</v>
      </c>
      <c r="F74" s="52" t="s">
        <v>300</v>
      </c>
      <c r="G74" s="54" t="s">
        <v>328</v>
      </c>
      <c r="H74" s="57" t="s">
        <v>330</v>
      </c>
      <c r="I74" s="52" t="s">
        <v>298</v>
      </c>
      <c r="J74" s="55" t="s">
        <v>299</v>
      </c>
      <c r="K74" s="57" t="s">
        <v>334</v>
      </c>
      <c r="L74" s="4">
        <v>144188.20000000001</v>
      </c>
      <c r="M74" s="54">
        <v>13677</v>
      </c>
      <c r="N74" s="58">
        <v>45261</v>
      </c>
      <c r="O74" s="58">
        <v>45291</v>
      </c>
      <c r="P74" s="50" t="s">
        <v>302</v>
      </c>
      <c r="Q74" s="50" t="s">
        <v>305</v>
      </c>
      <c r="R74" s="4">
        <v>144188.20000000001</v>
      </c>
      <c r="S74" s="4"/>
      <c r="T74" s="50" t="s">
        <v>192</v>
      </c>
      <c r="U74" s="50"/>
      <c r="V74" s="50"/>
      <c r="W74" s="58"/>
      <c r="X74" s="54"/>
      <c r="Y74" s="50"/>
      <c r="Z74" s="58"/>
      <c r="AA74" s="58"/>
      <c r="AB74" s="52"/>
      <c r="AC74" s="50"/>
      <c r="AD74" s="4"/>
      <c r="AE74" s="4"/>
      <c r="AF74" s="52"/>
      <c r="AG74" s="50"/>
      <c r="AH74" s="4"/>
      <c r="AI74" s="3">
        <f t="shared" si="12"/>
        <v>144188.20000000001</v>
      </c>
      <c r="AJ74" s="3"/>
      <c r="AK74" s="3">
        <v>0</v>
      </c>
      <c r="AL74" s="3"/>
      <c r="AM74" s="3">
        <f t="shared" si="11"/>
        <v>0</v>
      </c>
      <c r="AN74" s="50">
        <v>0</v>
      </c>
      <c r="AO74" s="50"/>
      <c r="AP74" s="50"/>
      <c r="AQ74" s="50"/>
      <c r="AR74" s="55"/>
      <c r="AS74" s="55"/>
      <c r="AT74" s="55"/>
      <c r="AU74" s="55"/>
      <c r="AV74" s="55"/>
      <c r="AW74" s="55"/>
      <c r="AX74" s="55"/>
      <c r="AY74" s="55"/>
      <c r="AZ74" s="55"/>
      <c r="BA74" s="55"/>
      <c r="BB74" s="55"/>
      <c r="BC74" s="55"/>
      <c r="BD74" s="55"/>
      <c r="BE74" s="55"/>
      <c r="BF74" s="55"/>
      <c r="BG74" s="55"/>
      <c r="BH74" s="55"/>
      <c r="BI74" s="52" t="s">
        <v>314</v>
      </c>
    </row>
    <row r="75" spans="1:61" ht="114.75" x14ac:dyDescent="0.25">
      <c r="A75" s="50">
        <v>23</v>
      </c>
      <c r="B75" s="50" t="s">
        <v>325</v>
      </c>
      <c r="C75" s="50" t="s">
        <v>301</v>
      </c>
      <c r="D75" s="50" t="s">
        <v>288</v>
      </c>
      <c r="E75" s="50" t="s">
        <v>327</v>
      </c>
      <c r="F75" s="52" t="s">
        <v>300</v>
      </c>
      <c r="G75" s="54" t="s">
        <v>328</v>
      </c>
      <c r="H75" s="57" t="s">
        <v>331</v>
      </c>
      <c r="I75" s="52" t="s">
        <v>303</v>
      </c>
      <c r="J75" s="55" t="s">
        <v>304</v>
      </c>
      <c r="K75" s="57" t="s">
        <v>335</v>
      </c>
      <c r="L75" s="4">
        <v>9000</v>
      </c>
      <c r="M75" s="54">
        <v>13677</v>
      </c>
      <c r="N75" s="58">
        <v>45268</v>
      </c>
      <c r="O75" s="58">
        <v>45291</v>
      </c>
      <c r="P75" s="50" t="s">
        <v>315</v>
      </c>
      <c r="Q75" s="55" t="s">
        <v>305</v>
      </c>
      <c r="R75" s="4">
        <v>9000</v>
      </c>
      <c r="S75" s="4"/>
      <c r="T75" s="50" t="s">
        <v>306</v>
      </c>
      <c r="U75" s="50"/>
      <c r="V75" s="50"/>
      <c r="W75" s="58"/>
      <c r="X75" s="54"/>
      <c r="Y75" s="50"/>
      <c r="Z75" s="58"/>
      <c r="AA75" s="58"/>
      <c r="AB75" s="52"/>
      <c r="AC75" s="50"/>
      <c r="AD75" s="4"/>
      <c r="AE75" s="4"/>
      <c r="AF75" s="52"/>
      <c r="AG75" s="50"/>
      <c r="AH75" s="4"/>
      <c r="AI75" s="3">
        <f t="shared" si="12"/>
        <v>9000</v>
      </c>
      <c r="AJ75" s="3"/>
      <c r="AK75" s="3">
        <v>0</v>
      </c>
      <c r="AL75" s="3"/>
      <c r="AM75" s="3">
        <f t="shared" si="11"/>
        <v>0</v>
      </c>
      <c r="AN75" s="50"/>
      <c r="AO75" s="50"/>
      <c r="AP75" s="50"/>
      <c r="AQ75" s="50"/>
      <c r="AR75" s="55"/>
      <c r="AS75" s="55"/>
      <c r="AT75" s="55"/>
      <c r="AU75" s="55"/>
      <c r="AV75" s="55"/>
      <c r="AW75" s="55"/>
      <c r="AX75" s="55"/>
      <c r="AY75" s="55"/>
      <c r="AZ75" s="55"/>
      <c r="BA75" s="55"/>
      <c r="BB75" s="55"/>
      <c r="BC75" s="55"/>
      <c r="BD75" s="55"/>
      <c r="BE75" s="55"/>
      <c r="BF75" s="55"/>
      <c r="BG75" s="55"/>
      <c r="BH75" s="55"/>
      <c r="BI75" s="52" t="s">
        <v>297</v>
      </c>
    </row>
    <row r="76" spans="1:61" ht="114.75" x14ac:dyDescent="0.25">
      <c r="A76" s="50">
        <v>24</v>
      </c>
      <c r="B76" s="50" t="s">
        <v>325</v>
      </c>
      <c r="C76" s="50" t="s">
        <v>301</v>
      </c>
      <c r="D76" s="50" t="s">
        <v>288</v>
      </c>
      <c r="E76" s="50" t="s">
        <v>327</v>
      </c>
      <c r="F76" s="52" t="s">
        <v>300</v>
      </c>
      <c r="G76" s="54" t="s">
        <v>328</v>
      </c>
      <c r="H76" s="57" t="s">
        <v>332</v>
      </c>
      <c r="I76" s="52" t="s">
        <v>307</v>
      </c>
      <c r="J76" s="55" t="s">
        <v>308</v>
      </c>
      <c r="K76" s="57" t="s">
        <v>336</v>
      </c>
      <c r="L76" s="4">
        <v>3495</v>
      </c>
      <c r="M76" s="54">
        <v>13677</v>
      </c>
      <c r="N76" s="58">
        <v>45265</v>
      </c>
      <c r="O76" s="58">
        <v>45291</v>
      </c>
      <c r="P76" s="50" t="s">
        <v>309</v>
      </c>
      <c r="Q76" s="55" t="s">
        <v>305</v>
      </c>
      <c r="R76" s="4">
        <v>3495</v>
      </c>
      <c r="S76" s="4"/>
      <c r="T76" s="50" t="s">
        <v>192</v>
      </c>
      <c r="U76" s="50"/>
      <c r="V76" s="50"/>
      <c r="W76" s="58"/>
      <c r="X76" s="54"/>
      <c r="Y76" s="50"/>
      <c r="Z76" s="58"/>
      <c r="AA76" s="58"/>
      <c r="AB76" s="52"/>
      <c r="AC76" s="50"/>
      <c r="AD76" s="4"/>
      <c r="AE76" s="4"/>
      <c r="AF76" s="52"/>
      <c r="AG76" s="50"/>
      <c r="AH76" s="4"/>
      <c r="AI76" s="3">
        <f t="shared" si="12"/>
        <v>3495</v>
      </c>
      <c r="AJ76" s="3"/>
      <c r="AK76" s="3">
        <v>0</v>
      </c>
      <c r="AL76" s="3">
        <v>3495</v>
      </c>
      <c r="AM76" s="3">
        <f t="shared" si="11"/>
        <v>3495</v>
      </c>
      <c r="AN76" s="50"/>
      <c r="AO76" s="50"/>
      <c r="AP76" s="50"/>
      <c r="AQ76" s="50"/>
      <c r="AR76" s="55"/>
      <c r="AS76" s="55"/>
      <c r="AT76" s="55"/>
      <c r="AU76" s="55"/>
      <c r="AV76" s="55"/>
      <c r="AW76" s="55"/>
      <c r="AX76" s="55"/>
      <c r="AY76" s="55"/>
      <c r="AZ76" s="55"/>
      <c r="BA76" s="55"/>
      <c r="BB76" s="55"/>
      <c r="BC76" s="55"/>
      <c r="BD76" s="55"/>
      <c r="BE76" s="55"/>
      <c r="BF76" s="55"/>
      <c r="BG76" s="55"/>
      <c r="BH76" s="55"/>
      <c r="BI76" s="52" t="s">
        <v>314</v>
      </c>
    </row>
    <row r="77" spans="1:61" ht="114.75" x14ac:dyDescent="0.25">
      <c r="A77" s="50">
        <v>25</v>
      </c>
      <c r="B77" s="50" t="s">
        <v>325</v>
      </c>
      <c r="C77" s="50" t="s">
        <v>301</v>
      </c>
      <c r="D77" s="50" t="s">
        <v>288</v>
      </c>
      <c r="E77" s="50" t="s">
        <v>327</v>
      </c>
      <c r="F77" s="52" t="s">
        <v>300</v>
      </c>
      <c r="G77" s="54" t="s">
        <v>328</v>
      </c>
      <c r="H77" s="57" t="s">
        <v>333</v>
      </c>
      <c r="I77" s="52" t="s">
        <v>310</v>
      </c>
      <c r="J77" s="55" t="s">
        <v>311</v>
      </c>
      <c r="K77" s="57" t="s">
        <v>334</v>
      </c>
      <c r="L77" s="4">
        <v>5389.99</v>
      </c>
      <c r="M77" s="54">
        <v>13677</v>
      </c>
      <c r="N77" s="58">
        <v>45261</v>
      </c>
      <c r="O77" s="58">
        <v>45291</v>
      </c>
      <c r="P77" s="50" t="s">
        <v>313</v>
      </c>
      <c r="Q77" s="55" t="s">
        <v>305</v>
      </c>
      <c r="R77" s="4">
        <v>5389.99</v>
      </c>
      <c r="S77" s="4"/>
      <c r="T77" s="50" t="s">
        <v>312</v>
      </c>
      <c r="U77" s="50"/>
      <c r="V77" s="50"/>
      <c r="W77" s="58"/>
      <c r="X77" s="54"/>
      <c r="Y77" s="50"/>
      <c r="Z77" s="58"/>
      <c r="AA77" s="58"/>
      <c r="AB77" s="52"/>
      <c r="AC77" s="50"/>
      <c r="AD77" s="4"/>
      <c r="AE77" s="4"/>
      <c r="AF77" s="52"/>
      <c r="AG77" s="50"/>
      <c r="AH77" s="4"/>
      <c r="AI77" s="3">
        <f t="shared" si="12"/>
        <v>5389.99</v>
      </c>
      <c r="AJ77" s="3"/>
      <c r="AK77" s="3">
        <v>0</v>
      </c>
      <c r="AL77" s="3">
        <v>5389.99</v>
      </c>
      <c r="AM77" s="3">
        <f>AK77+AL77</f>
        <v>5389.99</v>
      </c>
      <c r="AN77" s="50"/>
      <c r="AO77" s="50"/>
      <c r="AP77" s="50"/>
      <c r="AQ77" s="50"/>
      <c r="AR77" s="55"/>
      <c r="AS77" s="55"/>
      <c r="AT77" s="55"/>
      <c r="AU77" s="55"/>
      <c r="AV77" s="55"/>
      <c r="AW77" s="55"/>
      <c r="AX77" s="55"/>
      <c r="AY77" s="55"/>
      <c r="AZ77" s="55"/>
      <c r="BA77" s="55"/>
      <c r="BB77" s="55"/>
      <c r="BC77" s="55"/>
      <c r="BD77" s="55"/>
      <c r="BE77" s="55"/>
      <c r="BF77" s="55"/>
      <c r="BG77" s="55"/>
      <c r="BH77" s="55"/>
      <c r="BI77" s="52" t="s">
        <v>297</v>
      </c>
    </row>
    <row r="78" spans="1:61" ht="76.5" x14ac:dyDescent="0.25">
      <c r="A78" s="50">
        <v>26</v>
      </c>
      <c r="B78" s="50"/>
      <c r="C78" s="50" t="s">
        <v>428</v>
      </c>
      <c r="D78" s="50" t="str">
        <f>D77</f>
        <v xml:space="preserve">PREGÃO ELETRÔNICO SRP </v>
      </c>
      <c r="E78" s="50" t="str">
        <f>E77</f>
        <v>menor Preço por item</v>
      </c>
      <c r="F78" s="52" t="s">
        <v>427</v>
      </c>
      <c r="G78" s="54"/>
      <c r="H78" s="57" t="s">
        <v>426</v>
      </c>
      <c r="I78" s="85" t="s">
        <v>354</v>
      </c>
      <c r="J78" s="66" t="s">
        <v>355</v>
      </c>
      <c r="K78" s="67">
        <v>45244</v>
      </c>
      <c r="L78" s="12">
        <v>8330</v>
      </c>
      <c r="M78" s="54"/>
      <c r="N78" s="58"/>
      <c r="O78" s="58"/>
      <c r="P78" s="50"/>
      <c r="Q78" s="50"/>
      <c r="R78" s="4"/>
      <c r="S78" s="4"/>
      <c r="T78" s="50"/>
      <c r="U78" s="50"/>
      <c r="V78" s="50"/>
      <c r="W78" s="58"/>
      <c r="X78" s="54"/>
      <c r="Y78" s="50"/>
      <c r="Z78" s="58"/>
      <c r="AA78" s="58"/>
      <c r="AB78" s="52"/>
      <c r="AC78" s="50"/>
      <c r="AD78" s="4"/>
      <c r="AE78" s="4"/>
      <c r="AF78" s="52"/>
      <c r="AG78" s="50"/>
      <c r="AH78" s="4"/>
      <c r="AI78" s="3">
        <f>L78-AE78+AD78+AH78</f>
        <v>8330</v>
      </c>
      <c r="AJ78" s="3"/>
      <c r="AK78" s="3">
        <v>0</v>
      </c>
      <c r="AL78" s="3"/>
      <c r="AM78" s="3">
        <f t="shared" si="11"/>
        <v>0</v>
      </c>
      <c r="AN78" s="50"/>
      <c r="AO78" s="50"/>
      <c r="AP78" s="50"/>
      <c r="AQ78" s="50"/>
      <c r="AR78" s="55"/>
      <c r="AS78" s="55"/>
      <c r="AT78" s="55"/>
      <c r="AU78" s="55"/>
      <c r="AV78" s="55"/>
      <c r="AW78" s="55"/>
      <c r="AX78" s="55"/>
      <c r="AY78" s="55"/>
      <c r="AZ78" s="55"/>
      <c r="BA78" s="55"/>
      <c r="BB78" s="55"/>
      <c r="BC78" s="55"/>
      <c r="BD78" s="55"/>
      <c r="BE78" s="55"/>
      <c r="BF78" s="55"/>
      <c r="BG78" s="55"/>
      <c r="BH78" s="55"/>
      <c r="BI78" s="52" t="str">
        <f>BI77</f>
        <v xml:space="preserve">RESTO A PAGAR </v>
      </c>
    </row>
    <row r="79" spans="1:61" ht="51" x14ac:dyDescent="0.25">
      <c r="A79" s="50">
        <v>27</v>
      </c>
      <c r="B79" s="50" t="s">
        <v>407</v>
      </c>
      <c r="C79" s="50" t="s">
        <v>408</v>
      </c>
      <c r="D79" s="50" t="s">
        <v>288</v>
      </c>
      <c r="E79" s="50" t="s">
        <v>409</v>
      </c>
      <c r="F79" s="52" t="s">
        <v>414</v>
      </c>
      <c r="G79" s="54">
        <v>13636</v>
      </c>
      <c r="H79" s="57" t="s">
        <v>410</v>
      </c>
      <c r="I79" s="85" t="s">
        <v>411</v>
      </c>
      <c r="J79" s="66" t="s">
        <v>412</v>
      </c>
      <c r="K79" s="67">
        <v>45320</v>
      </c>
      <c r="L79" s="12">
        <v>214997.1</v>
      </c>
      <c r="M79" s="54">
        <v>13708</v>
      </c>
      <c r="N79" s="58">
        <v>45320</v>
      </c>
      <c r="O79" s="58">
        <v>45657</v>
      </c>
      <c r="P79" s="50">
        <v>1500</v>
      </c>
      <c r="Q79" s="50"/>
      <c r="R79" s="4"/>
      <c r="S79" s="4"/>
      <c r="T79" s="50" t="s">
        <v>193</v>
      </c>
      <c r="U79" s="50"/>
      <c r="V79" s="50"/>
      <c r="W79" s="58"/>
      <c r="X79" s="54"/>
      <c r="Y79" s="50"/>
      <c r="Z79" s="58"/>
      <c r="AA79" s="58"/>
      <c r="AB79" s="52"/>
      <c r="AC79" s="50"/>
      <c r="AD79" s="4"/>
      <c r="AE79" s="4"/>
      <c r="AF79" s="52"/>
      <c r="AG79" s="50"/>
      <c r="AH79" s="4"/>
      <c r="AI79" s="3">
        <f t="shared" si="12"/>
        <v>214997.1</v>
      </c>
      <c r="AJ79" s="3"/>
      <c r="AK79" s="3"/>
      <c r="AL79" s="3"/>
      <c r="AM79" s="3">
        <f t="shared" si="11"/>
        <v>0</v>
      </c>
      <c r="AN79" s="50"/>
      <c r="AO79" s="50"/>
      <c r="AP79" s="50"/>
      <c r="AQ79" s="50"/>
      <c r="AR79" s="55"/>
      <c r="AS79" s="55"/>
      <c r="AT79" s="55"/>
      <c r="AU79" s="55"/>
      <c r="AV79" s="55"/>
      <c r="AW79" s="55"/>
      <c r="AX79" s="55"/>
      <c r="AY79" s="55"/>
      <c r="AZ79" s="55"/>
      <c r="BA79" s="55"/>
      <c r="BB79" s="55"/>
      <c r="BC79" s="55"/>
      <c r="BD79" s="55"/>
      <c r="BE79" s="55"/>
      <c r="BF79" s="55"/>
      <c r="BG79" s="55"/>
      <c r="BH79" s="55"/>
      <c r="BI79" s="52" t="s">
        <v>413</v>
      </c>
    </row>
    <row r="80" spans="1:61" ht="63.75" x14ac:dyDescent="0.25">
      <c r="A80" s="50">
        <v>28</v>
      </c>
      <c r="B80" s="50" t="s">
        <v>415</v>
      </c>
      <c r="C80" s="50" t="s">
        <v>416</v>
      </c>
      <c r="D80" s="50" t="str">
        <f>D79</f>
        <v xml:space="preserve">PREGÃO ELETRÔNICO SRP </v>
      </c>
      <c r="E80" s="50" t="str">
        <f>E79</f>
        <v xml:space="preserve">MENOR PREÇO POR ITEM </v>
      </c>
      <c r="F80" s="52" t="s">
        <v>417</v>
      </c>
      <c r="G80" s="54"/>
      <c r="H80" s="57" t="s">
        <v>418</v>
      </c>
      <c r="I80" s="85" t="s">
        <v>420</v>
      </c>
      <c r="J80" s="66" t="s">
        <v>419</v>
      </c>
      <c r="K80" s="67">
        <v>45314</v>
      </c>
      <c r="L80" s="12">
        <v>40215</v>
      </c>
      <c r="M80" s="54">
        <v>13701</v>
      </c>
      <c r="N80" s="58">
        <v>45314</v>
      </c>
      <c r="O80" s="58">
        <v>45657</v>
      </c>
      <c r="P80" s="50">
        <v>1500</v>
      </c>
      <c r="Q80" s="50"/>
      <c r="R80" s="4"/>
      <c r="S80" s="4"/>
      <c r="T80" s="50" t="s">
        <v>193</v>
      </c>
      <c r="U80" s="50"/>
      <c r="V80" s="50"/>
      <c r="W80" s="58"/>
      <c r="X80" s="54"/>
      <c r="Y80" s="50"/>
      <c r="Z80" s="58"/>
      <c r="AA80" s="58"/>
      <c r="AB80" s="52"/>
      <c r="AC80" s="50"/>
      <c r="AD80" s="4"/>
      <c r="AE80" s="4"/>
      <c r="AF80" s="52"/>
      <c r="AG80" s="50"/>
      <c r="AH80" s="4"/>
      <c r="AI80" s="3">
        <f t="shared" si="12"/>
        <v>40215</v>
      </c>
      <c r="AJ80" s="3"/>
      <c r="AK80" s="3"/>
      <c r="AL80" s="3"/>
      <c r="AM80" s="3">
        <f t="shared" si="11"/>
        <v>0</v>
      </c>
      <c r="AN80" s="50"/>
      <c r="AO80" s="50"/>
      <c r="AP80" s="50"/>
      <c r="AQ80" s="50"/>
      <c r="AR80" s="55"/>
      <c r="AS80" s="55"/>
      <c r="AT80" s="55"/>
      <c r="AU80" s="55"/>
      <c r="AV80" s="55"/>
      <c r="AW80" s="55"/>
      <c r="AX80" s="55"/>
      <c r="AY80" s="55"/>
      <c r="AZ80" s="55"/>
      <c r="BA80" s="55"/>
      <c r="BB80" s="55"/>
      <c r="BC80" s="55"/>
      <c r="BD80" s="55"/>
      <c r="BE80" s="55"/>
      <c r="BF80" s="55"/>
      <c r="BG80" s="55"/>
      <c r="BH80" s="55"/>
      <c r="BI80" s="52" t="str">
        <f>BI79</f>
        <v>SEM PAGAMENTO ATÉ 30/04/2024</v>
      </c>
    </row>
    <row r="81" spans="1:61" ht="90" thickBot="1" x14ac:dyDescent="0.3">
      <c r="A81" s="68">
        <v>29</v>
      </c>
      <c r="B81" s="68" t="s">
        <v>429</v>
      </c>
      <c r="C81" s="68" t="s">
        <v>432</v>
      </c>
      <c r="D81" s="68" t="s">
        <v>321</v>
      </c>
      <c r="E81" s="68" t="s">
        <v>430</v>
      </c>
      <c r="F81" s="75" t="s">
        <v>431</v>
      </c>
      <c r="G81" s="69">
        <v>13739</v>
      </c>
      <c r="H81" s="70" t="s">
        <v>433</v>
      </c>
      <c r="I81" s="86" t="s">
        <v>434</v>
      </c>
      <c r="J81" s="72" t="s">
        <v>435</v>
      </c>
      <c r="K81" s="73">
        <v>45419</v>
      </c>
      <c r="L81" s="13">
        <v>55835</v>
      </c>
      <c r="M81" s="69">
        <v>13777</v>
      </c>
      <c r="N81" s="74">
        <v>45419</v>
      </c>
      <c r="O81" s="74">
        <v>45657</v>
      </c>
      <c r="P81" s="68">
        <v>1500</v>
      </c>
      <c r="Q81" s="68"/>
      <c r="R81" s="2"/>
      <c r="S81" s="2"/>
      <c r="T81" s="68" t="s">
        <v>193</v>
      </c>
      <c r="U81" s="68"/>
      <c r="V81" s="68"/>
      <c r="W81" s="74"/>
      <c r="X81" s="69"/>
      <c r="Y81" s="68"/>
      <c r="Z81" s="74"/>
      <c r="AA81" s="74"/>
      <c r="AB81" s="75"/>
      <c r="AC81" s="68"/>
      <c r="AD81" s="2"/>
      <c r="AE81" s="2"/>
      <c r="AF81" s="75"/>
      <c r="AG81" s="68"/>
      <c r="AH81" s="2"/>
      <c r="AI81" s="7">
        <f>L81-AE81+AD81+AH81</f>
        <v>55835</v>
      </c>
      <c r="AJ81" s="7"/>
      <c r="AK81" s="7"/>
      <c r="AL81" s="7">
        <v>55838</v>
      </c>
      <c r="AM81" s="7">
        <f>AK81+AL81</f>
        <v>55838</v>
      </c>
      <c r="AN81" s="68"/>
      <c r="AO81" s="68"/>
      <c r="AP81" s="68"/>
      <c r="AQ81" s="68"/>
      <c r="AR81" s="71"/>
      <c r="AS81" s="71" t="s">
        <v>436</v>
      </c>
      <c r="AT81" s="71">
        <v>13782</v>
      </c>
      <c r="AU81" s="76">
        <v>45436</v>
      </c>
      <c r="AV81" s="71"/>
      <c r="AW81" s="71"/>
      <c r="AX81" s="71"/>
      <c r="AY81" s="71"/>
      <c r="AZ81" s="71"/>
      <c r="BA81" s="71"/>
      <c r="BB81" s="71"/>
      <c r="BC81" s="71"/>
      <c r="BD81" s="71"/>
      <c r="BE81" s="71"/>
      <c r="BF81" s="71"/>
      <c r="BG81" s="71"/>
      <c r="BH81" s="71"/>
      <c r="BI81" s="75"/>
    </row>
    <row r="82" spans="1:61" ht="13.5" thickBot="1" x14ac:dyDescent="0.3">
      <c r="A82" s="77" t="s">
        <v>141</v>
      </c>
      <c r="B82" s="78"/>
      <c r="C82" s="78"/>
      <c r="D82" s="78"/>
      <c r="E82" s="78"/>
      <c r="F82" s="78"/>
      <c r="G82" s="78"/>
      <c r="H82" s="78"/>
      <c r="I82" s="78"/>
      <c r="J82" s="79"/>
      <c r="K82" s="80"/>
      <c r="L82" s="14">
        <f>SUM(L20:L81)</f>
        <v>12639511.52</v>
      </c>
      <c r="M82" s="81"/>
      <c r="N82" s="81"/>
      <c r="O82" s="81"/>
      <c r="P82" s="82"/>
      <c r="Q82" s="81"/>
      <c r="R82" s="14">
        <f t="shared" ref="R82:S82" si="13">SUM(R20:R81)</f>
        <v>427500.69</v>
      </c>
      <c r="S82" s="14">
        <f t="shared" si="13"/>
        <v>0</v>
      </c>
      <c r="T82" s="82"/>
      <c r="U82" s="81"/>
      <c r="V82" s="81"/>
      <c r="W82" s="81"/>
      <c r="X82" s="81"/>
      <c r="Y82" s="100"/>
      <c r="Z82" s="81"/>
      <c r="AA82" s="81"/>
      <c r="AB82" s="81"/>
      <c r="AC82" s="81"/>
      <c r="AD82" s="15">
        <f>SUM(AD20:AD81)</f>
        <v>725155.89</v>
      </c>
      <c r="AE82" s="15">
        <f>SUM(AE20:AE81)</f>
        <v>0</v>
      </c>
      <c r="AF82" s="81"/>
      <c r="AG82" s="81"/>
      <c r="AH82" s="15">
        <f>SUM(AH20:AH81)</f>
        <v>1451041.344</v>
      </c>
      <c r="AI82" s="15">
        <f>SUM(AI20:AI81)</f>
        <v>20716158.524</v>
      </c>
      <c r="AJ82" s="15">
        <f>SUM(AJ20:AJ81)</f>
        <v>14429144.654000001</v>
      </c>
      <c r="AK82" s="15">
        <f>SUM(AK20:AK81)</f>
        <v>13607773.639999999</v>
      </c>
      <c r="AL82" s="15">
        <f>SUM(AL20:AL81)</f>
        <v>4872349.8720000004</v>
      </c>
      <c r="AM82" s="15">
        <f>SUM(AM20:AM81)</f>
        <v>18398972.712000001</v>
      </c>
      <c r="AN82" s="81"/>
      <c r="AO82" s="81"/>
      <c r="AP82" s="81"/>
      <c r="AQ82" s="81"/>
      <c r="AR82" s="81"/>
      <c r="AS82" s="81"/>
      <c r="AT82" s="81"/>
      <c r="AU82" s="81"/>
      <c r="AV82" s="81"/>
      <c r="AW82" s="81"/>
      <c r="AX82" s="81"/>
      <c r="AY82" s="81"/>
      <c r="AZ82" s="81"/>
      <c r="BA82" s="81"/>
      <c r="BB82" s="81"/>
      <c r="BC82" s="81"/>
      <c r="BD82" s="81"/>
      <c r="BE82" s="81"/>
      <c r="BF82" s="81"/>
      <c r="BG82" s="81"/>
      <c r="BH82" s="81"/>
      <c r="BI82" s="105"/>
    </row>
    <row r="94" spans="1:61" x14ac:dyDescent="0.25">
      <c r="Y94" s="101"/>
    </row>
    <row r="95" spans="1:61" x14ac:dyDescent="0.25">
      <c r="Y95" s="101"/>
    </row>
    <row r="96" spans="1:61" x14ac:dyDescent="0.25">
      <c r="Y96" s="101"/>
    </row>
    <row r="97" spans="25:25" x14ac:dyDescent="0.25">
      <c r="Y97" s="101"/>
    </row>
    <row r="98" spans="25:25" x14ac:dyDescent="0.25">
      <c r="Y98" s="101"/>
    </row>
    <row r="99" spans="25:25" x14ac:dyDescent="0.25">
      <c r="Y99" s="101"/>
    </row>
    <row r="100" spans="25:25" x14ac:dyDescent="0.25">
      <c r="Y100" s="101"/>
    </row>
    <row r="102" spans="25:25" x14ac:dyDescent="0.25">
      <c r="Y102" s="101"/>
    </row>
  </sheetData>
  <mergeCells count="357">
    <mergeCell ref="L69:L70"/>
    <mergeCell ref="M69:M70"/>
    <mergeCell ref="N69:N70"/>
    <mergeCell ref="O69:O70"/>
    <mergeCell ref="P69:P70"/>
    <mergeCell ref="T69:T70"/>
    <mergeCell ref="C69:C70"/>
    <mergeCell ref="B69:B70"/>
    <mergeCell ref="T63:T64"/>
    <mergeCell ref="J65:J66"/>
    <mergeCell ref="K65:K66"/>
    <mergeCell ref="L65:L66"/>
    <mergeCell ref="M65:M66"/>
    <mergeCell ref="N65:N66"/>
    <mergeCell ref="O65:O66"/>
    <mergeCell ref="T65:T66"/>
    <mergeCell ref="J63:J64"/>
    <mergeCell ref="K63:K64"/>
    <mergeCell ref="L63:L64"/>
    <mergeCell ref="M63:M64"/>
    <mergeCell ref="N63:N64"/>
    <mergeCell ref="O63:O64"/>
    <mergeCell ref="P63:P64"/>
    <mergeCell ref="A69:A70"/>
    <mergeCell ref="D69:D70"/>
    <mergeCell ref="E69:E70"/>
    <mergeCell ref="F69:F70"/>
    <mergeCell ref="G69:G70"/>
    <mergeCell ref="H69:H70"/>
    <mergeCell ref="I69:I70"/>
    <mergeCell ref="J69:J70"/>
    <mergeCell ref="K69:K70"/>
    <mergeCell ref="B47:B49"/>
    <mergeCell ref="C47:C49"/>
    <mergeCell ref="D47:D49"/>
    <mergeCell ref="E47:E49"/>
    <mergeCell ref="F47:F49"/>
    <mergeCell ref="G47:G49"/>
    <mergeCell ref="H47:H49"/>
    <mergeCell ref="I47:I49"/>
    <mergeCell ref="J47:J49"/>
    <mergeCell ref="A61:A62"/>
    <mergeCell ref="B61:B62"/>
    <mergeCell ref="C61:C62"/>
    <mergeCell ref="D61:D62"/>
    <mergeCell ref="E61:E62"/>
    <mergeCell ref="F61:F62"/>
    <mergeCell ref="G61:G62"/>
    <mergeCell ref="H61:H62"/>
    <mergeCell ref="I61:I62"/>
    <mergeCell ref="A63:A64"/>
    <mergeCell ref="B63:B64"/>
    <mergeCell ref="C63:C64"/>
    <mergeCell ref="D63:D64"/>
    <mergeCell ref="E63:E64"/>
    <mergeCell ref="F63:F64"/>
    <mergeCell ref="G63:G64"/>
    <mergeCell ref="H63:H64"/>
    <mergeCell ref="I63:I64"/>
    <mergeCell ref="K51:K54"/>
    <mergeCell ref="L51:L54"/>
    <mergeCell ref="M51:M54"/>
    <mergeCell ref="N51:N54"/>
    <mergeCell ref="O51:O54"/>
    <mergeCell ref="P51:P54"/>
    <mergeCell ref="B42:B46"/>
    <mergeCell ref="C42:C46"/>
    <mergeCell ref="D42:D46"/>
    <mergeCell ref="E42:E46"/>
    <mergeCell ref="F42:F46"/>
    <mergeCell ref="G42:G46"/>
    <mergeCell ref="H42:H46"/>
    <mergeCell ref="K47:K49"/>
    <mergeCell ref="L47:L49"/>
    <mergeCell ref="M47:M49"/>
    <mergeCell ref="N47:N49"/>
    <mergeCell ref="O47:O49"/>
    <mergeCell ref="P47:P49"/>
    <mergeCell ref="B51:B54"/>
    <mergeCell ref="C51:C54"/>
    <mergeCell ref="D51:D54"/>
    <mergeCell ref="E51:E54"/>
    <mergeCell ref="F51:F54"/>
    <mergeCell ref="G51:G54"/>
    <mergeCell ref="H51:H54"/>
    <mergeCell ref="I51:I54"/>
    <mergeCell ref="J51:J54"/>
    <mergeCell ref="AU61:AU62"/>
    <mergeCell ref="AV61:AV62"/>
    <mergeCell ref="AW61:AW62"/>
    <mergeCell ref="BG61:BG62"/>
    <mergeCell ref="BH61:BH62"/>
    <mergeCell ref="AH61:AH62"/>
    <mergeCell ref="AI61:AI62"/>
    <mergeCell ref="AJ61:AJ62"/>
    <mergeCell ref="AK61:AK62"/>
    <mergeCell ref="AM61:AM62"/>
    <mergeCell ref="AN61:AN62"/>
    <mergeCell ref="AR61:AR62"/>
    <mergeCell ref="AS61:AS62"/>
    <mergeCell ref="AT61:AT62"/>
    <mergeCell ref="BF51:BF52"/>
    <mergeCell ref="BG51:BG52"/>
    <mergeCell ref="BH51:BH52"/>
    <mergeCell ref="J61:J62"/>
    <mergeCell ref="K61:K62"/>
    <mergeCell ref="Q51:Q52"/>
    <mergeCell ref="BI61:BI62"/>
    <mergeCell ref="AX61:AX62"/>
    <mergeCell ref="AY61:AY62"/>
    <mergeCell ref="AZ61:AZ62"/>
    <mergeCell ref="BA61:BA62"/>
    <mergeCell ref="BB61:BB62"/>
    <mergeCell ref="BC61:BC62"/>
    <mergeCell ref="BD61:BD62"/>
    <mergeCell ref="BE61:BE62"/>
    <mergeCell ref="BF61:BF62"/>
    <mergeCell ref="BI51:BI52"/>
    <mergeCell ref="A58:A60"/>
    <mergeCell ref="B58:B60"/>
    <mergeCell ref="C58:C60"/>
    <mergeCell ref="D58:D60"/>
    <mergeCell ref="E58:E60"/>
    <mergeCell ref="F58:F60"/>
    <mergeCell ref="G58:G60"/>
    <mergeCell ref="H58:H60"/>
    <mergeCell ref="I58:I60"/>
    <mergeCell ref="J58:J60"/>
    <mergeCell ref="K58:K60"/>
    <mergeCell ref="L58:L60"/>
    <mergeCell ref="M58:M60"/>
    <mergeCell ref="N58:N60"/>
    <mergeCell ref="O58:O60"/>
    <mergeCell ref="P58:P60"/>
    <mergeCell ref="Q58:Q60"/>
    <mergeCell ref="R58:R60"/>
    <mergeCell ref="A51:A54"/>
    <mergeCell ref="T51:T54"/>
    <mergeCell ref="AR51:AR52"/>
    <mergeCell ref="AT51:AT52"/>
    <mergeCell ref="AS51:AS52"/>
    <mergeCell ref="AE61:AE62"/>
    <mergeCell ref="AF61:AF62"/>
    <mergeCell ref="AG61:AG62"/>
    <mergeCell ref="R51:R52"/>
    <mergeCell ref="S51:S52"/>
    <mergeCell ref="U51:U52"/>
    <mergeCell ref="S58:S60"/>
    <mergeCell ref="T58:T60"/>
    <mergeCell ref="U58:U60"/>
    <mergeCell ref="V61:V62"/>
    <mergeCell ref="W61:W62"/>
    <mergeCell ref="X61:X62"/>
    <mergeCell ref="U61:U62"/>
    <mergeCell ref="S61:S62"/>
    <mergeCell ref="R61:R62"/>
    <mergeCell ref="BG17:BG18"/>
    <mergeCell ref="BH17:BH18"/>
    <mergeCell ref="BI17:BI18"/>
    <mergeCell ref="AP16:AP18"/>
    <mergeCell ref="BE16:BE18"/>
    <mergeCell ref="H16:T17"/>
    <mergeCell ref="U17:Y17"/>
    <mergeCell ref="A47:A49"/>
    <mergeCell ref="A42:A46"/>
    <mergeCell ref="T20:T28"/>
    <mergeCell ref="T47:T49"/>
    <mergeCell ref="AX16:AX18"/>
    <mergeCell ref="AY16:AY18"/>
    <mergeCell ref="A15:A19"/>
    <mergeCell ref="AZ16:BB17"/>
    <mergeCell ref="BC16:BD17"/>
    <mergeCell ref="H15:AM15"/>
    <mergeCell ref="AR15:AW15"/>
    <mergeCell ref="AS16:AS18"/>
    <mergeCell ref="AI16:AM16"/>
    <mergeCell ref="U16:AE16"/>
    <mergeCell ref="AJ17:AM17"/>
    <mergeCell ref="B15:G17"/>
    <mergeCell ref="A38:A41"/>
    <mergeCell ref="B38:B41"/>
    <mergeCell ref="A7:AX7"/>
    <mergeCell ref="A8:J8"/>
    <mergeCell ref="AT16:AT18"/>
    <mergeCell ref="AU16:AU18"/>
    <mergeCell ref="AV16:AV18"/>
    <mergeCell ref="AW16:AW18"/>
    <mergeCell ref="AR16:AR18"/>
    <mergeCell ref="AN15:AQ15"/>
    <mergeCell ref="Z17:AA17"/>
    <mergeCell ref="AB17:AE17"/>
    <mergeCell ref="AF16:AH16"/>
    <mergeCell ref="AF17:AH17"/>
    <mergeCell ref="AQ16:AQ18"/>
    <mergeCell ref="AN16:AN18"/>
    <mergeCell ref="AO16:AO18"/>
    <mergeCell ref="A9:E9"/>
    <mergeCell ref="A11:AX11"/>
    <mergeCell ref="A12:AX12"/>
    <mergeCell ref="A14:BI14"/>
    <mergeCell ref="BF16:BF18"/>
    <mergeCell ref="BG16:BI16"/>
    <mergeCell ref="AX15:BI15"/>
    <mergeCell ref="I31:I37"/>
    <mergeCell ref="BI63:BI64"/>
    <mergeCell ref="AN20:AN28"/>
    <mergeCell ref="AO20:AO28"/>
    <mergeCell ref="AP20:AP28"/>
    <mergeCell ref="AQ20:AQ28"/>
    <mergeCell ref="AK20:AK28"/>
    <mergeCell ref="U38:U40"/>
    <mergeCell ref="P38:P40"/>
    <mergeCell ref="Q38:Q40"/>
    <mergeCell ref="R38:R40"/>
    <mergeCell ref="S38:S40"/>
    <mergeCell ref="T38:T40"/>
    <mergeCell ref="P20:P28"/>
    <mergeCell ref="AU51:AU52"/>
    <mergeCell ref="AV51:AV52"/>
    <mergeCell ref="AW51:AW52"/>
    <mergeCell ref="AX51:AX52"/>
    <mergeCell ref="AY51:AY52"/>
    <mergeCell ref="AZ51:AZ52"/>
    <mergeCell ref="BA51:BA52"/>
    <mergeCell ref="BB51:BB52"/>
    <mergeCell ref="BC51:BC52"/>
    <mergeCell ref="BD51:BD52"/>
    <mergeCell ref="BE51:BE52"/>
    <mergeCell ref="AN69:AN70"/>
    <mergeCell ref="AO69:AO70"/>
    <mergeCell ref="AP69:AP70"/>
    <mergeCell ref="AQ69:AQ70"/>
    <mergeCell ref="AM63:AM64"/>
    <mergeCell ref="AK42:AK46"/>
    <mergeCell ref="AK47:AK49"/>
    <mergeCell ref="AK51:AK54"/>
    <mergeCell ref="AK58:AK60"/>
    <mergeCell ref="AO61:AO62"/>
    <mergeCell ref="AP61:AP62"/>
    <mergeCell ref="AQ61:AQ62"/>
    <mergeCell ref="AN51:AN54"/>
    <mergeCell ref="AO51:AO54"/>
    <mergeCell ref="AP51:AP54"/>
    <mergeCell ref="AQ51:AQ54"/>
    <mergeCell ref="AM51:AM54"/>
    <mergeCell ref="AN42:AN46"/>
    <mergeCell ref="AK63:AK64"/>
    <mergeCell ref="AL63:AL64"/>
    <mergeCell ref="AK65:AK66"/>
    <mergeCell ref="AL65:AL66"/>
    <mergeCell ref="AO42:AO46"/>
    <mergeCell ref="AP42:AP46"/>
    <mergeCell ref="H31:H37"/>
    <mergeCell ref="G31:G37"/>
    <mergeCell ref="F31:F37"/>
    <mergeCell ref="E31:E37"/>
    <mergeCell ref="D31:D37"/>
    <mergeCell ref="C31:C37"/>
    <mergeCell ref="B31:B37"/>
    <mergeCell ref="A31:A37"/>
    <mergeCell ref="AN31:AN37"/>
    <mergeCell ref="AO31:AO37"/>
    <mergeCell ref="AP31:AP37"/>
    <mergeCell ref="AQ31:AQ37"/>
    <mergeCell ref="AM31:AM37"/>
    <mergeCell ref="P31:P36"/>
    <mergeCell ref="O31:O37"/>
    <mergeCell ref="N31:N37"/>
    <mergeCell ref="M31:M37"/>
    <mergeCell ref="AK31:AK37"/>
    <mergeCell ref="A20:A29"/>
    <mergeCell ref="B20:B29"/>
    <mergeCell ref="C20:C29"/>
    <mergeCell ref="D20:D29"/>
    <mergeCell ref="E20:E29"/>
    <mergeCell ref="F20:F29"/>
    <mergeCell ref="G20:G29"/>
    <mergeCell ref="H20:H29"/>
    <mergeCell ref="I20:I29"/>
    <mergeCell ref="J20:J29"/>
    <mergeCell ref="K20:K29"/>
    <mergeCell ref="L20:L29"/>
    <mergeCell ref="M20:M29"/>
    <mergeCell ref="N20:N29"/>
    <mergeCell ref="O20:O29"/>
    <mergeCell ref="AL20:AL28"/>
    <mergeCell ref="AM20:AM28"/>
    <mergeCell ref="AL51:AL54"/>
    <mergeCell ref="AL42:AL46"/>
    <mergeCell ref="AM42:AM46"/>
    <mergeCell ref="O38:O41"/>
    <mergeCell ref="N38:N41"/>
    <mergeCell ref="M38:M41"/>
    <mergeCell ref="L38:L41"/>
    <mergeCell ref="K38:K41"/>
    <mergeCell ref="J38:J41"/>
    <mergeCell ref="AK38:AK41"/>
    <mergeCell ref="AL38:AL41"/>
    <mergeCell ref="AM38:AM41"/>
    <mergeCell ref="AL31:AL37"/>
    <mergeCell ref="L31:L37"/>
    <mergeCell ref="K31:K37"/>
    <mergeCell ref="J31:J37"/>
    <mergeCell ref="AQ42:AQ46"/>
    <mergeCell ref="H38:H41"/>
    <mergeCell ref="G38:G41"/>
    <mergeCell ref="F38:F41"/>
    <mergeCell ref="E38:E41"/>
    <mergeCell ref="D38:D41"/>
    <mergeCell ref="C38:C41"/>
    <mergeCell ref="I38:I41"/>
    <mergeCell ref="O42:O46"/>
    <mergeCell ref="P42:P46"/>
    <mergeCell ref="T42:T46"/>
    <mergeCell ref="I42:I46"/>
    <mergeCell ref="J42:J46"/>
    <mergeCell ref="K42:K46"/>
    <mergeCell ref="L42:L46"/>
    <mergeCell ref="M42:M46"/>
    <mergeCell ref="N42:N46"/>
    <mergeCell ref="AN38:AN40"/>
    <mergeCell ref="AO38:AO40"/>
    <mergeCell ref="AP38:AP40"/>
    <mergeCell ref="AQ38:AQ40"/>
    <mergeCell ref="AL47:AL49"/>
    <mergeCell ref="AM47:AM49"/>
    <mergeCell ref="AL58:AL60"/>
    <mergeCell ref="AM58:AM60"/>
    <mergeCell ref="AN58:AN60"/>
    <mergeCell ref="AO58:AO60"/>
    <mergeCell ref="AP58:AP60"/>
    <mergeCell ref="AQ58:AQ60"/>
    <mergeCell ref="AL61:AL62"/>
    <mergeCell ref="Q61:Q62"/>
    <mergeCell ref="P61:P62"/>
    <mergeCell ref="O61:O62"/>
    <mergeCell ref="N61:N62"/>
    <mergeCell ref="M61:M62"/>
    <mergeCell ref="L61:L62"/>
    <mergeCell ref="T61:T62"/>
    <mergeCell ref="A82:J82"/>
    <mergeCell ref="AM65:AM66"/>
    <mergeCell ref="A65:A66"/>
    <mergeCell ref="B65:B66"/>
    <mergeCell ref="C65:C66"/>
    <mergeCell ref="D65:D66"/>
    <mergeCell ref="E65:E66"/>
    <mergeCell ref="F65:F66"/>
    <mergeCell ref="G65:G66"/>
    <mergeCell ref="H65:H66"/>
    <mergeCell ref="I65:I66"/>
    <mergeCell ref="Y61:Y62"/>
    <mergeCell ref="Z61:Z62"/>
    <mergeCell ref="AA61:AA62"/>
    <mergeCell ref="AB61:AB62"/>
    <mergeCell ref="AC61:AC62"/>
    <mergeCell ref="AD61:AD62"/>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SMCC LICITAÇÕES MAI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2017-12-11T21:41:57Z</cp:lastPrinted>
  <dcterms:created xsi:type="dcterms:W3CDTF">2013-10-11T22:10:57Z</dcterms:created>
  <dcterms:modified xsi:type="dcterms:W3CDTF">2024-08-08T21:52:48Z</dcterms:modified>
</cp:coreProperties>
</file>