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0" windowWidth="19410" windowHeight="10650" tabRatio="806"/>
  </bookViews>
  <sheets>
    <sheet name="SMC LICITAÇÕES E CONTRATOS OUT" sheetId="1" r:id="rId1"/>
  </sheets>
  <definedNames>
    <definedName name="_xlnm._FilterDatabase" localSheetId="0" hidden="1">'SMC LICITAÇÕES E CONTRATOS OUT'!$A$17:$BG$128</definedName>
  </definedNames>
  <calcPr calcId="145621"/>
</workbook>
</file>

<file path=xl/calcChain.xml><?xml version="1.0" encoding="utf-8"?>
<calcChain xmlns="http://schemas.openxmlformats.org/spreadsheetml/2006/main">
  <c r="R128" i="1" l="1"/>
  <c r="AK125" i="1" l="1"/>
  <c r="AK124" i="1"/>
  <c r="AK126" i="1"/>
  <c r="AK123" i="1"/>
  <c r="AJ117" i="1"/>
  <c r="AJ106" i="1"/>
  <c r="AJ100" i="1"/>
  <c r="AJ93" i="1"/>
  <c r="AJ88" i="1"/>
  <c r="AJ83" i="1"/>
  <c r="AJ80" i="1"/>
  <c r="AJ77" i="1"/>
  <c r="AJ74" i="1"/>
  <c r="AJ71" i="1"/>
  <c r="AJ64" i="1"/>
  <c r="AJ55" i="1"/>
  <c r="AJ50" i="1"/>
  <c r="AJ43" i="1"/>
  <c r="AJ25" i="1"/>
  <c r="AJ18" i="1"/>
  <c r="AK122" i="1" l="1"/>
  <c r="AJ115" i="1"/>
  <c r="AJ114" i="1"/>
  <c r="AJ112" i="1"/>
  <c r="AJ111" i="1"/>
  <c r="AJ108" i="1"/>
  <c r="AJ104" i="1"/>
  <c r="AJ98" i="1"/>
  <c r="AJ107" i="1" l="1"/>
  <c r="AK121" i="1"/>
  <c r="AE104" i="1" l="1"/>
  <c r="AK120" i="1" l="1"/>
  <c r="AE63" i="1" l="1"/>
  <c r="AK119" i="1" l="1"/>
  <c r="AK118" i="1" l="1"/>
  <c r="AK117" i="1"/>
  <c r="AK112" i="1" l="1"/>
  <c r="AK111" i="1"/>
  <c r="AK110" i="1"/>
  <c r="AK109" i="1"/>
  <c r="AK108" i="1"/>
  <c r="AK116" i="1"/>
  <c r="AK115" i="1"/>
  <c r="AK114" i="1"/>
  <c r="AK113" i="1"/>
  <c r="AK107" i="1"/>
  <c r="AK127" i="1" l="1"/>
  <c r="AI106" i="1"/>
  <c r="AK106" i="1" s="1"/>
  <c r="AJ102" i="1"/>
  <c r="AF128" i="1"/>
  <c r="AE103" i="1" l="1"/>
  <c r="AK105" i="1" l="1"/>
  <c r="AK104" i="1" l="1"/>
  <c r="AI102" i="1" l="1"/>
  <c r="AK102" i="1" s="1"/>
  <c r="AI100" i="1" l="1"/>
  <c r="AK100" i="1" s="1"/>
  <c r="AJ128" i="1"/>
  <c r="AI71" i="1"/>
  <c r="AK71" i="1" s="1"/>
  <c r="AI18" i="1"/>
  <c r="AH18" i="1"/>
  <c r="AG18" i="1"/>
  <c r="AK18" i="1" l="1"/>
  <c r="AI98" i="1" l="1"/>
  <c r="AK98" i="1" s="1"/>
  <c r="AI93" i="1"/>
  <c r="AK93" i="1" s="1"/>
  <c r="AI88" i="1"/>
  <c r="AK88" i="1" s="1"/>
  <c r="AI83" i="1"/>
  <c r="AK83" i="1" s="1"/>
  <c r="AI80" i="1"/>
  <c r="AK80" i="1" s="1"/>
  <c r="AI77" i="1"/>
  <c r="AK77" i="1" s="1"/>
  <c r="AI74" i="1"/>
  <c r="AK74" i="1" s="1"/>
  <c r="AI64" i="1"/>
  <c r="AK64" i="1" s="1"/>
  <c r="AI55" i="1"/>
  <c r="AI50" i="1"/>
  <c r="AI43" i="1"/>
  <c r="AI25" i="1"/>
  <c r="AI128" i="1" l="1"/>
  <c r="AC66" i="1" l="1"/>
  <c r="AE66" i="1" s="1"/>
  <c r="AH43" i="1"/>
  <c r="AK43" i="1" l="1"/>
  <c r="AH128" i="1"/>
  <c r="AE77" i="1"/>
  <c r="AE80" i="1"/>
  <c r="AC83" i="1"/>
  <c r="AE83" i="1" s="1"/>
  <c r="AE88" i="1"/>
  <c r="AG50" i="1" l="1"/>
  <c r="AK50" i="1" s="1"/>
  <c r="L93" i="1" l="1"/>
  <c r="L128" i="1" s="1"/>
  <c r="AG63" i="1" l="1"/>
  <c r="AK55" i="1" s="1"/>
  <c r="AG34" i="1"/>
  <c r="AG128" i="1" l="1"/>
  <c r="AK25" i="1"/>
  <c r="AK128" i="1" s="1"/>
  <c r="AE28" i="1"/>
  <c r="AE34" i="1" l="1"/>
  <c r="AE128" i="1" s="1"/>
</calcChain>
</file>

<file path=xl/sharedStrings.xml><?xml version="1.0" encoding="utf-8"?>
<sst xmlns="http://schemas.openxmlformats.org/spreadsheetml/2006/main" count="885" uniqueCount="380">
  <si>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</si>
  <si>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</si>
  <si>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</si>
  <si>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</si>
  <si>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</si>
  <si>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</si>
  <si>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</si>
  <si>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</si>
  <si>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</si>
  <si>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</si>
  <si>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</si>
  <si>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</si>
  <si>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</si>
  <si>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</si>
  <si>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</si>
  <si>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</si>
  <si>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</si>
  <si>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</si>
  <si>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</si>
  <si>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</si>
  <si>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</si>
  <si>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</si>
  <si>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</si>
  <si>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</si>
  <si>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</si>
  <si>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</si>
  <si>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</si>
  <si>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</si>
  <si>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</si>
  <si>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</si>
  <si>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</si>
  <si>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</si>
  <si>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</si>
  <si>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</si>
  <si>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</si>
  <si>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</si>
  <si>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</si>
  <si>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</si>
  <si>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</si>
  <si>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</si>
  <si>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</si>
  <si>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</si>
  <si>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</si>
  <si>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</si>
  <si>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</si>
  <si>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</si>
  <si>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</si>
  <si>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</si>
  <si>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</si>
  <si>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</si>
  <si>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</si>
  <si>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</si>
  <si>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</si>
  <si>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</si>
  <si>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</si>
  <si>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</si>
  <si>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</si>
  <si>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</si>
  <si>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</si>
  <si>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</si>
  <si>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</si>
  <si>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</si>
  <si>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</si>
  <si>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</si>
  <si>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</si>
  <si>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</si>
  <si>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</si>
  <si>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</si>
  <si>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</si>
  <si>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</si>
  <si>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</si>
  <si>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</si>
  <si>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</si>
  <si>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</si>
  <si>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</si>
  <si>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</si>
  <si>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</si>
  <si>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</si>
  <si>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</si>
  <si>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</si>
  <si>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</si>
  <si>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</si>
  <si>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</si>
  <si>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</si>
  <si>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</si>
  <si>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</si>
  <si>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</si>
  <si>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</si>
  <si>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</si>
  <si>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</si>
  <si>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</si>
  <si>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</si>
  <si>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</si>
  <si>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</si>
  <si>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</si>
  <si>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</si>
  <si>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</si>
  <si>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</si>
  <si>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</si>
  <si>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</si>
  <si>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</si>
  <si>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</si>
  <si>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</si>
  <si>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</si>
  <si>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</si>
  <si>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</si>
  <si>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</si>
  <si>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</si>
  <si>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</si>
  <si>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</si>
  <si>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</si>
  <si>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</si>
  <si>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</si>
  <si>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</si>
  <si>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</si>
  <si>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</si>
  <si>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</si>
  <si>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</si>
  <si>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</si>
  <si>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</si>
  <si>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</si>
  <si>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</si>
  <si>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</si>
  <si>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</si>
  <si>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</si>
  <si>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</si>
  <si>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</si>
  <si>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</si>
  <si>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</si>
  <si>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</si>
  <si>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</si>
  <si>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</si>
  <si>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</si>
  <si>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</si>
  <si>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</si>
  <si>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</si>
  <si>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</si>
  <si>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</si>
  <si>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</si>
  <si>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</si>
  <si>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</si>
  <si>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</si>
  <si>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</si>
  <si>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</si>
  <si>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</si>
  <si>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</si>
  <si>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</si>
  <si>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</si>
  <si>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</si>
  <si>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</si>
  <si>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</si>
  <si>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</si>
  <si>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</si>
  <si>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</si>
  <si>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</si>
  <si>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</si>
  <si>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</si>
  <si>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</si>
  <si>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</si>
  <si>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</si>
  <si>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</si>
  <si>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</si>
  <si>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</si>
  <si>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</si>
  <si>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</si>
  <si>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</si>
  <si>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</si>
  <si>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</si>
  <si>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</si>
  <si>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</si>
  <si>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</si>
  <si>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</si>
  <si>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</si>
  <si>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</si>
  <si>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</si>
  <si>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</si>
  <si>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</si>
  <si>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</si>
  <si>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</si>
  <si>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</si>
  <si>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</si>
  <si>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</si>
  <si>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</si>
  <si>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</si>
  <si>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</si>
  <si>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</si>
  <si>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</si>
  <si>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</si>
  <si>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</si>
  <si>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</si>
  <si>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</si>
  <si>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</si>
  <si>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</si>
  <si>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</si>
  <si>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</si>
  <si>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</si>
  <si>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</si>
  <si>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</si>
  <si>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</si>
  <si>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</si>
  <si>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</si>
  <si>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</si>
  <si>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</si>
  <si>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</si>
  <si>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</si>
  <si>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</si>
  <si>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</si>
  <si>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</si>
  <si>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</si>
  <si>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</si>
  <si>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</si>
  <si>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</si>
  <si>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</si>
  <si>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</si>
  <si>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</si>
  <si>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</si>
  <si>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</si>
  <si>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</si>
  <si>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</si>
  <si>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</si>
  <si>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</si>
  <si>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</si>
  <si>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</si>
  <si>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</si>
  <si>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</si>
  <si>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</si>
  <si>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</si>
  <si>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</si>
  <si>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</si>
  <si>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</si>
  <si>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</si>
  <si>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</si>
  <si>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</si>
  <si>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</si>
  <si>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</si>
  <si>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</si>
  <si>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</si>
  <si>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</si>
  <si>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</si>
  <si>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</si>
  <si>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</si>
  <si>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</si>
  <si>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</si>
  <si>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</si>
  <si>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</si>
  <si>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</si>
  <si>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</si>
  <si>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</si>
  <si>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</si>
  <si>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</si>
  <si>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</si>
  <si>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</si>
  <si>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</si>
  <si>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</si>
  <si>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</si>
  <si>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</si>
  <si>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</si>
  <si>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</si>
  <si>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</si>
  <si>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</si>
  <si>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</si>
  <si>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</si>
  <si>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</si>
  <si>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</si>
  <si>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</si>
  <si>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</si>
  <si>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</si>
  <si>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</si>
  <si>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</si>
  <si>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</si>
  <si>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</si>
  <si>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</si>
  <si>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</si>
  <si>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</si>
  <si>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038/2017</t>
  </si>
  <si>
    <t>Fornecimento de material de consumo</t>
  </si>
  <si>
    <t xml:space="preserve">33 90 30 00 </t>
  </si>
  <si>
    <t>A. C. S. Marques – ME</t>
  </si>
  <si>
    <t>01.245.891/0001-13</t>
  </si>
  <si>
    <t>006/2017</t>
  </si>
  <si>
    <t>Edificare Engenharia LTDA</t>
  </si>
  <si>
    <t>11.656.910/0001-43</t>
  </si>
  <si>
    <t>007/2017</t>
  </si>
  <si>
    <t>008/2017</t>
  </si>
  <si>
    <t>J. S. Cordeiro – EPP</t>
  </si>
  <si>
    <t>18.225.882/0001-00</t>
  </si>
  <si>
    <t>M. C. Cavalcante Oliveira - ME</t>
  </si>
  <si>
    <t>009/2017</t>
  </si>
  <si>
    <t>17.483.432/0001-01</t>
  </si>
  <si>
    <t>010/2017</t>
  </si>
  <si>
    <t>Marcus V. Da S. Amorim - ME</t>
  </si>
  <si>
    <t>23.089.046/0001-24</t>
  </si>
  <si>
    <t>011/2017</t>
  </si>
  <si>
    <t>Richard S. Miranda</t>
  </si>
  <si>
    <t>07.650.136/0001-96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</si>
  <si>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</si>
  <si>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</si>
  <si>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</si>
  <si>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</si>
  <si>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</si>
  <si>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</si>
  <si>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</si>
  <si>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</si>
  <si>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</si>
  <si>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</si>
  <si>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</si>
  <si>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</si>
  <si>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</si>
  <si>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</si>
  <si>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</si>
  <si>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</si>
  <si>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019/2017</t>
  </si>
  <si>
    <t>Aquisição direta de cortinas em blackout, com instalação</t>
  </si>
  <si>
    <t>DORA DAS CORTINAS LTDA</t>
  </si>
  <si>
    <t>02.589.671/0001-65</t>
  </si>
  <si>
    <t xml:space="preserve">44 90 52 00 </t>
  </si>
  <si>
    <t>018/2017</t>
  </si>
  <si>
    <t>174/2015</t>
  </si>
  <si>
    <t>Pregão Eletrônico - Registro de Preço</t>
  </si>
  <si>
    <t>Aquisição de equipamentos de refrigeração com instalação.</t>
  </si>
  <si>
    <t>AMAZOM IMPORTAÇÃO E EXPORTAÇÃO LTDA</t>
  </si>
  <si>
    <t>84.312.669/0001-09</t>
  </si>
  <si>
    <t>299/2016</t>
  </si>
  <si>
    <t>Secretaria de Estado de Saúde - SESACRE</t>
  </si>
  <si>
    <t>021/2017</t>
  </si>
  <si>
    <t>Contratação dos serviços de manutenções corretivas e preventiva em instalações elétricas.</t>
  </si>
  <si>
    <t xml:space="preserve">W. O. PEREIRA - ME </t>
  </si>
  <si>
    <t>12.087 12.088</t>
  </si>
  <si>
    <t>Acréscimo de 4,003185% do valor mensal</t>
  </si>
  <si>
    <t>022/2017</t>
  </si>
  <si>
    <t>Aquisição de divisórias, para atender necessidades da Secretaria Municipal da Cidade - SMC.</t>
  </si>
  <si>
    <t xml:space="preserve">D. C. DE OLIVEIRA REPRESENTAÇÕES E COMÉRCIO LTDA </t>
  </si>
  <si>
    <t>19.608.792/0001-00</t>
  </si>
  <si>
    <t>Acréscimo de 18,359% ao valor global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</si>
  <si>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</si>
  <si>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</si>
  <si>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</si>
  <si>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</si>
  <si>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</si>
  <si>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</si>
  <si>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</si>
  <si>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</si>
  <si>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</si>
  <si>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</si>
  <si>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</si>
  <si>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</si>
  <si>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</si>
  <si>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</si>
  <si>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</si>
  <si>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</si>
  <si>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</si>
  <si>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</si>
  <si>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</si>
  <si>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</si>
  <si>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</si>
  <si>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</si>
  <si>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</si>
  <si>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</si>
  <si>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</si>
  <si>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</si>
  <si>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</si>
  <si>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</si>
  <si>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</si>
  <si>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</si>
  <si>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</si>
  <si>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</si>
  <si>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</si>
  <si>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</si>
  <si>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</si>
  <si>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</si>
  <si>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</si>
  <si>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</si>
  <si>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TERMO DE DISTRATO AO CONTRATO Nº 015/2015                                                               Fica RESCINDIDO, de comum acordo entre as partes e com efeitos a partir 09 de outubro de 2017, o Contrato/SMC nº.015/2015 celebrado em 30 de junho de 2015, referente à Prestação de Serviço de Transporte de material ou pessoal em caminhão carga seca.</t>
  </si>
  <si>
    <r>
      <t xml:space="preserve">ÓRGÃO/ENTIDADE/FUNDO: </t>
    </r>
    <r>
      <rPr>
        <b/>
        <sz val="11"/>
        <rFont val="Arial"/>
        <family val="2"/>
      </rPr>
      <t>SECRETARIA MUNICIPAL DA CIDADE - SMC</t>
    </r>
  </si>
  <si>
    <r>
      <t xml:space="preserve">MÊS/ANO: </t>
    </r>
    <r>
      <rPr>
        <b/>
        <sz val="11"/>
        <rFont val="Arial"/>
        <family val="2"/>
      </rPr>
      <t>JANEIRO A OUTUBRO/2017</t>
    </r>
  </si>
  <si>
    <r>
      <t xml:space="preserve">DATA DA ÚLTIMA ATUALIZAÇÃO: </t>
    </r>
    <r>
      <rPr>
        <b/>
        <sz val="11"/>
        <rFont val="Arial"/>
        <family val="2"/>
      </rPr>
      <t>31/10/2017</t>
    </r>
  </si>
  <si>
    <t xml:space="preserve"> DEMONSTRATIVO DE LICITAÇÕES, CONTRATOS  E OBRAS CONTRATADAS</t>
  </si>
  <si>
    <t>TOTAL</t>
  </si>
  <si>
    <r>
      <t xml:space="preserve">Nome do responsável pela elaboração: </t>
    </r>
    <r>
      <rPr>
        <b/>
        <sz val="10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</si>
  <si>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0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</si>
</sst>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4">
    <xf numFmtId="0" fontId="0" fillId="0" borderId="0" xfId="0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43" fontId="5" fillId="0" borderId="14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vertical="center" wrapText="1"/>
    </xf>
    <xf numFmtId="2" fontId="5" fillId="0" borderId="31" xfId="0" applyNumberFormat="1" applyFont="1" applyFill="1" applyBorder="1" applyAlignment="1">
      <alignment vertical="center" wrapText="1"/>
    </xf>
    <xf numFmtId="2" fontId="5" fillId="0" borderId="12" xfId="0" applyNumberFormat="1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right" vertical="center"/>
    </xf>
    <xf numFmtId="0" fontId="2" fillId="0" borderId="21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justify" vertical="center" wrapText="1"/>
    </xf>
    <xf numFmtId="2" fontId="3" fillId="0" borderId="35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0" fontId="3" fillId="0" borderId="41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3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justify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47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3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justify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justify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38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11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left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3" fontId="3" fillId="0" borderId="36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2" fontId="3" fillId="0" borderId="17" xfId="0" applyNumberFormat="1" applyFont="1" applyFill="1" applyBorder="1" applyAlignment="1">
      <alignment horizontal="left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165" fontId="3" fillId="0" borderId="26" xfId="0" applyNumberFormat="1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4" fontId="3" fillId="0" borderId="29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left" vertical="center"/>
    </xf>
    <xf numFmtId="3" fontId="3" fillId="0" borderId="35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left" vertical="center"/>
    </xf>
    <xf numFmtId="3" fontId="3" fillId="0" borderId="36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 wrapText="1"/>
    </xf>
    <xf numFmtId="4" fontId="3" fillId="0" borderId="4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14" fontId="3" fillId="0" borderId="24" xfId="0" applyNumberFormat="1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4" fontId="3" fillId="0" borderId="48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10" fontId="3" fillId="0" borderId="23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6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9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3" fontId="3" fillId="0" borderId="45" xfId="0" applyNumberFormat="1" applyFont="1" applyFill="1" applyBorder="1" applyAlignment="1">
      <alignment horizontal="center" vertical="center" wrapText="1"/>
    </xf>
    <xf numFmtId="14" fontId="3" fillId="0" borderId="50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justify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3" fillId="0" borderId="44" xfId="0" applyNumberFormat="1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51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14" fontId="3" fillId="0" borderId="29" xfId="0" applyNumberFormat="1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vertical="center"/>
    </xf>
    <xf numFmtId="4" fontId="3" fillId="0" borderId="3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2" fontId="3" fillId="0" borderId="52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horizontal="left" vertical="center" wrapText="1"/>
    </xf>
    <xf numFmtId="166" fontId="3" fillId="0" borderId="17" xfId="0" applyNumberFormat="1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166" fontId="3" fillId="0" borderId="21" xfId="0" applyNumberFormat="1" applyFont="1" applyFill="1" applyBorder="1" applyAlignment="1">
      <alignment horizontal="center" vertical="center" wrapText="1"/>
    </xf>
    <xf numFmtId="43" fontId="3" fillId="0" borderId="26" xfId="2" applyFont="1" applyFill="1" applyBorder="1" applyAlignment="1">
      <alignment vertical="center" wrapText="1"/>
    </xf>
    <xf numFmtId="3" fontId="3" fillId="0" borderId="55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right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65314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268815</xdr:colOff>
      <xdr:row>0</xdr:row>
      <xdr:rowOff>47624</xdr:rowOff>
    </xdr:from>
    <xdr:to>
      <xdr:col>1</xdr:col>
      <xdr:colOff>754591</xdr:colOff>
      <xdr:row>2</xdr:row>
      <xdr:rowOff>169272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015" y="47624"/>
          <a:ext cx="485776" cy="483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41"/>
  <sheetViews>
    <sheetView showGridLines="0" tabSelected="1" zoomScaleNormal="100" workbookViewId="0">
      <selection activeCell="D139" sqref="D139"/>
    </sheetView>
  </sheetViews>
  <sheetFormatPr defaultColWidth="9.140625" defaultRowHeight="12.75" x14ac:dyDescent="0.25"/>
  <cols>
    <col min="1" max="1" width="6.85546875" style="1" customWidth="1"/>
    <col min="2" max="2" width="13" style="4" customWidth="1"/>
    <col min="3" max="3" width="10.140625" style="1" customWidth="1"/>
    <col min="4" max="4" width="18.28515625" style="4" customWidth="1"/>
    <col min="5" max="5" width="13.140625" style="4" customWidth="1"/>
    <col min="6" max="6" width="45.140625" style="3" customWidth="1"/>
    <col min="7" max="7" width="12.85546875" style="4" customWidth="1"/>
    <col min="8" max="8" width="10.5703125" style="1" customWidth="1"/>
    <col min="9" max="9" width="31.42578125" style="5" bestFit="1" customWidth="1"/>
    <col min="10" max="10" width="20.85546875" style="1" customWidth="1"/>
    <col min="11" max="11" width="11.5703125" style="4" customWidth="1"/>
    <col min="12" max="12" width="17.28515625" style="6" bestFit="1" customWidth="1"/>
    <col min="13" max="13" width="10.140625" style="1" customWidth="1"/>
    <col min="14" max="15" width="11.5703125" style="4" customWidth="1"/>
    <col min="16" max="16" width="10" style="4" customWidth="1"/>
    <col min="17" max="17" width="17.140625" style="4" customWidth="1"/>
    <col min="18" max="18" width="15.7109375" style="4" customWidth="1"/>
    <col min="19" max="19" width="12.85546875" style="4" customWidth="1"/>
    <col min="20" max="20" width="13.5703125" style="4" customWidth="1"/>
    <col min="21" max="21" width="8.7109375" style="4" customWidth="1"/>
    <col min="22" max="22" width="11.42578125" style="4" customWidth="1"/>
    <col min="23" max="23" width="12.42578125" style="1" customWidth="1"/>
    <col min="24" max="24" width="73.5703125" style="4" customWidth="1"/>
    <col min="25" max="25" width="12.42578125" style="1" customWidth="1"/>
    <col min="26" max="26" width="12.7109375" style="4" customWidth="1"/>
    <col min="27" max="27" width="13.28515625" style="4" customWidth="1"/>
    <col min="28" max="28" width="10.7109375" style="4" customWidth="1"/>
    <col min="29" max="29" width="11" style="4" customWidth="1"/>
    <col min="30" max="30" width="14.28515625" style="4" customWidth="1"/>
    <col min="31" max="31" width="19" style="1" customWidth="1"/>
    <col min="32" max="32" width="14.7109375" style="1" customWidth="1"/>
    <col min="33" max="33" width="17.28515625" style="1" customWidth="1"/>
    <col min="34" max="34" width="16.7109375" style="2" customWidth="1"/>
    <col min="35" max="35" width="22.7109375" style="2" customWidth="1"/>
    <col min="36" max="36" width="21.140625" style="2" customWidth="1"/>
    <col min="37" max="37" width="21" style="2" customWidth="1"/>
    <col min="38" max="38" width="11.5703125" style="7" customWidth="1"/>
    <col min="39" max="39" width="13.85546875" style="4" customWidth="1"/>
    <col min="40" max="40" width="49.140625" style="4" customWidth="1"/>
    <col min="41" max="41" width="13.140625" style="4" customWidth="1"/>
    <col min="42" max="42" width="15.85546875" style="4" customWidth="1"/>
    <col min="43" max="43" width="19.42578125" style="4" customWidth="1"/>
    <col min="44" max="44" width="13.85546875" style="4" customWidth="1"/>
    <col min="45" max="45" width="13.7109375" style="4" customWidth="1"/>
    <col min="46" max="46" width="13.28515625" style="4" customWidth="1"/>
    <col min="47" max="47" width="12.28515625" style="4" customWidth="1"/>
    <col min="48" max="55" width="9.140625" style="4"/>
    <col min="56" max="56" width="21" style="4" bestFit="1" customWidth="1"/>
    <col min="57" max="58" width="9.140625" style="4"/>
    <col min="59" max="59" width="6.85546875" style="4" bestFit="1" customWidth="1"/>
    <col min="60" max="16384" width="9.140625" style="4"/>
  </cols>
  <sheetData>
    <row r="1" spans="1:12475" s="12" customFormat="1" ht="14.2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0"/>
      <c r="AM1" s="11"/>
      <c r="AN1" s="11"/>
      <c r="AO1" s="11"/>
      <c r="AP1" s="11"/>
      <c r="AQ1" s="11"/>
      <c r="AR1" s="11"/>
      <c r="AS1" s="11"/>
      <c r="AT1" s="11"/>
      <c r="AU1" s="11"/>
    </row>
    <row r="2" spans="1:12475" s="12" customFormat="1" ht="14.2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0"/>
      <c r="AM2" s="11"/>
      <c r="AN2" s="11"/>
      <c r="AO2" s="11"/>
      <c r="AP2" s="11"/>
      <c r="AQ2" s="11"/>
      <c r="AR2" s="11"/>
      <c r="AS2" s="11"/>
      <c r="AT2" s="11"/>
      <c r="AU2" s="11"/>
    </row>
    <row r="3" spans="1:12475" s="12" customFormat="1" ht="14.2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0"/>
      <c r="AM3" s="11"/>
      <c r="AN3" s="11"/>
      <c r="AO3" s="11"/>
      <c r="AP3" s="11"/>
      <c r="AQ3" s="11"/>
      <c r="AR3" s="11"/>
      <c r="AS3" s="11"/>
      <c r="AT3" s="11"/>
      <c r="AU3" s="11"/>
    </row>
    <row r="4" spans="1:12475" s="363" customFormat="1" ht="15" x14ac:dyDescent="0.25">
      <c r="A4" s="362" t="s">
        <v>53</v>
      </c>
      <c r="B4" s="362"/>
      <c r="C4" s="362"/>
      <c r="D4" s="362"/>
      <c r="E4" s="362"/>
      <c r="F4" s="362"/>
      <c r="H4" s="16"/>
      <c r="I4" s="14"/>
      <c r="J4" s="16"/>
      <c r="L4" s="15"/>
      <c r="M4" s="16"/>
      <c r="W4" s="16"/>
      <c r="Y4" s="16"/>
      <c r="AE4" s="16"/>
      <c r="AF4" s="16"/>
      <c r="AG4" s="16"/>
      <c r="AH4" s="364"/>
      <c r="AI4" s="364"/>
      <c r="AJ4" s="364"/>
      <c r="AK4" s="364"/>
      <c r="AL4" s="18"/>
    </row>
    <row r="5" spans="1:12475" s="12" customFormat="1" ht="14.25" x14ac:dyDescent="0.25">
      <c r="A5" s="13"/>
      <c r="B5" s="13"/>
      <c r="C5" s="13"/>
      <c r="D5" s="13"/>
      <c r="E5" s="13"/>
      <c r="F5" s="37"/>
      <c r="G5" s="13"/>
      <c r="H5" s="13"/>
      <c r="I5" s="11"/>
      <c r="J5" s="13"/>
      <c r="K5" s="13"/>
      <c r="L5" s="38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7"/>
      <c r="AI5" s="17"/>
      <c r="AJ5" s="17"/>
      <c r="AK5" s="17"/>
      <c r="AL5" s="10"/>
      <c r="AM5" s="13"/>
      <c r="AN5" s="13"/>
      <c r="AO5" s="13"/>
      <c r="AP5" s="13"/>
      <c r="AQ5" s="13"/>
      <c r="AR5" s="13"/>
      <c r="AS5" s="13"/>
      <c r="AT5" s="13"/>
      <c r="AU5" s="13"/>
    </row>
    <row r="6" spans="1:12475" s="363" customFormat="1" ht="15" x14ac:dyDescent="0.25">
      <c r="A6" s="362" t="s">
        <v>240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362"/>
      <c r="AQ6" s="362"/>
      <c r="AR6" s="362"/>
      <c r="AS6" s="362"/>
      <c r="AT6" s="362"/>
      <c r="AU6" s="362"/>
      <c r="AV6" s="362"/>
    </row>
    <row r="7" spans="1:12475" s="12" customFormat="1" ht="14.25" x14ac:dyDescent="0.25">
      <c r="A7" s="9" t="s">
        <v>111</v>
      </c>
      <c r="B7" s="9"/>
      <c r="C7" s="9"/>
      <c r="D7" s="9"/>
      <c r="E7" s="9"/>
      <c r="F7" s="9"/>
      <c r="G7" s="9"/>
      <c r="H7" s="9"/>
      <c r="I7" s="9"/>
      <c r="J7" s="9"/>
      <c r="K7" s="11"/>
      <c r="L7" s="38"/>
      <c r="M7" s="13"/>
      <c r="N7" s="11"/>
      <c r="O7" s="11"/>
      <c r="P7" s="11"/>
      <c r="Q7" s="11"/>
      <c r="R7" s="11"/>
      <c r="S7" s="11"/>
      <c r="T7" s="11"/>
      <c r="U7" s="11"/>
      <c r="V7" s="11"/>
      <c r="W7" s="13"/>
      <c r="X7" s="11"/>
      <c r="Y7" s="13"/>
      <c r="Z7" s="11"/>
      <c r="AA7" s="11"/>
      <c r="AB7" s="11"/>
      <c r="AC7" s="11"/>
      <c r="AD7" s="11"/>
      <c r="AE7" s="13"/>
      <c r="AF7" s="13"/>
      <c r="AG7" s="13"/>
      <c r="AH7" s="17"/>
      <c r="AI7" s="17"/>
      <c r="AJ7" s="17"/>
      <c r="AK7" s="17"/>
      <c r="AL7" s="10"/>
      <c r="AM7" s="11"/>
      <c r="AN7" s="11"/>
      <c r="AO7" s="11"/>
      <c r="AP7" s="11"/>
      <c r="AQ7" s="11"/>
      <c r="AR7" s="11"/>
      <c r="AS7" s="11"/>
      <c r="AT7" s="11"/>
      <c r="AU7" s="11"/>
      <c r="AV7" s="11"/>
    </row>
    <row r="8" spans="1:12475" s="12" customFormat="1" ht="14.25" x14ac:dyDescent="0.25">
      <c r="A8" s="13"/>
      <c r="B8" s="13"/>
      <c r="C8" s="13"/>
      <c r="D8" s="13"/>
      <c r="E8" s="13"/>
      <c r="F8" s="37"/>
      <c r="G8" s="13"/>
      <c r="H8" s="13"/>
      <c r="I8" s="11"/>
      <c r="J8" s="13"/>
      <c r="K8" s="13"/>
      <c r="L8" s="38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7"/>
      <c r="AI8" s="17"/>
      <c r="AJ8" s="17"/>
      <c r="AK8" s="17"/>
      <c r="AL8" s="10"/>
      <c r="AM8" s="13"/>
      <c r="AN8" s="13"/>
      <c r="AO8" s="13"/>
      <c r="AP8" s="13"/>
      <c r="AQ8" s="13"/>
      <c r="AR8" s="13"/>
      <c r="AS8" s="13"/>
      <c r="AT8" s="13"/>
      <c r="AU8" s="13"/>
      <c r="AV8" s="13"/>
    </row>
    <row r="9" spans="1:12475" s="12" customFormat="1" ht="15" x14ac:dyDescent="0.25">
      <c r="A9" s="12" t="s">
        <v>373</v>
      </c>
      <c r="C9" s="13"/>
      <c r="F9" s="37"/>
      <c r="H9" s="13"/>
      <c r="I9" s="11"/>
      <c r="J9" s="13"/>
      <c r="L9" s="38"/>
      <c r="M9" s="13"/>
      <c r="W9" s="13"/>
      <c r="Y9" s="13"/>
      <c r="AE9" s="13"/>
      <c r="AF9" s="13"/>
      <c r="AG9" s="13"/>
      <c r="AH9" s="17"/>
      <c r="AI9" s="17"/>
      <c r="AJ9" s="17"/>
      <c r="AK9" s="17"/>
      <c r="AL9" s="10"/>
    </row>
    <row r="10" spans="1:12475" s="12" customFormat="1" ht="15" x14ac:dyDescent="0.25">
      <c r="A10" s="9" t="s">
        <v>374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</row>
    <row r="11" spans="1:12475" s="12" customFormat="1" ht="15" x14ac:dyDescent="0.25">
      <c r="A11" s="9" t="s">
        <v>375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12475" x14ac:dyDescent="0.25">
      <c r="B12" s="1"/>
      <c r="D12" s="1"/>
      <c r="E12" s="1"/>
      <c r="G12" s="1"/>
      <c r="K12" s="1"/>
      <c r="N12" s="1"/>
      <c r="O12" s="1"/>
      <c r="P12" s="1"/>
      <c r="Q12" s="1"/>
      <c r="R12" s="1"/>
      <c r="S12" s="1"/>
      <c r="T12" s="1"/>
      <c r="U12" s="1"/>
      <c r="V12" s="1"/>
      <c r="X12" s="1"/>
      <c r="Z12" s="1"/>
      <c r="AA12" s="1"/>
      <c r="AB12" s="1"/>
      <c r="AC12" s="1"/>
      <c r="AD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12475" ht="16.5" thickBot="1" x14ac:dyDescent="0.3">
      <c r="A13" s="365" t="s">
        <v>376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5"/>
      <c r="Y13" s="365"/>
      <c r="Z13" s="365"/>
      <c r="AA13" s="365"/>
      <c r="AB13" s="365"/>
      <c r="AC13" s="365"/>
      <c r="AD13" s="365"/>
      <c r="AE13" s="365"/>
      <c r="AF13" s="365"/>
      <c r="AG13" s="365"/>
      <c r="AH13" s="365"/>
      <c r="AI13" s="365"/>
      <c r="AJ13" s="365"/>
      <c r="AK13" s="365"/>
      <c r="AL13" s="365"/>
      <c r="AM13" s="365"/>
      <c r="AN13" s="365"/>
      <c r="AO13" s="365"/>
      <c r="AP13" s="365"/>
      <c r="AQ13" s="365"/>
      <c r="AR13" s="365"/>
      <c r="AS13" s="365"/>
      <c r="AT13" s="365"/>
      <c r="AU13" s="365"/>
      <c r="AV13" s="365"/>
      <c r="AW13" s="365"/>
      <c r="AX13" s="365"/>
      <c r="AY13" s="365"/>
      <c r="AZ13" s="365"/>
      <c r="BA13" s="365"/>
      <c r="BB13" s="365"/>
      <c r="BC13" s="365"/>
      <c r="BD13" s="365"/>
      <c r="BE13" s="365"/>
      <c r="BF13" s="365"/>
      <c r="BG13" s="365"/>
      <c r="BH13" s="365"/>
      <c r="BI13" s="365"/>
      <c r="BJ13" s="365"/>
      <c r="BK13" s="365"/>
      <c r="BL13" s="365"/>
      <c r="BM13" s="365"/>
      <c r="BN13" s="366"/>
      <c r="BO13" s="366"/>
      <c r="BP13" s="366"/>
      <c r="BQ13" s="366"/>
      <c r="BR13" s="366"/>
      <c r="BS13" s="366"/>
    </row>
    <row r="14" spans="1:12475" ht="15.75" customHeight="1" thickBot="1" x14ac:dyDescent="0.3">
      <c r="A14" s="367" t="s">
        <v>57</v>
      </c>
      <c r="B14" s="39" t="s">
        <v>24</v>
      </c>
      <c r="C14" s="39"/>
      <c r="D14" s="39"/>
      <c r="E14" s="39"/>
      <c r="F14" s="39"/>
      <c r="G14" s="39"/>
      <c r="H14" s="39" t="s">
        <v>83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 t="s">
        <v>90</v>
      </c>
      <c r="AM14" s="39"/>
      <c r="AN14" s="39"/>
      <c r="AO14" s="39"/>
      <c r="AP14" s="39" t="s">
        <v>110</v>
      </c>
      <c r="AQ14" s="39"/>
      <c r="AR14" s="39"/>
      <c r="AS14" s="39"/>
      <c r="AT14" s="39"/>
      <c r="AU14" s="39"/>
      <c r="AV14" s="39" t="s">
        <v>84</v>
      </c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</row>
    <row r="15" spans="1:12475" ht="13.5" thickBot="1" x14ac:dyDescent="0.3">
      <c r="A15" s="367"/>
      <c r="B15" s="39"/>
      <c r="C15" s="39"/>
      <c r="D15" s="39"/>
      <c r="E15" s="39"/>
      <c r="F15" s="39"/>
      <c r="G15" s="39"/>
      <c r="H15" s="39" t="s">
        <v>54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 t="s">
        <v>55</v>
      </c>
      <c r="V15" s="39"/>
      <c r="W15" s="39"/>
      <c r="X15" s="39"/>
      <c r="Y15" s="39"/>
      <c r="Z15" s="39"/>
      <c r="AA15" s="39"/>
      <c r="AB15" s="39"/>
      <c r="AC15" s="39"/>
      <c r="AD15" s="39"/>
      <c r="AE15" s="39" t="s">
        <v>56</v>
      </c>
      <c r="AF15" s="39"/>
      <c r="AG15" s="39"/>
      <c r="AH15" s="39"/>
      <c r="AI15" s="39"/>
      <c r="AJ15" s="39"/>
      <c r="AK15" s="39"/>
      <c r="AL15" s="368" t="s">
        <v>92</v>
      </c>
      <c r="AM15" s="39" t="s">
        <v>93</v>
      </c>
      <c r="AN15" s="39" t="s">
        <v>91</v>
      </c>
      <c r="AO15" s="354" t="s">
        <v>94</v>
      </c>
      <c r="AP15" s="39" t="s">
        <v>99</v>
      </c>
      <c r="AQ15" s="39" t="s">
        <v>100</v>
      </c>
      <c r="AR15" s="39" t="s">
        <v>101</v>
      </c>
      <c r="AS15" s="39" t="s">
        <v>103</v>
      </c>
      <c r="AT15" s="39" t="s">
        <v>102</v>
      </c>
      <c r="AU15" s="39" t="s">
        <v>103</v>
      </c>
      <c r="AV15" s="369" t="s">
        <v>1</v>
      </c>
      <c r="AW15" s="39" t="s">
        <v>63</v>
      </c>
      <c r="AX15" s="367" t="s">
        <v>67</v>
      </c>
      <c r="AY15" s="367"/>
      <c r="AZ15" s="367"/>
      <c r="BA15" s="367" t="s">
        <v>70</v>
      </c>
      <c r="BB15" s="367"/>
      <c r="BC15" s="39" t="s">
        <v>272</v>
      </c>
      <c r="BD15" s="39" t="s">
        <v>271</v>
      </c>
      <c r="BE15" s="367" t="s">
        <v>73</v>
      </c>
      <c r="BF15" s="367"/>
      <c r="BG15" s="367"/>
    </row>
    <row r="16" spans="1:12475" s="1" customFormat="1" ht="71.25" customHeight="1" thickBot="1" x14ac:dyDescent="0.3">
      <c r="A16" s="367"/>
      <c r="B16" s="370" t="s">
        <v>6</v>
      </c>
      <c r="C16" s="370" t="s">
        <v>7</v>
      </c>
      <c r="D16" s="370" t="s">
        <v>0</v>
      </c>
      <c r="E16" s="370" t="s">
        <v>1</v>
      </c>
      <c r="F16" s="370" t="s">
        <v>2</v>
      </c>
      <c r="G16" s="370" t="s">
        <v>8</v>
      </c>
      <c r="H16" s="371" t="s">
        <v>9</v>
      </c>
      <c r="I16" s="370" t="s">
        <v>3</v>
      </c>
      <c r="J16" s="370" t="s">
        <v>21</v>
      </c>
      <c r="K16" s="370" t="s">
        <v>10</v>
      </c>
      <c r="L16" s="370" t="s">
        <v>51</v>
      </c>
      <c r="M16" s="370" t="s">
        <v>15</v>
      </c>
      <c r="N16" s="370" t="s">
        <v>14</v>
      </c>
      <c r="O16" s="370" t="s">
        <v>13</v>
      </c>
      <c r="P16" s="370" t="s">
        <v>4</v>
      </c>
      <c r="Q16" s="370" t="s">
        <v>89</v>
      </c>
      <c r="R16" s="370" t="s">
        <v>58</v>
      </c>
      <c r="S16" s="370" t="s">
        <v>59</v>
      </c>
      <c r="T16" s="370" t="s">
        <v>5</v>
      </c>
      <c r="U16" s="370" t="s">
        <v>11</v>
      </c>
      <c r="V16" s="370" t="s">
        <v>10</v>
      </c>
      <c r="W16" s="370" t="s">
        <v>15</v>
      </c>
      <c r="X16" s="370" t="s">
        <v>12</v>
      </c>
      <c r="Y16" s="370" t="s">
        <v>14</v>
      </c>
      <c r="Z16" s="370" t="s">
        <v>13</v>
      </c>
      <c r="AA16" s="370" t="s">
        <v>16</v>
      </c>
      <c r="AB16" s="370" t="s">
        <v>17</v>
      </c>
      <c r="AC16" s="370" t="s">
        <v>18</v>
      </c>
      <c r="AD16" s="370" t="s">
        <v>19</v>
      </c>
      <c r="AE16" s="370" t="s">
        <v>25</v>
      </c>
      <c r="AF16" s="370" t="s">
        <v>22</v>
      </c>
      <c r="AG16" s="370" t="s">
        <v>20</v>
      </c>
      <c r="AH16" s="372" t="s">
        <v>172</v>
      </c>
      <c r="AI16" s="372" t="s">
        <v>210</v>
      </c>
      <c r="AJ16" s="372" t="s">
        <v>236</v>
      </c>
      <c r="AK16" s="372" t="s">
        <v>23</v>
      </c>
      <c r="AL16" s="368"/>
      <c r="AM16" s="39"/>
      <c r="AN16" s="39"/>
      <c r="AO16" s="354"/>
      <c r="AP16" s="39"/>
      <c r="AQ16" s="39"/>
      <c r="AR16" s="39"/>
      <c r="AS16" s="39"/>
      <c r="AT16" s="39"/>
      <c r="AU16" s="39"/>
      <c r="AV16" s="369"/>
      <c r="AW16" s="39"/>
      <c r="AX16" s="373" t="s">
        <v>64</v>
      </c>
      <c r="AY16" s="373" t="s">
        <v>65</v>
      </c>
      <c r="AZ16" s="373" t="s">
        <v>66</v>
      </c>
      <c r="BA16" s="373" t="s">
        <v>68</v>
      </c>
      <c r="BB16" s="370" t="s">
        <v>69</v>
      </c>
      <c r="BC16" s="39"/>
      <c r="BD16" s="39"/>
      <c r="BE16" s="373" t="s">
        <v>64</v>
      </c>
      <c r="BF16" s="373" t="s">
        <v>72</v>
      </c>
      <c r="BG16" s="373" t="s">
        <v>71</v>
      </c>
    </row>
    <row r="17" spans="1:59" s="1" customFormat="1" ht="26.25" thickBot="1" x14ac:dyDescent="0.3">
      <c r="A17" s="367"/>
      <c r="B17" s="370" t="s">
        <v>26</v>
      </c>
      <c r="C17" s="370" t="s">
        <v>27</v>
      </c>
      <c r="D17" s="371" t="s">
        <v>50</v>
      </c>
      <c r="E17" s="370" t="s">
        <v>28</v>
      </c>
      <c r="F17" s="370" t="s">
        <v>29</v>
      </c>
      <c r="G17" s="370" t="s">
        <v>30</v>
      </c>
      <c r="H17" s="371" t="s">
        <v>31</v>
      </c>
      <c r="I17" s="370" t="s">
        <v>32</v>
      </c>
      <c r="J17" s="370" t="s">
        <v>33</v>
      </c>
      <c r="K17" s="370" t="s">
        <v>34</v>
      </c>
      <c r="L17" s="374" t="s">
        <v>35</v>
      </c>
      <c r="M17" s="370" t="s">
        <v>36</v>
      </c>
      <c r="N17" s="370" t="s">
        <v>37</v>
      </c>
      <c r="O17" s="370" t="s">
        <v>38</v>
      </c>
      <c r="P17" s="370" t="s">
        <v>39</v>
      </c>
      <c r="Q17" s="370" t="s">
        <v>40</v>
      </c>
      <c r="R17" s="370" t="s">
        <v>41</v>
      </c>
      <c r="S17" s="370" t="s">
        <v>52</v>
      </c>
      <c r="T17" s="370" t="s">
        <v>42</v>
      </c>
      <c r="U17" s="370" t="s">
        <v>60</v>
      </c>
      <c r="V17" s="370" t="s">
        <v>43</v>
      </c>
      <c r="W17" s="370" t="s">
        <v>44</v>
      </c>
      <c r="X17" s="370" t="s">
        <v>45</v>
      </c>
      <c r="Y17" s="370" t="s">
        <v>46</v>
      </c>
      <c r="Z17" s="370" t="s">
        <v>47</v>
      </c>
      <c r="AA17" s="370" t="s">
        <v>48</v>
      </c>
      <c r="AB17" s="370" t="s">
        <v>61</v>
      </c>
      <c r="AC17" s="370" t="s">
        <v>49</v>
      </c>
      <c r="AD17" s="370" t="s">
        <v>85</v>
      </c>
      <c r="AE17" s="370" t="s">
        <v>88</v>
      </c>
      <c r="AF17" s="370" t="s">
        <v>62</v>
      </c>
      <c r="AG17" s="370" t="s">
        <v>86</v>
      </c>
      <c r="AH17" s="372" t="s">
        <v>173</v>
      </c>
      <c r="AI17" s="370" t="s">
        <v>211</v>
      </c>
      <c r="AJ17" s="370" t="s">
        <v>237</v>
      </c>
      <c r="AK17" s="372" t="s">
        <v>238</v>
      </c>
      <c r="AL17" s="370" t="s">
        <v>74</v>
      </c>
      <c r="AM17" s="370" t="s">
        <v>75</v>
      </c>
      <c r="AN17" s="370" t="s">
        <v>76</v>
      </c>
      <c r="AO17" s="375" t="s">
        <v>77</v>
      </c>
      <c r="AP17" s="373" t="s">
        <v>78</v>
      </c>
      <c r="AQ17" s="373" t="s">
        <v>79</v>
      </c>
      <c r="AR17" s="373" t="s">
        <v>80</v>
      </c>
      <c r="AS17" s="373" t="s">
        <v>81</v>
      </c>
      <c r="AT17" s="373" t="s">
        <v>82</v>
      </c>
      <c r="AU17" s="373" t="s">
        <v>87</v>
      </c>
      <c r="AV17" s="376" t="s">
        <v>95</v>
      </c>
      <c r="AW17" s="373" t="s">
        <v>96</v>
      </c>
      <c r="AX17" s="373" t="s">
        <v>175</v>
      </c>
      <c r="AY17" s="373" t="s">
        <v>97</v>
      </c>
      <c r="AZ17" s="373" t="s">
        <v>104</v>
      </c>
      <c r="BA17" s="373" t="s">
        <v>98</v>
      </c>
      <c r="BB17" s="373" t="s">
        <v>105</v>
      </c>
      <c r="BC17" s="373" t="s">
        <v>106</v>
      </c>
      <c r="BD17" s="373" t="s">
        <v>107</v>
      </c>
      <c r="BE17" s="373" t="s">
        <v>108</v>
      </c>
      <c r="BF17" s="373" t="s">
        <v>109</v>
      </c>
      <c r="BG17" s="373" t="s">
        <v>212</v>
      </c>
    </row>
    <row r="18" spans="1:59" s="1" customFormat="1" ht="15" customHeight="1" x14ac:dyDescent="0.25">
      <c r="A18" s="377">
        <v>1</v>
      </c>
      <c r="B18" s="42" t="s">
        <v>128</v>
      </c>
      <c r="C18" s="43" t="s">
        <v>118</v>
      </c>
      <c r="D18" s="43" t="s">
        <v>119</v>
      </c>
      <c r="E18" s="43" t="s">
        <v>117</v>
      </c>
      <c r="F18" s="44" t="s">
        <v>144</v>
      </c>
      <c r="G18" s="45">
        <v>10990</v>
      </c>
      <c r="H18" s="46" t="s">
        <v>130</v>
      </c>
      <c r="I18" s="47" t="s">
        <v>135</v>
      </c>
      <c r="J18" s="43" t="s">
        <v>136</v>
      </c>
      <c r="K18" s="48">
        <v>41397</v>
      </c>
      <c r="L18" s="49">
        <v>11800</v>
      </c>
      <c r="M18" s="43">
        <v>11043</v>
      </c>
      <c r="N18" s="48">
        <v>41400</v>
      </c>
      <c r="O18" s="48">
        <v>41639</v>
      </c>
      <c r="P18" s="43">
        <v>1</v>
      </c>
      <c r="Q18" s="43" t="s">
        <v>142</v>
      </c>
      <c r="R18" s="43"/>
      <c r="S18" s="43"/>
      <c r="T18" s="50" t="s">
        <v>134</v>
      </c>
      <c r="U18" s="51" t="s">
        <v>120</v>
      </c>
      <c r="V18" s="52">
        <v>41628</v>
      </c>
      <c r="W18" s="53">
        <v>11213</v>
      </c>
      <c r="X18" s="54" t="s">
        <v>145</v>
      </c>
      <c r="Y18" s="52">
        <v>41640</v>
      </c>
      <c r="Z18" s="52">
        <v>41820</v>
      </c>
      <c r="AA18" s="43"/>
      <c r="AB18" s="43"/>
      <c r="AC18" s="55"/>
      <c r="AD18" s="56"/>
      <c r="AE18" s="57"/>
      <c r="AF18" s="55">
        <v>11800</v>
      </c>
      <c r="AG18" s="55">
        <f>1500*12</f>
        <v>18000</v>
      </c>
      <c r="AH18" s="55">
        <f>1500*11</f>
        <v>16500</v>
      </c>
      <c r="AI18" s="55">
        <f>1500+1500+1500+1500+1500+1500+1500+1500+1500+1500+1500+1500+1500</f>
        <v>19500</v>
      </c>
      <c r="AJ18" s="55">
        <f>1500+1500+1500+1500+1500+1500+1500+1500+1500</f>
        <v>13500</v>
      </c>
      <c r="AK18" s="58">
        <f>AF18+AG18+AH18+AI18+AJ18</f>
        <v>79300</v>
      </c>
      <c r="AL18" s="46"/>
      <c r="AM18" s="59"/>
      <c r="AN18" s="60"/>
      <c r="AO18" s="61"/>
      <c r="AP18" s="62"/>
      <c r="AQ18" s="59"/>
      <c r="AR18" s="59"/>
      <c r="AS18" s="59"/>
      <c r="AT18" s="59"/>
      <c r="AU18" s="63"/>
      <c r="AV18" s="64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6"/>
    </row>
    <row r="19" spans="1:59" s="1" customFormat="1" x14ac:dyDescent="0.25">
      <c r="A19" s="378"/>
      <c r="B19" s="68"/>
      <c r="C19" s="69"/>
      <c r="D19" s="69"/>
      <c r="E19" s="69"/>
      <c r="F19" s="70"/>
      <c r="G19" s="71"/>
      <c r="H19" s="72"/>
      <c r="I19" s="73"/>
      <c r="J19" s="69"/>
      <c r="K19" s="74"/>
      <c r="L19" s="75"/>
      <c r="M19" s="69"/>
      <c r="N19" s="74"/>
      <c r="O19" s="74"/>
      <c r="P19" s="69"/>
      <c r="Q19" s="69"/>
      <c r="R19" s="69"/>
      <c r="S19" s="69"/>
      <c r="T19" s="76"/>
      <c r="U19" s="77" t="s">
        <v>122</v>
      </c>
      <c r="V19" s="78">
        <v>41815</v>
      </c>
      <c r="W19" s="79">
        <v>11337</v>
      </c>
      <c r="X19" s="80" t="s">
        <v>145</v>
      </c>
      <c r="Y19" s="78">
        <v>41821</v>
      </c>
      <c r="Z19" s="78">
        <v>42004</v>
      </c>
      <c r="AA19" s="69"/>
      <c r="AB19" s="69"/>
      <c r="AC19" s="69"/>
      <c r="AD19" s="81"/>
      <c r="AE19" s="68"/>
      <c r="AF19" s="69"/>
      <c r="AG19" s="69"/>
      <c r="AH19" s="69"/>
      <c r="AI19" s="69"/>
      <c r="AJ19" s="82"/>
      <c r="AK19" s="81"/>
      <c r="AL19" s="68"/>
      <c r="AM19" s="83"/>
      <c r="AN19" s="70"/>
      <c r="AO19" s="84"/>
      <c r="AP19" s="85"/>
      <c r="AQ19" s="83"/>
      <c r="AR19" s="83"/>
      <c r="AS19" s="83"/>
      <c r="AT19" s="83"/>
      <c r="AU19" s="86"/>
      <c r="AV19" s="87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9"/>
    </row>
    <row r="20" spans="1:59" s="1" customFormat="1" x14ac:dyDescent="0.25">
      <c r="A20" s="378"/>
      <c r="B20" s="68"/>
      <c r="C20" s="69"/>
      <c r="D20" s="69"/>
      <c r="E20" s="69"/>
      <c r="F20" s="70"/>
      <c r="G20" s="71"/>
      <c r="H20" s="72"/>
      <c r="I20" s="73"/>
      <c r="J20" s="69"/>
      <c r="K20" s="74"/>
      <c r="L20" s="75"/>
      <c r="M20" s="69"/>
      <c r="N20" s="74"/>
      <c r="O20" s="74"/>
      <c r="P20" s="69"/>
      <c r="Q20" s="69"/>
      <c r="R20" s="69"/>
      <c r="S20" s="69"/>
      <c r="T20" s="76"/>
      <c r="U20" s="77" t="s">
        <v>123</v>
      </c>
      <c r="V20" s="78">
        <v>41984</v>
      </c>
      <c r="W20" s="79">
        <v>11458</v>
      </c>
      <c r="X20" s="80" t="s">
        <v>145</v>
      </c>
      <c r="Y20" s="90">
        <v>42005</v>
      </c>
      <c r="Z20" s="90">
        <v>42185</v>
      </c>
      <c r="AA20" s="69"/>
      <c r="AB20" s="69"/>
      <c r="AC20" s="69"/>
      <c r="AD20" s="81"/>
      <c r="AE20" s="68"/>
      <c r="AF20" s="69"/>
      <c r="AG20" s="69"/>
      <c r="AH20" s="69"/>
      <c r="AI20" s="69"/>
      <c r="AJ20" s="82"/>
      <c r="AK20" s="81"/>
      <c r="AL20" s="68"/>
      <c r="AM20" s="83"/>
      <c r="AN20" s="70"/>
      <c r="AO20" s="84"/>
      <c r="AP20" s="85"/>
      <c r="AQ20" s="83"/>
      <c r="AR20" s="83"/>
      <c r="AS20" s="83"/>
      <c r="AT20" s="83"/>
      <c r="AU20" s="86"/>
      <c r="AV20" s="87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9"/>
    </row>
    <row r="21" spans="1:59" s="1" customFormat="1" x14ac:dyDescent="0.25">
      <c r="A21" s="378"/>
      <c r="B21" s="68"/>
      <c r="C21" s="69"/>
      <c r="D21" s="69"/>
      <c r="E21" s="69"/>
      <c r="F21" s="70"/>
      <c r="G21" s="71"/>
      <c r="H21" s="72"/>
      <c r="I21" s="73"/>
      <c r="J21" s="69"/>
      <c r="K21" s="74"/>
      <c r="L21" s="75"/>
      <c r="M21" s="69"/>
      <c r="N21" s="74"/>
      <c r="O21" s="74"/>
      <c r="P21" s="69"/>
      <c r="Q21" s="69"/>
      <c r="R21" s="69"/>
      <c r="S21" s="69"/>
      <c r="T21" s="76"/>
      <c r="U21" s="77" t="s">
        <v>116</v>
      </c>
      <c r="V21" s="78">
        <v>42171</v>
      </c>
      <c r="W21" s="79">
        <v>11580</v>
      </c>
      <c r="X21" s="80" t="s">
        <v>145</v>
      </c>
      <c r="Y21" s="90">
        <v>42186</v>
      </c>
      <c r="Z21" s="90">
        <v>42369</v>
      </c>
      <c r="AA21" s="69"/>
      <c r="AB21" s="69"/>
      <c r="AC21" s="69"/>
      <c r="AD21" s="81"/>
      <c r="AE21" s="68"/>
      <c r="AF21" s="69"/>
      <c r="AG21" s="69"/>
      <c r="AH21" s="69"/>
      <c r="AI21" s="69"/>
      <c r="AJ21" s="82"/>
      <c r="AK21" s="81"/>
      <c r="AL21" s="68"/>
      <c r="AM21" s="83"/>
      <c r="AN21" s="70"/>
      <c r="AO21" s="84"/>
      <c r="AP21" s="85"/>
      <c r="AQ21" s="83"/>
      <c r="AR21" s="83"/>
      <c r="AS21" s="83"/>
      <c r="AT21" s="83"/>
      <c r="AU21" s="86"/>
      <c r="AV21" s="87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9"/>
    </row>
    <row r="22" spans="1:59" s="1" customFormat="1" x14ac:dyDescent="0.25">
      <c r="A22" s="378"/>
      <c r="B22" s="68"/>
      <c r="C22" s="69"/>
      <c r="D22" s="69"/>
      <c r="E22" s="69"/>
      <c r="F22" s="70"/>
      <c r="G22" s="71"/>
      <c r="H22" s="72"/>
      <c r="I22" s="73"/>
      <c r="J22" s="69"/>
      <c r="K22" s="74"/>
      <c r="L22" s="75"/>
      <c r="M22" s="69"/>
      <c r="N22" s="74"/>
      <c r="O22" s="74"/>
      <c r="P22" s="69"/>
      <c r="Q22" s="69"/>
      <c r="R22" s="69"/>
      <c r="S22" s="69"/>
      <c r="T22" s="76"/>
      <c r="U22" s="91" t="s">
        <v>124</v>
      </c>
      <c r="V22" s="92">
        <v>42367</v>
      </c>
      <c r="W22" s="93">
        <v>11718</v>
      </c>
      <c r="X22" s="94" t="s">
        <v>145</v>
      </c>
      <c r="Y22" s="95">
        <v>42370</v>
      </c>
      <c r="Z22" s="95">
        <v>42735</v>
      </c>
      <c r="AA22" s="69"/>
      <c r="AB22" s="69"/>
      <c r="AC22" s="69"/>
      <c r="AD22" s="81"/>
      <c r="AE22" s="68"/>
      <c r="AF22" s="69"/>
      <c r="AG22" s="69"/>
      <c r="AH22" s="69"/>
      <c r="AI22" s="69"/>
      <c r="AJ22" s="82"/>
      <c r="AK22" s="81"/>
      <c r="AL22" s="68"/>
      <c r="AM22" s="83"/>
      <c r="AN22" s="70"/>
      <c r="AO22" s="84"/>
      <c r="AP22" s="85"/>
      <c r="AQ22" s="83"/>
      <c r="AR22" s="83"/>
      <c r="AS22" s="83"/>
      <c r="AT22" s="83"/>
      <c r="AU22" s="86"/>
      <c r="AV22" s="87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9"/>
    </row>
    <row r="23" spans="1:59" s="1" customFormat="1" x14ac:dyDescent="0.25">
      <c r="A23" s="378"/>
      <c r="B23" s="68"/>
      <c r="C23" s="69"/>
      <c r="D23" s="69"/>
      <c r="E23" s="69"/>
      <c r="F23" s="70"/>
      <c r="G23" s="71"/>
      <c r="H23" s="72"/>
      <c r="I23" s="73"/>
      <c r="J23" s="69"/>
      <c r="K23" s="74"/>
      <c r="L23" s="75"/>
      <c r="M23" s="69"/>
      <c r="N23" s="74"/>
      <c r="O23" s="74"/>
      <c r="P23" s="69"/>
      <c r="Q23" s="69"/>
      <c r="R23" s="69"/>
      <c r="S23" s="69"/>
      <c r="T23" s="76"/>
      <c r="U23" s="91" t="s">
        <v>125</v>
      </c>
      <c r="V23" s="92">
        <v>42730</v>
      </c>
      <c r="W23" s="93">
        <v>11970</v>
      </c>
      <c r="X23" s="94" t="s">
        <v>145</v>
      </c>
      <c r="Y23" s="95">
        <v>42736</v>
      </c>
      <c r="Z23" s="95">
        <v>42825</v>
      </c>
      <c r="AA23" s="69"/>
      <c r="AB23" s="69"/>
      <c r="AC23" s="69"/>
      <c r="AD23" s="81"/>
      <c r="AE23" s="68"/>
      <c r="AF23" s="69"/>
      <c r="AG23" s="69"/>
      <c r="AH23" s="69"/>
      <c r="AI23" s="69"/>
      <c r="AJ23" s="82"/>
      <c r="AK23" s="81"/>
      <c r="AL23" s="68"/>
      <c r="AM23" s="83"/>
      <c r="AN23" s="70"/>
      <c r="AO23" s="84"/>
      <c r="AP23" s="85"/>
      <c r="AQ23" s="83"/>
      <c r="AR23" s="83"/>
      <c r="AS23" s="83"/>
      <c r="AT23" s="83"/>
      <c r="AU23" s="86"/>
      <c r="AV23" s="87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9"/>
    </row>
    <row r="24" spans="1:59" ht="13.5" thickBot="1" x14ac:dyDescent="0.3">
      <c r="A24" s="379"/>
      <c r="B24" s="97"/>
      <c r="C24" s="98"/>
      <c r="D24" s="98"/>
      <c r="E24" s="98"/>
      <c r="F24" s="99"/>
      <c r="G24" s="100"/>
      <c r="H24" s="101"/>
      <c r="I24" s="102"/>
      <c r="J24" s="98"/>
      <c r="K24" s="103"/>
      <c r="L24" s="104"/>
      <c r="M24" s="98"/>
      <c r="N24" s="103"/>
      <c r="O24" s="103"/>
      <c r="P24" s="98"/>
      <c r="Q24" s="98"/>
      <c r="R24" s="98"/>
      <c r="S24" s="98"/>
      <c r="T24" s="105"/>
      <c r="U24" s="106" t="s">
        <v>126</v>
      </c>
      <c r="V24" s="107">
        <v>42824</v>
      </c>
      <c r="W24" s="108">
        <v>12026</v>
      </c>
      <c r="X24" s="109" t="s">
        <v>145</v>
      </c>
      <c r="Y24" s="110">
        <v>42826</v>
      </c>
      <c r="Z24" s="110">
        <v>43100</v>
      </c>
      <c r="AA24" s="98"/>
      <c r="AB24" s="98"/>
      <c r="AC24" s="98"/>
      <c r="AD24" s="111"/>
      <c r="AE24" s="97"/>
      <c r="AF24" s="98"/>
      <c r="AG24" s="98"/>
      <c r="AH24" s="98"/>
      <c r="AI24" s="98"/>
      <c r="AJ24" s="112"/>
      <c r="AK24" s="111"/>
      <c r="AL24" s="97"/>
      <c r="AM24" s="113"/>
      <c r="AN24" s="99"/>
      <c r="AO24" s="114"/>
      <c r="AP24" s="115"/>
      <c r="AQ24" s="113"/>
      <c r="AR24" s="113"/>
      <c r="AS24" s="113"/>
      <c r="AT24" s="113"/>
      <c r="AU24" s="116"/>
      <c r="AV24" s="117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9"/>
    </row>
    <row r="25" spans="1:59" x14ac:dyDescent="0.25">
      <c r="A25" s="377">
        <v>2</v>
      </c>
      <c r="B25" s="42" t="s">
        <v>129</v>
      </c>
      <c r="C25" s="43" t="s">
        <v>112</v>
      </c>
      <c r="D25" s="43" t="s">
        <v>140</v>
      </c>
      <c r="E25" s="43" t="s">
        <v>117</v>
      </c>
      <c r="F25" s="44" t="s">
        <v>137</v>
      </c>
      <c r="G25" s="45">
        <v>10846</v>
      </c>
      <c r="H25" s="46" t="s">
        <v>113</v>
      </c>
      <c r="I25" s="47" t="s">
        <v>147</v>
      </c>
      <c r="J25" s="43" t="s">
        <v>114</v>
      </c>
      <c r="K25" s="48">
        <v>41155</v>
      </c>
      <c r="L25" s="49">
        <v>208799.39</v>
      </c>
      <c r="M25" s="120">
        <v>10865</v>
      </c>
      <c r="N25" s="48">
        <v>41155</v>
      </c>
      <c r="O25" s="48" t="s">
        <v>138</v>
      </c>
      <c r="P25" s="43">
        <v>1</v>
      </c>
      <c r="Q25" s="43" t="s">
        <v>142</v>
      </c>
      <c r="R25" s="43"/>
      <c r="S25" s="43"/>
      <c r="T25" s="121" t="s">
        <v>165</v>
      </c>
      <c r="U25" s="122" t="s">
        <v>120</v>
      </c>
      <c r="V25" s="123">
        <v>41260</v>
      </c>
      <c r="W25" s="124">
        <v>10955</v>
      </c>
      <c r="X25" s="125" t="s">
        <v>127</v>
      </c>
      <c r="Y25" s="123">
        <v>41275</v>
      </c>
      <c r="Z25" s="123">
        <v>41394</v>
      </c>
      <c r="AA25" s="126"/>
      <c r="AB25" s="126"/>
      <c r="AC25" s="127"/>
      <c r="AD25" s="128"/>
      <c r="AE25" s="129"/>
      <c r="AF25" s="127"/>
      <c r="AG25" s="127"/>
      <c r="AH25" s="130"/>
      <c r="AI25" s="55">
        <f>41054+41054+39001.3+39001.3+39001.3+39001.3+39001.3+39001.3+39001.3+39001.3+38590.75+36948.6+36948.6</f>
        <v>506606.34999999992</v>
      </c>
      <c r="AJ25" s="55">
        <f>36948+36948.6+36948.6+36948.6+36948.6+36948.6+36948.6+36948.6+36948.6</f>
        <v>332536.8</v>
      </c>
      <c r="AK25" s="58">
        <f>AG34+AF34+AH34+AI25+AJ25</f>
        <v>2331817.65</v>
      </c>
      <c r="AL25" s="46"/>
      <c r="AM25" s="131"/>
      <c r="AN25" s="131"/>
      <c r="AO25" s="132"/>
      <c r="AP25" s="133"/>
      <c r="AQ25" s="131"/>
      <c r="AR25" s="131"/>
      <c r="AS25" s="131"/>
      <c r="AT25" s="131"/>
      <c r="AU25" s="134"/>
      <c r="AV25" s="135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7"/>
    </row>
    <row r="26" spans="1:59" x14ac:dyDescent="0.25">
      <c r="A26" s="378"/>
      <c r="B26" s="68"/>
      <c r="C26" s="69"/>
      <c r="D26" s="69"/>
      <c r="E26" s="69"/>
      <c r="F26" s="70"/>
      <c r="G26" s="71"/>
      <c r="H26" s="72"/>
      <c r="I26" s="73"/>
      <c r="J26" s="69"/>
      <c r="K26" s="74"/>
      <c r="L26" s="75"/>
      <c r="M26" s="138"/>
      <c r="N26" s="74"/>
      <c r="O26" s="74"/>
      <c r="P26" s="69"/>
      <c r="Q26" s="69"/>
      <c r="R26" s="69"/>
      <c r="S26" s="69"/>
      <c r="T26" s="139"/>
      <c r="U26" s="91" t="s">
        <v>122</v>
      </c>
      <c r="V26" s="92">
        <v>41372</v>
      </c>
      <c r="W26" s="93">
        <v>11032</v>
      </c>
      <c r="X26" s="94" t="s">
        <v>127</v>
      </c>
      <c r="Y26" s="92">
        <v>41395</v>
      </c>
      <c r="Z26" s="92">
        <v>41514</v>
      </c>
      <c r="AA26" s="140"/>
      <c r="AB26" s="140"/>
      <c r="AC26" s="141"/>
      <c r="AD26" s="142"/>
      <c r="AE26" s="143"/>
      <c r="AF26" s="141"/>
      <c r="AG26" s="141"/>
      <c r="AH26" s="144"/>
      <c r="AI26" s="82"/>
      <c r="AJ26" s="82"/>
      <c r="AK26" s="145"/>
      <c r="AL26" s="72"/>
      <c r="AM26" s="146"/>
      <c r="AN26" s="146"/>
      <c r="AO26" s="147"/>
      <c r="AP26" s="148"/>
      <c r="AQ26" s="146"/>
      <c r="AR26" s="146"/>
      <c r="AS26" s="146"/>
      <c r="AT26" s="146"/>
      <c r="AU26" s="149"/>
      <c r="AV26" s="150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2"/>
    </row>
    <row r="27" spans="1:59" ht="25.5" x14ac:dyDescent="0.25">
      <c r="A27" s="378"/>
      <c r="B27" s="68"/>
      <c r="C27" s="69"/>
      <c r="D27" s="69"/>
      <c r="E27" s="69"/>
      <c r="F27" s="70"/>
      <c r="G27" s="71"/>
      <c r="H27" s="72"/>
      <c r="I27" s="73"/>
      <c r="J27" s="69"/>
      <c r="K27" s="74"/>
      <c r="L27" s="75"/>
      <c r="M27" s="138"/>
      <c r="N27" s="74"/>
      <c r="O27" s="74"/>
      <c r="P27" s="69"/>
      <c r="Q27" s="69"/>
      <c r="R27" s="69"/>
      <c r="S27" s="69"/>
      <c r="T27" s="139"/>
      <c r="U27" s="91" t="s">
        <v>123</v>
      </c>
      <c r="V27" s="92">
        <v>77911</v>
      </c>
      <c r="W27" s="93">
        <v>11069</v>
      </c>
      <c r="X27" s="153" t="s">
        <v>139</v>
      </c>
      <c r="Y27" s="92">
        <v>41387</v>
      </c>
      <c r="Z27" s="92">
        <v>41514</v>
      </c>
      <c r="AA27" s="140"/>
      <c r="AB27" s="140"/>
      <c r="AC27" s="141"/>
      <c r="AD27" s="142"/>
      <c r="AE27" s="143"/>
      <c r="AF27" s="141"/>
      <c r="AG27" s="141"/>
      <c r="AH27" s="144"/>
      <c r="AI27" s="82"/>
      <c r="AJ27" s="82"/>
      <c r="AK27" s="145"/>
      <c r="AL27" s="72"/>
      <c r="AM27" s="146"/>
      <c r="AN27" s="146"/>
      <c r="AO27" s="147"/>
      <c r="AP27" s="148"/>
      <c r="AQ27" s="146"/>
      <c r="AR27" s="146"/>
      <c r="AS27" s="146"/>
      <c r="AT27" s="146"/>
      <c r="AU27" s="149"/>
      <c r="AV27" s="150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2"/>
    </row>
    <row r="28" spans="1:59" ht="25.5" x14ac:dyDescent="0.25">
      <c r="A28" s="378"/>
      <c r="B28" s="68"/>
      <c r="C28" s="69"/>
      <c r="D28" s="69"/>
      <c r="E28" s="69"/>
      <c r="F28" s="70"/>
      <c r="G28" s="71"/>
      <c r="H28" s="72"/>
      <c r="I28" s="73"/>
      <c r="J28" s="69"/>
      <c r="K28" s="74"/>
      <c r="L28" s="75"/>
      <c r="M28" s="138"/>
      <c r="N28" s="74"/>
      <c r="O28" s="74"/>
      <c r="P28" s="69"/>
      <c r="Q28" s="69"/>
      <c r="R28" s="69"/>
      <c r="S28" s="69"/>
      <c r="T28" s="139"/>
      <c r="U28" s="91" t="s">
        <v>116</v>
      </c>
      <c r="V28" s="92">
        <v>41426</v>
      </c>
      <c r="W28" s="93">
        <v>11078</v>
      </c>
      <c r="X28" s="153" t="s">
        <v>148</v>
      </c>
      <c r="Y28" s="92">
        <v>41395</v>
      </c>
      <c r="Z28" s="92">
        <v>41514</v>
      </c>
      <c r="AA28" s="154">
        <v>0.25</v>
      </c>
      <c r="AB28" s="140"/>
      <c r="AC28" s="141">
        <v>26100</v>
      </c>
      <c r="AD28" s="142"/>
      <c r="AE28" s="143">
        <f>L25-AD28+AC28</f>
        <v>234899.39</v>
      </c>
      <c r="AF28" s="141"/>
      <c r="AG28" s="141"/>
      <c r="AH28" s="144"/>
      <c r="AI28" s="82"/>
      <c r="AJ28" s="82"/>
      <c r="AK28" s="145"/>
      <c r="AL28" s="72"/>
      <c r="AM28" s="146"/>
      <c r="AN28" s="146"/>
      <c r="AO28" s="147"/>
      <c r="AP28" s="148"/>
      <c r="AQ28" s="146"/>
      <c r="AR28" s="146"/>
      <c r="AS28" s="146"/>
      <c r="AT28" s="146"/>
      <c r="AU28" s="149"/>
      <c r="AV28" s="150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2"/>
    </row>
    <row r="29" spans="1:59" x14ac:dyDescent="0.25">
      <c r="A29" s="378"/>
      <c r="B29" s="68"/>
      <c r="C29" s="69"/>
      <c r="D29" s="69"/>
      <c r="E29" s="69"/>
      <c r="F29" s="70"/>
      <c r="G29" s="71"/>
      <c r="H29" s="72"/>
      <c r="I29" s="73"/>
      <c r="J29" s="69"/>
      <c r="K29" s="74"/>
      <c r="L29" s="75"/>
      <c r="M29" s="138"/>
      <c r="N29" s="74"/>
      <c r="O29" s="74"/>
      <c r="P29" s="69"/>
      <c r="Q29" s="69"/>
      <c r="R29" s="69"/>
      <c r="S29" s="69"/>
      <c r="T29" s="139"/>
      <c r="U29" s="91" t="s">
        <v>124</v>
      </c>
      <c r="V29" s="92">
        <v>41502</v>
      </c>
      <c r="W29" s="93">
        <v>11126</v>
      </c>
      <c r="X29" s="94" t="s">
        <v>145</v>
      </c>
      <c r="Y29" s="92">
        <v>41515</v>
      </c>
      <c r="Z29" s="92">
        <v>41634</v>
      </c>
      <c r="AA29" s="140"/>
      <c r="AB29" s="140"/>
      <c r="AC29" s="141"/>
      <c r="AD29" s="142"/>
      <c r="AE29" s="143"/>
      <c r="AF29" s="141"/>
      <c r="AG29" s="141"/>
      <c r="AH29" s="144"/>
      <c r="AI29" s="82"/>
      <c r="AJ29" s="82"/>
      <c r="AK29" s="145"/>
      <c r="AL29" s="72"/>
      <c r="AM29" s="146"/>
      <c r="AN29" s="146"/>
      <c r="AO29" s="147"/>
      <c r="AP29" s="148"/>
      <c r="AQ29" s="146"/>
      <c r="AR29" s="146"/>
      <c r="AS29" s="146"/>
      <c r="AT29" s="146"/>
      <c r="AU29" s="149"/>
      <c r="AV29" s="150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2"/>
    </row>
    <row r="30" spans="1:59" x14ac:dyDescent="0.25">
      <c r="A30" s="378"/>
      <c r="B30" s="68"/>
      <c r="C30" s="69"/>
      <c r="D30" s="69"/>
      <c r="E30" s="69"/>
      <c r="F30" s="70"/>
      <c r="G30" s="71"/>
      <c r="H30" s="72"/>
      <c r="I30" s="73"/>
      <c r="J30" s="69"/>
      <c r="K30" s="74"/>
      <c r="L30" s="75"/>
      <c r="M30" s="138"/>
      <c r="N30" s="74"/>
      <c r="O30" s="74"/>
      <c r="P30" s="69"/>
      <c r="Q30" s="69"/>
      <c r="R30" s="69"/>
      <c r="S30" s="69"/>
      <c r="T30" s="139"/>
      <c r="U30" s="91" t="s">
        <v>125</v>
      </c>
      <c r="V30" s="92">
        <v>41631</v>
      </c>
      <c r="W30" s="93">
        <v>11217</v>
      </c>
      <c r="X30" s="94" t="s">
        <v>145</v>
      </c>
      <c r="Y30" s="92">
        <v>41635</v>
      </c>
      <c r="Z30" s="92">
        <v>41754</v>
      </c>
      <c r="AA30" s="140"/>
      <c r="AB30" s="140"/>
      <c r="AC30" s="141"/>
      <c r="AD30" s="142"/>
      <c r="AE30" s="143"/>
      <c r="AF30" s="141"/>
      <c r="AG30" s="141"/>
      <c r="AH30" s="144"/>
      <c r="AI30" s="82"/>
      <c r="AJ30" s="82"/>
      <c r="AK30" s="145"/>
      <c r="AL30" s="72"/>
      <c r="AM30" s="146"/>
      <c r="AN30" s="146"/>
      <c r="AO30" s="147"/>
      <c r="AP30" s="148"/>
      <c r="AQ30" s="146"/>
      <c r="AR30" s="146"/>
      <c r="AS30" s="146"/>
      <c r="AT30" s="146"/>
      <c r="AU30" s="149"/>
      <c r="AV30" s="150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2"/>
    </row>
    <row r="31" spans="1:59" ht="25.5" x14ac:dyDescent="0.25">
      <c r="A31" s="378"/>
      <c r="B31" s="68"/>
      <c r="C31" s="69"/>
      <c r="D31" s="69"/>
      <c r="E31" s="69"/>
      <c r="F31" s="70"/>
      <c r="G31" s="71"/>
      <c r="H31" s="72"/>
      <c r="I31" s="73"/>
      <c r="J31" s="69"/>
      <c r="K31" s="74"/>
      <c r="L31" s="75"/>
      <c r="M31" s="138"/>
      <c r="N31" s="74"/>
      <c r="O31" s="74"/>
      <c r="P31" s="69"/>
      <c r="Q31" s="69"/>
      <c r="R31" s="69"/>
      <c r="S31" s="69"/>
      <c r="T31" s="139"/>
      <c r="U31" s="155" t="s">
        <v>126</v>
      </c>
      <c r="V31" s="156">
        <v>41648</v>
      </c>
      <c r="W31" s="157">
        <v>11237</v>
      </c>
      <c r="X31" s="158" t="s">
        <v>149</v>
      </c>
      <c r="Y31" s="78">
        <v>41275</v>
      </c>
      <c r="Z31" s="78">
        <v>41754</v>
      </c>
      <c r="AA31" s="159">
        <v>9.8799999999999999E-2</v>
      </c>
      <c r="AB31" s="160"/>
      <c r="AC31" s="161">
        <v>17202</v>
      </c>
      <c r="AD31" s="162"/>
      <c r="AE31" s="163"/>
      <c r="AF31" s="161"/>
      <c r="AG31" s="161"/>
      <c r="AH31" s="164"/>
      <c r="AI31" s="82"/>
      <c r="AJ31" s="82"/>
      <c r="AK31" s="145"/>
      <c r="AL31" s="72"/>
      <c r="AM31" s="146"/>
      <c r="AN31" s="146"/>
      <c r="AO31" s="147"/>
      <c r="AP31" s="148"/>
      <c r="AQ31" s="146"/>
      <c r="AR31" s="146"/>
      <c r="AS31" s="146"/>
      <c r="AT31" s="146"/>
      <c r="AU31" s="149"/>
      <c r="AV31" s="150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2"/>
    </row>
    <row r="32" spans="1:59" ht="25.5" x14ac:dyDescent="0.25">
      <c r="A32" s="378"/>
      <c r="B32" s="68"/>
      <c r="C32" s="69"/>
      <c r="D32" s="69"/>
      <c r="E32" s="69"/>
      <c r="F32" s="70"/>
      <c r="G32" s="71"/>
      <c r="H32" s="72"/>
      <c r="I32" s="73"/>
      <c r="J32" s="69"/>
      <c r="K32" s="74"/>
      <c r="L32" s="75"/>
      <c r="M32" s="138"/>
      <c r="N32" s="74"/>
      <c r="O32" s="74"/>
      <c r="P32" s="69"/>
      <c r="Q32" s="69"/>
      <c r="R32" s="69"/>
      <c r="S32" s="69"/>
      <c r="T32" s="139" t="s">
        <v>166</v>
      </c>
      <c r="U32" s="165"/>
      <c r="V32" s="166"/>
      <c r="W32" s="167"/>
      <c r="X32" s="158" t="s">
        <v>167</v>
      </c>
      <c r="Y32" s="78">
        <v>41275</v>
      </c>
      <c r="Z32" s="78">
        <v>41639</v>
      </c>
      <c r="AA32" s="159"/>
      <c r="AB32" s="160"/>
      <c r="AC32" s="161">
        <v>46961.46</v>
      </c>
      <c r="AD32" s="162"/>
      <c r="AE32" s="163"/>
      <c r="AF32" s="161"/>
      <c r="AG32" s="161"/>
      <c r="AH32" s="164"/>
      <c r="AI32" s="82"/>
      <c r="AJ32" s="82"/>
      <c r="AK32" s="145"/>
      <c r="AL32" s="72"/>
      <c r="AM32" s="146"/>
      <c r="AN32" s="146"/>
      <c r="AO32" s="147"/>
      <c r="AP32" s="148"/>
      <c r="AQ32" s="146"/>
      <c r="AR32" s="146"/>
      <c r="AS32" s="146"/>
      <c r="AT32" s="146"/>
      <c r="AU32" s="149"/>
      <c r="AV32" s="150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2"/>
    </row>
    <row r="33" spans="1:59" ht="13.5" thickBot="1" x14ac:dyDescent="0.3">
      <c r="A33" s="378"/>
      <c r="B33" s="68"/>
      <c r="C33" s="69"/>
      <c r="D33" s="69"/>
      <c r="E33" s="69"/>
      <c r="F33" s="70"/>
      <c r="G33" s="71"/>
      <c r="H33" s="72"/>
      <c r="I33" s="73"/>
      <c r="J33" s="69"/>
      <c r="K33" s="74"/>
      <c r="L33" s="75"/>
      <c r="M33" s="138"/>
      <c r="N33" s="74"/>
      <c r="O33" s="74"/>
      <c r="P33" s="69"/>
      <c r="Q33" s="69"/>
      <c r="R33" s="69"/>
      <c r="S33" s="69"/>
      <c r="T33" s="139"/>
      <c r="U33" s="77" t="s">
        <v>121</v>
      </c>
      <c r="V33" s="78">
        <v>41751</v>
      </c>
      <c r="W33" s="79">
        <v>11290</v>
      </c>
      <c r="X33" s="80" t="s">
        <v>145</v>
      </c>
      <c r="Y33" s="78">
        <v>41755</v>
      </c>
      <c r="Z33" s="78">
        <v>41874</v>
      </c>
      <c r="AA33" s="159"/>
      <c r="AB33" s="160"/>
      <c r="AC33" s="161"/>
      <c r="AD33" s="162"/>
      <c r="AE33" s="143"/>
      <c r="AF33" s="141"/>
      <c r="AG33" s="141"/>
      <c r="AH33" s="144"/>
      <c r="AI33" s="82"/>
      <c r="AJ33" s="82"/>
      <c r="AK33" s="145"/>
      <c r="AL33" s="72"/>
      <c r="AM33" s="146"/>
      <c r="AN33" s="146"/>
      <c r="AO33" s="147"/>
      <c r="AP33" s="148"/>
      <c r="AQ33" s="146"/>
      <c r="AR33" s="146"/>
      <c r="AS33" s="146"/>
      <c r="AT33" s="146"/>
      <c r="AU33" s="149"/>
      <c r="AV33" s="150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2"/>
    </row>
    <row r="34" spans="1:59" ht="25.5" x14ac:dyDescent="0.25">
      <c r="A34" s="378"/>
      <c r="B34" s="68"/>
      <c r="C34" s="69"/>
      <c r="D34" s="69"/>
      <c r="E34" s="69"/>
      <c r="F34" s="70"/>
      <c r="G34" s="71"/>
      <c r="H34" s="72"/>
      <c r="I34" s="73"/>
      <c r="J34" s="69"/>
      <c r="K34" s="74"/>
      <c r="L34" s="75"/>
      <c r="M34" s="138"/>
      <c r="N34" s="74"/>
      <c r="O34" s="74"/>
      <c r="P34" s="69"/>
      <c r="Q34" s="69"/>
      <c r="R34" s="69"/>
      <c r="S34" s="69"/>
      <c r="T34" s="168"/>
      <c r="U34" s="51" t="s">
        <v>143</v>
      </c>
      <c r="V34" s="52">
        <v>41813</v>
      </c>
      <c r="W34" s="53">
        <v>11337</v>
      </c>
      <c r="X34" s="169" t="s">
        <v>164</v>
      </c>
      <c r="Y34" s="52">
        <v>41640</v>
      </c>
      <c r="Z34" s="52">
        <v>41874</v>
      </c>
      <c r="AA34" s="170">
        <v>7.3599999999999999E-2</v>
      </c>
      <c r="AB34" s="43"/>
      <c r="AC34" s="55">
        <v>28138</v>
      </c>
      <c r="AD34" s="56"/>
      <c r="AE34" s="171">
        <f>AE28+AC34</f>
        <v>263037.39</v>
      </c>
      <c r="AF34" s="172">
        <v>335818.17</v>
      </c>
      <c r="AG34" s="172">
        <f>307905+51317.5+51317.5+51317.5+51317.5+46961.46+51317.5+51317.5</f>
        <v>662771.46</v>
      </c>
      <c r="AH34" s="172">
        <v>494084.87</v>
      </c>
      <c r="AI34" s="82"/>
      <c r="AJ34" s="82"/>
      <c r="AK34" s="145"/>
      <c r="AL34" s="72"/>
      <c r="AM34" s="146"/>
      <c r="AN34" s="146"/>
      <c r="AO34" s="147"/>
      <c r="AP34" s="148"/>
      <c r="AQ34" s="146"/>
      <c r="AR34" s="146"/>
      <c r="AS34" s="146"/>
      <c r="AT34" s="146"/>
      <c r="AU34" s="149"/>
      <c r="AV34" s="150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2"/>
    </row>
    <row r="35" spans="1:59" x14ac:dyDescent="0.25">
      <c r="A35" s="378"/>
      <c r="B35" s="68"/>
      <c r="C35" s="69"/>
      <c r="D35" s="69"/>
      <c r="E35" s="69"/>
      <c r="F35" s="70"/>
      <c r="G35" s="71"/>
      <c r="H35" s="72"/>
      <c r="I35" s="73"/>
      <c r="J35" s="69"/>
      <c r="K35" s="74"/>
      <c r="L35" s="75"/>
      <c r="M35" s="138"/>
      <c r="N35" s="74"/>
      <c r="O35" s="74"/>
      <c r="P35" s="69"/>
      <c r="Q35" s="69"/>
      <c r="R35" s="69"/>
      <c r="S35" s="69"/>
      <c r="T35" s="168"/>
      <c r="U35" s="77" t="s">
        <v>156</v>
      </c>
      <c r="V35" s="78">
        <v>41866</v>
      </c>
      <c r="W35" s="79">
        <v>11376</v>
      </c>
      <c r="X35" s="94" t="s">
        <v>145</v>
      </c>
      <c r="Y35" s="78">
        <v>41875</v>
      </c>
      <c r="Z35" s="78">
        <v>41995</v>
      </c>
      <c r="AA35" s="69"/>
      <c r="AB35" s="69"/>
      <c r="AC35" s="69"/>
      <c r="AD35" s="81"/>
      <c r="AE35" s="68"/>
      <c r="AF35" s="69"/>
      <c r="AG35" s="69"/>
      <c r="AH35" s="69"/>
      <c r="AI35" s="82"/>
      <c r="AJ35" s="82"/>
      <c r="AK35" s="145"/>
      <c r="AL35" s="72"/>
      <c r="AM35" s="146"/>
      <c r="AN35" s="146"/>
      <c r="AO35" s="147"/>
      <c r="AP35" s="148"/>
      <c r="AQ35" s="146"/>
      <c r="AR35" s="146"/>
      <c r="AS35" s="146"/>
      <c r="AT35" s="146"/>
      <c r="AU35" s="149"/>
      <c r="AV35" s="150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2"/>
    </row>
    <row r="36" spans="1:59" x14ac:dyDescent="0.25">
      <c r="A36" s="378"/>
      <c r="B36" s="68"/>
      <c r="C36" s="69"/>
      <c r="D36" s="69"/>
      <c r="E36" s="69"/>
      <c r="F36" s="70"/>
      <c r="G36" s="71"/>
      <c r="H36" s="72"/>
      <c r="I36" s="73"/>
      <c r="J36" s="69"/>
      <c r="K36" s="74"/>
      <c r="L36" s="75"/>
      <c r="M36" s="138"/>
      <c r="N36" s="74"/>
      <c r="O36" s="74"/>
      <c r="P36" s="69"/>
      <c r="Q36" s="69"/>
      <c r="R36" s="69"/>
      <c r="S36" s="69"/>
      <c r="T36" s="168"/>
      <c r="U36" s="77" t="s">
        <v>174</v>
      </c>
      <c r="V36" s="78">
        <v>41984</v>
      </c>
      <c r="W36" s="79">
        <v>11458</v>
      </c>
      <c r="X36" s="94" t="s">
        <v>145</v>
      </c>
      <c r="Y36" s="78">
        <v>41996</v>
      </c>
      <c r="Z36" s="78">
        <v>42055</v>
      </c>
      <c r="AA36" s="69"/>
      <c r="AB36" s="69"/>
      <c r="AC36" s="69"/>
      <c r="AD36" s="81"/>
      <c r="AE36" s="68"/>
      <c r="AF36" s="69"/>
      <c r="AG36" s="69"/>
      <c r="AH36" s="69"/>
      <c r="AI36" s="82"/>
      <c r="AJ36" s="82"/>
      <c r="AK36" s="145"/>
      <c r="AL36" s="72"/>
      <c r="AM36" s="146"/>
      <c r="AN36" s="146"/>
      <c r="AO36" s="147"/>
      <c r="AP36" s="148"/>
      <c r="AQ36" s="146"/>
      <c r="AR36" s="146"/>
      <c r="AS36" s="146"/>
      <c r="AT36" s="146"/>
      <c r="AU36" s="149"/>
      <c r="AV36" s="150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2"/>
    </row>
    <row r="37" spans="1:59" x14ac:dyDescent="0.25">
      <c r="A37" s="378"/>
      <c r="B37" s="68"/>
      <c r="C37" s="69"/>
      <c r="D37" s="69"/>
      <c r="E37" s="69"/>
      <c r="F37" s="70"/>
      <c r="G37" s="71"/>
      <c r="H37" s="72"/>
      <c r="I37" s="73"/>
      <c r="J37" s="69"/>
      <c r="K37" s="74"/>
      <c r="L37" s="75"/>
      <c r="M37" s="138"/>
      <c r="N37" s="74"/>
      <c r="O37" s="74"/>
      <c r="P37" s="69"/>
      <c r="Q37" s="69"/>
      <c r="R37" s="69"/>
      <c r="S37" s="69"/>
      <c r="T37" s="168"/>
      <c r="U37" s="91" t="s">
        <v>196</v>
      </c>
      <c r="V37" s="92">
        <v>42053</v>
      </c>
      <c r="W37" s="93">
        <v>11513</v>
      </c>
      <c r="X37" s="94" t="s">
        <v>145</v>
      </c>
      <c r="Y37" s="78">
        <v>42056</v>
      </c>
      <c r="Z37" s="78">
        <v>42115</v>
      </c>
      <c r="AA37" s="69"/>
      <c r="AB37" s="69"/>
      <c r="AC37" s="69"/>
      <c r="AD37" s="81"/>
      <c r="AE37" s="68"/>
      <c r="AF37" s="69"/>
      <c r="AG37" s="69"/>
      <c r="AH37" s="69"/>
      <c r="AI37" s="82"/>
      <c r="AJ37" s="82"/>
      <c r="AK37" s="145"/>
      <c r="AL37" s="72"/>
      <c r="AM37" s="146"/>
      <c r="AN37" s="146"/>
      <c r="AO37" s="147"/>
      <c r="AP37" s="148"/>
      <c r="AQ37" s="146"/>
      <c r="AR37" s="146"/>
      <c r="AS37" s="146"/>
      <c r="AT37" s="146"/>
      <c r="AU37" s="149"/>
      <c r="AV37" s="150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2"/>
    </row>
    <row r="38" spans="1:59" x14ac:dyDescent="0.25">
      <c r="A38" s="378"/>
      <c r="B38" s="68"/>
      <c r="C38" s="69"/>
      <c r="D38" s="69"/>
      <c r="E38" s="69"/>
      <c r="F38" s="70"/>
      <c r="G38" s="71"/>
      <c r="H38" s="72"/>
      <c r="I38" s="73"/>
      <c r="J38" s="69"/>
      <c r="K38" s="74"/>
      <c r="L38" s="75"/>
      <c r="M38" s="138"/>
      <c r="N38" s="74"/>
      <c r="O38" s="74"/>
      <c r="P38" s="69"/>
      <c r="Q38" s="69"/>
      <c r="R38" s="69"/>
      <c r="S38" s="69"/>
      <c r="T38" s="168"/>
      <c r="U38" s="77" t="s">
        <v>197</v>
      </c>
      <c r="V38" s="78">
        <v>42111</v>
      </c>
      <c r="W38" s="79">
        <v>11537</v>
      </c>
      <c r="X38" s="94" t="s">
        <v>145</v>
      </c>
      <c r="Y38" s="78">
        <v>42116</v>
      </c>
      <c r="Z38" s="78">
        <v>42175</v>
      </c>
      <c r="AA38" s="69"/>
      <c r="AB38" s="69"/>
      <c r="AC38" s="69"/>
      <c r="AD38" s="81"/>
      <c r="AE38" s="68"/>
      <c r="AF38" s="69"/>
      <c r="AG38" s="69"/>
      <c r="AH38" s="69"/>
      <c r="AI38" s="82"/>
      <c r="AJ38" s="82"/>
      <c r="AK38" s="145"/>
      <c r="AL38" s="72"/>
      <c r="AM38" s="146"/>
      <c r="AN38" s="146"/>
      <c r="AO38" s="147"/>
      <c r="AP38" s="148"/>
      <c r="AQ38" s="146"/>
      <c r="AR38" s="146"/>
      <c r="AS38" s="146"/>
      <c r="AT38" s="146"/>
      <c r="AU38" s="149"/>
      <c r="AV38" s="150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2"/>
    </row>
    <row r="39" spans="1:59" x14ac:dyDescent="0.25">
      <c r="A39" s="378"/>
      <c r="B39" s="68"/>
      <c r="C39" s="69"/>
      <c r="D39" s="69"/>
      <c r="E39" s="69"/>
      <c r="F39" s="70"/>
      <c r="G39" s="71"/>
      <c r="H39" s="72"/>
      <c r="I39" s="73"/>
      <c r="J39" s="69"/>
      <c r="K39" s="74"/>
      <c r="L39" s="75"/>
      <c r="M39" s="138"/>
      <c r="N39" s="74"/>
      <c r="O39" s="74"/>
      <c r="P39" s="69"/>
      <c r="Q39" s="69"/>
      <c r="R39" s="69"/>
      <c r="S39" s="69"/>
      <c r="T39" s="168"/>
      <c r="U39" s="77" t="s">
        <v>198</v>
      </c>
      <c r="V39" s="78">
        <v>42158</v>
      </c>
      <c r="W39" s="79">
        <v>11571</v>
      </c>
      <c r="X39" s="94" t="s">
        <v>145</v>
      </c>
      <c r="Y39" s="78">
        <v>42176</v>
      </c>
      <c r="Z39" s="78">
        <v>42358</v>
      </c>
      <c r="AA39" s="69"/>
      <c r="AB39" s="69"/>
      <c r="AC39" s="69"/>
      <c r="AD39" s="81"/>
      <c r="AE39" s="68"/>
      <c r="AF39" s="69"/>
      <c r="AG39" s="69"/>
      <c r="AH39" s="69"/>
      <c r="AI39" s="82"/>
      <c r="AJ39" s="82"/>
      <c r="AK39" s="145"/>
      <c r="AL39" s="72"/>
      <c r="AM39" s="146"/>
      <c r="AN39" s="146"/>
      <c r="AO39" s="147"/>
      <c r="AP39" s="148"/>
      <c r="AQ39" s="146"/>
      <c r="AR39" s="146"/>
      <c r="AS39" s="146"/>
      <c r="AT39" s="146"/>
      <c r="AU39" s="149"/>
      <c r="AV39" s="150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2"/>
    </row>
    <row r="40" spans="1:59" x14ac:dyDescent="0.25">
      <c r="A40" s="378"/>
      <c r="B40" s="68"/>
      <c r="C40" s="69"/>
      <c r="D40" s="69"/>
      <c r="E40" s="69"/>
      <c r="F40" s="70"/>
      <c r="G40" s="71"/>
      <c r="H40" s="72"/>
      <c r="I40" s="73"/>
      <c r="J40" s="69"/>
      <c r="K40" s="74"/>
      <c r="L40" s="75"/>
      <c r="M40" s="138"/>
      <c r="N40" s="74"/>
      <c r="O40" s="74"/>
      <c r="P40" s="69"/>
      <c r="Q40" s="69"/>
      <c r="R40" s="69"/>
      <c r="S40" s="69"/>
      <c r="T40" s="168"/>
      <c r="U40" s="91" t="s">
        <v>213</v>
      </c>
      <c r="V40" s="92">
        <v>42356</v>
      </c>
      <c r="W40" s="93">
        <v>11718</v>
      </c>
      <c r="X40" s="94" t="s">
        <v>145</v>
      </c>
      <c r="Y40" s="92">
        <v>42359</v>
      </c>
      <c r="Z40" s="92">
        <v>42724</v>
      </c>
      <c r="AA40" s="69"/>
      <c r="AB40" s="69"/>
      <c r="AC40" s="69"/>
      <c r="AD40" s="81"/>
      <c r="AE40" s="68"/>
      <c r="AF40" s="69"/>
      <c r="AG40" s="69"/>
      <c r="AH40" s="69"/>
      <c r="AI40" s="82"/>
      <c r="AJ40" s="82"/>
      <c r="AK40" s="145"/>
      <c r="AL40" s="72"/>
      <c r="AM40" s="146"/>
      <c r="AN40" s="146"/>
      <c r="AO40" s="147"/>
      <c r="AP40" s="148"/>
      <c r="AQ40" s="146"/>
      <c r="AR40" s="146"/>
      <c r="AS40" s="146"/>
      <c r="AT40" s="146"/>
      <c r="AU40" s="149"/>
      <c r="AV40" s="150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2"/>
    </row>
    <row r="41" spans="1:59" x14ac:dyDescent="0.25">
      <c r="A41" s="378"/>
      <c r="B41" s="68"/>
      <c r="C41" s="69"/>
      <c r="D41" s="69"/>
      <c r="E41" s="69"/>
      <c r="F41" s="70"/>
      <c r="G41" s="71"/>
      <c r="H41" s="72"/>
      <c r="I41" s="73"/>
      <c r="J41" s="69"/>
      <c r="K41" s="74"/>
      <c r="L41" s="75"/>
      <c r="M41" s="138"/>
      <c r="N41" s="74"/>
      <c r="O41" s="74"/>
      <c r="P41" s="69"/>
      <c r="Q41" s="69"/>
      <c r="R41" s="69"/>
      <c r="S41" s="69"/>
      <c r="T41" s="168"/>
      <c r="U41" s="91" t="s">
        <v>239</v>
      </c>
      <c r="V41" s="92">
        <v>42720</v>
      </c>
      <c r="W41" s="93">
        <v>11960</v>
      </c>
      <c r="X41" s="94" t="s">
        <v>145</v>
      </c>
      <c r="Y41" s="92">
        <v>42725</v>
      </c>
      <c r="Z41" s="92">
        <v>42814</v>
      </c>
      <c r="AA41" s="69"/>
      <c r="AB41" s="69"/>
      <c r="AC41" s="69"/>
      <c r="AD41" s="81"/>
      <c r="AE41" s="68"/>
      <c r="AF41" s="69"/>
      <c r="AG41" s="69"/>
      <c r="AH41" s="69"/>
      <c r="AI41" s="82"/>
      <c r="AJ41" s="82"/>
      <c r="AK41" s="145"/>
      <c r="AL41" s="72"/>
      <c r="AM41" s="146"/>
      <c r="AN41" s="146"/>
      <c r="AO41" s="147"/>
      <c r="AP41" s="148"/>
      <c r="AQ41" s="146"/>
      <c r="AR41" s="146"/>
      <c r="AS41" s="146"/>
      <c r="AT41" s="146"/>
      <c r="AU41" s="149"/>
      <c r="AV41" s="150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2"/>
    </row>
    <row r="42" spans="1:59" ht="13.5" thickBot="1" x14ac:dyDescent="0.3">
      <c r="A42" s="379"/>
      <c r="B42" s="97"/>
      <c r="C42" s="98"/>
      <c r="D42" s="98"/>
      <c r="E42" s="98"/>
      <c r="F42" s="99"/>
      <c r="G42" s="100"/>
      <c r="H42" s="101"/>
      <c r="I42" s="102"/>
      <c r="J42" s="98"/>
      <c r="K42" s="103"/>
      <c r="L42" s="104"/>
      <c r="M42" s="173"/>
      <c r="N42" s="103"/>
      <c r="O42" s="103"/>
      <c r="P42" s="98"/>
      <c r="Q42" s="98"/>
      <c r="R42" s="98"/>
      <c r="S42" s="98"/>
      <c r="T42" s="174"/>
      <c r="U42" s="106" t="s">
        <v>263</v>
      </c>
      <c r="V42" s="107">
        <v>42811</v>
      </c>
      <c r="W42" s="108">
        <v>12020</v>
      </c>
      <c r="X42" s="109" t="s">
        <v>145</v>
      </c>
      <c r="Y42" s="107">
        <v>42815</v>
      </c>
      <c r="Z42" s="107">
        <v>42980</v>
      </c>
      <c r="AA42" s="98"/>
      <c r="AB42" s="98"/>
      <c r="AC42" s="98"/>
      <c r="AD42" s="111"/>
      <c r="AE42" s="97"/>
      <c r="AF42" s="98"/>
      <c r="AG42" s="98"/>
      <c r="AH42" s="98"/>
      <c r="AI42" s="112"/>
      <c r="AJ42" s="112"/>
      <c r="AK42" s="175"/>
      <c r="AL42" s="101"/>
      <c r="AM42" s="176"/>
      <c r="AN42" s="176"/>
      <c r="AO42" s="177"/>
      <c r="AP42" s="178"/>
      <c r="AQ42" s="176"/>
      <c r="AR42" s="176"/>
      <c r="AS42" s="176"/>
      <c r="AT42" s="176"/>
      <c r="AU42" s="179"/>
      <c r="AV42" s="180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2"/>
    </row>
    <row r="43" spans="1:59" x14ac:dyDescent="0.25">
      <c r="A43" s="377">
        <v>3</v>
      </c>
      <c r="B43" s="42" t="s">
        <v>132</v>
      </c>
      <c r="C43" s="43" t="s">
        <v>118</v>
      </c>
      <c r="D43" s="43" t="s">
        <v>119</v>
      </c>
      <c r="E43" s="43" t="s">
        <v>117</v>
      </c>
      <c r="F43" s="44" t="s">
        <v>146</v>
      </c>
      <c r="G43" s="45">
        <v>10990</v>
      </c>
      <c r="H43" s="46" t="s">
        <v>131</v>
      </c>
      <c r="I43" s="47" t="s">
        <v>135</v>
      </c>
      <c r="J43" s="43" t="s">
        <v>136</v>
      </c>
      <c r="K43" s="48">
        <v>41533</v>
      </c>
      <c r="L43" s="49">
        <v>6000</v>
      </c>
      <c r="M43" s="120">
        <v>11147</v>
      </c>
      <c r="N43" s="48">
        <v>41533</v>
      </c>
      <c r="O43" s="48">
        <v>41639</v>
      </c>
      <c r="P43" s="43">
        <v>1</v>
      </c>
      <c r="Q43" s="43" t="s">
        <v>142</v>
      </c>
      <c r="R43" s="43"/>
      <c r="S43" s="43"/>
      <c r="T43" s="50" t="s">
        <v>134</v>
      </c>
      <c r="U43" s="51" t="s">
        <v>120</v>
      </c>
      <c r="V43" s="52">
        <v>41628</v>
      </c>
      <c r="W43" s="53">
        <v>11213</v>
      </c>
      <c r="X43" s="54" t="s">
        <v>145</v>
      </c>
      <c r="Y43" s="52">
        <v>41640</v>
      </c>
      <c r="Z43" s="52">
        <v>41820</v>
      </c>
      <c r="AA43" s="43"/>
      <c r="AB43" s="43"/>
      <c r="AC43" s="55"/>
      <c r="AD43" s="56"/>
      <c r="AE43" s="57"/>
      <c r="AF43" s="55">
        <v>3500</v>
      </c>
      <c r="AG43" s="55">
        <v>12000</v>
      </c>
      <c r="AH43" s="55">
        <f>1000*11</f>
        <v>11000</v>
      </c>
      <c r="AI43" s="55">
        <f>1000+1000+1000+1000+1000+1000+1000+1000+1000+1000+1000+1000+1000</f>
        <v>13000</v>
      </c>
      <c r="AJ43" s="55">
        <f>1000+1000+1000+1000+1000+1000+1000+1000+1000</f>
        <v>9000</v>
      </c>
      <c r="AK43" s="58">
        <f>AF43+AG43+AH43+AI43+AJ43</f>
        <v>48500</v>
      </c>
      <c r="AL43" s="46"/>
      <c r="AM43" s="59"/>
      <c r="AN43" s="60"/>
      <c r="AO43" s="61"/>
      <c r="AP43" s="62"/>
      <c r="AQ43" s="59"/>
      <c r="AR43" s="59"/>
      <c r="AS43" s="59"/>
      <c r="AT43" s="183"/>
      <c r="AU43" s="63"/>
      <c r="AV43" s="64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6"/>
    </row>
    <row r="44" spans="1:59" x14ac:dyDescent="0.25">
      <c r="A44" s="378"/>
      <c r="B44" s="68"/>
      <c r="C44" s="69"/>
      <c r="D44" s="69"/>
      <c r="E44" s="69"/>
      <c r="F44" s="70"/>
      <c r="G44" s="71"/>
      <c r="H44" s="72"/>
      <c r="I44" s="73"/>
      <c r="J44" s="69"/>
      <c r="K44" s="74"/>
      <c r="L44" s="75"/>
      <c r="M44" s="138"/>
      <c r="N44" s="74"/>
      <c r="O44" s="74"/>
      <c r="P44" s="69"/>
      <c r="Q44" s="69"/>
      <c r="R44" s="69"/>
      <c r="S44" s="69"/>
      <c r="T44" s="76"/>
      <c r="U44" s="77" t="s">
        <v>122</v>
      </c>
      <c r="V44" s="78">
        <v>41815</v>
      </c>
      <c r="W44" s="79">
        <v>11337</v>
      </c>
      <c r="X44" s="80" t="s">
        <v>145</v>
      </c>
      <c r="Y44" s="78">
        <v>41821</v>
      </c>
      <c r="Z44" s="78">
        <v>42004</v>
      </c>
      <c r="AA44" s="69"/>
      <c r="AB44" s="69"/>
      <c r="AC44" s="69"/>
      <c r="AD44" s="81"/>
      <c r="AE44" s="68"/>
      <c r="AF44" s="69"/>
      <c r="AG44" s="69"/>
      <c r="AH44" s="69"/>
      <c r="AI44" s="69"/>
      <c r="AJ44" s="82"/>
      <c r="AK44" s="81"/>
      <c r="AL44" s="68"/>
      <c r="AM44" s="83"/>
      <c r="AN44" s="70"/>
      <c r="AO44" s="84"/>
      <c r="AP44" s="85"/>
      <c r="AQ44" s="83"/>
      <c r="AR44" s="83"/>
      <c r="AS44" s="83"/>
      <c r="AT44" s="184"/>
      <c r="AU44" s="86"/>
      <c r="AV44" s="87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9"/>
    </row>
    <row r="45" spans="1:59" x14ac:dyDescent="0.25">
      <c r="A45" s="378"/>
      <c r="B45" s="68"/>
      <c r="C45" s="69"/>
      <c r="D45" s="69"/>
      <c r="E45" s="69"/>
      <c r="F45" s="70"/>
      <c r="G45" s="71"/>
      <c r="H45" s="72"/>
      <c r="I45" s="73"/>
      <c r="J45" s="69"/>
      <c r="K45" s="74"/>
      <c r="L45" s="75"/>
      <c r="M45" s="138"/>
      <c r="N45" s="74"/>
      <c r="O45" s="74"/>
      <c r="P45" s="69"/>
      <c r="Q45" s="69"/>
      <c r="R45" s="69"/>
      <c r="S45" s="69"/>
      <c r="T45" s="76"/>
      <c r="U45" s="77" t="s">
        <v>123</v>
      </c>
      <c r="V45" s="78">
        <v>41984</v>
      </c>
      <c r="W45" s="79">
        <v>11458</v>
      </c>
      <c r="X45" s="80" t="s">
        <v>145</v>
      </c>
      <c r="Y45" s="90">
        <v>42005</v>
      </c>
      <c r="Z45" s="90">
        <v>42185</v>
      </c>
      <c r="AA45" s="69"/>
      <c r="AB45" s="69"/>
      <c r="AC45" s="69"/>
      <c r="AD45" s="81"/>
      <c r="AE45" s="68"/>
      <c r="AF45" s="69"/>
      <c r="AG45" s="69"/>
      <c r="AH45" s="69"/>
      <c r="AI45" s="69"/>
      <c r="AJ45" s="82"/>
      <c r="AK45" s="81"/>
      <c r="AL45" s="68"/>
      <c r="AM45" s="83"/>
      <c r="AN45" s="70"/>
      <c r="AO45" s="84"/>
      <c r="AP45" s="85"/>
      <c r="AQ45" s="83"/>
      <c r="AR45" s="83"/>
      <c r="AS45" s="83"/>
      <c r="AT45" s="83"/>
      <c r="AU45" s="86"/>
      <c r="AV45" s="87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9"/>
    </row>
    <row r="46" spans="1:59" x14ac:dyDescent="0.25">
      <c r="A46" s="378"/>
      <c r="B46" s="68"/>
      <c r="C46" s="69"/>
      <c r="D46" s="69"/>
      <c r="E46" s="69"/>
      <c r="F46" s="70"/>
      <c r="G46" s="71"/>
      <c r="H46" s="72"/>
      <c r="I46" s="73"/>
      <c r="J46" s="69"/>
      <c r="K46" s="74"/>
      <c r="L46" s="75"/>
      <c r="M46" s="138"/>
      <c r="N46" s="74"/>
      <c r="O46" s="74"/>
      <c r="P46" s="69"/>
      <c r="Q46" s="69"/>
      <c r="R46" s="69"/>
      <c r="S46" s="69"/>
      <c r="T46" s="76"/>
      <c r="U46" s="77" t="s">
        <v>116</v>
      </c>
      <c r="V46" s="78">
        <v>42171</v>
      </c>
      <c r="W46" s="79">
        <v>11580</v>
      </c>
      <c r="X46" s="80" t="s">
        <v>145</v>
      </c>
      <c r="Y46" s="90">
        <v>42186</v>
      </c>
      <c r="Z46" s="90">
        <v>42369</v>
      </c>
      <c r="AA46" s="69"/>
      <c r="AB46" s="69"/>
      <c r="AC46" s="69"/>
      <c r="AD46" s="81"/>
      <c r="AE46" s="68"/>
      <c r="AF46" s="69"/>
      <c r="AG46" s="69"/>
      <c r="AH46" s="69"/>
      <c r="AI46" s="69"/>
      <c r="AJ46" s="82"/>
      <c r="AK46" s="81"/>
      <c r="AL46" s="68"/>
      <c r="AM46" s="83"/>
      <c r="AN46" s="70"/>
      <c r="AO46" s="84"/>
      <c r="AP46" s="85"/>
      <c r="AQ46" s="83"/>
      <c r="AR46" s="83"/>
      <c r="AS46" s="83"/>
      <c r="AT46" s="83"/>
      <c r="AU46" s="86"/>
      <c r="AV46" s="87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9"/>
    </row>
    <row r="47" spans="1:59" x14ac:dyDescent="0.25">
      <c r="A47" s="378"/>
      <c r="B47" s="68"/>
      <c r="C47" s="69"/>
      <c r="D47" s="69"/>
      <c r="E47" s="69"/>
      <c r="F47" s="70"/>
      <c r="G47" s="71"/>
      <c r="H47" s="72"/>
      <c r="I47" s="73"/>
      <c r="J47" s="69"/>
      <c r="K47" s="74"/>
      <c r="L47" s="75"/>
      <c r="M47" s="138"/>
      <c r="N47" s="74"/>
      <c r="O47" s="74"/>
      <c r="P47" s="69"/>
      <c r="Q47" s="69"/>
      <c r="R47" s="69"/>
      <c r="S47" s="69"/>
      <c r="T47" s="76"/>
      <c r="U47" s="91" t="s">
        <v>124</v>
      </c>
      <c r="V47" s="92">
        <v>42367</v>
      </c>
      <c r="W47" s="93">
        <v>11718</v>
      </c>
      <c r="X47" s="94" t="s">
        <v>145</v>
      </c>
      <c r="Y47" s="95">
        <v>42186</v>
      </c>
      <c r="Z47" s="95">
        <v>42735</v>
      </c>
      <c r="AA47" s="69"/>
      <c r="AB47" s="69"/>
      <c r="AC47" s="69"/>
      <c r="AD47" s="81"/>
      <c r="AE47" s="68"/>
      <c r="AF47" s="69"/>
      <c r="AG47" s="69"/>
      <c r="AH47" s="69"/>
      <c r="AI47" s="69"/>
      <c r="AJ47" s="82"/>
      <c r="AK47" s="81"/>
      <c r="AL47" s="68"/>
      <c r="AM47" s="83"/>
      <c r="AN47" s="70"/>
      <c r="AO47" s="84"/>
      <c r="AP47" s="85"/>
      <c r="AQ47" s="83"/>
      <c r="AR47" s="83"/>
      <c r="AS47" s="83"/>
      <c r="AT47" s="83"/>
      <c r="AU47" s="86"/>
      <c r="AV47" s="87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9"/>
    </row>
    <row r="48" spans="1:59" x14ac:dyDescent="0.25">
      <c r="A48" s="378"/>
      <c r="B48" s="68"/>
      <c r="C48" s="69"/>
      <c r="D48" s="69"/>
      <c r="E48" s="69"/>
      <c r="F48" s="70"/>
      <c r="G48" s="71"/>
      <c r="H48" s="72"/>
      <c r="I48" s="73"/>
      <c r="J48" s="69"/>
      <c r="K48" s="74"/>
      <c r="L48" s="75"/>
      <c r="M48" s="138"/>
      <c r="N48" s="74"/>
      <c r="O48" s="74"/>
      <c r="P48" s="69"/>
      <c r="Q48" s="69"/>
      <c r="R48" s="69"/>
      <c r="S48" s="69"/>
      <c r="T48" s="76"/>
      <c r="U48" s="91" t="s">
        <v>125</v>
      </c>
      <c r="V48" s="92">
        <v>42730</v>
      </c>
      <c r="W48" s="93">
        <v>11970</v>
      </c>
      <c r="X48" s="94" t="s">
        <v>145</v>
      </c>
      <c r="Y48" s="95">
        <v>42736</v>
      </c>
      <c r="Z48" s="95">
        <v>42825</v>
      </c>
      <c r="AA48" s="69"/>
      <c r="AB48" s="69"/>
      <c r="AC48" s="69"/>
      <c r="AD48" s="81"/>
      <c r="AE48" s="68"/>
      <c r="AF48" s="69"/>
      <c r="AG48" s="69"/>
      <c r="AH48" s="69"/>
      <c r="AI48" s="69"/>
      <c r="AJ48" s="82"/>
      <c r="AK48" s="81"/>
      <c r="AL48" s="68"/>
      <c r="AM48" s="83"/>
      <c r="AN48" s="70"/>
      <c r="AO48" s="84"/>
      <c r="AP48" s="85"/>
      <c r="AQ48" s="83"/>
      <c r="AR48" s="83"/>
      <c r="AS48" s="83"/>
      <c r="AT48" s="83"/>
      <c r="AU48" s="86"/>
      <c r="AV48" s="87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9"/>
    </row>
    <row r="49" spans="1:59" ht="13.5" thickBot="1" x14ac:dyDescent="0.3">
      <c r="A49" s="379"/>
      <c r="B49" s="97"/>
      <c r="C49" s="98"/>
      <c r="D49" s="98"/>
      <c r="E49" s="98"/>
      <c r="F49" s="99"/>
      <c r="G49" s="100"/>
      <c r="H49" s="101"/>
      <c r="I49" s="102"/>
      <c r="J49" s="98"/>
      <c r="K49" s="103"/>
      <c r="L49" s="104"/>
      <c r="M49" s="173"/>
      <c r="N49" s="103"/>
      <c r="O49" s="103"/>
      <c r="P49" s="98"/>
      <c r="Q49" s="98"/>
      <c r="R49" s="98"/>
      <c r="S49" s="98"/>
      <c r="T49" s="105"/>
      <c r="U49" s="106" t="s">
        <v>126</v>
      </c>
      <c r="V49" s="107">
        <v>42824</v>
      </c>
      <c r="W49" s="108">
        <v>12026</v>
      </c>
      <c r="X49" s="109" t="s">
        <v>145</v>
      </c>
      <c r="Y49" s="110">
        <v>42826</v>
      </c>
      <c r="Z49" s="110">
        <v>43100</v>
      </c>
      <c r="AA49" s="98"/>
      <c r="AB49" s="98"/>
      <c r="AC49" s="98"/>
      <c r="AD49" s="111"/>
      <c r="AE49" s="97"/>
      <c r="AF49" s="98"/>
      <c r="AG49" s="98"/>
      <c r="AH49" s="98"/>
      <c r="AI49" s="98"/>
      <c r="AJ49" s="112"/>
      <c r="AK49" s="111"/>
      <c r="AL49" s="97"/>
      <c r="AM49" s="113"/>
      <c r="AN49" s="99"/>
      <c r="AO49" s="114"/>
      <c r="AP49" s="115"/>
      <c r="AQ49" s="113"/>
      <c r="AR49" s="113"/>
      <c r="AS49" s="113"/>
      <c r="AT49" s="113"/>
      <c r="AU49" s="116"/>
      <c r="AV49" s="117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9"/>
    </row>
    <row r="50" spans="1:59" ht="14.45" customHeight="1" x14ac:dyDescent="0.25">
      <c r="A50" s="377">
        <v>4</v>
      </c>
      <c r="B50" s="42" t="s">
        <v>150</v>
      </c>
      <c r="C50" s="43" t="s">
        <v>152</v>
      </c>
      <c r="D50" s="43" t="s">
        <v>140</v>
      </c>
      <c r="E50" s="43" t="s">
        <v>117</v>
      </c>
      <c r="F50" s="44" t="s">
        <v>151</v>
      </c>
      <c r="G50" s="45">
        <v>11024</v>
      </c>
      <c r="H50" s="46" t="s">
        <v>204</v>
      </c>
      <c r="I50" s="47" t="s">
        <v>205</v>
      </c>
      <c r="J50" s="43" t="s">
        <v>154</v>
      </c>
      <c r="K50" s="48">
        <v>41821</v>
      </c>
      <c r="L50" s="49">
        <v>20100</v>
      </c>
      <c r="M50" s="120">
        <v>11348</v>
      </c>
      <c r="N50" s="48">
        <v>41821</v>
      </c>
      <c r="O50" s="48">
        <v>42004</v>
      </c>
      <c r="P50" s="43">
        <v>1</v>
      </c>
      <c r="Q50" s="43" t="s">
        <v>142</v>
      </c>
      <c r="R50" s="43"/>
      <c r="S50" s="43"/>
      <c r="T50" s="56" t="s">
        <v>115</v>
      </c>
      <c r="U50" s="51" t="s">
        <v>120</v>
      </c>
      <c r="V50" s="52">
        <v>41984</v>
      </c>
      <c r="W50" s="53">
        <v>11458</v>
      </c>
      <c r="X50" s="54" t="s">
        <v>145</v>
      </c>
      <c r="Y50" s="52">
        <v>42005</v>
      </c>
      <c r="Z50" s="52">
        <v>42185</v>
      </c>
      <c r="AA50" s="43"/>
      <c r="AB50" s="43"/>
      <c r="AC50" s="55"/>
      <c r="AD50" s="58"/>
      <c r="AE50" s="57"/>
      <c r="AF50" s="55">
        <v>0</v>
      </c>
      <c r="AG50" s="55">
        <f>3350+3350+3350+3350+3350+3350</f>
        <v>20100</v>
      </c>
      <c r="AH50" s="55">
        <v>33500</v>
      </c>
      <c r="AI50" s="55">
        <f>3350+3350+3350+3350+3350+3350+3350+3350+3350+3350+3350+3350+3350</f>
        <v>43550</v>
      </c>
      <c r="AJ50" s="55">
        <f>3350+3350+3350+3350+3350+3350+3350+3350+3350</f>
        <v>30150</v>
      </c>
      <c r="AK50" s="58">
        <f>AF50+AG50+AH50+AI50+AJ50</f>
        <v>127300</v>
      </c>
      <c r="AL50" s="46" t="s">
        <v>133</v>
      </c>
      <c r="AM50" s="120">
        <v>11183</v>
      </c>
      <c r="AN50" s="185" t="s">
        <v>155</v>
      </c>
      <c r="AO50" s="186">
        <v>11340</v>
      </c>
      <c r="AP50" s="133"/>
      <c r="AQ50" s="131"/>
      <c r="AR50" s="120"/>
      <c r="AS50" s="48"/>
      <c r="AT50" s="120"/>
      <c r="AU50" s="134"/>
      <c r="AV50" s="187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56"/>
    </row>
    <row r="51" spans="1:59" ht="14.45" customHeight="1" x14ac:dyDescent="0.25">
      <c r="A51" s="378"/>
      <c r="B51" s="68"/>
      <c r="C51" s="69"/>
      <c r="D51" s="69"/>
      <c r="E51" s="69"/>
      <c r="F51" s="70"/>
      <c r="G51" s="71"/>
      <c r="H51" s="72"/>
      <c r="I51" s="73"/>
      <c r="J51" s="69"/>
      <c r="K51" s="74"/>
      <c r="L51" s="75"/>
      <c r="M51" s="138"/>
      <c r="N51" s="74"/>
      <c r="O51" s="74"/>
      <c r="P51" s="69"/>
      <c r="Q51" s="69"/>
      <c r="R51" s="69"/>
      <c r="S51" s="69"/>
      <c r="T51" s="81"/>
      <c r="U51" s="77" t="s">
        <v>122</v>
      </c>
      <c r="V51" s="78">
        <v>42171</v>
      </c>
      <c r="W51" s="79">
        <v>11580</v>
      </c>
      <c r="X51" s="80" t="s">
        <v>145</v>
      </c>
      <c r="Y51" s="78">
        <v>42186</v>
      </c>
      <c r="Z51" s="78">
        <v>42369</v>
      </c>
      <c r="AA51" s="69"/>
      <c r="AB51" s="69"/>
      <c r="AC51" s="69"/>
      <c r="AD51" s="81"/>
      <c r="AE51" s="68"/>
      <c r="AF51" s="69"/>
      <c r="AG51" s="69"/>
      <c r="AH51" s="69"/>
      <c r="AI51" s="69"/>
      <c r="AJ51" s="82"/>
      <c r="AK51" s="81"/>
      <c r="AL51" s="68"/>
      <c r="AM51" s="69"/>
      <c r="AN51" s="73"/>
      <c r="AO51" s="76"/>
      <c r="AP51" s="68"/>
      <c r="AQ51" s="69"/>
      <c r="AR51" s="69"/>
      <c r="AS51" s="69"/>
      <c r="AT51" s="69"/>
      <c r="AU51" s="81"/>
      <c r="AV51" s="188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81"/>
    </row>
    <row r="52" spans="1:59" ht="14.45" customHeight="1" x14ac:dyDescent="0.25">
      <c r="A52" s="378"/>
      <c r="B52" s="68"/>
      <c r="C52" s="69"/>
      <c r="D52" s="69"/>
      <c r="E52" s="69"/>
      <c r="F52" s="70"/>
      <c r="G52" s="71"/>
      <c r="H52" s="72"/>
      <c r="I52" s="73"/>
      <c r="J52" s="69"/>
      <c r="K52" s="74"/>
      <c r="L52" s="75"/>
      <c r="M52" s="138"/>
      <c r="N52" s="74"/>
      <c r="O52" s="74"/>
      <c r="P52" s="69"/>
      <c r="Q52" s="69"/>
      <c r="R52" s="69"/>
      <c r="S52" s="69"/>
      <c r="T52" s="81"/>
      <c r="U52" s="91" t="s">
        <v>123</v>
      </c>
      <c r="V52" s="92">
        <v>42367</v>
      </c>
      <c r="W52" s="93">
        <v>11718</v>
      </c>
      <c r="X52" s="94" t="s">
        <v>145</v>
      </c>
      <c r="Y52" s="92">
        <v>42370</v>
      </c>
      <c r="Z52" s="92">
        <v>42735</v>
      </c>
      <c r="AA52" s="69"/>
      <c r="AB52" s="69"/>
      <c r="AC52" s="69"/>
      <c r="AD52" s="81"/>
      <c r="AE52" s="68"/>
      <c r="AF52" s="69"/>
      <c r="AG52" s="69"/>
      <c r="AH52" s="69"/>
      <c r="AI52" s="69"/>
      <c r="AJ52" s="82"/>
      <c r="AK52" s="81"/>
      <c r="AL52" s="68"/>
      <c r="AM52" s="69"/>
      <c r="AN52" s="73"/>
      <c r="AO52" s="76"/>
      <c r="AP52" s="68"/>
      <c r="AQ52" s="69"/>
      <c r="AR52" s="69"/>
      <c r="AS52" s="69"/>
      <c r="AT52" s="69"/>
      <c r="AU52" s="81"/>
      <c r="AV52" s="188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81"/>
    </row>
    <row r="53" spans="1:59" ht="14.45" customHeight="1" x14ac:dyDescent="0.25">
      <c r="A53" s="378"/>
      <c r="B53" s="68"/>
      <c r="C53" s="69"/>
      <c r="D53" s="69"/>
      <c r="E53" s="69"/>
      <c r="F53" s="70"/>
      <c r="G53" s="71"/>
      <c r="H53" s="72"/>
      <c r="I53" s="73"/>
      <c r="J53" s="69"/>
      <c r="K53" s="74"/>
      <c r="L53" s="75"/>
      <c r="M53" s="138"/>
      <c r="N53" s="74"/>
      <c r="O53" s="74"/>
      <c r="P53" s="69"/>
      <c r="Q53" s="69"/>
      <c r="R53" s="69"/>
      <c r="S53" s="69"/>
      <c r="T53" s="81"/>
      <c r="U53" s="91" t="s">
        <v>116</v>
      </c>
      <c r="V53" s="92">
        <v>42730</v>
      </c>
      <c r="W53" s="93">
        <v>11970</v>
      </c>
      <c r="X53" s="94" t="s">
        <v>145</v>
      </c>
      <c r="Y53" s="95">
        <v>42736</v>
      </c>
      <c r="Z53" s="95">
        <v>42825</v>
      </c>
      <c r="AA53" s="69"/>
      <c r="AB53" s="69"/>
      <c r="AC53" s="69"/>
      <c r="AD53" s="81"/>
      <c r="AE53" s="68"/>
      <c r="AF53" s="69"/>
      <c r="AG53" s="69"/>
      <c r="AH53" s="69"/>
      <c r="AI53" s="69"/>
      <c r="AJ53" s="82"/>
      <c r="AK53" s="81"/>
      <c r="AL53" s="68"/>
      <c r="AM53" s="69"/>
      <c r="AN53" s="73"/>
      <c r="AO53" s="76"/>
      <c r="AP53" s="68"/>
      <c r="AQ53" s="69"/>
      <c r="AR53" s="69"/>
      <c r="AS53" s="69"/>
      <c r="AT53" s="69"/>
      <c r="AU53" s="81"/>
      <c r="AV53" s="188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81"/>
    </row>
    <row r="54" spans="1:59" ht="14.45" customHeight="1" thickBot="1" x14ac:dyDescent="0.3">
      <c r="A54" s="379"/>
      <c r="B54" s="97"/>
      <c r="C54" s="98"/>
      <c r="D54" s="98"/>
      <c r="E54" s="98"/>
      <c r="F54" s="99"/>
      <c r="G54" s="100"/>
      <c r="H54" s="101"/>
      <c r="I54" s="102"/>
      <c r="J54" s="98"/>
      <c r="K54" s="103"/>
      <c r="L54" s="104"/>
      <c r="M54" s="173"/>
      <c r="N54" s="103"/>
      <c r="O54" s="103"/>
      <c r="P54" s="98"/>
      <c r="Q54" s="98"/>
      <c r="R54" s="98"/>
      <c r="S54" s="98"/>
      <c r="T54" s="111"/>
      <c r="U54" s="106" t="s">
        <v>124</v>
      </c>
      <c r="V54" s="107">
        <v>42824</v>
      </c>
      <c r="W54" s="108">
        <v>12026</v>
      </c>
      <c r="X54" s="109" t="s">
        <v>145</v>
      </c>
      <c r="Y54" s="110">
        <v>42826</v>
      </c>
      <c r="Z54" s="110">
        <v>43100</v>
      </c>
      <c r="AA54" s="98"/>
      <c r="AB54" s="98"/>
      <c r="AC54" s="98"/>
      <c r="AD54" s="111"/>
      <c r="AE54" s="97"/>
      <c r="AF54" s="98"/>
      <c r="AG54" s="98"/>
      <c r="AH54" s="98"/>
      <c r="AI54" s="98"/>
      <c r="AJ54" s="112"/>
      <c r="AK54" s="111"/>
      <c r="AL54" s="97"/>
      <c r="AM54" s="98"/>
      <c r="AN54" s="102"/>
      <c r="AO54" s="105"/>
      <c r="AP54" s="97"/>
      <c r="AQ54" s="98"/>
      <c r="AR54" s="98"/>
      <c r="AS54" s="98"/>
      <c r="AT54" s="98"/>
      <c r="AU54" s="111"/>
      <c r="AV54" s="189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111"/>
    </row>
    <row r="55" spans="1:59" x14ac:dyDescent="0.25">
      <c r="A55" s="377">
        <v>5</v>
      </c>
      <c r="B55" s="42" t="s">
        <v>158</v>
      </c>
      <c r="C55" s="43" t="s">
        <v>159</v>
      </c>
      <c r="D55" s="43" t="s">
        <v>140</v>
      </c>
      <c r="E55" s="43" t="s">
        <v>117</v>
      </c>
      <c r="F55" s="44" t="s">
        <v>160</v>
      </c>
      <c r="G55" s="45">
        <v>11133</v>
      </c>
      <c r="H55" s="46" t="s">
        <v>157</v>
      </c>
      <c r="I55" s="47" t="s">
        <v>161</v>
      </c>
      <c r="J55" s="43" t="s">
        <v>162</v>
      </c>
      <c r="K55" s="48">
        <v>41879</v>
      </c>
      <c r="L55" s="49">
        <v>447372.76</v>
      </c>
      <c r="M55" s="120">
        <v>11401</v>
      </c>
      <c r="N55" s="48">
        <v>41883</v>
      </c>
      <c r="O55" s="48">
        <v>42004</v>
      </c>
      <c r="P55" s="43">
        <v>1</v>
      </c>
      <c r="Q55" s="43" t="s">
        <v>142</v>
      </c>
      <c r="R55" s="43"/>
      <c r="S55" s="43"/>
      <c r="T55" s="56" t="s">
        <v>115</v>
      </c>
      <c r="U55" s="122" t="s">
        <v>120</v>
      </c>
      <c r="V55" s="123">
        <v>42002</v>
      </c>
      <c r="W55" s="124">
        <v>11489</v>
      </c>
      <c r="X55" s="125" t="s">
        <v>145</v>
      </c>
      <c r="Y55" s="123">
        <v>42005</v>
      </c>
      <c r="Z55" s="123">
        <v>42124</v>
      </c>
      <c r="AA55" s="126"/>
      <c r="AB55" s="126"/>
      <c r="AC55" s="127"/>
      <c r="AD55" s="190"/>
      <c r="AE55" s="129"/>
      <c r="AF55" s="127"/>
      <c r="AG55" s="127"/>
      <c r="AH55" s="130"/>
      <c r="AI55" s="55">
        <f>124506.48+124641.4+124641.4+124641.4+124641.4+124641.4+124641.4+7400+129694.06+130249.01+129436.47+2703.65+129935.91+133222.96+131489.17</f>
        <v>1666486.1099999999</v>
      </c>
      <c r="AJ55" s="55">
        <f>79761.16+121264.88+125949.47+116648.54+12945+129593.54+132446.75+132446.75+132446.75</f>
        <v>983502.84</v>
      </c>
      <c r="AK55" s="58">
        <f>AF63+AG63+AH63+AI55+AJ55</f>
        <v>4258177.8899999997</v>
      </c>
      <c r="AL55" s="46" t="s">
        <v>141</v>
      </c>
      <c r="AM55" s="120">
        <v>11016</v>
      </c>
      <c r="AN55" s="185" t="s">
        <v>163</v>
      </c>
      <c r="AO55" s="186">
        <v>11340</v>
      </c>
      <c r="AP55" s="133"/>
      <c r="AQ55" s="131"/>
      <c r="AR55" s="120"/>
      <c r="AS55" s="48"/>
      <c r="AT55" s="120"/>
      <c r="AU55" s="134"/>
      <c r="AV55" s="135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7"/>
    </row>
    <row r="56" spans="1:59" x14ac:dyDescent="0.25">
      <c r="A56" s="378"/>
      <c r="B56" s="68"/>
      <c r="C56" s="69"/>
      <c r="D56" s="69"/>
      <c r="E56" s="69"/>
      <c r="F56" s="70"/>
      <c r="G56" s="71"/>
      <c r="H56" s="72"/>
      <c r="I56" s="73"/>
      <c r="J56" s="69"/>
      <c r="K56" s="74"/>
      <c r="L56" s="75"/>
      <c r="M56" s="138"/>
      <c r="N56" s="74"/>
      <c r="O56" s="74"/>
      <c r="P56" s="69"/>
      <c r="Q56" s="69"/>
      <c r="R56" s="69"/>
      <c r="S56" s="69"/>
      <c r="T56" s="81"/>
      <c r="U56" s="77" t="s">
        <v>122</v>
      </c>
      <c r="V56" s="78">
        <v>42111</v>
      </c>
      <c r="W56" s="79">
        <v>11537</v>
      </c>
      <c r="X56" s="94" t="s">
        <v>145</v>
      </c>
      <c r="Y56" s="78">
        <v>42125</v>
      </c>
      <c r="Z56" s="78">
        <v>42246</v>
      </c>
      <c r="AA56" s="191"/>
      <c r="AB56" s="191"/>
      <c r="AC56" s="192"/>
      <c r="AD56" s="193"/>
      <c r="AE56" s="194"/>
      <c r="AF56" s="192"/>
      <c r="AG56" s="141"/>
      <c r="AH56" s="144"/>
      <c r="AI56" s="82"/>
      <c r="AJ56" s="82"/>
      <c r="AK56" s="145"/>
      <c r="AL56" s="72"/>
      <c r="AM56" s="138"/>
      <c r="AN56" s="195"/>
      <c r="AO56" s="196"/>
      <c r="AP56" s="148"/>
      <c r="AQ56" s="146"/>
      <c r="AR56" s="138"/>
      <c r="AS56" s="74"/>
      <c r="AT56" s="138"/>
      <c r="AU56" s="149"/>
      <c r="AV56" s="150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2"/>
    </row>
    <row r="57" spans="1:59" x14ac:dyDescent="0.25">
      <c r="A57" s="378"/>
      <c r="B57" s="68"/>
      <c r="C57" s="69"/>
      <c r="D57" s="69"/>
      <c r="E57" s="69"/>
      <c r="F57" s="70"/>
      <c r="G57" s="71"/>
      <c r="H57" s="72"/>
      <c r="I57" s="73"/>
      <c r="J57" s="69"/>
      <c r="K57" s="74"/>
      <c r="L57" s="75"/>
      <c r="M57" s="138"/>
      <c r="N57" s="74"/>
      <c r="O57" s="74"/>
      <c r="P57" s="69"/>
      <c r="Q57" s="69"/>
      <c r="R57" s="69"/>
      <c r="S57" s="69"/>
      <c r="T57" s="81"/>
      <c r="U57" s="77" t="s">
        <v>123</v>
      </c>
      <c r="V57" s="78">
        <v>42185</v>
      </c>
      <c r="W57" s="79">
        <v>11594</v>
      </c>
      <c r="X57" s="197" t="s">
        <v>207</v>
      </c>
      <c r="Y57" s="78">
        <v>42185</v>
      </c>
      <c r="Z57" s="78">
        <v>42246</v>
      </c>
      <c r="AA57" s="198">
        <v>0.19449364</v>
      </c>
      <c r="AB57" s="160"/>
      <c r="AC57" s="161">
        <v>130516.74</v>
      </c>
      <c r="AD57" s="199"/>
      <c r="AE57" s="163"/>
      <c r="AF57" s="161"/>
      <c r="AG57" s="200"/>
      <c r="AH57" s="144"/>
      <c r="AI57" s="82"/>
      <c r="AJ57" s="82"/>
      <c r="AK57" s="145"/>
      <c r="AL57" s="72"/>
      <c r="AM57" s="138"/>
      <c r="AN57" s="195"/>
      <c r="AO57" s="196"/>
      <c r="AP57" s="148"/>
      <c r="AQ57" s="146"/>
      <c r="AR57" s="138"/>
      <c r="AS57" s="74"/>
      <c r="AT57" s="138"/>
      <c r="AU57" s="149"/>
      <c r="AV57" s="150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2"/>
    </row>
    <row r="58" spans="1:59" x14ac:dyDescent="0.25">
      <c r="A58" s="378"/>
      <c r="B58" s="68"/>
      <c r="C58" s="69"/>
      <c r="D58" s="69"/>
      <c r="E58" s="69"/>
      <c r="F58" s="70"/>
      <c r="G58" s="71"/>
      <c r="H58" s="72"/>
      <c r="I58" s="73"/>
      <c r="J58" s="69"/>
      <c r="K58" s="74"/>
      <c r="L58" s="75"/>
      <c r="M58" s="138"/>
      <c r="N58" s="74"/>
      <c r="O58" s="74"/>
      <c r="P58" s="69"/>
      <c r="Q58" s="69"/>
      <c r="R58" s="69"/>
      <c r="S58" s="69"/>
      <c r="T58" s="76"/>
      <c r="U58" s="77" t="s">
        <v>116</v>
      </c>
      <c r="V58" s="78">
        <v>42240</v>
      </c>
      <c r="W58" s="79">
        <v>11628</v>
      </c>
      <c r="X58" s="94" t="s">
        <v>145</v>
      </c>
      <c r="Y58" s="78">
        <v>42248</v>
      </c>
      <c r="Z58" s="78">
        <v>42369</v>
      </c>
      <c r="AA58" s="198"/>
      <c r="AB58" s="160"/>
      <c r="AC58" s="161"/>
      <c r="AD58" s="199"/>
      <c r="AE58" s="201"/>
      <c r="AF58" s="161"/>
      <c r="AG58" s="200"/>
      <c r="AH58" s="144"/>
      <c r="AI58" s="82"/>
      <c r="AJ58" s="82"/>
      <c r="AK58" s="145"/>
      <c r="AL58" s="72"/>
      <c r="AM58" s="138"/>
      <c r="AN58" s="195"/>
      <c r="AO58" s="196"/>
      <c r="AP58" s="148"/>
      <c r="AQ58" s="146"/>
      <c r="AR58" s="138"/>
      <c r="AS58" s="74"/>
      <c r="AT58" s="138"/>
      <c r="AU58" s="149"/>
      <c r="AV58" s="150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2"/>
    </row>
    <row r="59" spans="1:59" x14ac:dyDescent="0.25">
      <c r="A59" s="378"/>
      <c r="B59" s="68"/>
      <c r="C59" s="69"/>
      <c r="D59" s="69"/>
      <c r="E59" s="69"/>
      <c r="F59" s="70"/>
      <c r="G59" s="71"/>
      <c r="H59" s="72"/>
      <c r="I59" s="73"/>
      <c r="J59" s="69"/>
      <c r="K59" s="74"/>
      <c r="L59" s="75"/>
      <c r="M59" s="138"/>
      <c r="N59" s="74"/>
      <c r="O59" s="74"/>
      <c r="P59" s="69"/>
      <c r="Q59" s="69"/>
      <c r="R59" s="69"/>
      <c r="S59" s="69"/>
      <c r="T59" s="76"/>
      <c r="U59" s="77" t="s">
        <v>124</v>
      </c>
      <c r="V59" s="78">
        <v>42367</v>
      </c>
      <c r="W59" s="79">
        <v>11721</v>
      </c>
      <c r="X59" s="94" t="s">
        <v>145</v>
      </c>
      <c r="Y59" s="78">
        <v>42370</v>
      </c>
      <c r="Z59" s="78">
        <v>42460</v>
      </c>
      <c r="AA59" s="198"/>
      <c r="AB59" s="160"/>
      <c r="AC59" s="161"/>
      <c r="AD59" s="199"/>
      <c r="AE59" s="201"/>
      <c r="AF59" s="161"/>
      <c r="AG59" s="202"/>
      <c r="AH59" s="164"/>
      <c r="AI59" s="82"/>
      <c r="AJ59" s="82"/>
      <c r="AK59" s="145"/>
      <c r="AL59" s="72"/>
      <c r="AM59" s="138"/>
      <c r="AN59" s="195"/>
      <c r="AO59" s="196"/>
      <c r="AP59" s="148"/>
      <c r="AQ59" s="146"/>
      <c r="AR59" s="138"/>
      <c r="AS59" s="74"/>
      <c r="AT59" s="138"/>
      <c r="AU59" s="149"/>
      <c r="AV59" s="150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2"/>
    </row>
    <row r="60" spans="1:59" x14ac:dyDescent="0.25">
      <c r="A60" s="378"/>
      <c r="B60" s="68"/>
      <c r="C60" s="69"/>
      <c r="D60" s="69"/>
      <c r="E60" s="69"/>
      <c r="F60" s="70"/>
      <c r="G60" s="71"/>
      <c r="H60" s="72"/>
      <c r="I60" s="73"/>
      <c r="J60" s="69"/>
      <c r="K60" s="74"/>
      <c r="L60" s="75"/>
      <c r="M60" s="138"/>
      <c r="N60" s="74"/>
      <c r="O60" s="74"/>
      <c r="P60" s="69"/>
      <c r="Q60" s="69"/>
      <c r="R60" s="69"/>
      <c r="S60" s="69"/>
      <c r="T60" s="76"/>
      <c r="U60" s="91" t="s">
        <v>125</v>
      </c>
      <c r="V60" s="92">
        <v>42459</v>
      </c>
      <c r="W60" s="93">
        <v>11775</v>
      </c>
      <c r="X60" s="94" t="s">
        <v>145</v>
      </c>
      <c r="Y60" s="92">
        <v>42461</v>
      </c>
      <c r="Z60" s="92">
        <v>42735</v>
      </c>
      <c r="AA60" s="198"/>
      <c r="AB60" s="160"/>
      <c r="AC60" s="161"/>
      <c r="AD60" s="199"/>
      <c r="AE60" s="201"/>
      <c r="AF60" s="161"/>
      <c r="AG60" s="202"/>
      <c r="AH60" s="164"/>
      <c r="AI60" s="82"/>
      <c r="AJ60" s="82"/>
      <c r="AK60" s="145"/>
      <c r="AL60" s="72"/>
      <c r="AM60" s="138"/>
      <c r="AN60" s="195"/>
      <c r="AO60" s="196"/>
      <c r="AP60" s="148"/>
      <c r="AQ60" s="146"/>
      <c r="AR60" s="138"/>
      <c r="AS60" s="74"/>
      <c r="AT60" s="138"/>
      <c r="AU60" s="149"/>
      <c r="AV60" s="150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2"/>
    </row>
    <row r="61" spans="1:59" x14ac:dyDescent="0.25">
      <c r="A61" s="378"/>
      <c r="B61" s="68"/>
      <c r="C61" s="69"/>
      <c r="D61" s="69"/>
      <c r="E61" s="69"/>
      <c r="F61" s="70"/>
      <c r="G61" s="71"/>
      <c r="H61" s="72"/>
      <c r="I61" s="73"/>
      <c r="J61" s="69"/>
      <c r="K61" s="74"/>
      <c r="L61" s="75"/>
      <c r="M61" s="138"/>
      <c r="N61" s="74"/>
      <c r="O61" s="74"/>
      <c r="P61" s="69"/>
      <c r="Q61" s="69"/>
      <c r="R61" s="69"/>
      <c r="S61" s="69"/>
      <c r="T61" s="76"/>
      <c r="U61" s="91" t="s">
        <v>126</v>
      </c>
      <c r="V61" s="92">
        <v>42730</v>
      </c>
      <c r="W61" s="93">
        <v>11969</v>
      </c>
      <c r="X61" s="94" t="s">
        <v>145</v>
      </c>
      <c r="Y61" s="95">
        <v>42736</v>
      </c>
      <c r="Z61" s="95">
        <v>42825</v>
      </c>
      <c r="AA61" s="198"/>
      <c r="AB61" s="160"/>
      <c r="AC61" s="161"/>
      <c r="AD61" s="199"/>
      <c r="AE61" s="201"/>
      <c r="AF61" s="161"/>
      <c r="AG61" s="202"/>
      <c r="AH61" s="164"/>
      <c r="AI61" s="82"/>
      <c r="AJ61" s="82"/>
      <c r="AK61" s="145"/>
      <c r="AL61" s="72"/>
      <c r="AM61" s="138"/>
      <c r="AN61" s="195"/>
      <c r="AO61" s="196"/>
      <c r="AP61" s="148"/>
      <c r="AQ61" s="146"/>
      <c r="AR61" s="138"/>
      <c r="AS61" s="74"/>
      <c r="AT61" s="138"/>
      <c r="AU61" s="149"/>
      <c r="AV61" s="150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2"/>
    </row>
    <row r="62" spans="1:59" x14ac:dyDescent="0.25">
      <c r="A62" s="378"/>
      <c r="B62" s="68"/>
      <c r="C62" s="69"/>
      <c r="D62" s="69"/>
      <c r="E62" s="69"/>
      <c r="F62" s="70"/>
      <c r="G62" s="71"/>
      <c r="H62" s="72"/>
      <c r="I62" s="73"/>
      <c r="J62" s="69"/>
      <c r="K62" s="74"/>
      <c r="L62" s="75"/>
      <c r="M62" s="138"/>
      <c r="N62" s="74"/>
      <c r="O62" s="74"/>
      <c r="P62" s="69"/>
      <c r="Q62" s="69"/>
      <c r="R62" s="69"/>
      <c r="S62" s="69"/>
      <c r="T62" s="76"/>
      <c r="U62" s="91" t="s">
        <v>121</v>
      </c>
      <c r="V62" s="92">
        <v>42824</v>
      </c>
      <c r="W62" s="93">
        <v>12028</v>
      </c>
      <c r="X62" s="94" t="s">
        <v>145</v>
      </c>
      <c r="Y62" s="95">
        <v>42826</v>
      </c>
      <c r="Z62" s="95">
        <v>43100</v>
      </c>
      <c r="AA62" s="198"/>
      <c r="AB62" s="160"/>
      <c r="AC62" s="161"/>
      <c r="AD62" s="199"/>
      <c r="AE62" s="201"/>
      <c r="AF62" s="161"/>
      <c r="AG62" s="202"/>
      <c r="AH62" s="164"/>
      <c r="AI62" s="82"/>
      <c r="AJ62" s="82"/>
      <c r="AK62" s="145"/>
      <c r="AL62" s="72"/>
      <c r="AM62" s="138"/>
      <c r="AN62" s="195"/>
      <c r="AO62" s="196"/>
      <c r="AP62" s="148"/>
      <c r="AQ62" s="146"/>
      <c r="AR62" s="138"/>
      <c r="AS62" s="74"/>
      <c r="AT62" s="138"/>
      <c r="AU62" s="149"/>
      <c r="AV62" s="150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2"/>
    </row>
    <row r="63" spans="1:59" ht="13.5" thickBot="1" x14ac:dyDescent="0.3">
      <c r="A63" s="379"/>
      <c r="B63" s="97"/>
      <c r="C63" s="98"/>
      <c r="D63" s="98"/>
      <c r="E63" s="98"/>
      <c r="F63" s="99"/>
      <c r="G63" s="100"/>
      <c r="H63" s="101"/>
      <c r="I63" s="102"/>
      <c r="J63" s="98"/>
      <c r="K63" s="103"/>
      <c r="L63" s="104"/>
      <c r="M63" s="173"/>
      <c r="N63" s="103"/>
      <c r="O63" s="103"/>
      <c r="P63" s="98"/>
      <c r="Q63" s="98"/>
      <c r="R63" s="98"/>
      <c r="S63" s="98"/>
      <c r="T63" s="105"/>
      <c r="U63" s="203" t="s">
        <v>143</v>
      </c>
      <c r="V63" s="204">
        <v>42919</v>
      </c>
      <c r="W63" s="205">
        <v>12091</v>
      </c>
      <c r="X63" s="197" t="s">
        <v>328</v>
      </c>
      <c r="Y63" s="110">
        <v>42919</v>
      </c>
      <c r="Z63" s="110">
        <v>43100</v>
      </c>
      <c r="AA63" s="206">
        <v>4.0031850000000001E-2</v>
      </c>
      <c r="AB63" s="207"/>
      <c r="AC63" s="208">
        <v>4477.29</v>
      </c>
      <c r="AD63" s="199"/>
      <c r="AE63" s="163">
        <f>AC57+AC63+L55</f>
        <v>582366.79</v>
      </c>
      <c r="AF63" s="161">
        <v>0</v>
      </c>
      <c r="AG63" s="161">
        <f>99604.87+111843.19+111843.19+111843.19</f>
        <v>435134.44</v>
      </c>
      <c r="AH63" s="164">
        <v>1173054.5</v>
      </c>
      <c r="AI63" s="112"/>
      <c r="AJ63" s="112"/>
      <c r="AK63" s="175"/>
      <c r="AL63" s="101"/>
      <c r="AM63" s="173"/>
      <c r="AN63" s="209"/>
      <c r="AO63" s="210"/>
      <c r="AP63" s="178"/>
      <c r="AQ63" s="176"/>
      <c r="AR63" s="173"/>
      <c r="AS63" s="103"/>
      <c r="AT63" s="173"/>
      <c r="AU63" s="179"/>
      <c r="AV63" s="180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2"/>
    </row>
    <row r="64" spans="1:59" x14ac:dyDescent="0.25">
      <c r="A64" s="377">
        <v>6</v>
      </c>
      <c r="B64" s="42" t="s">
        <v>169</v>
      </c>
      <c r="C64" s="43" t="s">
        <v>159</v>
      </c>
      <c r="D64" s="43" t="s">
        <v>140</v>
      </c>
      <c r="E64" s="43" t="s">
        <v>117</v>
      </c>
      <c r="F64" s="44" t="s">
        <v>171</v>
      </c>
      <c r="G64" s="45">
        <v>11133</v>
      </c>
      <c r="H64" s="46" t="s">
        <v>168</v>
      </c>
      <c r="I64" s="47" t="s">
        <v>161</v>
      </c>
      <c r="J64" s="43" t="s">
        <v>162</v>
      </c>
      <c r="K64" s="48">
        <v>41974</v>
      </c>
      <c r="L64" s="49">
        <v>105460</v>
      </c>
      <c r="M64" s="120">
        <v>105460</v>
      </c>
      <c r="N64" s="48">
        <v>41974</v>
      </c>
      <c r="O64" s="48">
        <v>42094</v>
      </c>
      <c r="P64" s="43">
        <v>1</v>
      </c>
      <c r="Q64" s="43" t="s">
        <v>142</v>
      </c>
      <c r="R64" s="43"/>
      <c r="S64" s="43"/>
      <c r="T64" s="56" t="s">
        <v>115</v>
      </c>
      <c r="U64" s="122" t="s">
        <v>191</v>
      </c>
      <c r="V64" s="123">
        <v>42089</v>
      </c>
      <c r="W64" s="124">
        <v>11528</v>
      </c>
      <c r="X64" s="125" t="s">
        <v>145</v>
      </c>
      <c r="Y64" s="123">
        <v>42095</v>
      </c>
      <c r="Z64" s="123">
        <v>42216</v>
      </c>
      <c r="AA64" s="126"/>
      <c r="AB64" s="126"/>
      <c r="AC64" s="127"/>
      <c r="AD64" s="190"/>
      <c r="AE64" s="129"/>
      <c r="AF64" s="127"/>
      <c r="AG64" s="127"/>
      <c r="AH64" s="130"/>
      <c r="AI64" s="55">
        <f>26365+31638+31638+31269.11+31638+31638+31638+26365+26365+26365+26365+26365+26365</f>
        <v>374014.11</v>
      </c>
      <c r="AJ64" s="55">
        <f>31638+31638+31638+31638+31638+31638+31638+31638+31638</f>
        <v>284742</v>
      </c>
      <c r="AK64" s="58">
        <f>AF70+AG70+AH70+AI64+AJ64</f>
        <v>950353.03</v>
      </c>
      <c r="AL64" s="46" t="s">
        <v>141</v>
      </c>
      <c r="AM64" s="120">
        <v>11016</v>
      </c>
      <c r="AN64" s="185" t="s">
        <v>163</v>
      </c>
      <c r="AO64" s="186">
        <v>11340</v>
      </c>
      <c r="AP64" s="133"/>
      <c r="AQ64" s="131"/>
      <c r="AR64" s="120"/>
      <c r="AS64" s="48"/>
      <c r="AT64" s="120"/>
      <c r="AU64" s="134"/>
      <c r="AV64" s="135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7"/>
    </row>
    <row r="65" spans="1:59" x14ac:dyDescent="0.25">
      <c r="A65" s="378"/>
      <c r="B65" s="68"/>
      <c r="C65" s="69"/>
      <c r="D65" s="69"/>
      <c r="E65" s="69"/>
      <c r="F65" s="70"/>
      <c r="G65" s="71"/>
      <c r="H65" s="72"/>
      <c r="I65" s="73"/>
      <c r="J65" s="69"/>
      <c r="K65" s="74"/>
      <c r="L65" s="75"/>
      <c r="M65" s="138"/>
      <c r="N65" s="74"/>
      <c r="O65" s="74"/>
      <c r="P65" s="69"/>
      <c r="Q65" s="69"/>
      <c r="R65" s="69"/>
      <c r="S65" s="69"/>
      <c r="T65" s="81"/>
      <c r="U65" s="77" t="s">
        <v>122</v>
      </c>
      <c r="V65" s="78">
        <v>42175</v>
      </c>
      <c r="W65" s="79">
        <v>11690</v>
      </c>
      <c r="X65" s="80" t="s">
        <v>145</v>
      </c>
      <c r="Y65" s="78">
        <v>42217</v>
      </c>
      <c r="Z65" s="78">
        <v>42369</v>
      </c>
      <c r="AA65" s="191"/>
      <c r="AB65" s="191"/>
      <c r="AC65" s="192"/>
      <c r="AD65" s="193"/>
      <c r="AE65" s="194"/>
      <c r="AF65" s="192"/>
      <c r="AG65" s="192"/>
      <c r="AH65" s="211"/>
      <c r="AI65" s="82"/>
      <c r="AJ65" s="82"/>
      <c r="AK65" s="145"/>
      <c r="AL65" s="72"/>
      <c r="AM65" s="138"/>
      <c r="AN65" s="195"/>
      <c r="AO65" s="196"/>
      <c r="AP65" s="148"/>
      <c r="AQ65" s="146"/>
      <c r="AR65" s="138"/>
      <c r="AS65" s="74"/>
      <c r="AT65" s="138"/>
      <c r="AU65" s="149"/>
      <c r="AV65" s="150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2"/>
    </row>
    <row r="66" spans="1:59" x14ac:dyDescent="0.25">
      <c r="A66" s="378"/>
      <c r="B66" s="68"/>
      <c r="C66" s="69"/>
      <c r="D66" s="69"/>
      <c r="E66" s="69"/>
      <c r="F66" s="70"/>
      <c r="G66" s="71"/>
      <c r="H66" s="72"/>
      <c r="I66" s="73"/>
      <c r="J66" s="69"/>
      <c r="K66" s="74"/>
      <c r="L66" s="75"/>
      <c r="M66" s="138"/>
      <c r="N66" s="74"/>
      <c r="O66" s="74"/>
      <c r="P66" s="69"/>
      <c r="Q66" s="69"/>
      <c r="R66" s="69"/>
      <c r="S66" s="69"/>
      <c r="T66" s="81"/>
      <c r="U66" s="77" t="s">
        <v>123</v>
      </c>
      <c r="V66" s="78">
        <v>42244</v>
      </c>
      <c r="W66" s="79">
        <v>11656</v>
      </c>
      <c r="X66" s="80" t="s">
        <v>208</v>
      </c>
      <c r="Y66" s="78">
        <v>42244</v>
      </c>
      <c r="Z66" s="78">
        <v>42369</v>
      </c>
      <c r="AA66" s="159">
        <v>0.2104</v>
      </c>
      <c r="AB66" s="160"/>
      <c r="AC66" s="161">
        <f>5273.28*4</f>
        <v>21093.119999999999</v>
      </c>
      <c r="AD66" s="199"/>
      <c r="AE66" s="163">
        <f>AC66+L64</f>
        <v>126553.12</v>
      </c>
      <c r="AF66" s="141"/>
      <c r="AG66" s="141"/>
      <c r="AH66" s="144"/>
      <c r="AI66" s="82"/>
      <c r="AJ66" s="82"/>
      <c r="AK66" s="145"/>
      <c r="AL66" s="72"/>
      <c r="AM66" s="138"/>
      <c r="AN66" s="195"/>
      <c r="AO66" s="196"/>
      <c r="AP66" s="148"/>
      <c r="AQ66" s="146"/>
      <c r="AR66" s="138"/>
      <c r="AS66" s="74"/>
      <c r="AT66" s="138"/>
      <c r="AU66" s="149"/>
      <c r="AV66" s="150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2"/>
    </row>
    <row r="67" spans="1:59" x14ac:dyDescent="0.25">
      <c r="A67" s="378"/>
      <c r="B67" s="68"/>
      <c r="C67" s="69"/>
      <c r="D67" s="69"/>
      <c r="E67" s="69"/>
      <c r="F67" s="70"/>
      <c r="G67" s="71"/>
      <c r="H67" s="72"/>
      <c r="I67" s="73"/>
      <c r="J67" s="69"/>
      <c r="K67" s="74"/>
      <c r="L67" s="75"/>
      <c r="M67" s="138"/>
      <c r="N67" s="74"/>
      <c r="O67" s="74"/>
      <c r="P67" s="69"/>
      <c r="Q67" s="69"/>
      <c r="R67" s="69"/>
      <c r="S67" s="69"/>
      <c r="T67" s="81"/>
      <c r="U67" s="77" t="s">
        <v>116</v>
      </c>
      <c r="V67" s="92">
        <v>42367</v>
      </c>
      <c r="W67" s="93">
        <v>11721</v>
      </c>
      <c r="X67" s="94" t="s">
        <v>145</v>
      </c>
      <c r="Y67" s="92">
        <v>42370</v>
      </c>
      <c r="Z67" s="92">
        <v>42460</v>
      </c>
      <c r="AA67" s="159"/>
      <c r="AB67" s="160"/>
      <c r="AC67" s="161"/>
      <c r="AD67" s="199"/>
      <c r="AE67" s="163"/>
      <c r="AF67" s="161"/>
      <c r="AG67" s="161"/>
      <c r="AH67" s="164"/>
      <c r="AI67" s="82"/>
      <c r="AJ67" s="82"/>
      <c r="AK67" s="145"/>
      <c r="AL67" s="72"/>
      <c r="AM67" s="138"/>
      <c r="AN67" s="195"/>
      <c r="AO67" s="196"/>
      <c r="AP67" s="148"/>
      <c r="AQ67" s="146"/>
      <c r="AR67" s="138"/>
      <c r="AS67" s="74"/>
      <c r="AT67" s="138"/>
      <c r="AU67" s="149"/>
      <c r="AV67" s="150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2"/>
    </row>
    <row r="68" spans="1:59" x14ac:dyDescent="0.25">
      <c r="A68" s="378"/>
      <c r="B68" s="68"/>
      <c r="C68" s="69"/>
      <c r="D68" s="69"/>
      <c r="E68" s="69"/>
      <c r="F68" s="70"/>
      <c r="G68" s="71"/>
      <c r="H68" s="72"/>
      <c r="I68" s="73"/>
      <c r="J68" s="69"/>
      <c r="K68" s="74"/>
      <c r="L68" s="75"/>
      <c r="M68" s="138"/>
      <c r="N68" s="74"/>
      <c r="O68" s="74"/>
      <c r="P68" s="69"/>
      <c r="Q68" s="69"/>
      <c r="R68" s="69"/>
      <c r="S68" s="69"/>
      <c r="T68" s="81"/>
      <c r="U68" s="91" t="s">
        <v>124</v>
      </c>
      <c r="V68" s="92">
        <v>42459</v>
      </c>
      <c r="W68" s="93">
        <v>11775</v>
      </c>
      <c r="X68" s="94" t="s">
        <v>145</v>
      </c>
      <c r="Y68" s="92">
        <v>42461</v>
      </c>
      <c r="Z68" s="92">
        <v>42735</v>
      </c>
      <c r="AA68" s="159"/>
      <c r="AB68" s="160"/>
      <c r="AC68" s="161"/>
      <c r="AD68" s="199"/>
      <c r="AE68" s="163"/>
      <c r="AF68" s="161"/>
      <c r="AG68" s="161"/>
      <c r="AH68" s="164"/>
      <c r="AI68" s="82"/>
      <c r="AJ68" s="82"/>
      <c r="AK68" s="145"/>
      <c r="AL68" s="72"/>
      <c r="AM68" s="138"/>
      <c r="AN68" s="195"/>
      <c r="AO68" s="196"/>
      <c r="AP68" s="148"/>
      <c r="AQ68" s="146"/>
      <c r="AR68" s="138"/>
      <c r="AS68" s="74"/>
      <c r="AT68" s="138"/>
      <c r="AU68" s="149"/>
      <c r="AV68" s="150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2"/>
    </row>
    <row r="69" spans="1:59" x14ac:dyDescent="0.25">
      <c r="A69" s="378"/>
      <c r="B69" s="68"/>
      <c r="C69" s="69"/>
      <c r="D69" s="69"/>
      <c r="E69" s="69"/>
      <c r="F69" s="70"/>
      <c r="G69" s="71"/>
      <c r="H69" s="72"/>
      <c r="I69" s="73"/>
      <c r="J69" s="69"/>
      <c r="K69" s="74"/>
      <c r="L69" s="75"/>
      <c r="M69" s="138"/>
      <c r="N69" s="74"/>
      <c r="O69" s="74"/>
      <c r="P69" s="69"/>
      <c r="Q69" s="69"/>
      <c r="R69" s="69"/>
      <c r="S69" s="69"/>
      <c r="T69" s="81"/>
      <c r="U69" s="91" t="s">
        <v>125</v>
      </c>
      <c r="V69" s="92">
        <v>42730</v>
      </c>
      <c r="W69" s="93">
        <v>11969</v>
      </c>
      <c r="X69" s="94" t="s">
        <v>145</v>
      </c>
      <c r="Y69" s="95">
        <v>42736</v>
      </c>
      <c r="Z69" s="95">
        <v>42825</v>
      </c>
      <c r="AA69" s="159"/>
      <c r="AB69" s="160"/>
      <c r="AC69" s="161"/>
      <c r="AD69" s="199"/>
      <c r="AE69" s="163"/>
      <c r="AF69" s="161"/>
      <c r="AG69" s="161"/>
      <c r="AH69" s="164"/>
      <c r="AI69" s="82"/>
      <c r="AJ69" s="82"/>
      <c r="AK69" s="145"/>
      <c r="AL69" s="72"/>
      <c r="AM69" s="138"/>
      <c r="AN69" s="195"/>
      <c r="AO69" s="196"/>
      <c r="AP69" s="148"/>
      <c r="AQ69" s="146"/>
      <c r="AR69" s="138"/>
      <c r="AS69" s="74"/>
      <c r="AT69" s="138"/>
      <c r="AU69" s="149"/>
      <c r="AV69" s="150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2"/>
    </row>
    <row r="70" spans="1:59" ht="13.5" thickBot="1" x14ac:dyDescent="0.3">
      <c r="A70" s="379"/>
      <c r="B70" s="97"/>
      <c r="C70" s="98"/>
      <c r="D70" s="98"/>
      <c r="E70" s="98"/>
      <c r="F70" s="99"/>
      <c r="G70" s="100"/>
      <c r="H70" s="101"/>
      <c r="I70" s="102"/>
      <c r="J70" s="98"/>
      <c r="K70" s="103"/>
      <c r="L70" s="104"/>
      <c r="M70" s="173"/>
      <c r="N70" s="103"/>
      <c r="O70" s="103"/>
      <c r="P70" s="98"/>
      <c r="Q70" s="98"/>
      <c r="R70" s="98"/>
      <c r="S70" s="98"/>
      <c r="T70" s="111"/>
      <c r="U70" s="106" t="s">
        <v>126</v>
      </c>
      <c r="V70" s="204">
        <v>42824</v>
      </c>
      <c r="W70" s="205">
        <v>12028</v>
      </c>
      <c r="X70" s="212" t="s">
        <v>145</v>
      </c>
      <c r="Y70" s="110">
        <v>42826</v>
      </c>
      <c r="Z70" s="110">
        <v>43100</v>
      </c>
      <c r="AA70" s="213"/>
      <c r="AB70" s="214"/>
      <c r="AC70" s="215"/>
      <c r="AD70" s="216"/>
      <c r="AE70" s="217"/>
      <c r="AF70" s="215">
        <v>0</v>
      </c>
      <c r="AG70" s="215">
        <v>26365</v>
      </c>
      <c r="AH70" s="215">
        <v>265231.92</v>
      </c>
      <c r="AI70" s="112"/>
      <c r="AJ70" s="112"/>
      <c r="AK70" s="175"/>
      <c r="AL70" s="101"/>
      <c r="AM70" s="173"/>
      <c r="AN70" s="209"/>
      <c r="AO70" s="210"/>
      <c r="AP70" s="178"/>
      <c r="AQ70" s="176"/>
      <c r="AR70" s="173"/>
      <c r="AS70" s="103"/>
      <c r="AT70" s="173"/>
      <c r="AU70" s="179"/>
      <c r="AV70" s="180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2"/>
    </row>
    <row r="71" spans="1:59" ht="22.5" customHeight="1" x14ac:dyDescent="0.25">
      <c r="A71" s="377">
        <v>7</v>
      </c>
      <c r="B71" s="42" t="s">
        <v>176</v>
      </c>
      <c r="C71" s="43" t="s">
        <v>177</v>
      </c>
      <c r="D71" s="43" t="s">
        <v>140</v>
      </c>
      <c r="E71" s="43" t="s">
        <v>117</v>
      </c>
      <c r="F71" s="43" t="s">
        <v>184</v>
      </c>
      <c r="G71" s="45">
        <v>11358</v>
      </c>
      <c r="H71" s="46" t="s">
        <v>176</v>
      </c>
      <c r="I71" s="47" t="s">
        <v>182</v>
      </c>
      <c r="J71" s="43" t="s">
        <v>235</v>
      </c>
      <c r="K71" s="48">
        <v>42034</v>
      </c>
      <c r="L71" s="49">
        <v>18260</v>
      </c>
      <c r="M71" s="120">
        <v>11493</v>
      </c>
      <c r="N71" s="48">
        <v>42037</v>
      </c>
      <c r="O71" s="48">
        <v>42369</v>
      </c>
      <c r="P71" s="43">
        <v>1</v>
      </c>
      <c r="Q71" s="43"/>
      <c r="R71" s="43"/>
      <c r="S71" s="43"/>
      <c r="T71" s="56" t="s">
        <v>134</v>
      </c>
      <c r="U71" s="122" t="s">
        <v>120</v>
      </c>
      <c r="V71" s="123">
        <v>42367</v>
      </c>
      <c r="W71" s="124">
        <v>11718</v>
      </c>
      <c r="X71" s="218" t="s">
        <v>145</v>
      </c>
      <c r="Y71" s="123">
        <v>42370</v>
      </c>
      <c r="Z71" s="123">
        <v>42735</v>
      </c>
      <c r="AA71" s="126"/>
      <c r="AB71" s="126"/>
      <c r="AC71" s="127"/>
      <c r="AD71" s="190"/>
      <c r="AE71" s="129"/>
      <c r="AF71" s="127">
        <v>0</v>
      </c>
      <c r="AG71" s="127">
        <v>0</v>
      </c>
      <c r="AH71" s="130">
        <v>14940</v>
      </c>
      <c r="AI71" s="55">
        <f>1660+1660+1660+1660+1660+1660+1660+1660+1660+1660+1660+1660+1660</f>
        <v>21580</v>
      </c>
      <c r="AJ71" s="55">
        <f>1660+1660+1660+1660+1660+1660+1660+1660+1660</f>
        <v>14940</v>
      </c>
      <c r="AK71" s="58">
        <f>AF71+AG71+AH71+AI71+AJ71</f>
        <v>51460</v>
      </c>
      <c r="AL71" s="46"/>
      <c r="AM71" s="120"/>
      <c r="AN71" s="131"/>
      <c r="AO71" s="186"/>
      <c r="AP71" s="133"/>
      <c r="AQ71" s="131"/>
      <c r="AR71" s="120"/>
      <c r="AS71" s="48"/>
      <c r="AT71" s="120"/>
      <c r="AU71" s="134"/>
      <c r="AV71" s="135"/>
      <c r="AW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41"/>
    </row>
    <row r="72" spans="1:59" ht="22.5" customHeight="1" x14ac:dyDescent="0.25">
      <c r="A72" s="378"/>
      <c r="B72" s="68"/>
      <c r="C72" s="69"/>
      <c r="D72" s="69"/>
      <c r="E72" s="69"/>
      <c r="F72" s="69"/>
      <c r="G72" s="71"/>
      <c r="H72" s="72"/>
      <c r="I72" s="73"/>
      <c r="J72" s="69"/>
      <c r="K72" s="74"/>
      <c r="L72" s="75"/>
      <c r="M72" s="138"/>
      <c r="N72" s="74"/>
      <c r="O72" s="74"/>
      <c r="P72" s="69"/>
      <c r="Q72" s="69"/>
      <c r="R72" s="69"/>
      <c r="S72" s="69"/>
      <c r="T72" s="81"/>
      <c r="U72" s="91" t="s">
        <v>122</v>
      </c>
      <c r="V72" s="92">
        <v>42730</v>
      </c>
      <c r="W72" s="93">
        <v>11970</v>
      </c>
      <c r="X72" s="94" t="s">
        <v>145</v>
      </c>
      <c r="Y72" s="95">
        <v>42736</v>
      </c>
      <c r="Z72" s="95">
        <v>42825</v>
      </c>
      <c r="AA72" s="191"/>
      <c r="AB72" s="191"/>
      <c r="AC72" s="192"/>
      <c r="AD72" s="193"/>
      <c r="AE72" s="194"/>
      <c r="AF72" s="192"/>
      <c r="AG72" s="192"/>
      <c r="AH72" s="211"/>
      <c r="AI72" s="82"/>
      <c r="AJ72" s="82"/>
      <c r="AK72" s="145"/>
      <c r="AL72" s="72"/>
      <c r="AM72" s="138"/>
      <c r="AN72" s="146"/>
      <c r="AO72" s="196"/>
      <c r="AP72" s="148"/>
      <c r="AQ72" s="146"/>
      <c r="AR72" s="138"/>
      <c r="AS72" s="74"/>
      <c r="AT72" s="138"/>
      <c r="AU72" s="149"/>
      <c r="AV72" s="15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67"/>
    </row>
    <row r="73" spans="1:59" ht="21.75" customHeight="1" thickBot="1" x14ac:dyDescent="0.3">
      <c r="A73" s="379"/>
      <c r="B73" s="97"/>
      <c r="C73" s="98"/>
      <c r="D73" s="98"/>
      <c r="E73" s="98"/>
      <c r="F73" s="98"/>
      <c r="G73" s="100"/>
      <c r="H73" s="101"/>
      <c r="I73" s="102"/>
      <c r="J73" s="98"/>
      <c r="K73" s="103"/>
      <c r="L73" s="104"/>
      <c r="M73" s="173"/>
      <c r="N73" s="103"/>
      <c r="O73" s="103"/>
      <c r="P73" s="98"/>
      <c r="Q73" s="98"/>
      <c r="R73" s="98"/>
      <c r="S73" s="98"/>
      <c r="T73" s="111"/>
      <c r="U73" s="221" t="s">
        <v>123</v>
      </c>
      <c r="V73" s="107">
        <v>42824</v>
      </c>
      <c r="W73" s="108">
        <v>12026</v>
      </c>
      <c r="X73" s="109" t="s">
        <v>145</v>
      </c>
      <c r="Y73" s="110">
        <v>42826</v>
      </c>
      <c r="Z73" s="110">
        <v>43100</v>
      </c>
      <c r="AA73" s="222"/>
      <c r="AB73" s="222"/>
      <c r="AC73" s="223"/>
      <c r="AD73" s="224"/>
      <c r="AE73" s="225"/>
      <c r="AF73" s="223"/>
      <c r="AG73" s="223"/>
      <c r="AH73" s="226"/>
      <c r="AI73" s="112"/>
      <c r="AJ73" s="112"/>
      <c r="AK73" s="175"/>
      <c r="AL73" s="101"/>
      <c r="AM73" s="173"/>
      <c r="AN73" s="176"/>
      <c r="AO73" s="210"/>
      <c r="AP73" s="178"/>
      <c r="AQ73" s="176"/>
      <c r="AR73" s="173"/>
      <c r="AS73" s="103"/>
      <c r="AT73" s="173"/>
      <c r="AU73" s="179"/>
      <c r="AV73" s="180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96"/>
    </row>
    <row r="74" spans="1:59" ht="21" customHeight="1" x14ac:dyDescent="0.25">
      <c r="A74" s="377">
        <v>8</v>
      </c>
      <c r="B74" s="42" t="s">
        <v>178</v>
      </c>
      <c r="C74" s="43" t="s">
        <v>177</v>
      </c>
      <c r="D74" s="43" t="s">
        <v>140</v>
      </c>
      <c r="E74" s="43" t="s">
        <v>117</v>
      </c>
      <c r="F74" s="43" t="s">
        <v>186</v>
      </c>
      <c r="G74" s="45">
        <v>11358</v>
      </c>
      <c r="H74" s="46" t="s">
        <v>178</v>
      </c>
      <c r="I74" s="47" t="s">
        <v>153</v>
      </c>
      <c r="J74" s="43" t="s">
        <v>183</v>
      </c>
      <c r="K74" s="48">
        <v>42034</v>
      </c>
      <c r="L74" s="49">
        <v>18359</v>
      </c>
      <c r="M74" s="120">
        <v>11493</v>
      </c>
      <c r="N74" s="48">
        <v>42037</v>
      </c>
      <c r="O74" s="48">
        <v>42369</v>
      </c>
      <c r="P74" s="43">
        <v>1</v>
      </c>
      <c r="Q74" s="43"/>
      <c r="R74" s="43"/>
      <c r="S74" s="43"/>
      <c r="T74" s="56" t="s">
        <v>115</v>
      </c>
      <c r="U74" s="122" t="s">
        <v>120</v>
      </c>
      <c r="V74" s="123">
        <v>42367</v>
      </c>
      <c r="W74" s="124">
        <v>11718</v>
      </c>
      <c r="X74" s="218" t="s">
        <v>145</v>
      </c>
      <c r="Y74" s="123">
        <v>42370</v>
      </c>
      <c r="Z74" s="123">
        <v>42735</v>
      </c>
      <c r="AA74" s="126"/>
      <c r="AB74" s="126"/>
      <c r="AC74" s="127"/>
      <c r="AD74" s="190"/>
      <c r="AE74" s="129"/>
      <c r="AF74" s="127">
        <v>0</v>
      </c>
      <c r="AG74" s="127">
        <v>0</v>
      </c>
      <c r="AH74" s="130">
        <v>15021</v>
      </c>
      <c r="AI74" s="55">
        <f>1669+1669+1669+1669+1669+1669+1669+1669+1669+1669+1669+1669+1669</f>
        <v>21697</v>
      </c>
      <c r="AJ74" s="55">
        <f>1669+1669+1669+1669+1669+1669+1669+1669+1669</f>
        <v>15021</v>
      </c>
      <c r="AK74" s="58">
        <f>AF74+AG74+AH74+AI74+AJ74</f>
        <v>51739</v>
      </c>
      <c r="AL74" s="46"/>
      <c r="AM74" s="120"/>
      <c r="AN74" s="131"/>
      <c r="AO74" s="186"/>
      <c r="AP74" s="133"/>
      <c r="AQ74" s="131"/>
      <c r="AR74" s="120"/>
      <c r="AS74" s="48"/>
      <c r="AT74" s="120"/>
      <c r="AU74" s="134"/>
      <c r="AV74" s="135"/>
      <c r="AW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41"/>
    </row>
    <row r="75" spans="1:59" ht="21" customHeight="1" x14ac:dyDescent="0.25">
      <c r="A75" s="378"/>
      <c r="B75" s="68"/>
      <c r="C75" s="69"/>
      <c r="D75" s="69"/>
      <c r="E75" s="69"/>
      <c r="F75" s="69"/>
      <c r="G75" s="71"/>
      <c r="H75" s="72"/>
      <c r="I75" s="73"/>
      <c r="J75" s="69"/>
      <c r="K75" s="74"/>
      <c r="L75" s="75"/>
      <c r="M75" s="138"/>
      <c r="N75" s="74"/>
      <c r="O75" s="74"/>
      <c r="P75" s="69"/>
      <c r="Q75" s="69"/>
      <c r="R75" s="69"/>
      <c r="S75" s="69"/>
      <c r="T75" s="81"/>
      <c r="U75" s="91" t="s">
        <v>122</v>
      </c>
      <c r="V75" s="92">
        <v>42730</v>
      </c>
      <c r="W75" s="93">
        <v>11970</v>
      </c>
      <c r="X75" s="94" t="s">
        <v>145</v>
      </c>
      <c r="Y75" s="95">
        <v>42736</v>
      </c>
      <c r="Z75" s="95">
        <v>42825</v>
      </c>
      <c r="AA75" s="191"/>
      <c r="AB75" s="191"/>
      <c r="AC75" s="192"/>
      <c r="AD75" s="193"/>
      <c r="AE75" s="194"/>
      <c r="AF75" s="192"/>
      <c r="AG75" s="192"/>
      <c r="AH75" s="211"/>
      <c r="AI75" s="82"/>
      <c r="AJ75" s="82"/>
      <c r="AK75" s="145"/>
      <c r="AL75" s="72"/>
      <c r="AM75" s="138"/>
      <c r="AN75" s="146"/>
      <c r="AO75" s="196"/>
      <c r="AP75" s="148"/>
      <c r="AQ75" s="146"/>
      <c r="AR75" s="138"/>
      <c r="AS75" s="74"/>
      <c r="AT75" s="138"/>
      <c r="AU75" s="149"/>
      <c r="AV75" s="15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67"/>
    </row>
    <row r="76" spans="1:59" ht="21" customHeight="1" thickBot="1" x14ac:dyDescent="0.3">
      <c r="A76" s="379"/>
      <c r="B76" s="97"/>
      <c r="C76" s="98"/>
      <c r="D76" s="98"/>
      <c r="E76" s="98"/>
      <c r="F76" s="98"/>
      <c r="G76" s="100"/>
      <c r="H76" s="101"/>
      <c r="I76" s="102"/>
      <c r="J76" s="98"/>
      <c r="K76" s="103"/>
      <c r="L76" s="104"/>
      <c r="M76" s="173"/>
      <c r="N76" s="103"/>
      <c r="O76" s="103"/>
      <c r="P76" s="98"/>
      <c r="Q76" s="98"/>
      <c r="R76" s="98"/>
      <c r="S76" s="98"/>
      <c r="T76" s="111"/>
      <c r="U76" s="221" t="s">
        <v>123</v>
      </c>
      <c r="V76" s="107">
        <v>42824</v>
      </c>
      <c r="W76" s="108">
        <v>12026</v>
      </c>
      <c r="X76" s="109" t="s">
        <v>145</v>
      </c>
      <c r="Y76" s="110">
        <v>42826</v>
      </c>
      <c r="Z76" s="110">
        <v>43100</v>
      </c>
      <c r="AA76" s="222"/>
      <c r="AB76" s="222"/>
      <c r="AC76" s="223"/>
      <c r="AD76" s="224"/>
      <c r="AE76" s="225"/>
      <c r="AF76" s="223"/>
      <c r="AG76" s="223"/>
      <c r="AH76" s="226"/>
      <c r="AI76" s="112"/>
      <c r="AJ76" s="112"/>
      <c r="AK76" s="175"/>
      <c r="AL76" s="101"/>
      <c r="AM76" s="173"/>
      <c r="AN76" s="176"/>
      <c r="AO76" s="210"/>
      <c r="AP76" s="178"/>
      <c r="AQ76" s="176"/>
      <c r="AR76" s="173"/>
      <c r="AS76" s="103"/>
      <c r="AT76" s="173"/>
      <c r="AU76" s="179"/>
      <c r="AV76" s="180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96"/>
    </row>
    <row r="77" spans="1:59" ht="21" customHeight="1" x14ac:dyDescent="0.25">
      <c r="A77" s="377">
        <v>9</v>
      </c>
      <c r="B77" s="42" t="s">
        <v>179</v>
      </c>
      <c r="C77" s="43" t="s">
        <v>177</v>
      </c>
      <c r="D77" s="43" t="s">
        <v>140</v>
      </c>
      <c r="E77" s="43" t="s">
        <v>117</v>
      </c>
      <c r="F77" s="43" t="s">
        <v>187</v>
      </c>
      <c r="G77" s="45">
        <v>11358</v>
      </c>
      <c r="H77" s="46" t="s">
        <v>179</v>
      </c>
      <c r="I77" s="47" t="s">
        <v>153</v>
      </c>
      <c r="J77" s="43" t="s">
        <v>183</v>
      </c>
      <c r="K77" s="48">
        <v>42034</v>
      </c>
      <c r="L77" s="49">
        <v>18359</v>
      </c>
      <c r="M77" s="120">
        <v>11493</v>
      </c>
      <c r="N77" s="48">
        <v>42037</v>
      </c>
      <c r="O77" s="48">
        <v>42369</v>
      </c>
      <c r="P77" s="43">
        <v>1</v>
      </c>
      <c r="Q77" s="43"/>
      <c r="R77" s="43"/>
      <c r="S77" s="43"/>
      <c r="T77" s="56" t="s">
        <v>115</v>
      </c>
      <c r="U77" s="122" t="s">
        <v>120</v>
      </c>
      <c r="V77" s="123">
        <v>42367</v>
      </c>
      <c r="W77" s="124">
        <v>11718</v>
      </c>
      <c r="X77" s="218" t="s">
        <v>145</v>
      </c>
      <c r="Y77" s="123">
        <v>42370</v>
      </c>
      <c r="Z77" s="123">
        <v>42735</v>
      </c>
      <c r="AA77" s="126"/>
      <c r="AB77" s="126"/>
      <c r="AC77" s="127"/>
      <c r="AD77" s="190"/>
      <c r="AE77" s="129">
        <f>AC77+L71</f>
        <v>18260</v>
      </c>
      <c r="AF77" s="127">
        <v>0</v>
      </c>
      <c r="AG77" s="127">
        <v>0</v>
      </c>
      <c r="AH77" s="130">
        <v>15021</v>
      </c>
      <c r="AI77" s="55">
        <f>1669+1669+1669+1669+1669+1669+1669+1669+1669+1669+1669+1669+1669</f>
        <v>21697</v>
      </c>
      <c r="AJ77" s="55">
        <f>1669+1669+1669+1669+1669+1669+1669+1669+1669</f>
        <v>15021</v>
      </c>
      <c r="AK77" s="58">
        <f>AF77+AG77+AH77+AI77+AJ77</f>
        <v>51739</v>
      </c>
      <c r="AL77" s="46"/>
      <c r="AM77" s="120"/>
      <c r="AN77" s="131"/>
      <c r="AO77" s="186"/>
      <c r="AP77" s="133"/>
      <c r="AQ77" s="131"/>
      <c r="AR77" s="120"/>
      <c r="AS77" s="48"/>
      <c r="AT77" s="120"/>
      <c r="AU77" s="134"/>
      <c r="AV77" s="135"/>
      <c r="AW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41"/>
    </row>
    <row r="78" spans="1:59" ht="21" customHeight="1" x14ac:dyDescent="0.25">
      <c r="A78" s="378"/>
      <c r="B78" s="68"/>
      <c r="C78" s="69"/>
      <c r="D78" s="69"/>
      <c r="E78" s="69"/>
      <c r="F78" s="69"/>
      <c r="G78" s="71"/>
      <c r="H78" s="72"/>
      <c r="I78" s="73"/>
      <c r="J78" s="69"/>
      <c r="K78" s="74"/>
      <c r="L78" s="75"/>
      <c r="M78" s="138"/>
      <c r="N78" s="74"/>
      <c r="O78" s="74"/>
      <c r="P78" s="69"/>
      <c r="Q78" s="69"/>
      <c r="R78" s="69"/>
      <c r="S78" s="69"/>
      <c r="T78" s="81"/>
      <c r="U78" s="91" t="s">
        <v>122</v>
      </c>
      <c r="V78" s="92">
        <v>42730</v>
      </c>
      <c r="W78" s="93">
        <v>11970</v>
      </c>
      <c r="X78" s="94" t="s">
        <v>145</v>
      </c>
      <c r="Y78" s="95">
        <v>42736</v>
      </c>
      <c r="Z78" s="95">
        <v>42825</v>
      </c>
      <c r="AA78" s="191"/>
      <c r="AB78" s="191"/>
      <c r="AC78" s="192"/>
      <c r="AD78" s="193"/>
      <c r="AE78" s="194"/>
      <c r="AF78" s="192"/>
      <c r="AG78" s="192"/>
      <c r="AH78" s="211"/>
      <c r="AI78" s="82"/>
      <c r="AJ78" s="82"/>
      <c r="AK78" s="145"/>
      <c r="AL78" s="72"/>
      <c r="AM78" s="138"/>
      <c r="AN78" s="146"/>
      <c r="AO78" s="196"/>
      <c r="AP78" s="148"/>
      <c r="AQ78" s="146"/>
      <c r="AR78" s="138"/>
      <c r="AS78" s="74"/>
      <c r="AT78" s="138"/>
      <c r="AU78" s="149"/>
      <c r="AV78" s="15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67"/>
    </row>
    <row r="79" spans="1:59" ht="21" customHeight="1" thickBot="1" x14ac:dyDescent="0.3">
      <c r="A79" s="379"/>
      <c r="B79" s="97"/>
      <c r="C79" s="98"/>
      <c r="D79" s="98"/>
      <c r="E79" s="98"/>
      <c r="F79" s="98"/>
      <c r="G79" s="100"/>
      <c r="H79" s="101"/>
      <c r="I79" s="102"/>
      <c r="J79" s="98"/>
      <c r="K79" s="103"/>
      <c r="L79" s="104"/>
      <c r="M79" s="173"/>
      <c r="N79" s="103"/>
      <c r="O79" s="103"/>
      <c r="P79" s="98"/>
      <c r="Q79" s="98"/>
      <c r="R79" s="98"/>
      <c r="S79" s="98"/>
      <c r="T79" s="111"/>
      <c r="U79" s="221" t="s">
        <v>123</v>
      </c>
      <c r="V79" s="107">
        <v>42824</v>
      </c>
      <c r="W79" s="108">
        <v>12026</v>
      </c>
      <c r="X79" s="109" t="s">
        <v>145</v>
      </c>
      <c r="Y79" s="110">
        <v>42826</v>
      </c>
      <c r="Z79" s="110">
        <v>43100</v>
      </c>
      <c r="AA79" s="222"/>
      <c r="AB79" s="222"/>
      <c r="AC79" s="223"/>
      <c r="AD79" s="224"/>
      <c r="AE79" s="225"/>
      <c r="AF79" s="223"/>
      <c r="AG79" s="223"/>
      <c r="AH79" s="226"/>
      <c r="AI79" s="112"/>
      <c r="AJ79" s="112"/>
      <c r="AK79" s="175"/>
      <c r="AL79" s="101"/>
      <c r="AM79" s="173"/>
      <c r="AN79" s="176"/>
      <c r="AO79" s="210"/>
      <c r="AP79" s="178"/>
      <c r="AQ79" s="176"/>
      <c r="AR79" s="173"/>
      <c r="AS79" s="103"/>
      <c r="AT79" s="173"/>
      <c r="AU79" s="179"/>
      <c r="AV79" s="180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96"/>
    </row>
    <row r="80" spans="1:59" ht="21" customHeight="1" x14ac:dyDescent="0.25">
      <c r="A80" s="377">
        <v>10</v>
      </c>
      <c r="B80" s="42" t="s">
        <v>180</v>
      </c>
      <c r="C80" s="43" t="s">
        <v>177</v>
      </c>
      <c r="D80" s="43" t="s">
        <v>140</v>
      </c>
      <c r="E80" s="43" t="s">
        <v>117</v>
      </c>
      <c r="F80" s="43" t="s">
        <v>185</v>
      </c>
      <c r="G80" s="45">
        <v>11358</v>
      </c>
      <c r="H80" s="46" t="s">
        <v>180</v>
      </c>
      <c r="I80" s="47" t="s">
        <v>153</v>
      </c>
      <c r="J80" s="43" t="s">
        <v>183</v>
      </c>
      <c r="K80" s="48">
        <v>42034</v>
      </c>
      <c r="L80" s="49">
        <v>18260</v>
      </c>
      <c r="M80" s="120">
        <v>11493</v>
      </c>
      <c r="N80" s="48">
        <v>42037</v>
      </c>
      <c r="O80" s="48">
        <v>42369</v>
      </c>
      <c r="P80" s="43">
        <v>1</v>
      </c>
      <c r="Q80" s="43"/>
      <c r="R80" s="43"/>
      <c r="S80" s="43"/>
      <c r="T80" s="56" t="s">
        <v>115</v>
      </c>
      <c r="U80" s="122" t="s">
        <v>120</v>
      </c>
      <c r="V80" s="123">
        <v>42367</v>
      </c>
      <c r="W80" s="124">
        <v>11718</v>
      </c>
      <c r="X80" s="218" t="s">
        <v>145</v>
      </c>
      <c r="Y80" s="123">
        <v>42370</v>
      </c>
      <c r="Z80" s="123">
        <v>42735</v>
      </c>
      <c r="AA80" s="126"/>
      <c r="AB80" s="126"/>
      <c r="AC80" s="127"/>
      <c r="AD80" s="190"/>
      <c r="AE80" s="129">
        <f>AC80+L74</f>
        <v>18359</v>
      </c>
      <c r="AF80" s="127">
        <v>0</v>
      </c>
      <c r="AG80" s="127">
        <v>0</v>
      </c>
      <c r="AH80" s="130">
        <v>14940</v>
      </c>
      <c r="AI80" s="55">
        <f>1660+1660+1660+1660+1660+1660+1660+1660+1660+1660+1660+1660+1660</f>
        <v>21580</v>
      </c>
      <c r="AJ80" s="55">
        <f>1660+1660+1660+1660+1660+1660+1660+1660+1660</f>
        <v>14940</v>
      </c>
      <c r="AK80" s="58">
        <f>AF80+AG80+AH80+AI80+AJ80</f>
        <v>51460</v>
      </c>
      <c r="AL80" s="46"/>
      <c r="AM80" s="120"/>
      <c r="AN80" s="131"/>
      <c r="AO80" s="186"/>
      <c r="AP80" s="133"/>
      <c r="AQ80" s="131"/>
      <c r="AR80" s="120"/>
      <c r="AS80" s="48"/>
      <c r="AT80" s="120"/>
      <c r="AU80" s="134"/>
      <c r="AV80" s="135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41"/>
    </row>
    <row r="81" spans="1:59" ht="21" customHeight="1" x14ac:dyDescent="0.25">
      <c r="A81" s="378"/>
      <c r="B81" s="68"/>
      <c r="C81" s="69"/>
      <c r="D81" s="69"/>
      <c r="E81" s="69"/>
      <c r="F81" s="69"/>
      <c r="G81" s="71"/>
      <c r="H81" s="72"/>
      <c r="I81" s="73"/>
      <c r="J81" s="69"/>
      <c r="K81" s="74"/>
      <c r="L81" s="75"/>
      <c r="M81" s="138"/>
      <c r="N81" s="74"/>
      <c r="O81" s="74"/>
      <c r="P81" s="69"/>
      <c r="Q81" s="69"/>
      <c r="R81" s="69"/>
      <c r="S81" s="69"/>
      <c r="T81" s="81"/>
      <c r="U81" s="91" t="s">
        <v>122</v>
      </c>
      <c r="V81" s="92">
        <v>42730</v>
      </c>
      <c r="W81" s="93">
        <v>11970</v>
      </c>
      <c r="X81" s="94" t="s">
        <v>145</v>
      </c>
      <c r="Y81" s="95">
        <v>42736</v>
      </c>
      <c r="Z81" s="95">
        <v>42825</v>
      </c>
      <c r="AA81" s="191"/>
      <c r="AB81" s="191"/>
      <c r="AC81" s="192"/>
      <c r="AD81" s="193"/>
      <c r="AE81" s="194"/>
      <c r="AF81" s="192"/>
      <c r="AG81" s="192"/>
      <c r="AH81" s="211"/>
      <c r="AI81" s="82"/>
      <c r="AJ81" s="82"/>
      <c r="AK81" s="145"/>
      <c r="AL81" s="72"/>
      <c r="AM81" s="138"/>
      <c r="AN81" s="146"/>
      <c r="AO81" s="196"/>
      <c r="AP81" s="148"/>
      <c r="AQ81" s="146"/>
      <c r="AR81" s="138"/>
      <c r="AS81" s="74"/>
      <c r="AT81" s="138"/>
      <c r="AU81" s="149"/>
      <c r="AV81" s="15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67"/>
    </row>
    <row r="82" spans="1:59" ht="21" customHeight="1" thickBot="1" x14ac:dyDescent="0.3">
      <c r="A82" s="379"/>
      <c r="B82" s="97"/>
      <c r="C82" s="98"/>
      <c r="D82" s="98"/>
      <c r="E82" s="98"/>
      <c r="F82" s="98"/>
      <c r="G82" s="100"/>
      <c r="H82" s="101"/>
      <c r="I82" s="102"/>
      <c r="J82" s="98"/>
      <c r="K82" s="103"/>
      <c r="L82" s="104"/>
      <c r="M82" s="173"/>
      <c r="N82" s="103"/>
      <c r="O82" s="103"/>
      <c r="P82" s="98"/>
      <c r="Q82" s="98"/>
      <c r="R82" s="98"/>
      <c r="S82" s="98"/>
      <c r="T82" s="111"/>
      <c r="U82" s="221" t="s">
        <v>123</v>
      </c>
      <c r="V82" s="107">
        <v>42824</v>
      </c>
      <c r="W82" s="108">
        <v>12027</v>
      </c>
      <c r="X82" s="109" t="s">
        <v>145</v>
      </c>
      <c r="Y82" s="110">
        <v>42826</v>
      </c>
      <c r="Z82" s="110">
        <v>43100</v>
      </c>
      <c r="AA82" s="222"/>
      <c r="AB82" s="222"/>
      <c r="AC82" s="223"/>
      <c r="AD82" s="224"/>
      <c r="AE82" s="225"/>
      <c r="AF82" s="223"/>
      <c r="AG82" s="223"/>
      <c r="AH82" s="226"/>
      <c r="AI82" s="112"/>
      <c r="AJ82" s="112"/>
      <c r="AK82" s="175"/>
      <c r="AL82" s="101"/>
      <c r="AM82" s="173"/>
      <c r="AN82" s="176"/>
      <c r="AO82" s="210"/>
      <c r="AP82" s="178"/>
      <c r="AQ82" s="176"/>
      <c r="AR82" s="173"/>
      <c r="AS82" s="103"/>
      <c r="AT82" s="173"/>
      <c r="AU82" s="179"/>
      <c r="AV82" s="180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96"/>
    </row>
    <row r="83" spans="1:59" x14ac:dyDescent="0.25">
      <c r="A83" s="377">
        <v>11</v>
      </c>
      <c r="B83" s="42" t="s">
        <v>188</v>
      </c>
      <c r="C83" s="43" t="s">
        <v>159</v>
      </c>
      <c r="D83" s="43" t="s">
        <v>140</v>
      </c>
      <c r="E83" s="43" t="s">
        <v>117</v>
      </c>
      <c r="F83" s="44" t="s">
        <v>160</v>
      </c>
      <c r="G83" s="45">
        <v>11133</v>
      </c>
      <c r="H83" s="46" t="s">
        <v>181</v>
      </c>
      <c r="I83" s="47" t="s">
        <v>161</v>
      </c>
      <c r="J83" s="43" t="s">
        <v>162</v>
      </c>
      <c r="K83" s="48">
        <v>42065</v>
      </c>
      <c r="L83" s="49">
        <v>429302.1</v>
      </c>
      <c r="M83" s="120">
        <v>11513</v>
      </c>
      <c r="N83" s="48">
        <v>42065</v>
      </c>
      <c r="O83" s="48">
        <v>42369</v>
      </c>
      <c r="P83" s="43">
        <v>1</v>
      </c>
      <c r="Q83" s="43"/>
      <c r="R83" s="43"/>
      <c r="S83" s="43"/>
      <c r="T83" s="56" t="s">
        <v>115</v>
      </c>
      <c r="U83" s="228" t="s">
        <v>120</v>
      </c>
      <c r="V83" s="78">
        <v>42244</v>
      </c>
      <c r="W83" s="79">
        <v>11656</v>
      </c>
      <c r="X83" s="80" t="s">
        <v>209</v>
      </c>
      <c r="Y83" s="78">
        <v>42244</v>
      </c>
      <c r="Z83" s="78">
        <v>42369</v>
      </c>
      <c r="AA83" s="229">
        <v>0.16889999999999999</v>
      </c>
      <c r="AB83" s="230"/>
      <c r="AC83" s="231">
        <f>7250.93*4</f>
        <v>29003.72</v>
      </c>
      <c r="AD83" s="232"/>
      <c r="AE83" s="194">
        <f>AC83+L83</f>
        <v>458305.81999999995</v>
      </c>
      <c r="AF83" s="231"/>
      <c r="AG83" s="231"/>
      <c r="AH83" s="233"/>
      <c r="AI83" s="55">
        <f>37324.64+41801.93+32847.35+32847.35+32847.35+34798.31+6109+36295.05+41191.44+37324.64+32847.35+32847.35+32847.35+32847.35+4611.51</f>
        <v>469387.97</v>
      </c>
      <c r="AJ83" s="55">
        <f>18345.49+18345.49+18345.49+18345.49+34551+34551+47982.87+47982.87+47982.87</f>
        <v>286432.57</v>
      </c>
      <c r="AK83" s="58">
        <f>AF84+AG84+AH84+AI83+AJ83</f>
        <v>1014354.81</v>
      </c>
      <c r="AL83" s="46" t="s">
        <v>141</v>
      </c>
      <c r="AM83" s="120">
        <v>11016</v>
      </c>
      <c r="AN83" s="185" t="s">
        <v>190</v>
      </c>
      <c r="AO83" s="186">
        <v>11340</v>
      </c>
      <c r="AP83" s="133"/>
      <c r="AQ83" s="131"/>
      <c r="AR83" s="120"/>
      <c r="AS83" s="48"/>
      <c r="AT83" s="120"/>
      <c r="AU83" s="134"/>
      <c r="AV83" s="135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7"/>
    </row>
    <row r="84" spans="1:59" x14ac:dyDescent="0.25">
      <c r="A84" s="378"/>
      <c r="B84" s="68"/>
      <c r="C84" s="69"/>
      <c r="D84" s="69"/>
      <c r="E84" s="69"/>
      <c r="F84" s="70"/>
      <c r="G84" s="71"/>
      <c r="H84" s="72"/>
      <c r="I84" s="73"/>
      <c r="J84" s="69"/>
      <c r="K84" s="74"/>
      <c r="L84" s="75"/>
      <c r="M84" s="138"/>
      <c r="N84" s="74"/>
      <c r="O84" s="74"/>
      <c r="P84" s="69"/>
      <c r="Q84" s="69"/>
      <c r="R84" s="69"/>
      <c r="S84" s="69"/>
      <c r="T84" s="81"/>
      <c r="U84" s="91" t="s">
        <v>122</v>
      </c>
      <c r="V84" s="92">
        <v>42367</v>
      </c>
      <c r="W84" s="93">
        <v>11718</v>
      </c>
      <c r="X84" s="153" t="s">
        <v>145</v>
      </c>
      <c r="Y84" s="92">
        <v>42370</v>
      </c>
      <c r="Z84" s="92">
        <v>42735</v>
      </c>
      <c r="AA84" s="234"/>
      <c r="AB84" s="140"/>
      <c r="AC84" s="141"/>
      <c r="AD84" s="235"/>
      <c r="AE84" s="143"/>
      <c r="AF84" s="141">
        <v>0</v>
      </c>
      <c r="AG84" s="141">
        <v>0</v>
      </c>
      <c r="AH84" s="141">
        <v>258534.26999999996</v>
      </c>
      <c r="AI84" s="82"/>
      <c r="AJ84" s="82"/>
      <c r="AK84" s="145"/>
      <c r="AL84" s="72"/>
      <c r="AM84" s="138"/>
      <c r="AN84" s="195"/>
      <c r="AO84" s="196"/>
      <c r="AP84" s="148"/>
      <c r="AQ84" s="146"/>
      <c r="AR84" s="138"/>
      <c r="AS84" s="74"/>
      <c r="AT84" s="138"/>
      <c r="AU84" s="149"/>
      <c r="AV84" s="150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2"/>
    </row>
    <row r="85" spans="1:59" x14ac:dyDescent="0.25">
      <c r="A85" s="378"/>
      <c r="B85" s="68"/>
      <c r="C85" s="69"/>
      <c r="D85" s="69"/>
      <c r="E85" s="69"/>
      <c r="F85" s="70"/>
      <c r="G85" s="71"/>
      <c r="H85" s="72"/>
      <c r="I85" s="73"/>
      <c r="J85" s="69"/>
      <c r="K85" s="74"/>
      <c r="L85" s="75"/>
      <c r="M85" s="138"/>
      <c r="N85" s="74"/>
      <c r="O85" s="74"/>
      <c r="P85" s="69"/>
      <c r="Q85" s="69"/>
      <c r="R85" s="69"/>
      <c r="S85" s="69"/>
      <c r="T85" s="81"/>
      <c r="U85" s="236" t="s">
        <v>123</v>
      </c>
      <c r="V85" s="204">
        <v>42459</v>
      </c>
      <c r="W85" s="205">
        <v>11775</v>
      </c>
      <c r="X85" s="153" t="s">
        <v>145</v>
      </c>
      <c r="Y85" s="92">
        <v>42461</v>
      </c>
      <c r="Z85" s="92">
        <v>42735</v>
      </c>
      <c r="AA85" s="237"/>
      <c r="AB85" s="191"/>
      <c r="AC85" s="192"/>
      <c r="AD85" s="211"/>
      <c r="AE85" s="194"/>
      <c r="AF85" s="192"/>
      <c r="AG85" s="192"/>
      <c r="AH85" s="211"/>
      <c r="AI85" s="82"/>
      <c r="AJ85" s="82"/>
      <c r="AK85" s="145"/>
      <c r="AL85" s="72"/>
      <c r="AM85" s="138"/>
      <c r="AN85" s="195"/>
      <c r="AO85" s="196"/>
      <c r="AP85" s="148"/>
      <c r="AQ85" s="146"/>
      <c r="AR85" s="138"/>
      <c r="AS85" s="74"/>
      <c r="AT85" s="138"/>
      <c r="AU85" s="149"/>
      <c r="AV85" s="150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2"/>
    </row>
    <row r="86" spans="1:59" x14ac:dyDescent="0.25">
      <c r="A86" s="378"/>
      <c r="B86" s="68"/>
      <c r="C86" s="69"/>
      <c r="D86" s="69"/>
      <c r="E86" s="69"/>
      <c r="F86" s="70"/>
      <c r="G86" s="71"/>
      <c r="H86" s="72"/>
      <c r="I86" s="73"/>
      <c r="J86" s="69"/>
      <c r="K86" s="74"/>
      <c r="L86" s="75"/>
      <c r="M86" s="138"/>
      <c r="N86" s="74"/>
      <c r="O86" s="74"/>
      <c r="P86" s="69"/>
      <c r="Q86" s="69"/>
      <c r="R86" s="69"/>
      <c r="S86" s="69"/>
      <c r="T86" s="81"/>
      <c r="U86" s="91" t="s">
        <v>116</v>
      </c>
      <c r="V86" s="92">
        <v>42730</v>
      </c>
      <c r="W86" s="93">
        <v>11969</v>
      </c>
      <c r="X86" s="94" t="s">
        <v>145</v>
      </c>
      <c r="Y86" s="95">
        <v>42736</v>
      </c>
      <c r="Z86" s="95">
        <v>42825</v>
      </c>
      <c r="AA86" s="237"/>
      <c r="AB86" s="191"/>
      <c r="AC86" s="192"/>
      <c r="AD86" s="211"/>
      <c r="AE86" s="194"/>
      <c r="AF86" s="192"/>
      <c r="AG86" s="192"/>
      <c r="AH86" s="211"/>
      <c r="AI86" s="82"/>
      <c r="AJ86" s="82"/>
      <c r="AK86" s="145"/>
      <c r="AL86" s="72"/>
      <c r="AM86" s="138"/>
      <c r="AN86" s="195"/>
      <c r="AO86" s="196"/>
      <c r="AP86" s="148"/>
      <c r="AQ86" s="146"/>
      <c r="AR86" s="138"/>
      <c r="AS86" s="74"/>
      <c r="AT86" s="138"/>
      <c r="AU86" s="149"/>
      <c r="AV86" s="150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2"/>
    </row>
    <row r="87" spans="1:59" ht="13.5" thickBot="1" x14ac:dyDescent="0.3">
      <c r="A87" s="379"/>
      <c r="B87" s="97"/>
      <c r="C87" s="98"/>
      <c r="D87" s="98"/>
      <c r="E87" s="98"/>
      <c r="F87" s="99"/>
      <c r="G87" s="100"/>
      <c r="H87" s="101"/>
      <c r="I87" s="102"/>
      <c r="J87" s="98"/>
      <c r="K87" s="103"/>
      <c r="L87" s="104"/>
      <c r="M87" s="173"/>
      <c r="N87" s="103"/>
      <c r="O87" s="103"/>
      <c r="P87" s="98"/>
      <c r="Q87" s="98"/>
      <c r="R87" s="98"/>
      <c r="S87" s="98"/>
      <c r="T87" s="111"/>
      <c r="U87" s="106" t="s">
        <v>124</v>
      </c>
      <c r="V87" s="204">
        <v>42824</v>
      </c>
      <c r="W87" s="205">
        <v>12028</v>
      </c>
      <c r="X87" s="238" t="s">
        <v>145</v>
      </c>
      <c r="Y87" s="110">
        <v>42826</v>
      </c>
      <c r="Z87" s="110">
        <v>43100</v>
      </c>
      <c r="AA87" s="159"/>
      <c r="AB87" s="160"/>
      <c r="AC87" s="161"/>
      <c r="AD87" s="164"/>
      <c r="AE87" s="217"/>
      <c r="AF87" s="215"/>
      <c r="AG87" s="215"/>
      <c r="AH87" s="239"/>
      <c r="AI87" s="98"/>
      <c r="AJ87" s="112"/>
      <c r="AK87" s="111"/>
      <c r="AL87" s="97"/>
      <c r="AM87" s="98"/>
      <c r="AN87" s="102"/>
      <c r="AO87" s="105"/>
      <c r="AP87" s="178"/>
      <c r="AQ87" s="176"/>
      <c r="AR87" s="173"/>
      <c r="AS87" s="103"/>
      <c r="AT87" s="173"/>
      <c r="AU87" s="179"/>
      <c r="AV87" s="180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2"/>
    </row>
    <row r="88" spans="1:59" x14ac:dyDescent="0.25">
      <c r="A88" s="380">
        <v>12</v>
      </c>
      <c r="B88" s="42" t="s">
        <v>194</v>
      </c>
      <c r="C88" s="43" t="s">
        <v>159</v>
      </c>
      <c r="D88" s="43" t="s">
        <v>140</v>
      </c>
      <c r="E88" s="44" t="s">
        <v>117</v>
      </c>
      <c r="F88" s="44" t="s">
        <v>195</v>
      </c>
      <c r="G88" s="45">
        <v>11133</v>
      </c>
      <c r="H88" s="46" t="s">
        <v>192</v>
      </c>
      <c r="I88" s="47" t="s">
        <v>161</v>
      </c>
      <c r="J88" s="43" t="s">
        <v>162</v>
      </c>
      <c r="K88" s="48">
        <v>41718</v>
      </c>
      <c r="L88" s="49">
        <v>272687.03999999998</v>
      </c>
      <c r="M88" s="120">
        <v>11556</v>
      </c>
      <c r="N88" s="48">
        <v>42095</v>
      </c>
      <c r="O88" s="48">
        <v>42369</v>
      </c>
      <c r="P88" s="43">
        <v>1</v>
      </c>
      <c r="Q88" s="43"/>
      <c r="R88" s="43"/>
      <c r="S88" s="43"/>
      <c r="T88" s="56" t="s">
        <v>115</v>
      </c>
      <c r="U88" s="228" t="s">
        <v>120</v>
      </c>
      <c r="V88" s="52">
        <v>42244</v>
      </c>
      <c r="W88" s="53">
        <v>11656</v>
      </c>
      <c r="X88" s="197" t="s">
        <v>206</v>
      </c>
      <c r="Y88" s="52">
        <v>42244</v>
      </c>
      <c r="Z88" s="52">
        <v>42369</v>
      </c>
      <c r="AA88" s="240">
        <v>0.15593499999999999</v>
      </c>
      <c r="AB88" s="230"/>
      <c r="AC88" s="231">
        <v>18898.400000000001</v>
      </c>
      <c r="AD88" s="232"/>
      <c r="AE88" s="241">
        <f>AC88+L88</f>
        <v>291585.44</v>
      </c>
      <c r="AF88" s="231"/>
      <c r="AG88" s="231"/>
      <c r="AH88" s="242"/>
      <c r="AI88" s="243">
        <f>33072.2+33072.2+33072.2+33072.2+33072.2+33072.2+33072.2+33072.2+33072.2+33072.2+33072.2+33072.2+33072.2</f>
        <v>429938.60000000009</v>
      </c>
      <c r="AJ88" s="243">
        <f>32003.72+20047.28+6250.85+26400+16050</f>
        <v>100751.85</v>
      </c>
      <c r="AK88" s="244">
        <f>AF89+AG89+AH89+AI88+AJ88</f>
        <v>722753.59000000008</v>
      </c>
      <c r="AL88" s="245" t="s">
        <v>141</v>
      </c>
      <c r="AM88" s="246">
        <v>11016</v>
      </c>
      <c r="AN88" s="247" t="s">
        <v>190</v>
      </c>
      <c r="AO88" s="248">
        <v>11525</v>
      </c>
      <c r="AP88" s="133"/>
      <c r="AQ88" s="131"/>
      <c r="AR88" s="120"/>
      <c r="AS88" s="48"/>
      <c r="AT88" s="120"/>
      <c r="AU88" s="249"/>
      <c r="AV88" s="135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7"/>
    </row>
    <row r="89" spans="1:59" x14ac:dyDescent="0.25">
      <c r="A89" s="381"/>
      <c r="B89" s="68"/>
      <c r="C89" s="69"/>
      <c r="D89" s="69"/>
      <c r="E89" s="70"/>
      <c r="F89" s="70"/>
      <c r="G89" s="71"/>
      <c r="H89" s="72"/>
      <c r="I89" s="73"/>
      <c r="J89" s="69"/>
      <c r="K89" s="74"/>
      <c r="L89" s="75"/>
      <c r="M89" s="138"/>
      <c r="N89" s="74"/>
      <c r="O89" s="74"/>
      <c r="P89" s="69"/>
      <c r="Q89" s="69"/>
      <c r="R89" s="69"/>
      <c r="S89" s="69"/>
      <c r="T89" s="81"/>
      <c r="U89" s="91" t="s">
        <v>122</v>
      </c>
      <c r="V89" s="92">
        <v>42367</v>
      </c>
      <c r="W89" s="93">
        <v>11721</v>
      </c>
      <c r="X89" s="153" t="s">
        <v>145</v>
      </c>
      <c r="Y89" s="92">
        <v>42370</v>
      </c>
      <c r="Z89" s="92">
        <v>42460</v>
      </c>
      <c r="AA89" s="250"/>
      <c r="AB89" s="140"/>
      <c r="AC89" s="141"/>
      <c r="AD89" s="235"/>
      <c r="AE89" s="251"/>
      <c r="AF89" s="141">
        <v>0</v>
      </c>
      <c r="AG89" s="141">
        <v>0</v>
      </c>
      <c r="AH89" s="252">
        <v>192063.13999999998</v>
      </c>
      <c r="AI89" s="253"/>
      <c r="AJ89" s="253"/>
      <c r="AK89" s="254"/>
      <c r="AL89" s="255"/>
      <c r="AM89" s="256"/>
      <c r="AN89" s="257"/>
      <c r="AO89" s="258"/>
      <c r="AP89" s="148"/>
      <c r="AQ89" s="146"/>
      <c r="AR89" s="138"/>
      <c r="AS89" s="74"/>
      <c r="AT89" s="138"/>
      <c r="AU89" s="259"/>
      <c r="AV89" s="150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2"/>
    </row>
    <row r="90" spans="1:59" x14ac:dyDescent="0.25">
      <c r="A90" s="381"/>
      <c r="B90" s="68"/>
      <c r="C90" s="69"/>
      <c r="D90" s="69"/>
      <c r="E90" s="70"/>
      <c r="F90" s="70"/>
      <c r="G90" s="71"/>
      <c r="H90" s="72"/>
      <c r="I90" s="73"/>
      <c r="J90" s="69"/>
      <c r="K90" s="74"/>
      <c r="L90" s="75"/>
      <c r="M90" s="138"/>
      <c r="N90" s="74"/>
      <c r="O90" s="74"/>
      <c r="P90" s="69"/>
      <c r="Q90" s="69"/>
      <c r="R90" s="69"/>
      <c r="S90" s="69"/>
      <c r="T90" s="81"/>
      <c r="U90" s="91" t="s">
        <v>123</v>
      </c>
      <c r="V90" s="92">
        <v>42459</v>
      </c>
      <c r="W90" s="93">
        <v>11775</v>
      </c>
      <c r="X90" s="153" t="s">
        <v>145</v>
      </c>
      <c r="Y90" s="92">
        <v>42461</v>
      </c>
      <c r="Z90" s="92">
        <v>42735</v>
      </c>
      <c r="AA90" s="260"/>
      <c r="AB90" s="191"/>
      <c r="AC90" s="192"/>
      <c r="AD90" s="193"/>
      <c r="AE90" s="261"/>
      <c r="AF90" s="192"/>
      <c r="AG90" s="192"/>
      <c r="AH90" s="262"/>
      <c r="AI90" s="253"/>
      <c r="AJ90" s="253"/>
      <c r="AK90" s="254"/>
      <c r="AL90" s="255"/>
      <c r="AM90" s="256"/>
      <c r="AN90" s="257"/>
      <c r="AO90" s="258"/>
      <c r="AP90" s="148"/>
      <c r="AQ90" s="146"/>
      <c r="AR90" s="138"/>
      <c r="AS90" s="74"/>
      <c r="AT90" s="138"/>
      <c r="AU90" s="259"/>
      <c r="AV90" s="150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2"/>
    </row>
    <row r="91" spans="1:59" x14ac:dyDescent="0.25">
      <c r="A91" s="381"/>
      <c r="B91" s="68"/>
      <c r="C91" s="69"/>
      <c r="D91" s="69"/>
      <c r="E91" s="70"/>
      <c r="F91" s="70"/>
      <c r="G91" s="71"/>
      <c r="H91" s="72"/>
      <c r="I91" s="73"/>
      <c r="J91" s="69"/>
      <c r="K91" s="74"/>
      <c r="L91" s="75"/>
      <c r="M91" s="138"/>
      <c r="N91" s="74"/>
      <c r="O91" s="74"/>
      <c r="P91" s="69"/>
      <c r="Q91" s="69"/>
      <c r="R91" s="69"/>
      <c r="S91" s="69"/>
      <c r="T91" s="81"/>
      <c r="U91" s="91" t="s">
        <v>116</v>
      </c>
      <c r="V91" s="92">
        <v>42730</v>
      </c>
      <c r="W91" s="93">
        <v>11969</v>
      </c>
      <c r="X91" s="94" t="s">
        <v>145</v>
      </c>
      <c r="Y91" s="95">
        <v>42736</v>
      </c>
      <c r="Z91" s="95">
        <v>42825</v>
      </c>
      <c r="AA91" s="260"/>
      <c r="AB91" s="191"/>
      <c r="AC91" s="192"/>
      <c r="AD91" s="193"/>
      <c r="AE91" s="261"/>
      <c r="AF91" s="192"/>
      <c r="AG91" s="192"/>
      <c r="AH91" s="262"/>
      <c r="AI91" s="253"/>
      <c r="AJ91" s="253"/>
      <c r="AK91" s="254"/>
      <c r="AL91" s="255"/>
      <c r="AM91" s="256"/>
      <c r="AN91" s="257"/>
      <c r="AO91" s="258"/>
      <c r="AP91" s="148"/>
      <c r="AQ91" s="146"/>
      <c r="AR91" s="138"/>
      <c r="AS91" s="74"/>
      <c r="AT91" s="138"/>
      <c r="AU91" s="259"/>
      <c r="AV91" s="150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2"/>
    </row>
    <row r="92" spans="1:59" ht="13.5" thickBot="1" x14ac:dyDescent="0.3">
      <c r="A92" s="382"/>
      <c r="B92" s="97"/>
      <c r="C92" s="98"/>
      <c r="D92" s="98"/>
      <c r="E92" s="99"/>
      <c r="F92" s="99"/>
      <c r="G92" s="100"/>
      <c r="H92" s="101"/>
      <c r="I92" s="102"/>
      <c r="J92" s="98"/>
      <c r="K92" s="103"/>
      <c r="L92" s="104"/>
      <c r="M92" s="173"/>
      <c r="N92" s="103"/>
      <c r="O92" s="103"/>
      <c r="P92" s="98"/>
      <c r="Q92" s="98"/>
      <c r="R92" s="98"/>
      <c r="S92" s="98"/>
      <c r="T92" s="111"/>
      <c r="U92" s="203" t="s">
        <v>124</v>
      </c>
      <c r="V92" s="204">
        <v>42824</v>
      </c>
      <c r="W92" s="205">
        <v>12028</v>
      </c>
      <c r="X92" s="197" t="s">
        <v>145</v>
      </c>
      <c r="Y92" s="263">
        <v>42826</v>
      </c>
      <c r="Z92" s="263">
        <v>43100</v>
      </c>
      <c r="AA92" s="264"/>
      <c r="AB92" s="222"/>
      <c r="AC92" s="223"/>
      <c r="AD92" s="224"/>
      <c r="AE92" s="265"/>
      <c r="AF92" s="223"/>
      <c r="AG92" s="223"/>
      <c r="AH92" s="266"/>
      <c r="AI92" s="181"/>
      <c r="AJ92" s="267"/>
      <c r="AK92" s="182"/>
      <c r="AL92" s="227"/>
      <c r="AM92" s="181"/>
      <c r="AN92" s="268"/>
      <c r="AO92" s="269"/>
      <c r="AP92" s="178"/>
      <c r="AQ92" s="176"/>
      <c r="AR92" s="173"/>
      <c r="AS92" s="103"/>
      <c r="AT92" s="173"/>
      <c r="AU92" s="270"/>
      <c r="AV92" s="180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2"/>
    </row>
    <row r="93" spans="1:59" ht="19.5" customHeight="1" x14ac:dyDescent="0.25">
      <c r="A93" s="377">
        <v>13</v>
      </c>
      <c r="B93" s="42" t="s">
        <v>199</v>
      </c>
      <c r="C93" s="43" t="s">
        <v>200</v>
      </c>
      <c r="D93" s="43" t="s">
        <v>140</v>
      </c>
      <c r="E93" s="43" t="s">
        <v>117</v>
      </c>
      <c r="F93" s="43" t="s">
        <v>201</v>
      </c>
      <c r="G93" s="45">
        <v>11458</v>
      </c>
      <c r="H93" s="46" t="s">
        <v>193</v>
      </c>
      <c r="I93" s="47" t="s">
        <v>233</v>
      </c>
      <c r="J93" s="43" t="s">
        <v>202</v>
      </c>
      <c r="K93" s="48">
        <v>42185</v>
      </c>
      <c r="L93" s="49">
        <f>(3793+3798)*6</f>
        <v>45546</v>
      </c>
      <c r="M93" s="120">
        <v>11591</v>
      </c>
      <c r="N93" s="48">
        <v>42185</v>
      </c>
      <c r="O93" s="48">
        <v>42369</v>
      </c>
      <c r="P93" s="43">
        <v>1</v>
      </c>
      <c r="Q93" s="43"/>
      <c r="R93" s="43"/>
      <c r="S93" s="43"/>
      <c r="T93" s="50" t="s">
        <v>115</v>
      </c>
      <c r="U93" s="122" t="s">
        <v>120</v>
      </c>
      <c r="V93" s="123">
        <v>42367</v>
      </c>
      <c r="W93" s="124">
        <v>11721</v>
      </c>
      <c r="X93" s="218" t="s">
        <v>145</v>
      </c>
      <c r="Y93" s="123">
        <v>42370</v>
      </c>
      <c r="Z93" s="271">
        <v>42735</v>
      </c>
      <c r="AA93" s="272"/>
      <c r="AB93" s="126"/>
      <c r="AC93" s="127"/>
      <c r="AD93" s="190"/>
      <c r="AE93" s="129"/>
      <c r="AF93" s="127">
        <v>0</v>
      </c>
      <c r="AG93" s="127">
        <v>0</v>
      </c>
      <c r="AH93" s="273">
        <v>30364</v>
      </c>
      <c r="AI93" s="243">
        <f>7591+7591+7591+3793+3793+3793+3793+3793+3793+3793+3793+3793+3793</f>
        <v>60703</v>
      </c>
      <c r="AJ93" s="243">
        <f>3793+3793+3793+3793+3793+3793+3793+3793+3793</f>
        <v>34137</v>
      </c>
      <c r="AK93" s="58">
        <f>AF93+AG93+AH93+AI93+AJ93</f>
        <v>125204</v>
      </c>
      <c r="AL93" s="46" t="s">
        <v>178</v>
      </c>
      <c r="AM93" s="120" t="s">
        <v>142</v>
      </c>
      <c r="AN93" s="131" t="s">
        <v>203</v>
      </c>
      <c r="AO93" s="186">
        <v>11491</v>
      </c>
      <c r="AP93" s="133"/>
      <c r="AQ93" s="131"/>
      <c r="AR93" s="120"/>
      <c r="AS93" s="48"/>
      <c r="AT93" s="120"/>
      <c r="AU93" s="249"/>
      <c r="AV93" s="135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7"/>
    </row>
    <row r="94" spans="1:59" ht="19.5" customHeight="1" x14ac:dyDescent="0.25">
      <c r="A94" s="378"/>
      <c r="B94" s="68"/>
      <c r="C94" s="69"/>
      <c r="D94" s="69"/>
      <c r="E94" s="69"/>
      <c r="F94" s="69"/>
      <c r="G94" s="71"/>
      <c r="H94" s="72"/>
      <c r="I94" s="73"/>
      <c r="J94" s="69"/>
      <c r="K94" s="74"/>
      <c r="L94" s="75"/>
      <c r="M94" s="138"/>
      <c r="N94" s="74"/>
      <c r="O94" s="74"/>
      <c r="P94" s="69"/>
      <c r="Q94" s="69"/>
      <c r="R94" s="69"/>
      <c r="S94" s="69"/>
      <c r="T94" s="76"/>
      <c r="U94" s="91" t="s">
        <v>122</v>
      </c>
      <c r="V94" s="92">
        <v>42430</v>
      </c>
      <c r="W94" s="93">
        <v>11757</v>
      </c>
      <c r="X94" s="153" t="s">
        <v>241</v>
      </c>
      <c r="Y94" s="92">
        <v>42430</v>
      </c>
      <c r="Z94" s="274">
        <v>42735</v>
      </c>
      <c r="AA94" s="275"/>
      <c r="AB94" s="234">
        <v>0.41694100000000001</v>
      </c>
      <c r="AC94" s="141"/>
      <c r="AD94" s="235">
        <v>37980</v>
      </c>
      <c r="AE94" s="276">
        <v>37930</v>
      </c>
      <c r="AF94" s="141"/>
      <c r="AG94" s="141"/>
      <c r="AH94" s="277"/>
      <c r="AI94" s="253"/>
      <c r="AJ94" s="253"/>
      <c r="AK94" s="145"/>
      <c r="AL94" s="72"/>
      <c r="AM94" s="138"/>
      <c r="AN94" s="146"/>
      <c r="AO94" s="196"/>
      <c r="AP94" s="148"/>
      <c r="AQ94" s="146"/>
      <c r="AR94" s="138"/>
      <c r="AS94" s="74"/>
      <c r="AT94" s="138"/>
      <c r="AU94" s="259"/>
      <c r="AV94" s="150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2"/>
    </row>
    <row r="95" spans="1:59" ht="19.5" customHeight="1" x14ac:dyDescent="0.25">
      <c r="A95" s="378"/>
      <c r="B95" s="68"/>
      <c r="C95" s="69"/>
      <c r="D95" s="69"/>
      <c r="E95" s="69"/>
      <c r="F95" s="69"/>
      <c r="G95" s="71"/>
      <c r="H95" s="72"/>
      <c r="I95" s="73"/>
      <c r="J95" s="69"/>
      <c r="K95" s="74"/>
      <c r="L95" s="75"/>
      <c r="M95" s="138"/>
      <c r="N95" s="74"/>
      <c r="O95" s="74"/>
      <c r="P95" s="69"/>
      <c r="Q95" s="69"/>
      <c r="R95" s="69"/>
      <c r="S95" s="69"/>
      <c r="T95" s="76"/>
      <c r="U95" s="91" t="s">
        <v>123</v>
      </c>
      <c r="V95" s="92">
        <v>42730</v>
      </c>
      <c r="W95" s="93">
        <v>11970</v>
      </c>
      <c r="X95" s="94" t="s">
        <v>145</v>
      </c>
      <c r="Y95" s="95">
        <v>42736</v>
      </c>
      <c r="Z95" s="278">
        <v>42825</v>
      </c>
      <c r="AA95" s="236"/>
      <c r="AB95" s="237"/>
      <c r="AC95" s="192"/>
      <c r="AD95" s="193"/>
      <c r="AE95" s="261"/>
      <c r="AF95" s="192"/>
      <c r="AG95" s="192"/>
      <c r="AH95" s="262"/>
      <c r="AI95" s="253"/>
      <c r="AJ95" s="253"/>
      <c r="AK95" s="145"/>
      <c r="AL95" s="72"/>
      <c r="AM95" s="138"/>
      <c r="AN95" s="146"/>
      <c r="AO95" s="196"/>
      <c r="AP95" s="148"/>
      <c r="AQ95" s="146"/>
      <c r="AR95" s="138"/>
      <c r="AS95" s="74"/>
      <c r="AT95" s="138"/>
      <c r="AU95" s="259"/>
      <c r="AV95" s="150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2"/>
    </row>
    <row r="96" spans="1:59" ht="19.5" customHeight="1" x14ac:dyDescent="0.25">
      <c r="A96" s="378"/>
      <c r="B96" s="68"/>
      <c r="C96" s="69"/>
      <c r="D96" s="69"/>
      <c r="E96" s="69"/>
      <c r="F96" s="69"/>
      <c r="G96" s="71"/>
      <c r="H96" s="72"/>
      <c r="I96" s="73"/>
      <c r="J96" s="69"/>
      <c r="K96" s="74"/>
      <c r="L96" s="75"/>
      <c r="M96" s="138"/>
      <c r="N96" s="74"/>
      <c r="O96" s="74"/>
      <c r="P96" s="69"/>
      <c r="Q96" s="69"/>
      <c r="R96" s="69"/>
      <c r="S96" s="69"/>
      <c r="T96" s="76"/>
      <c r="U96" s="91" t="s">
        <v>116</v>
      </c>
      <c r="V96" s="92">
        <v>42824</v>
      </c>
      <c r="W96" s="93">
        <v>12027</v>
      </c>
      <c r="X96" s="94" t="s">
        <v>145</v>
      </c>
      <c r="Y96" s="95">
        <v>42826</v>
      </c>
      <c r="Z96" s="278">
        <v>43100</v>
      </c>
      <c r="AA96" s="236"/>
      <c r="AB96" s="237"/>
      <c r="AC96" s="192"/>
      <c r="AD96" s="193"/>
      <c r="AE96" s="261"/>
      <c r="AF96" s="192"/>
      <c r="AG96" s="192"/>
      <c r="AH96" s="262"/>
      <c r="AI96" s="253"/>
      <c r="AJ96" s="253"/>
      <c r="AK96" s="145"/>
      <c r="AL96" s="72"/>
      <c r="AM96" s="138"/>
      <c r="AN96" s="146"/>
      <c r="AO96" s="196"/>
      <c r="AP96" s="148"/>
      <c r="AQ96" s="146"/>
      <c r="AR96" s="138"/>
      <c r="AS96" s="74"/>
      <c r="AT96" s="138"/>
      <c r="AU96" s="259"/>
      <c r="AV96" s="150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2"/>
    </row>
    <row r="97" spans="1:59" ht="64.5" thickBot="1" x14ac:dyDescent="0.3">
      <c r="A97" s="379"/>
      <c r="B97" s="97"/>
      <c r="C97" s="98"/>
      <c r="D97" s="98"/>
      <c r="E97" s="98"/>
      <c r="F97" s="98"/>
      <c r="G97" s="100"/>
      <c r="H97" s="101"/>
      <c r="I97" s="102"/>
      <c r="J97" s="98"/>
      <c r="K97" s="103"/>
      <c r="L97" s="104"/>
      <c r="M97" s="173"/>
      <c r="N97" s="103"/>
      <c r="O97" s="103"/>
      <c r="P97" s="98"/>
      <c r="Q97" s="98"/>
      <c r="R97" s="98"/>
      <c r="S97" s="98"/>
      <c r="T97" s="105"/>
      <c r="U97" s="279" t="s">
        <v>120</v>
      </c>
      <c r="V97" s="280">
        <v>43017</v>
      </c>
      <c r="W97" s="281">
        <v>12158</v>
      </c>
      <c r="X97" s="238" t="s">
        <v>372</v>
      </c>
      <c r="Y97" s="282" t="s">
        <v>142</v>
      </c>
      <c r="Z97" s="283" t="s">
        <v>142</v>
      </c>
      <c r="AA97" s="221"/>
      <c r="AB97" s="222"/>
      <c r="AC97" s="223"/>
      <c r="AD97" s="224"/>
      <c r="AE97" s="265"/>
      <c r="AF97" s="223"/>
      <c r="AG97" s="223"/>
      <c r="AH97" s="266"/>
      <c r="AI97" s="267"/>
      <c r="AJ97" s="267"/>
      <c r="AK97" s="175"/>
      <c r="AL97" s="101"/>
      <c r="AM97" s="173"/>
      <c r="AN97" s="176"/>
      <c r="AO97" s="210"/>
      <c r="AP97" s="178"/>
      <c r="AQ97" s="176"/>
      <c r="AR97" s="173"/>
      <c r="AS97" s="103"/>
      <c r="AT97" s="173"/>
      <c r="AU97" s="270"/>
      <c r="AV97" s="180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2"/>
    </row>
    <row r="98" spans="1:59" x14ac:dyDescent="0.25">
      <c r="A98" s="377">
        <v>14</v>
      </c>
      <c r="B98" s="42" t="s">
        <v>214</v>
      </c>
      <c r="C98" s="43" t="s">
        <v>218</v>
      </c>
      <c r="D98" s="43" t="s">
        <v>140</v>
      </c>
      <c r="E98" s="43" t="s">
        <v>117</v>
      </c>
      <c r="F98" s="43" t="s">
        <v>217</v>
      </c>
      <c r="G98" s="45">
        <v>11515</v>
      </c>
      <c r="H98" s="46" t="s">
        <v>214</v>
      </c>
      <c r="I98" s="47" t="s">
        <v>219</v>
      </c>
      <c r="J98" s="43" t="s">
        <v>220</v>
      </c>
      <c r="K98" s="48">
        <v>42373</v>
      </c>
      <c r="L98" s="49">
        <v>18720</v>
      </c>
      <c r="M98" s="120">
        <v>11718</v>
      </c>
      <c r="N98" s="48">
        <v>42373</v>
      </c>
      <c r="O98" s="48">
        <v>42735</v>
      </c>
      <c r="P98" s="43">
        <v>1</v>
      </c>
      <c r="Q98" s="43"/>
      <c r="R98" s="43"/>
      <c r="S98" s="43"/>
      <c r="T98" s="56" t="s">
        <v>221</v>
      </c>
      <c r="U98" s="284" t="s">
        <v>120</v>
      </c>
      <c r="V98" s="285">
        <v>42450</v>
      </c>
      <c r="W98" s="286">
        <v>11721</v>
      </c>
      <c r="X98" s="212" t="s">
        <v>242</v>
      </c>
      <c r="Y98" s="285">
        <v>42461</v>
      </c>
      <c r="Z98" s="285">
        <v>42735</v>
      </c>
      <c r="AA98" s="287">
        <v>0.2</v>
      </c>
      <c r="AB98" s="126"/>
      <c r="AC98" s="127">
        <v>312</v>
      </c>
      <c r="AD98" s="190"/>
      <c r="AE98" s="241">
        <v>16848</v>
      </c>
      <c r="AF98" s="127">
        <v>0</v>
      </c>
      <c r="AG98" s="127">
        <v>0</v>
      </c>
      <c r="AH98" s="273">
        <v>0</v>
      </c>
      <c r="AI98" s="243">
        <f>2808+1872+1872+1872+1872+5616+3744</f>
        <v>19656</v>
      </c>
      <c r="AJ98" s="243">
        <f>1872+5616+1872+5616</f>
        <v>14976</v>
      </c>
      <c r="AK98" s="58">
        <f>AF98+AG98+AH98+AI98+AJ98</f>
        <v>34632</v>
      </c>
      <c r="AL98" s="46" t="s">
        <v>222</v>
      </c>
      <c r="AM98" s="120">
        <v>11601</v>
      </c>
      <c r="AN98" s="131" t="s">
        <v>223</v>
      </c>
      <c r="AO98" s="186">
        <v>11705</v>
      </c>
      <c r="AP98" s="133"/>
      <c r="AQ98" s="131"/>
      <c r="AR98" s="120"/>
      <c r="AS98" s="48"/>
      <c r="AT98" s="120"/>
      <c r="AU98" s="249"/>
      <c r="AV98" s="135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  <c r="BG98" s="137"/>
    </row>
    <row r="99" spans="1:59" ht="13.5" thickBot="1" x14ac:dyDescent="0.3">
      <c r="A99" s="378"/>
      <c r="B99" s="68"/>
      <c r="C99" s="69"/>
      <c r="D99" s="69"/>
      <c r="E99" s="69"/>
      <c r="F99" s="69"/>
      <c r="G99" s="71"/>
      <c r="H99" s="72"/>
      <c r="I99" s="102"/>
      <c r="J99" s="69"/>
      <c r="K99" s="74"/>
      <c r="L99" s="75"/>
      <c r="M99" s="138"/>
      <c r="N99" s="74"/>
      <c r="O99" s="74"/>
      <c r="P99" s="69"/>
      <c r="Q99" s="69"/>
      <c r="R99" s="69"/>
      <c r="S99" s="69"/>
      <c r="T99" s="81"/>
      <c r="U99" s="77" t="s">
        <v>122</v>
      </c>
      <c r="V99" s="204">
        <v>42730</v>
      </c>
      <c r="W99" s="205">
        <v>11970</v>
      </c>
      <c r="X99" s="197" t="s">
        <v>145</v>
      </c>
      <c r="Y99" s="263">
        <v>42736</v>
      </c>
      <c r="Z99" s="78">
        <v>43100</v>
      </c>
      <c r="AA99" s="160"/>
      <c r="AB99" s="160"/>
      <c r="AC99" s="161"/>
      <c r="AD99" s="199"/>
      <c r="AE99" s="251"/>
      <c r="AF99" s="141"/>
      <c r="AG99" s="141"/>
      <c r="AH99" s="252"/>
      <c r="AI99" s="253"/>
      <c r="AJ99" s="253"/>
      <c r="AK99" s="145"/>
      <c r="AL99" s="72"/>
      <c r="AM99" s="138"/>
      <c r="AN99" s="146"/>
      <c r="AO99" s="196"/>
      <c r="AP99" s="178"/>
      <c r="AQ99" s="176"/>
      <c r="AR99" s="173"/>
      <c r="AS99" s="103"/>
      <c r="AT99" s="173"/>
      <c r="AU99" s="270"/>
      <c r="AV99" s="180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2"/>
    </row>
    <row r="100" spans="1:59" ht="21.75" customHeight="1" x14ac:dyDescent="0.25">
      <c r="A100" s="377">
        <v>15</v>
      </c>
      <c r="B100" s="42" t="s">
        <v>216</v>
      </c>
      <c r="C100" s="43" t="s">
        <v>224</v>
      </c>
      <c r="D100" s="43" t="s">
        <v>140</v>
      </c>
      <c r="E100" s="43" t="s">
        <v>117</v>
      </c>
      <c r="F100" s="43" t="s">
        <v>227</v>
      </c>
      <c r="G100" s="45">
        <v>11648</v>
      </c>
      <c r="H100" s="46" t="s">
        <v>215</v>
      </c>
      <c r="I100" s="47" t="s">
        <v>225</v>
      </c>
      <c r="J100" s="43" t="s">
        <v>183</v>
      </c>
      <c r="K100" s="48">
        <v>42402</v>
      </c>
      <c r="L100" s="49">
        <v>17600</v>
      </c>
      <c r="M100" s="120">
        <v>11736</v>
      </c>
      <c r="N100" s="48">
        <v>42402</v>
      </c>
      <c r="O100" s="48">
        <v>42735</v>
      </c>
      <c r="P100" s="43">
        <v>1</v>
      </c>
      <c r="Q100" s="43"/>
      <c r="R100" s="43"/>
      <c r="S100" s="43"/>
      <c r="T100" s="56" t="s">
        <v>115</v>
      </c>
      <c r="U100" s="122" t="s">
        <v>120</v>
      </c>
      <c r="V100" s="123">
        <v>42730</v>
      </c>
      <c r="W100" s="124">
        <v>11970</v>
      </c>
      <c r="X100" s="125" t="s">
        <v>145</v>
      </c>
      <c r="Y100" s="288">
        <v>42736</v>
      </c>
      <c r="Z100" s="288">
        <v>42825</v>
      </c>
      <c r="AA100" s="43"/>
      <c r="AB100" s="43"/>
      <c r="AC100" s="43"/>
      <c r="AD100" s="56"/>
      <c r="AE100" s="187"/>
      <c r="AF100" s="127">
        <v>0</v>
      </c>
      <c r="AG100" s="127">
        <v>0</v>
      </c>
      <c r="AH100" s="273"/>
      <c r="AI100" s="243">
        <f>1600+1600+1600+1600+1600+1600+1600+1600+1600+1600+1600</f>
        <v>17600</v>
      </c>
      <c r="AJ100" s="243">
        <f>1600+1600+1600+1600+1600+1600+1600+1600+1600</f>
        <v>14400</v>
      </c>
      <c r="AK100" s="58">
        <f>AF100+AG100+AH100+AI100+AJ100</f>
        <v>32000</v>
      </c>
      <c r="AL100" s="46" t="s">
        <v>189</v>
      </c>
      <c r="AM100" s="120">
        <v>11689</v>
      </c>
      <c r="AN100" s="131" t="s">
        <v>226</v>
      </c>
      <c r="AO100" s="186">
        <v>11735</v>
      </c>
      <c r="AP100" s="289"/>
      <c r="AQ100" s="290"/>
      <c r="AR100" s="290"/>
      <c r="AS100" s="290"/>
      <c r="AT100" s="290"/>
      <c r="AU100" s="291"/>
      <c r="AV100" s="292"/>
      <c r="AW100" s="290"/>
      <c r="AX100" s="290"/>
      <c r="AY100" s="290"/>
      <c r="AZ100" s="290"/>
      <c r="BA100" s="290"/>
      <c r="BB100" s="290"/>
      <c r="BC100" s="290"/>
      <c r="BD100" s="290"/>
      <c r="BE100" s="290"/>
      <c r="BF100" s="290"/>
      <c r="BG100" s="291"/>
    </row>
    <row r="101" spans="1:59" ht="21.75" customHeight="1" thickBot="1" x14ac:dyDescent="0.3">
      <c r="A101" s="379"/>
      <c r="B101" s="97"/>
      <c r="C101" s="98"/>
      <c r="D101" s="98"/>
      <c r="E101" s="98"/>
      <c r="F101" s="98"/>
      <c r="G101" s="100"/>
      <c r="H101" s="101"/>
      <c r="I101" s="102"/>
      <c r="J101" s="98"/>
      <c r="K101" s="103"/>
      <c r="L101" s="104"/>
      <c r="M101" s="173"/>
      <c r="N101" s="103"/>
      <c r="O101" s="103"/>
      <c r="P101" s="98"/>
      <c r="Q101" s="98"/>
      <c r="R101" s="98"/>
      <c r="S101" s="98"/>
      <c r="T101" s="111"/>
      <c r="U101" s="77" t="s">
        <v>122</v>
      </c>
      <c r="V101" s="107">
        <v>42824</v>
      </c>
      <c r="W101" s="108">
        <v>12027</v>
      </c>
      <c r="X101" s="109" t="s">
        <v>145</v>
      </c>
      <c r="Y101" s="110">
        <v>42826</v>
      </c>
      <c r="Z101" s="110">
        <v>43100</v>
      </c>
      <c r="AA101" s="98"/>
      <c r="AB101" s="98"/>
      <c r="AC101" s="98"/>
      <c r="AD101" s="111"/>
      <c r="AE101" s="189"/>
      <c r="AF101" s="192"/>
      <c r="AG101" s="192"/>
      <c r="AH101" s="262"/>
      <c r="AI101" s="267"/>
      <c r="AJ101" s="267"/>
      <c r="AK101" s="175"/>
      <c r="AL101" s="101"/>
      <c r="AM101" s="173"/>
      <c r="AN101" s="176"/>
      <c r="AO101" s="210"/>
      <c r="AP101" s="293"/>
      <c r="AQ101" s="294"/>
      <c r="AR101" s="294"/>
      <c r="AS101" s="294"/>
      <c r="AT101" s="294"/>
      <c r="AU101" s="295"/>
      <c r="AV101" s="296"/>
      <c r="AW101" s="294"/>
      <c r="AX101" s="294"/>
      <c r="AY101" s="294"/>
      <c r="AZ101" s="294"/>
      <c r="BA101" s="294"/>
      <c r="BB101" s="294"/>
      <c r="BC101" s="294"/>
      <c r="BD101" s="294"/>
      <c r="BE101" s="294"/>
      <c r="BF101" s="294"/>
      <c r="BG101" s="295"/>
    </row>
    <row r="102" spans="1:59" ht="24.75" customHeight="1" x14ac:dyDescent="0.25">
      <c r="A102" s="377">
        <v>16</v>
      </c>
      <c r="B102" s="42" t="s">
        <v>234</v>
      </c>
      <c r="C102" s="43" t="s">
        <v>229</v>
      </c>
      <c r="D102" s="43" t="s">
        <v>231</v>
      </c>
      <c r="E102" s="43" t="s">
        <v>232</v>
      </c>
      <c r="F102" s="43" t="s">
        <v>230</v>
      </c>
      <c r="G102" s="45">
        <v>11809</v>
      </c>
      <c r="H102" s="46" t="s">
        <v>228</v>
      </c>
      <c r="I102" s="47" t="s">
        <v>233</v>
      </c>
      <c r="J102" s="43" t="s">
        <v>202</v>
      </c>
      <c r="K102" s="48">
        <v>42564</v>
      </c>
      <c r="L102" s="49">
        <v>76461.59</v>
      </c>
      <c r="M102" s="120">
        <v>11850</v>
      </c>
      <c r="N102" s="48">
        <v>42564</v>
      </c>
      <c r="O102" s="48">
        <v>42735</v>
      </c>
      <c r="P102" s="43">
        <v>1</v>
      </c>
      <c r="Q102" s="43"/>
      <c r="R102" s="43"/>
      <c r="S102" s="43"/>
      <c r="T102" s="56" t="s">
        <v>115</v>
      </c>
      <c r="U102" s="122" t="s">
        <v>120</v>
      </c>
      <c r="V102" s="123">
        <v>42730</v>
      </c>
      <c r="W102" s="124">
        <v>11970</v>
      </c>
      <c r="X102" s="125" t="s">
        <v>145</v>
      </c>
      <c r="Y102" s="288">
        <v>42736</v>
      </c>
      <c r="Z102" s="288">
        <v>42825</v>
      </c>
      <c r="AA102" s="287"/>
      <c r="AB102" s="126"/>
      <c r="AC102" s="127"/>
      <c r="AD102" s="190"/>
      <c r="AE102" s="241"/>
      <c r="AF102" s="55">
        <v>0</v>
      </c>
      <c r="AG102" s="55">
        <v>0</v>
      </c>
      <c r="AH102" s="243">
        <v>0</v>
      </c>
      <c r="AI102" s="243">
        <f>9529.35+10000</f>
        <v>19529.349999999999</v>
      </c>
      <c r="AJ102" s="243">
        <f>22540+51450+21586.98</f>
        <v>95576.98</v>
      </c>
      <c r="AK102" s="58">
        <f>AF102+AG102+AH102+AI102+AJ102</f>
        <v>115106.32999999999</v>
      </c>
      <c r="AL102" s="46"/>
      <c r="AM102" s="120"/>
      <c r="AN102" s="131"/>
      <c r="AO102" s="186"/>
      <c r="AP102" s="297"/>
      <c r="AQ102" s="148" t="s">
        <v>170</v>
      </c>
      <c r="AR102" s="120"/>
      <c r="AS102" s="48"/>
      <c r="AT102" s="120"/>
      <c r="AU102" s="249"/>
      <c r="AV102" s="135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7"/>
    </row>
    <row r="103" spans="1:59" ht="24.75" customHeight="1" thickBot="1" x14ac:dyDescent="0.3">
      <c r="A103" s="379"/>
      <c r="B103" s="97"/>
      <c r="C103" s="98"/>
      <c r="D103" s="98"/>
      <c r="E103" s="98"/>
      <c r="F103" s="98"/>
      <c r="G103" s="100"/>
      <c r="H103" s="101"/>
      <c r="I103" s="102"/>
      <c r="J103" s="98"/>
      <c r="K103" s="103"/>
      <c r="L103" s="104"/>
      <c r="M103" s="173"/>
      <c r="N103" s="103"/>
      <c r="O103" s="103"/>
      <c r="P103" s="98"/>
      <c r="Q103" s="98"/>
      <c r="R103" s="98"/>
      <c r="S103" s="98"/>
      <c r="T103" s="111"/>
      <c r="U103" s="91" t="s">
        <v>122</v>
      </c>
      <c r="V103" s="107">
        <v>42811</v>
      </c>
      <c r="W103" s="108">
        <v>12017</v>
      </c>
      <c r="X103" s="109" t="s">
        <v>264</v>
      </c>
      <c r="Y103" s="110">
        <v>42811</v>
      </c>
      <c r="Z103" s="110">
        <v>42825</v>
      </c>
      <c r="AA103" s="298">
        <v>0.24990000000000001</v>
      </c>
      <c r="AB103" s="222"/>
      <c r="AC103" s="223">
        <v>19115.39</v>
      </c>
      <c r="AD103" s="224"/>
      <c r="AE103" s="265">
        <f>L102+AC103</f>
        <v>95576.98</v>
      </c>
      <c r="AF103" s="112"/>
      <c r="AG103" s="112"/>
      <c r="AH103" s="267"/>
      <c r="AI103" s="267"/>
      <c r="AJ103" s="267"/>
      <c r="AK103" s="175"/>
      <c r="AL103" s="101"/>
      <c r="AM103" s="173"/>
      <c r="AN103" s="176"/>
      <c r="AO103" s="210"/>
      <c r="AP103" s="299"/>
      <c r="AQ103" s="178"/>
      <c r="AR103" s="173"/>
      <c r="AS103" s="103"/>
      <c r="AT103" s="173"/>
      <c r="AU103" s="270"/>
      <c r="AV103" s="180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2"/>
    </row>
    <row r="104" spans="1:59" ht="39" thickBot="1" x14ac:dyDescent="0.3">
      <c r="A104" s="373">
        <v>17</v>
      </c>
      <c r="B104" s="300" t="s">
        <v>243</v>
      </c>
      <c r="C104" s="301" t="s">
        <v>244</v>
      </c>
      <c r="D104" s="301" t="s">
        <v>140</v>
      </c>
      <c r="E104" s="301" t="s">
        <v>117</v>
      </c>
      <c r="F104" s="169" t="s">
        <v>245</v>
      </c>
      <c r="G104" s="302">
        <v>11779</v>
      </c>
      <c r="H104" s="303" t="s">
        <v>243</v>
      </c>
      <c r="I104" s="304" t="s">
        <v>246</v>
      </c>
      <c r="J104" s="301" t="s">
        <v>247</v>
      </c>
      <c r="K104" s="305">
        <v>42775</v>
      </c>
      <c r="L104" s="306">
        <v>8470</v>
      </c>
      <c r="M104" s="302">
        <v>11995</v>
      </c>
      <c r="N104" s="52">
        <v>42775</v>
      </c>
      <c r="O104" s="52">
        <v>43100</v>
      </c>
      <c r="P104" s="230">
        <v>1</v>
      </c>
      <c r="Q104" s="307"/>
      <c r="R104" s="307"/>
      <c r="S104" s="307"/>
      <c r="T104" s="308" t="s">
        <v>248</v>
      </c>
      <c r="U104" s="122" t="s">
        <v>120</v>
      </c>
      <c r="V104" s="107">
        <v>42957</v>
      </c>
      <c r="W104" s="108">
        <v>12119</v>
      </c>
      <c r="X104" s="109" t="s">
        <v>333</v>
      </c>
      <c r="Y104" s="110">
        <v>42957</v>
      </c>
      <c r="Z104" s="110">
        <v>43100</v>
      </c>
      <c r="AA104" s="309">
        <v>0.18359</v>
      </c>
      <c r="AB104" s="301"/>
      <c r="AC104" s="310">
        <v>1555</v>
      </c>
      <c r="AD104" s="311"/>
      <c r="AE104" s="265">
        <f>L104+AC104</f>
        <v>10025</v>
      </c>
      <c r="AF104" s="310">
        <v>0</v>
      </c>
      <c r="AG104" s="310">
        <v>0</v>
      </c>
      <c r="AH104" s="312">
        <v>0</v>
      </c>
      <c r="AI104" s="312">
        <v>0</v>
      </c>
      <c r="AJ104" s="312">
        <f>2417.3+1299.5+1511.5</f>
        <v>5228.3</v>
      </c>
      <c r="AK104" s="311">
        <f>AF104+AG104+AH104+AI104+AJ104</f>
        <v>5228.3</v>
      </c>
      <c r="AL104" s="313" t="s">
        <v>249</v>
      </c>
      <c r="AM104" s="314" t="s">
        <v>142</v>
      </c>
      <c r="AN104" s="315" t="s">
        <v>250</v>
      </c>
      <c r="AO104" s="316">
        <v>11811</v>
      </c>
      <c r="AP104" s="317"/>
      <c r="AQ104" s="315" t="s">
        <v>170</v>
      </c>
      <c r="AR104" s="314"/>
      <c r="AS104" s="318"/>
      <c r="AT104" s="314"/>
      <c r="AU104" s="319"/>
      <c r="AV104" s="320"/>
      <c r="AW104" s="321"/>
      <c r="AX104" s="321"/>
      <c r="AY104" s="321"/>
      <c r="AZ104" s="321"/>
      <c r="BA104" s="321"/>
      <c r="BB104" s="321"/>
      <c r="BC104" s="321"/>
      <c r="BD104" s="321"/>
      <c r="BE104" s="321"/>
      <c r="BF104" s="321"/>
      <c r="BG104" s="322"/>
    </row>
    <row r="105" spans="1:59" ht="39" thickBot="1" x14ac:dyDescent="0.3">
      <c r="A105" s="373">
        <v>18</v>
      </c>
      <c r="B105" s="228" t="s">
        <v>256</v>
      </c>
      <c r="C105" s="301" t="s">
        <v>243</v>
      </c>
      <c r="D105" s="301" t="s">
        <v>251</v>
      </c>
      <c r="E105" s="301" t="s">
        <v>142</v>
      </c>
      <c r="F105" s="169" t="s">
        <v>259</v>
      </c>
      <c r="G105" s="302" t="s">
        <v>142</v>
      </c>
      <c r="H105" s="303" t="s">
        <v>142</v>
      </c>
      <c r="I105" s="54" t="s">
        <v>260</v>
      </c>
      <c r="J105" s="230" t="s">
        <v>261</v>
      </c>
      <c r="K105" s="305">
        <v>42786</v>
      </c>
      <c r="L105" s="306">
        <v>3033.75</v>
      </c>
      <c r="M105" s="323" t="s">
        <v>142</v>
      </c>
      <c r="N105" s="323" t="s">
        <v>142</v>
      </c>
      <c r="O105" s="323" t="s">
        <v>142</v>
      </c>
      <c r="P105" s="230">
        <v>1</v>
      </c>
      <c r="Q105" s="307"/>
      <c r="R105" s="307"/>
      <c r="S105" s="307"/>
      <c r="T105" s="308" t="s">
        <v>262</v>
      </c>
      <c r="U105" s="228"/>
      <c r="V105" s="107"/>
      <c r="W105" s="108"/>
      <c r="X105" s="109"/>
      <c r="Y105" s="110"/>
      <c r="Z105" s="110"/>
      <c r="AA105" s="301"/>
      <c r="AB105" s="301"/>
      <c r="AC105" s="310"/>
      <c r="AD105" s="311"/>
      <c r="AE105" s="324"/>
      <c r="AF105" s="310">
        <v>0</v>
      </c>
      <c r="AG105" s="310">
        <v>0</v>
      </c>
      <c r="AH105" s="312">
        <v>0</v>
      </c>
      <c r="AI105" s="312">
        <v>0</v>
      </c>
      <c r="AJ105" s="312">
        <v>2499</v>
      </c>
      <c r="AK105" s="311">
        <f>AF105+AG105+AH105+AI105+AJ105</f>
        <v>2499</v>
      </c>
      <c r="AL105" s="313"/>
      <c r="AM105" s="314"/>
      <c r="AN105" s="315"/>
      <c r="AO105" s="325"/>
      <c r="AP105" s="317"/>
      <c r="AQ105" s="315"/>
      <c r="AR105" s="314"/>
      <c r="AS105" s="318"/>
      <c r="AT105" s="316"/>
      <c r="AU105" s="326"/>
      <c r="AV105" s="320"/>
      <c r="AW105" s="321"/>
      <c r="AX105" s="321"/>
      <c r="AY105" s="321"/>
      <c r="AZ105" s="321"/>
      <c r="BA105" s="321"/>
      <c r="BB105" s="321"/>
      <c r="BC105" s="321"/>
      <c r="BD105" s="321"/>
      <c r="BE105" s="321"/>
      <c r="BF105" s="327"/>
      <c r="BG105" s="322"/>
    </row>
    <row r="106" spans="1:59" ht="26.25" thickBot="1" x14ac:dyDescent="0.3">
      <c r="A106" s="373">
        <v>19</v>
      </c>
      <c r="B106" s="228" t="s">
        <v>255</v>
      </c>
      <c r="C106" s="301" t="s">
        <v>256</v>
      </c>
      <c r="D106" s="301" t="s">
        <v>251</v>
      </c>
      <c r="E106" s="301" t="s">
        <v>252</v>
      </c>
      <c r="F106" s="328" t="s">
        <v>253</v>
      </c>
      <c r="G106" s="329" t="s">
        <v>142</v>
      </c>
      <c r="H106" s="313" t="s">
        <v>142</v>
      </c>
      <c r="I106" s="54" t="s">
        <v>254</v>
      </c>
      <c r="J106" s="230" t="s">
        <v>257</v>
      </c>
      <c r="K106" s="52" t="s">
        <v>142</v>
      </c>
      <c r="L106" s="306" t="s">
        <v>142</v>
      </c>
      <c r="M106" s="53" t="s">
        <v>142</v>
      </c>
      <c r="N106" s="52" t="s">
        <v>142</v>
      </c>
      <c r="O106" s="52" t="s">
        <v>142</v>
      </c>
      <c r="P106" s="230">
        <v>1</v>
      </c>
      <c r="Q106" s="307"/>
      <c r="R106" s="307"/>
      <c r="S106" s="307"/>
      <c r="T106" s="308" t="s">
        <v>258</v>
      </c>
      <c r="U106" s="330"/>
      <c r="V106" s="318"/>
      <c r="W106" s="314"/>
      <c r="X106" s="328"/>
      <c r="Y106" s="318"/>
      <c r="Z106" s="318"/>
      <c r="AA106" s="301"/>
      <c r="AB106" s="301"/>
      <c r="AC106" s="310"/>
      <c r="AD106" s="311"/>
      <c r="AE106" s="324"/>
      <c r="AF106" s="310">
        <v>0</v>
      </c>
      <c r="AG106" s="310">
        <v>0</v>
      </c>
      <c r="AH106" s="312"/>
      <c r="AI106" s="312">
        <f>66.4+66.4+66.4+66.4+66.4+66.4+66.4+66.4+66.4+66.4+66.4+66.4+66.4</f>
        <v>863.19999999999982</v>
      </c>
      <c r="AJ106" s="311">
        <f>66.4+66.4+66.4+66.4+66.4+66.4+66.4+66.4+66.4</f>
        <v>597.59999999999991</v>
      </c>
      <c r="AK106" s="311">
        <f>AF106+AG106+AH106+AI106+AJ106</f>
        <v>1460.7999999999997</v>
      </c>
      <c r="AL106" s="314" t="s">
        <v>142</v>
      </c>
      <c r="AM106" s="315" t="s">
        <v>142</v>
      </c>
      <c r="AN106" s="329" t="s">
        <v>142</v>
      </c>
      <c r="AO106" s="331" t="s">
        <v>142</v>
      </c>
      <c r="AP106" s="317" t="s">
        <v>142</v>
      </c>
      <c r="AQ106" s="314" t="s">
        <v>142</v>
      </c>
      <c r="AR106" s="318" t="s">
        <v>142</v>
      </c>
      <c r="AS106" s="314" t="s">
        <v>142</v>
      </c>
      <c r="AT106" s="319"/>
      <c r="AU106" s="332"/>
      <c r="AV106" s="320"/>
      <c r="AW106" s="321"/>
      <c r="AX106" s="321"/>
      <c r="AY106" s="321"/>
      <c r="AZ106" s="321"/>
      <c r="BA106" s="321"/>
      <c r="BB106" s="321"/>
      <c r="BC106" s="321"/>
      <c r="BD106" s="321"/>
      <c r="BE106" s="321"/>
      <c r="BF106" s="322"/>
      <c r="BG106" s="322"/>
    </row>
    <row r="107" spans="1:59" ht="73.5" customHeight="1" thickBot="1" x14ac:dyDescent="0.3">
      <c r="A107" s="373">
        <v>20</v>
      </c>
      <c r="B107" s="228" t="s">
        <v>265</v>
      </c>
      <c r="C107" s="301" t="s">
        <v>266</v>
      </c>
      <c r="D107" s="301" t="s">
        <v>140</v>
      </c>
      <c r="E107" s="301" t="s">
        <v>267</v>
      </c>
      <c r="F107" s="328" t="s">
        <v>268</v>
      </c>
      <c r="G107" s="329">
        <v>11022</v>
      </c>
      <c r="H107" s="313" t="s">
        <v>256</v>
      </c>
      <c r="I107" s="54" t="s">
        <v>269</v>
      </c>
      <c r="J107" s="230" t="s">
        <v>270</v>
      </c>
      <c r="K107" s="52">
        <v>42810</v>
      </c>
      <c r="L107" s="306">
        <v>88000</v>
      </c>
      <c r="M107" s="53">
        <v>12017</v>
      </c>
      <c r="N107" s="52">
        <v>42810</v>
      </c>
      <c r="O107" s="52">
        <v>43100</v>
      </c>
      <c r="P107" s="230">
        <v>1</v>
      </c>
      <c r="Q107" s="307"/>
      <c r="R107" s="307"/>
      <c r="S107" s="307"/>
      <c r="T107" s="308" t="s">
        <v>248</v>
      </c>
      <c r="U107" s="330"/>
      <c r="V107" s="318"/>
      <c r="W107" s="314"/>
      <c r="X107" s="328"/>
      <c r="Y107" s="318"/>
      <c r="Z107" s="318"/>
      <c r="AA107" s="301"/>
      <c r="AB107" s="301"/>
      <c r="AC107" s="310"/>
      <c r="AD107" s="311"/>
      <c r="AE107" s="324"/>
      <c r="AF107" s="310">
        <v>0</v>
      </c>
      <c r="AG107" s="310">
        <v>0</v>
      </c>
      <c r="AH107" s="312">
        <v>0</v>
      </c>
      <c r="AI107" s="312">
        <v>0</v>
      </c>
      <c r="AJ107" s="311">
        <f>1870+475+5000</f>
        <v>7345</v>
      </c>
      <c r="AK107" s="311">
        <f>AF107+AG107+AH107+AI107+AJ107</f>
        <v>7345</v>
      </c>
      <c r="AL107" s="314" t="s">
        <v>142</v>
      </c>
      <c r="AM107" s="315" t="s">
        <v>142</v>
      </c>
      <c r="AN107" s="329" t="s">
        <v>142</v>
      </c>
      <c r="AO107" s="331" t="s">
        <v>142</v>
      </c>
      <c r="AP107" s="317" t="s">
        <v>142</v>
      </c>
      <c r="AQ107" s="314" t="s">
        <v>142</v>
      </c>
      <c r="AR107" s="318" t="s">
        <v>142</v>
      </c>
      <c r="AS107" s="314" t="s">
        <v>142</v>
      </c>
      <c r="AT107" s="319"/>
      <c r="AU107" s="332"/>
      <c r="AV107" s="320"/>
      <c r="AW107" s="321"/>
      <c r="AX107" s="321"/>
      <c r="AY107" s="321"/>
      <c r="AZ107" s="321"/>
      <c r="BA107" s="321"/>
      <c r="BB107" s="321"/>
      <c r="BC107" s="321"/>
      <c r="BD107" s="321"/>
      <c r="BE107" s="321"/>
      <c r="BF107" s="322"/>
      <c r="BG107" s="322"/>
    </row>
    <row r="108" spans="1:59" ht="48" customHeight="1" thickBot="1" x14ac:dyDescent="0.3">
      <c r="A108" s="373">
        <v>21</v>
      </c>
      <c r="B108" s="228" t="s">
        <v>273</v>
      </c>
      <c r="C108" s="301" t="s">
        <v>274</v>
      </c>
      <c r="D108" s="301" t="s">
        <v>140</v>
      </c>
      <c r="E108" s="301" t="s">
        <v>117</v>
      </c>
      <c r="F108" s="328" t="s">
        <v>275</v>
      </c>
      <c r="G108" s="329">
        <v>11993</v>
      </c>
      <c r="H108" s="313" t="s">
        <v>255</v>
      </c>
      <c r="I108" s="54" t="s">
        <v>277</v>
      </c>
      <c r="J108" s="230" t="s">
        <v>278</v>
      </c>
      <c r="K108" s="52">
        <v>42828</v>
      </c>
      <c r="L108" s="306">
        <v>55500</v>
      </c>
      <c r="M108" s="53">
        <v>12027</v>
      </c>
      <c r="N108" s="52">
        <v>42828</v>
      </c>
      <c r="O108" s="52">
        <v>43100</v>
      </c>
      <c r="P108" s="230">
        <v>1</v>
      </c>
      <c r="Q108" s="307"/>
      <c r="R108" s="307"/>
      <c r="S108" s="307"/>
      <c r="T108" s="308" t="s">
        <v>276</v>
      </c>
      <c r="U108" s="330"/>
      <c r="V108" s="318"/>
      <c r="W108" s="314"/>
      <c r="X108" s="328"/>
      <c r="Y108" s="318"/>
      <c r="Z108" s="318"/>
      <c r="AA108" s="301"/>
      <c r="AB108" s="301"/>
      <c r="AC108" s="310"/>
      <c r="AD108" s="311"/>
      <c r="AE108" s="324"/>
      <c r="AF108" s="310">
        <v>0</v>
      </c>
      <c r="AG108" s="310">
        <v>0</v>
      </c>
      <c r="AH108" s="312">
        <v>0</v>
      </c>
      <c r="AI108" s="312">
        <v>0</v>
      </c>
      <c r="AJ108" s="311">
        <f>1850+1850+1850</f>
        <v>5550</v>
      </c>
      <c r="AK108" s="311">
        <f t="shared" ref="AK108:AK112" si="0">AF108+AG108+AH108+AI108+AJ108</f>
        <v>5550</v>
      </c>
      <c r="AL108" s="314" t="s">
        <v>142</v>
      </c>
      <c r="AM108" s="315" t="s">
        <v>142</v>
      </c>
      <c r="AN108" s="329" t="s">
        <v>142</v>
      </c>
      <c r="AO108" s="331" t="s">
        <v>142</v>
      </c>
      <c r="AP108" s="317" t="s">
        <v>142</v>
      </c>
      <c r="AQ108" s="314" t="s">
        <v>142</v>
      </c>
      <c r="AR108" s="318" t="s">
        <v>142</v>
      </c>
      <c r="AS108" s="314" t="s">
        <v>142</v>
      </c>
      <c r="AT108" s="319"/>
      <c r="AU108" s="332"/>
      <c r="AV108" s="320"/>
      <c r="AW108" s="321"/>
      <c r="AX108" s="321"/>
      <c r="AY108" s="321"/>
      <c r="AZ108" s="321"/>
      <c r="BA108" s="321"/>
      <c r="BB108" s="321"/>
      <c r="BC108" s="321"/>
      <c r="BD108" s="321"/>
      <c r="BE108" s="321"/>
      <c r="BF108" s="322"/>
      <c r="BG108" s="322"/>
    </row>
    <row r="109" spans="1:59" ht="47.25" customHeight="1" thickBot="1" x14ac:dyDescent="0.3">
      <c r="A109" s="373">
        <v>22</v>
      </c>
      <c r="B109" s="228" t="s">
        <v>279</v>
      </c>
      <c r="C109" s="301" t="s">
        <v>274</v>
      </c>
      <c r="D109" s="301" t="s">
        <v>140</v>
      </c>
      <c r="E109" s="301" t="s">
        <v>117</v>
      </c>
      <c r="F109" s="328" t="s">
        <v>275</v>
      </c>
      <c r="G109" s="329">
        <v>11993</v>
      </c>
      <c r="H109" s="313" t="s">
        <v>265</v>
      </c>
      <c r="I109" s="54" t="s">
        <v>260</v>
      </c>
      <c r="J109" s="230" t="s">
        <v>261</v>
      </c>
      <c r="K109" s="52">
        <v>42828</v>
      </c>
      <c r="L109" s="306">
        <v>7185.55</v>
      </c>
      <c r="M109" s="53">
        <v>12027</v>
      </c>
      <c r="N109" s="52">
        <v>42828</v>
      </c>
      <c r="O109" s="52">
        <v>43100</v>
      </c>
      <c r="P109" s="230">
        <v>1</v>
      </c>
      <c r="Q109" s="307"/>
      <c r="R109" s="307"/>
      <c r="S109" s="307"/>
      <c r="T109" s="308" t="s">
        <v>276</v>
      </c>
      <c r="U109" s="330"/>
      <c r="V109" s="318"/>
      <c r="W109" s="314"/>
      <c r="X109" s="328"/>
      <c r="Y109" s="318"/>
      <c r="Z109" s="318"/>
      <c r="AA109" s="301"/>
      <c r="AB109" s="301"/>
      <c r="AC109" s="310"/>
      <c r="AD109" s="311"/>
      <c r="AE109" s="324"/>
      <c r="AF109" s="310">
        <v>0</v>
      </c>
      <c r="AG109" s="310">
        <v>0</v>
      </c>
      <c r="AH109" s="312">
        <v>0</v>
      </c>
      <c r="AI109" s="312">
        <v>0</v>
      </c>
      <c r="AJ109" s="311">
        <v>272.3</v>
      </c>
      <c r="AK109" s="311">
        <f t="shared" si="0"/>
        <v>272.3</v>
      </c>
      <c r="AL109" s="314" t="s">
        <v>142</v>
      </c>
      <c r="AM109" s="315" t="s">
        <v>142</v>
      </c>
      <c r="AN109" s="329" t="s">
        <v>142</v>
      </c>
      <c r="AO109" s="331" t="s">
        <v>142</v>
      </c>
      <c r="AP109" s="317" t="s">
        <v>142</v>
      </c>
      <c r="AQ109" s="314" t="s">
        <v>142</v>
      </c>
      <c r="AR109" s="318" t="s">
        <v>142</v>
      </c>
      <c r="AS109" s="314" t="s">
        <v>142</v>
      </c>
      <c r="AT109" s="319"/>
      <c r="AU109" s="332"/>
      <c r="AV109" s="320"/>
      <c r="AW109" s="321"/>
      <c r="AX109" s="321"/>
      <c r="AY109" s="321"/>
      <c r="AZ109" s="321"/>
      <c r="BA109" s="321"/>
      <c r="BB109" s="321"/>
      <c r="BC109" s="321"/>
      <c r="BD109" s="321"/>
      <c r="BE109" s="321"/>
      <c r="BF109" s="322"/>
      <c r="BG109" s="322"/>
    </row>
    <row r="110" spans="1:59" ht="46.5" customHeight="1" thickBot="1" x14ac:dyDescent="0.3">
      <c r="A110" s="373">
        <v>23</v>
      </c>
      <c r="B110" s="228" t="s">
        <v>282</v>
      </c>
      <c r="C110" s="301" t="s">
        <v>274</v>
      </c>
      <c r="D110" s="301" t="s">
        <v>140</v>
      </c>
      <c r="E110" s="301" t="s">
        <v>117</v>
      </c>
      <c r="F110" s="328" t="s">
        <v>275</v>
      </c>
      <c r="G110" s="329">
        <v>11993</v>
      </c>
      <c r="H110" s="313" t="s">
        <v>273</v>
      </c>
      <c r="I110" s="54" t="s">
        <v>280</v>
      </c>
      <c r="J110" s="230" t="s">
        <v>281</v>
      </c>
      <c r="K110" s="52">
        <v>42828</v>
      </c>
      <c r="L110" s="306">
        <v>1046.25</v>
      </c>
      <c r="M110" s="53">
        <v>12029</v>
      </c>
      <c r="N110" s="52">
        <v>42828</v>
      </c>
      <c r="O110" s="52">
        <v>43100</v>
      </c>
      <c r="P110" s="230">
        <v>1</v>
      </c>
      <c r="Q110" s="307"/>
      <c r="R110" s="307"/>
      <c r="S110" s="307"/>
      <c r="T110" s="308" t="s">
        <v>276</v>
      </c>
      <c r="U110" s="330"/>
      <c r="V110" s="318"/>
      <c r="W110" s="314"/>
      <c r="X110" s="328"/>
      <c r="Y110" s="318"/>
      <c r="Z110" s="318"/>
      <c r="AA110" s="301"/>
      <c r="AB110" s="301"/>
      <c r="AC110" s="310"/>
      <c r="AD110" s="311"/>
      <c r="AE110" s="324"/>
      <c r="AF110" s="310">
        <v>0</v>
      </c>
      <c r="AG110" s="310">
        <v>0</v>
      </c>
      <c r="AH110" s="312">
        <v>0</v>
      </c>
      <c r="AI110" s="312">
        <v>0</v>
      </c>
      <c r="AJ110" s="311">
        <v>56</v>
      </c>
      <c r="AK110" s="311">
        <f t="shared" si="0"/>
        <v>56</v>
      </c>
      <c r="AL110" s="314" t="s">
        <v>142</v>
      </c>
      <c r="AM110" s="315" t="s">
        <v>142</v>
      </c>
      <c r="AN110" s="329" t="s">
        <v>142</v>
      </c>
      <c r="AO110" s="331" t="s">
        <v>142</v>
      </c>
      <c r="AP110" s="317" t="s">
        <v>142</v>
      </c>
      <c r="AQ110" s="314" t="s">
        <v>142</v>
      </c>
      <c r="AR110" s="318" t="s">
        <v>142</v>
      </c>
      <c r="AS110" s="314" t="s">
        <v>142</v>
      </c>
      <c r="AT110" s="319"/>
      <c r="AU110" s="332"/>
      <c r="AV110" s="320"/>
      <c r="AW110" s="321"/>
      <c r="AX110" s="321"/>
      <c r="AY110" s="321"/>
      <c r="AZ110" s="321"/>
      <c r="BA110" s="321"/>
      <c r="BB110" s="321"/>
      <c r="BC110" s="321"/>
      <c r="BD110" s="321"/>
      <c r="BE110" s="321"/>
      <c r="BF110" s="322"/>
      <c r="BG110" s="322"/>
    </row>
    <row r="111" spans="1:59" ht="44.25" customHeight="1" thickBot="1" x14ac:dyDescent="0.3">
      <c r="A111" s="373">
        <v>24</v>
      </c>
      <c r="B111" s="228" t="s">
        <v>283</v>
      </c>
      <c r="C111" s="301" t="s">
        <v>274</v>
      </c>
      <c r="D111" s="301" t="s">
        <v>140</v>
      </c>
      <c r="E111" s="301" t="s">
        <v>117</v>
      </c>
      <c r="F111" s="328" t="s">
        <v>275</v>
      </c>
      <c r="G111" s="329">
        <v>11993</v>
      </c>
      <c r="H111" s="313" t="s">
        <v>279</v>
      </c>
      <c r="I111" s="54" t="s">
        <v>284</v>
      </c>
      <c r="J111" s="230" t="s">
        <v>285</v>
      </c>
      <c r="K111" s="52">
        <v>42828</v>
      </c>
      <c r="L111" s="306">
        <v>15783.4</v>
      </c>
      <c r="M111" s="53">
        <v>12031</v>
      </c>
      <c r="N111" s="52">
        <v>42828</v>
      </c>
      <c r="O111" s="52">
        <v>43100</v>
      </c>
      <c r="P111" s="230">
        <v>1</v>
      </c>
      <c r="Q111" s="307"/>
      <c r="R111" s="307"/>
      <c r="S111" s="307"/>
      <c r="T111" s="308" t="s">
        <v>276</v>
      </c>
      <c r="U111" s="330"/>
      <c r="V111" s="318"/>
      <c r="W111" s="314"/>
      <c r="X111" s="328"/>
      <c r="Y111" s="318"/>
      <c r="Z111" s="318"/>
      <c r="AA111" s="301"/>
      <c r="AB111" s="301"/>
      <c r="AC111" s="310"/>
      <c r="AD111" s="311"/>
      <c r="AE111" s="324"/>
      <c r="AF111" s="310">
        <v>0</v>
      </c>
      <c r="AG111" s="310">
        <v>0</v>
      </c>
      <c r="AH111" s="312">
        <v>0</v>
      </c>
      <c r="AI111" s="312">
        <v>0</v>
      </c>
      <c r="AJ111" s="311">
        <f>130+547+110.27</f>
        <v>787.27</v>
      </c>
      <c r="AK111" s="311">
        <f t="shared" si="0"/>
        <v>787.27</v>
      </c>
      <c r="AL111" s="314" t="s">
        <v>142</v>
      </c>
      <c r="AM111" s="315" t="s">
        <v>142</v>
      </c>
      <c r="AN111" s="329" t="s">
        <v>142</v>
      </c>
      <c r="AO111" s="331" t="s">
        <v>142</v>
      </c>
      <c r="AP111" s="317" t="s">
        <v>142</v>
      </c>
      <c r="AQ111" s="314" t="s">
        <v>142</v>
      </c>
      <c r="AR111" s="318" t="s">
        <v>142</v>
      </c>
      <c r="AS111" s="314" t="s">
        <v>142</v>
      </c>
      <c r="AT111" s="319"/>
      <c r="AU111" s="332"/>
      <c r="AV111" s="320"/>
      <c r="AW111" s="321"/>
      <c r="AX111" s="321"/>
      <c r="AY111" s="321"/>
      <c r="AZ111" s="321"/>
      <c r="BA111" s="321"/>
      <c r="BB111" s="321"/>
      <c r="BC111" s="321"/>
      <c r="BD111" s="321"/>
      <c r="BE111" s="321"/>
      <c r="BF111" s="322"/>
      <c r="BG111" s="322"/>
    </row>
    <row r="112" spans="1:59" ht="47.25" customHeight="1" thickBot="1" x14ac:dyDescent="0.3">
      <c r="A112" s="373">
        <v>25</v>
      </c>
      <c r="B112" s="228" t="s">
        <v>287</v>
      </c>
      <c r="C112" s="301" t="s">
        <v>274</v>
      </c>
      <c r="D112" s="301" t="s">
        <v>140</v>
      </c>
      <c r="E112" s="301" t="s">
        <v>117</v>
      </c>
      <c r="F112" s="328" t="s">
        <v>275</v>
      </c>
      <c r="G112" s="329">
        <v>11993</v>
      </c>
      <c r="H112" s="313" t="s">
        <v>282</v>
      </c>
      <c r="I112" s="54" t="s">
        <v>286</v>
      </c>
      <c r="J112" s="230" t="s">
        <v>288</v>
      </c>
      <c r="K112" s="52">
        <v>42828</v>
      </c>
      <c r="L112" s="306">
        <v>73335</v>
      </c>
      <c r="M112" s="53">
        <v>12031</v>
      </c>
      <c r="N112" s="52">
        <v>42828</v>
      </c>
      <c r="O112" s="52">
        <v>43100</v>
      </c>
      <c r="P112" s="230">
        <v>1</v>
      </c>
      <c r="Q112" s="307"/>
      <c r="R112" s="307"/>
      <c r="S112" s="307"/>
      <c r="T112" s="308" t="s">
        <v>276</v>
      </c>
      <c r="U112" s="330"/>
      <c r="V112" s="318"/>
      <c r="W112" s="314"/>
      <c r="X112" s="328"/>
      <c r="Y112" s="318"/>
      <c r="Z112" s="318"/>
      <c r="AA112" s="301"/>
      <c r="AB112" s="301"/>
      <c r="AC112" s="310"/>
      <c r="AD112" s="311"/>
      <c r="AE112" s="324"/>
      <c r="AF112" s="310">
        <v>0</v>
      </c>
      <c r="AG112" s="310">
        <v>0</v>
      </c>
      <c r="AH112" s="312">
        <v>0</v>
      </c>
      <c r="AI112" s="312">
        <v>0</v>
      </c>
      <c r="AJ112" s="311">
        <f>413+452</f>
        <v>865</v>
      </c>
      <c r="AK112" s="311">
        <f t="shared" si="0"/>
        <v>865</v>
      </c>
      <c r="AL112" s="314" t="s">
        <v>142</v>
      </c>
      <c r="AM112" s="315" t="s">
        <v>142</v>
      </c>
      <c r="AN112" s="329" t="s">
        <v>142</v>
      </c>
      <c r="AO112" s="331" t="s">
        <v>142</v>
      </c>
      <c r="AP112" s="317" t="s">
        <v>142</v>
      </c>
      <c r="AQ112" s="314" t="s">
        <v>142</v>
      </c>
      <c r="AR112" s="318" t="s">
        <v>142</v>
      </c>
      <c r="AS112" s="314" t="s">
        <v>142</v>
      </c>
      <c r="AT112" s="319"/>
      <c r="AU112" s="332"/>
      <c r="AV112" s="320"/>
      <c r="AW112" s="321"/>
      <c r="AX112" s="321"/>
      <c r="AY112" s="321"/>
      <c r="AZ112" s="321"/>
      <c r="BA112" s="321"/>
      <c r="BB112" s="321"/>
      <c r="BC112" s="321"/>
      <c r="BD112" s="321"/>
      <c r="BE112" s="321"/>
      <c r="BF112" s="322"/>
      <c r="BG112" s="322"/>
    </row>
    <row r="113" spans="1:59" ht="43.5" customHeight="1" thickBot="1" x14ac:dyDescent="0.3">
      <c r="A113" s="373">
        <v>26</v>
      </c>
      <c r="B113" s="228" t="s">
        <v>289</v>
      </c>
      <c r="C113" s="301" t="s">
        <v>274</v>
      </c>
      <c r="D113" s="301" t="s">
        <v>140</v>
      </c>
      <c r="E113" s="301" t="s">
        <v>117</v>
      </c>
      <c r="F113" s="328" t="s">
        <v>275</v>
      </c>
      <c r="G113" s="329">
        <v>11993</v>
      </c>
      <c r="H113" s="313" t="s">
        <v>283</v>
      </c>
      <c r="I113" s="54" t="s">
        <v>290</v>
      </c>
      <c r="J113" s="230" t="s">
        <v>291</v>
      </c>
      <c r="K113" s="52">
        <v>42828</v>
      </c>
      <c r="L113" s="306">
        <v>11748</v>
      </c>
      <c r="M113" s="53">
        <v>12031</v>
      </c>
      <c r="N113" s="52">
        <v>42828</v>
      </c>
      <c r="O113" s="52">
        <v>43100</v>
      </c>
      <c r="P113" s="230">
        <v>1</v>
      </c>
      <c r="Q113" s="307"/>
      <c r="R113" s="307"/>
      <c r="S113" s="307"/>
      <c r="T113" s="308" t="s">
        <v>276</v>
      </c>
      <c r="U113" s="330"/>
      <c r="V113" s="318"/>
      <c r="W113" s="314"/>
      <c r="X113" s="328"/>
      <c r="Y113" s="318"/>
      <c r="Z113" s="318"/>
      <c r="AA113" s="301"/>
      <c r="AB113" s="301"/>
      <c r="AC113" s="310"/>
      <c r="AD113" s="311"/>
      <c r="AE113" s="324"/>
      <c r="AF113" s="310">
        <v>0</v>
      </c>
      <c r="AG113" s="310">
        <v>0</v>
      </c>
      <c r="AH113" s="312">
        <v>0</v>
      </c>
      <c r="AI113" s="312">
        <v>0</v>
      </c>
      <c r="AJ113" s="311">
        <v>803.2</v>
      </c>
      <c r="AK113" s="311">
        <f t="shared" ref="AK113:AK116" si="1">AF113+AG113+AH113+AI113+AJ113</f>
        <v>803.2</v>
      </c>
      <c r="AL113" s="314" t="s">
        <v>142</v>
      </c>
      <c r="AM113" s="315" t="s">
        <v>142</v>
      </c>
      <c r="AN113" s="329" t="s">
        <v>142</v>
      </c>
      <c r="AO113" s="331" t="s">
        <v>142</v>
      </c>
      <c r="AP113" s="317" t="s">
        <v>142</v>
      </c>
      <c r="AQ113" s="314" t="s">
        <v>142</v>
      </c>
      <c r="AR113" s="318" t="s">
        <v>142</v>
      </c>
      <c r="AS113" s="314" t="s">
        <v>142</v>
      </c>
      <c r="AT113" s="319"/>
      <c r="AU113" s="332"/>
      <c r="AV113" s="320"/>
      <c r="AW113" s="321"/>
      <c r="AX113" s="321"/>
      <c r="AY113" s="321"/>
      <c r="AZ113" s="321"/>
      <c r="BA113" s="321"/>
      <c r="BB113" s="321"/>
      <c r="BC113" s="321"/>
      <c r="BD113" s="321"/>
      <c r="BE113" s="321"/>
      <c r="BF113" s="322"/>
      <c r="BG113" s="322"/>
    </row>
    <row r="114" spans="1:59" ht="42.75" customHeight="1" thickBot="1" x14ac:dyDescent="0.3">
      <c r="A114" s="373">
        <v>27</v>
      </c>
      <c r="B114" s="228" t="s">
        <v>292</v>
      </c>
      <c r="C114" s="301" t="s">
        <v>274</v>
      </c>
      <c r="D114" s="301" t="s">
        <v>140</v>
      </c>
      <c r="E114" s="301" t="s">
        <v>117</v>
      </c>
      <c r="F114" s="328" t="s">
        <v>275</v>
      </c>
      <c r="G114" s="329">
        <v>11993</v>
      </c>
      <c r="H114" s="313" t="s">
        <v>287</v>
      </c>
      <c r="I114" s="54" t="s">
        <v>293</v>
      </c>
      <c r="J114" s="230" t="s">
        <v>294</v>
      </c>
      <c r="K114" s="52">
        <v>42828</v>
      </c>
      <c r="L114" s="306">
        <v>20576.900000000001</v>
      </c>
      <c r="M114" s="53">
        <v>12031</v>
      </c>
      <c r="N114" s="52">
        <v>42828</v>
      </c>
      <c r="O114" s="52">
        <v>43100</v>
      </c>
      <c r="P114" s="230">
        <v>1</v>
      </c>
      <c r="Q114" s="307"/>
      <c r="R114" s="307"/>
      <c r="S114" s="307"/>
      <c r="T114" s="308" t="s">
        <v>276</v>
      </c>
      <c r="U114" s="330"/>
      <c r="V114" s="318"/>
      <c r="W114" s="314"/>
      <c r="X114" s="328"/>
      <c r="Y114" s="318"/>
      <c r="Z114" s="318"/>
      <c r="AA114" s="301"/>
      <c r="AB114" s="301"/>
      <c r="AC114" s="310"/>
      <c r="AD114" s="311"/>
      <c r="AE114" s="324"/>
      <c r="AF114" s="310">
        <v>0</v>
      </c>
      <c r="AG114" s="310">
        <v>0</v>
      </c>
      <c r="AH114" s="312">
        <v>0</v>
      </c>
      <c r="AI114" s="312">
        <v>0</v>
      </c>
      <c r="AJ114" s="311">
        <f>745.85+120.97</f>
        <v>866.82</v>
      </c>
      <c r="AK114" s="311">
        <f t="shared" si="1"/>
        <v>866.82</v>
      </c>
      <c r="AL114" s="53" t="s">
        <v>142</v>
      </c>
      <c r="AM114" s="333" t="s">
        <v>142</v>
      </c>
      <c r="AN114" s="302" t="s">
        <v>142</v>
      </c>
      <c r="AO114" s="334" t="s">
        <v>142</v>
      </c>
      <c r="AP114" s="335" t="s">
        <v>142</v>
      </c>
      <c r="AQ114" s="53" t="s">
        <v>142</v>
      </c>
      <c r="AR114" s="52" t="s">
        <v>142</v>
      </c>
      <c r="AS114" s="53" t="s">
        <v>142</v>
      </c>
      <c r="AT114" s="336"/>
      <c r="AU114" s="337"/>
      <c r="AV114" s="320"/>
      <c r="AW114" s="321"/>
      <c r="AX114" s="321"/>
      <c r="AY114" s="321"/>
      <c r="AZ114" s="321"/>
      <c r="BA114" s="321"/>
      <c r="BB114" s="321"/>
      <c r="BC114" s="321"/>
      <c r="BD114" s="321"/>
      <c r="BE114" s="321"/>
      <c r="BF114" s="322"/>
      <c r="BG114" s="322"/>
    </row>
    <row r="115" spans="1:59" ht="39" thickBot="1" x14ac:dyDescent="0.3">
      <c r="A115" s="373">
        <v>28</v>
      </c>
      <c r="B115" s="228" t="s">
        <v>298</v>
      </c>
      <c r="C115" s="301" t="s">
        <v>243</v>
      </c>
      <c r="D115" s="301" t="s">
        <v>305</v>
      </c>
      <c r="E115" s="301" t="s">
        <v>142</v>
      </c>
      <c r="F115" s="328" t="s">
        <v>299</v>
      </c>
      <c r="G115" s="329" t="s">
        <v>142</v>
      </c>
      <c r="H115" s="313" t="s">
        <v>289</v>
      </c>
      <c r="I115" s="54" t="s">
        <v>296</v>
      </c>
      <c r="J115" s="230" t="s">
        <v>297</v>
      </c>
      <c r="K115" s="52">
        <v>42828</v>
      </c>
      <c r="L115" s="306">
        <v>90000</v>
      </c>
      <c r="M115" s="53" t="s">
        <v>300</v>
      </c>
      <c r="N115" s="52">
        <v>42828</v>
      </c>
      <c r="O115" s="52">
        <v>43100</v>
      </c>
      <c r="P115" s="230">
        <v>1</v>
      </c>
      <c r="Q115" s="307"/>
      <c r="R115" s="307"/>
      <c r="S115" s="307"/>
      <c r="T115" s="308" t="s">
        <v>295</v>
      </c>
      <c r="U115" s="330"/>
      <c r="V115" s="318"/>
      <c r="W115" s="314"/>
      <c r="X115" s="328"/>
      <c r="Y115" s="318"/>
      <c r="Z115" s="318"/>
      <c r="AA115" s="301"/>
      <c r="AB115" s="301"/>
      <c r="AC115" s="310"/>
      <c r="AD115" s="311"/>
      <c r="AE115" s="324"/>
      <c r="AF115" s="310">
        <v>0</v>
      </c>
      <c r="AG115" s="310">
        <v>0</v>
      </c>
      <c r="AH115" s="312">
        <v>0</v>
      </c>
      <c r="AI115" s="312">
        <v>0</v>
      </c>
      <c r="AJ115" s="311">
        <f>9000+9000+9000+9000</f>
        <v>36000</v>
      </c>
      <c r="AK115" s="338">
        <f t="shared" si="1"/>
        <v>36000</v>
      </c>
      <c r="AL115" s="339" t="s">
        <v>142</v>
      </c>
      <c r="AM115" s="315" t="s">
        <v>142</v>
      </c>
      <c r="AN115" s="314" t="s">
        <v>142</v>
      </c>
      <c r="AO115" s="340" t="s">
        <v>142</v>
      </c>
      <c r="AP115" s="339" t="s">
        <v>304</v>
      </c>
      <c r="AQ115" s="314" t="s">
        <v>301</v>
      </c>
      <c r="AR115" s="318" t="s">
        <v>302</v>
      </c>
      <c r="AS115" s="318" t="s">
        <v>303</v>
      </c>
      <c r="AT115" s="314">
        <v>12022</v>
      </c>
      <c r="AU115" s="341">
        <v>42823</v>
      </c>
      <c r="AV115" s="320"/>
      <c r="AW115" s="321"/>
      <c r="AX115" s="321"/>
      <c r="AY115" s="321"/>
      <c r="AZ115" s="321"/>
      <c r="BA115" s="321"/>
      <c r="BB115" s="321"/>
      <c r="BC115" s="321"/>
      <c r="BD115" s="321"/>
      <c r="BE115" s="321"/>
      <c r="BF115" s="322"/>
      <c r="BG115" s="322"/>
    </row>
    <row r="116" spans="1:59" ht="42" customHeight="1" thickBot="1" x14ac:dyDescent="0.3">
      <c r="A116" s="373">
        <v>29</v>
      </c>
      <c r="B116" s="228" t="s">
        <v>306</v>
      </c>
      <c r="C116" s="301" t="s">
        <v>307</v>
      </c>
      <c r="D116" s="301" t="s">
        <v>140</v>
      </c>
      <c r="E116" s="301" t="s">
        <v>117</v>
      </c>
      <c r="F116" s="328" t="s">
        <v>308</v>
      </c>
      <c r="G116" s="329">
        <v>11999</v>
      </c>
      <c r="H116" s="313" t="s">
        <v>292</v>
      </c>
      <c r="I116" s="54" t="s">
        <v>310</v>
      </c>
      <c r="J116" s="230" t="s">
        <v>309</v>
      </c>
      <c r="K116" s="52">
        <v>42828</v>
      </c>
      <c r="L116" s="306">
        <v>74990</v>
      </c>
      <c r="M116" s="53">
        <v>12031</v>
      </c>
      <c r="N116" s="52">
        <v>42828</v>
      </c>
      <c r="O116" s="52">
        <v>43100</v>
      </c>
      <c r="P116" s="230">
        <v>1</v>
      </c>
      <c r="Q116" s="307"/>
      <c r="R116" s="307"/>
      <c r="S116" s="307"/>
      <c r="T116" s="308" t="s">
        <v>295</v>
      </c>
      <c r="U116" s="330"/>
      <c r="V116" s="318"/>
      <c r="W116" s="314"/>
      <c r="X116" s="328"/>
      <c r="Y116" s="318"/>
      <c r="Z116" s="318"/>
      <c r="AA116" s="301"/>
      <c r="AB116" s="301"/>
      <c r="AC116" s="310"/>
      <c r="AD116" s="311"/>
      <c r="AE116" s="324"/>
      <c r="AF116" s="310">
        <v>0</v>
      </c>
      <c r="AG116" s="310">
        <v>0</v>
      </c>
      <c r="AH116" s="312">
        <v>0</v>
      </c>
      <c r="AI116" s="312">
        <v>0</v>
      </c>
      <c r="AJ116" s="311">
        <v>2388</v>
      </c>
      <c r="AK116" s="311">
        <f t="shared" si="1"/>
        <v>2388</v>
      </c>
      <c r="AL116" s="108" t="s">
        <v>142</v>
      </c>
      <c r="AM116" s="342" t="s">
        <v>142</v>
      </c>
      <c r="AN116" s="343" t="s">
        <v>142</v>
      </c>
      <c r="AO116" s="344" t="s">
        <v>142</v>
      </c>
      <c r="AP116" s="345" t="s">
        <v>142</v>
      </c>
      <c r="AQ116" s="108" t="s">
        <v>142</v>
      </c>
      <c r="AR116" s="107" t="s">
        <v>142</v>
      </c>
      <c r="AS116" s="108" t="s">
        <v>142</v>
      </c>
      <c r="AT116" s="346"/>
      <c r="AU116" s="347"/>
      <c r="AV116" s="320"/>
      <c r="AW116" s="321"/>
      <c r="AX116" s="321"/>
      <c r="AY116" s="321"/>
      <c r="AZ116" s="321"/>
      <c r="BA116" s="321"/>
      <c r="BB116" s="321"/>
      <c r="BC116" s="321"/>
      <c r="BD116" s="321"/>
      <c r="BE116" s="321"/>
      <c r="BF116" s="322"/>
      <c r="BG116" s="322"/>
    </row>
    <row r="117" spans="1:59" ht="42" customHeight="1" thickBot="1" x14ac:dyDescent="0.3">
      <c r="A117" s="373">
        <v>30</v>
      </c>
      <c r="B117" s="228" t="s">
        <v>316</v>
      </c>
      <c r="C117" s="301" t="s">
        <v>317</v>
      </c>
      <c r="D117" s="301" t="s">
        <v>318</v>
      </c>
      <c r="E117" s="301" t="s">
        <v>117</v>
      </c>
      <c r="F117" s="328" t="s">
        <v>319</v>
      </c>
      <c r="G117" s="329">
        <v>11503</v>
      </c>
      <c r="H117" s="313" t="s">
        <v>298</v>
      </c>
      <c r="I117" s="54" t="s">
        <v>320</v>
      </c>
      <c r="J117" s="230" t="s">
        <v>321</v>
      </c>
      <c r="K117" s="52">
        <v>42898</v>
      </c>
      <c r="L117" s="306">
        <v>155200</v>
      </c>
      <c r="M117" s="53">
        <v>12074</v>
      </c>
      <c r="N117" s="52">
        <v>42898</v>
      </c>
      <c r="O117" s="52">
        <v>43100</v>
      </c>
      <c r="P117" s="230">
        <v>1</v>
      </c>
      <c r="Q117" s="307"/>
      <c r="R117" s="307"/>
      <c r="S117" s="307"/>
      <c r="T117" s="308" t="s">
        <v>315</v>
      </c>
      <c r="U117" s="330"/>
      <c r="V117" s="318"/>
      <c r="W117" s="314"/>
      <c r="X117" s="328"/>
      <c r="Y117" s="318"/>
      <c r="Z117" s="318"/>
      <c r="AA117" s="301"/>
      <c r="AB117" s="301"/>
      <c r="AC117" s="310"/>
      <c r="AD117" s="311"/>
      <c r="AE117" s="324"/>
      <c r="AF117" s="310">
        <v>0</v>
      </c>
      <c r="AG117" s="310">
        <v>0</v>
      </c>
      <c r="AH117" s="312">
        <v>0</v>
      </c>
      <c r="AI117" s="312">
        <v>0</v>
      </c>
      <c r="AJ117" s="311">
        <f>9825+6000+10515</f>
        <v>26340</v>
      </c>
      <c r="AK117" s="311">
        <f t="shared" ref="AK117" si="2">AF117+AG117+AH117+AI117+AJ117</f>
        <v>26340</v>
      </c>
      <c r="AL117" s="313" t="s">
        <v>322</v>
      </c>
      <c r="AM117" s="314">
        <v>11860</v>
      </c>
      <c r="AN117" s="348" t="s">
        <v>323</v>
      </c>
      <c r="AO117" s="316">
        <v>11860</v>
      </c>
      <c r="AP117" s="345" t="s">
        <v>142</v>
      </c>
      <c r="AQ117" s="108" t="s">
        <v>142</v>
      </c>
      <c r="AR117" s="107" t="s">
        <v>142</v>
      </c>
      <c r="AS117" s="108" t="s">
        <v>142</v>
      </c>
      <c r="AT117" s="346"/>
      <c r="AU117" s="347"/>
      <c r="AV117" s="320"/>
      <c r="AW117" s="321"/>
      <c r="AX117" s="321"/>
      <c r="AY117" s="321"/>
      <c r="AZ117" s="321"/>
      <c r="BA117" s="321"/>
      <c r="BB117" s="321"/>
      <c r="BC117" s="321"/>
      <c r="BD117" s="321"/>
      <c r="BE117" s="321"/>
      <c r="BF117" s="322"/>
      <c r="BG117" s="322"/>
    </row>
    <row r="118" spans="1:59" ht="42" customHeight="1" thickBot="1" x14ac:dyDescent="0.3">
      <c r="A118" s="373">
        <v>31</v>
      </c>
      <c r="B118" s="228" t="s">
        <v>311</v>
      </c>
      <c r="C118" s="301" t="s">
        <v>255</v>
      </c>
      <c r="D118" s="301" t="s">
        <v>251</v>
      </c>
      <c r="E118" s="301" t="s">
        <v>142</v>
      </c>
      <c r="F118" s="328" t="s">
        <v>312</v>
      </c>
      <c r="G118" s="329" t="s">
        <v>142</v>
      </c>
      <c r="H118" s="313" t="s">
        <v>142</v>
      </c>
      <c r="I118" s="54" t="s">
        <v>313</v>
      </c>
      <c r="J118" s="230" t="s">
        <v>314</v>
      </c>
      <c r="K118" s="52">
        <v>42891</v>
      </c>
      <c r="L118" s="306">
        <v>6000.32</v>
      </c>
      <c r="M118" s="329">
        <v>12069</v>
      </c>
      <c r="N118" s="52">
        <v>42891</v>
      </c>
      <c r="O118" s="52">
        <v>42921</v>
      </c>
      <c r="P118" s="230">
        <v>1</v>
      </c>
      <c r="Q118" s="307"/>
      <c r="R118" s="307"/>
      <c r="S118" s="307"/>
      <c r="T118" s="308" t="s">
        <v>315</v>
      </c>
      <c r="U118" s="330"/>
      <c r="V118" s="318"/>
      <c r="W118" s="314"/>
      <c r="X118" s="328"/>
      <c r="Y118" s="318"/>
      <c r="Z118" s="318"/>
      <c r="AA118" s="301"/>
      <c r="AB118" s="301"/>
      <c r="AC118" s="310"/>
      <c r="AD118" s="311"/>
      <c r="AE118" s="324"/>
      <c r="AF118" s="310">
        <v>0</v>
      </c>
      <c r="AG118" s="310">
        <v>0</v>
      </c>
      <c r="AH118" s="312">
        <v>0</v>
      </c>
      <c r="AI118" s="312">
        <v>0</v>
      </c>
      <c r="AJ118" s="311">
        <v>6000.32</v>
      </c>
      <c r="AK118" s="311">
        <f t="shared" ref="AK118:AK119" si="3">AF118+AG118+AH118+AI118+AJ118</f>
        <v>6000.32</v>
      </c>
      <c r="AL118" s="108" t="s">
        <v>142</v>
      </c>
      <c r="AM118" s="342" t="s">
        <v>142</v>
      </c>
      <c r="AN118" s="343" t="s">
        <v>142</v>
      </c>
      <c r="AO118" s="344" t="s">
        <v>142</v>
      </c>
      <c r="AP118" s="345" t="s">
        <v>142</v>
      </c>
      <c r="AQ118" s="108" t="s">
        <v>142</v>
      </c>
      <c r="AR118" s="107" t="s">
        <v>142</v>
      </c>
      <c r="AS118" s="108" t="s">
        <v>142</v>
      </c>
      <c r="AT118" s="346"/>
      <c r="AU118" s="347"/>
      <c r="AV118" s="320"/>
      <c r="AW118" s="321"/>
      <c r="AX118" s="321"/>
      <c r="AY118" s="321"/>
      <c r="AZ118" s="321"/>
      <c r="BA118" s="321"/>
      <c r="BB118" s="321"/>
      <c r="BC118" s="321"/>
      <c r="BD118" s="321"/>
      <c r="BE118" s="321"/>
      <c r="BF118" s="322"/>
      <c r="BG118" s="322"/>
    </row>
    <row r="119" spans="1:59" ht="42" customHeight="1" thickBot="1" x14ac:dyDescent="0.3">
      <c r="A119" s="373">
        <v>32</v>
      </c>
      <c r="B119" s="228" t="s">
        <v>324</v>
      </c>
      <c r="C119" s="301" t="s">
        <v>265</v>
      </c>
      <c r="D119" s="301" t="s">
        <v>251</v>
      </c>
      <c r="E119" s="301" t="s">
        <v>142</v>
      </c>
      <c r="F119" s="328" t="s">
        <v>325</v>
      </c>
      <c r="G119" s="329" t="s">
        <v>142</v>
      </c>
      <c r="H119" s="313" t="s">
        <v>142</v>
      </c>
      <c r="I119" s="54" t="s">
        <v>326</v>
      </c>
      <c r="J119" s="230" t="s">
        <v>183</v>
      </c>
      <c r="K119" s="52">
        <v>42915</v>
      </c>
      <c r="L119" s="306">
        <v>14817.36</v>
      </c>
      <c r="M119" s="323" t="s">
        <v>327</v>
      </c>
      <c r="N119" s="52">
        <v>42915</v>
      </c>
      <c r="O119" s="52">
        <v>42976</v>
      </c>
      <c r="P119" s="230">
        <v>1</v>
      </c>
      <c r="Q119" s="307"/>
      <c r="R119" s="307"/>
      <c r="S119" s="307"/>
      <c r="T119" s="308" t="s">
        <v>295</v>
      </c>
      <c r="U119" s="330"/>
      <c r="V119" s="318"/>
      <c r="W119" s="314"/>
      <c r="X119" s="328"/>
      <c r="Y119" s="318"/>
      <c r="Z119" s="318"/>
      <c r="AA119" s="301"/>
      <c r="AB119" s="301"/>
      <c r="AC119" s="310"/>
      <c r="AD119" s="311"/>
      <c r="AE119" s="324"/>
      <c r="AF119" s="310">
        <v>0</v>
      </c>
      <c r="AG119" s="310">
        <v>0</v>
      </c>
      <c r="AH119" s="312">
        <v>0</v>
      </c>
      <c r="AI119" s="312">
        <v>0</v>
      </c>
      <c r="AJ119" s="311">
        <v>14817.36</v>
      </c>
      <c r="AK119" s="311">
        <f t="shared" si="3"/>
        <v>14817.36</v>
      </c>
      <c r="AL119" s="108" t="s">
        <v>142</v>
      </c>
      <c r="AM119" s="342" t="s">
        <v>142</v>
      </c>
      <c r="AN119" s="343" t="s">
        <v>142</v>
      </c>
      <c r="AO119" s="344" t="s">
        <v>142</v>
      </c>
      <c r="AP119" s="345" t="s">
        <v>142</v>
      </c>
      <c r="AQ119" s="108" t="s">
        <v>142</v>
      </c>
      <c r="AR119" s="107" t="s">
        <v>142</v>
      </c>
      <c r="AS119" s="108" t="s">
        <v>142</v>
      </c>
      <c r="AT119" s="346"/>
      <c r="AU119" s="347"/>
      <c r="AV119" s="320"/>
      <c r="AW119" s="321"/>
      <c r="AX119" s="321"/>
      <c r="AY119" s="321"/>
      <c r="AZ119" s="321"/>
      <c r="BA119" s="321"/>
      <c r="BB119" s="321"/>
      <c r="BC119" s="321"/>
      <c r="BD119" s="321"/>
      <c r="BE119" s="321"/>
      <c r="BF119" s="322"/>
      <c r="BG119" s="322"/>
    </row>
    <row r="120" spans="1:59" ht="42" customHeight="1" thickBot="1" x14ac:dyDescent="0.3">
      <c r="A120" s="373">
        <v>33</v>
      </c>
      <c r="B120" s="228" t="s">
        <v>329</v>
      </c>
      <c r="C120" s="301" t="s">
        <v>273</v>
      </c>
      <c r="D120" s="301" t="s">
        <v>251</v>
      </c>
      <c r="E120" s="301" t="s">
        <v>142</v>
      </c>
      <c r="F120" s="328" t="s">
        <v>330</v>
      </c>
      <c r="G120" s="329" t="s">
        <v>142</v>
      </c>
      <c r="H120" s="313" t="s">
        <v>142</v>
      </c>
      <c r="I120" s="169" t="s">
        <v>331</v>
      </c>
      <c r="J120" s="230" t="s">
        <v>332</v>
      </c>
      <c r="K120" s="52">
        <v>42933</v>
      </c>
      <c r="L120" s="306">
        <v>7996</v>
      </c>
      <c r="M120" s="323">
        <v>12097</v>
      </c>
      <c r="N120" s="52">
        <v>42933</v>
      </c>
      <c r="O120" s="52">
        <v>42963</v>
      </c>
      <c r="P120" s="230">
        <v>1</v>
      </c>
      <c r="Q120" s="307"/>
      <c r="R120" s="307"/>
      <c r="S120" s="307"/>
      <c r="T120" s="308" t="s">
        <v>315</v>
      </c>
      <c r="U120" s="330"/>
      <c r="V120" s="318"/>
      <c r="W120" s="314"/>
      <c r="X120" s="328"/>
      <c r="Y120" s="318"/>
      <c r="Z120" s="318"/>
      <c r="AA120" s="301"/>
      <c r="AB120" s="301"/>
      <c r="AC120" s="310"/>
      <c r="AD120" s="311"/>
      <c r="AE120" s="324"/>
      <c r="AF120" s="310">
        <v>0</v>
      </c>
      <c r="AG120" s="310">
        <v>0</v>
      </c>
      <c r="AH120" s="312">
        <v>0</v>
      </c>
      <c r="AI120" s="312">
        <v>0</v>
      </c>
      <c r="AJ120" s="311">
        <v>7996</v>
      </c>
      <c r="AK120" s="311">
        <f t="shared" ref="AK120:AK121" si="4">AF120+AG120+AH120+AI120+AJ120</f>
        <v>7996</v>
      </c>
      <c r="AL120" s="108" t="s">
        <v>142</v>
      </c>
      <c r="AM120" s="342" t="s">
        <v>142</v>
      </c>
      <c r="AN120" s="343" t="s">
        <v>142</v>
      </c>
      <c r="AO120" s="344" t="s">
        <v>142</v>
      </c>
      <c r="AP120" s="345" t="s">
        <v>142</v>
      </c>
      <c r="AQ120" s="108" t="s">
        <v>142</v>
      </c>
      <c r="AR120" s="107" t="s">
        <v>142</v>
      </c>
      <c r="AS120" s="108" t="s">
        <v>142</v>
      </c>
      <c r="AT120" s="346"/>
      <c r="AU120" s="347"/>
      <c r="AV120" s="320"/>
      <c r="AW120" s="321"/>
      <c r="AX120" s="321"/>
      <c r="AY120" s="321"/>
      <c r="AZ120" s="321"/>
      <c r="BA120" s="321"/>
      <c r="BB120" s="321"/>
      <c r="BC120" s="321"/>
      <c r="BD120" s="321"/>
      <c r="BE120" s="321"/>
      <c r="BF120" s="322"/>
      <c r="BG120" s="322"/>
    </row>
    <row r="121" spans="1:59" ht="42" customHeight="1" thickBot="1" x14ac:dyDescent="0.3">
      <c r="A121" s="373">
        <v>34</v>
      </c>
      <c r="B121" s="228" t="s">
        <v>334</v>
      </c>
      <c r="C121" s="301" t="s">
        <v>335</v>
      </c>
      <c r="D121" s="301" t="s">
        <v>336</v>
      </c>
      <c r="E121" s="301" t="s">
        <v>117</v>
      </c>
      <c r="F121" s="328" t="s">
        <v>337</v>
      </c>
      <c r="G121" s="329">
        <v>11907</v>
      </c>
      <c r="H121" s="313" t="s">
        <v>306</v>
      </c>
      <c r="I121" s="54" t="s">
        <v>219</v>
      </c>
      <c r="J121" s="230" t="s">
        <v>220</v>
      </c>
      <c r="K121" s="52">
        <v>42962</v>
      </c>
      <c r="L121" s="306">
        <v>11200</v>
      </c>
      <c r="M121" s="53">
        <v>12122</v>
      </c>
      <c r="N121" s="52">
        <v>42962</v>
      </c>
      <c r="O121" s="52">
        <v>43100</v>
      </c>
      <c r="P121" s="230">
        <v>1</v>
      </c>
      <c r="Q121" s="307"/>
      <c r="R121" s="307"/>
      <c r="S121" s="307"/>
      <c r="T121" s="308" t="s">
        <v>295</v>
      </c>
      <c r="U121" s="330"/>
      <c r="V121" s="318"/>
      <c r="W121" s="314"/>
      <c r="X121" s="328"/>
      <c r="Y121" s="318"/>
      <c r="Z121" s="318"/>
      <c r="AA121" s="301"/>
      <c r="AB121" s="301"/>
      <c r="AC121" s="310"/>
      <c r="AD121" s="311"/>
      <c r="AE121" s="324"/>
      <c r="AF121" s="310">
        <v>0</v>
      </c>
      <c r="AG121" s="310">
        <v>0</v>
      </c>
      <c r="AH121" s="312">
        <v>0</v>
      </c>
      <c r="AI121" s="312">
        <v>0</v>
      </c>
      <c r="AJ121" s="312">
        <v>0</v>
      </c>
      <c r="AK121" s="40">
        <f t="shared" si="4"/>
        <v>0</v>
      </c>
      <c r="AL121" s="313" t="s">
        <v>255</v>
      </c>
      <c r="AM121" s="314">
        <v>11992</v>
      </c>
      <c r="AN121" s="348" t="s">
        <v>338</v>
      </c>
      <c r="AO121" s="316">
        <v>11992</v>
      </c>
      <c r="AP121" s="345" t="s">
        <v>142</v>
      </c>
      <c r="AQ121" s="108" t="s">
        <v>142</v>
      </c>
      <c r="AR121" s="107" t="s">
        <v>142</v>
      </c>
      <c r="AS121" s="108" t="s">
        <v>142</v>
      </c>
      <c r="AT121" s="346"/>
      <c r="AU121" s="347"/>
      <c r="AV121" s="320"/>
      <c r="AW121" s="321"/>
      <c r="AX121" s="321"/>
      <c r="AY121" s="321"/>
      <c r="AZ121" s="321"/>
      <c r="BA121" s="321"/>
      <c r="BB121" s="321"/>
      <c r="BC121" s="321"/>
      <c r="BD121" s="321"/>
      <c r="BE121" s="321"/>
      <c r="BF121" s="322"/>
      <c r="BG121" s="322"/>
    </row>
    <row r="122" spans="1:59" ht="42" customHeight="1" thickBot="1" x14ac:dyDescent="0.3">
      <c r="A122" s="373">
        <v>35</v>
      </c>
      <c r="B122" s="228" t="s">
        <v>352</v>
      </c>
      <c r="C122" s="301" t="s">
        <v>279</v>
      </c>
      <c r="D122" s="301" t="s">
        <v>251</v>
      </c>
      <c r="E122" s="301" t="s">
        <v>142</v>
      </c>
      <c r="F122" s="328" t="s">
        <v>339</v>
      </c>
      <c r="G122" s="329" t="s">
        <v>142</v>
      </c>
      <c r="H122" s="313" t="s">
        <v>346</v>
      </c>
      <c r="I122" s="54" t="s">
        <v>340</v>
      </c>
      <c r="J122" s="230" t="s">
        <v>341</v>
      </c>
      <c r="K122" s="52">
        <v>42983</v>
      </c>
      <c r="L122" s="306">
        <v>2600</v>
      </c>
      <c r="M122" s="53">
        <v>12141</v>
      </c>
      <c r="N122" s="52">
        <v>42983</v>
      </c>
      <c r="O122" s="52">
        <v>43100</v>
      </c>
      <c r="P122" s="230">
        <v>1</v>
      </c>
      <c r="Q122" s="307"/>
      <c r="R122" s="307"/>
      <c r="S122" s="307"/>
      <c r="T122" s="308" t="s">
        <v>295</v>
      </c>
      <c r="U122" s="330"/>
      <c r="V122" s="318"/>
      <c r="W122" s="314"/>
      <c r="X122" s="328"/>
      <c r="Y122" s="318"/>
      <c r="Z122" s="318"/>
      <c r="AA122" s="301"/>
      <c r="AB122" s="301"/>
      <c r="AC122" s="310"/>
      <c r="AD122" s="311"/>
      <c r="AE122" s="324"/>
      <c r="AF122" s="310">
        <v>0</v>
      </c>
      <c r="AG122" s="310">
        <v>0</v>
      </c>
      <c r="AH122" s="312">
        <v>0</v>
      </c>
      <c r="AI122" s="312">
        <v>0</v>
      </c>
      <c r="AJ122" s="312">
        <v>0</v>
      </c>
      <c r="AK122" s="40">
        <f t="shared" ref="AK122" si="5">AF122+AG122+AH122+AI122+AJ122</f>
        <v>0</v>
      </c>
      <c r="AL122" s="313"/>
      <c r="AM122" s="314"/>
      <c r="AN122" s="348"/>
      <c r="AO122" s="325"/>
      <c r="AP122" s="339" t="s">
        <v>304</v>
      </c>
      <c r="AQ122" s="314" t="s">
        <v>342</v>
      </c>
      <c r="AR122" s="108">
        <v>12138</v>
      </c>
      <c r="AS122" s="349">
        <v>42992</v>
      </c>
      <c r="AT122" s="350">
        <v>12138</v>
      </c>
      <c r="AU122" s="351">
        <v>42992</v>
      </c>
      <c r="AV122" s="320"/>
      <c r="AW122" s="321"/>
      <c r="AX122" s="321"/>
      <c r="AY122" s="321"/>
      <c r="AZ122" s="321"/>
      <c r="BA122" s="321"/>
      <c r="BB122" s="321"/>
      <c r="BC122" s="321"/>
      <c r="BD122" s="321"/>
      <c r="BE122" s="321"/>
      <c r="BF122" s="322"/>
      <c r="BG122" s="322"/>
    </row>
    <row r="123" spans="1:59" ht="42" customHeight="1" thickBot="1" x14ac:dyDescent="0.3">
      <c r="A123" s="373">
        <v>36</v>
      </c>
      <c r="B123" s="228" t="s">
        <v>351</v>
      </c>
      <c r="C123" s="301" t="s">
        <v>343</v>
      </c>
      <c r="D123" s="301" t="s">
        <v>336</v>
      </c>
      <c r="E123" s="301" t="s">
        <v>344</v>
      </c>
      <c r="F123" s="328" t="s">
        <v>345</v>
      </c>
      <c r="G123" s="329">
        <v>12132</v>
      </c>
      <c r="H123" s="313" t="s">
        <v>347</v>
      </c>
      <c r="I123" s="54" t="s">
        <v>348</v>
      </c>
      <c r="J123" s="230" t="s">
        <v>349</v>
      </c>
      <c r="K123" s="52">
        <v>43011</v>
      </c>
      <c r="L123" s="306">
        <v>57797.49</v>
      </c>
      <c r="M123" s="53">
        <v>12153</v>
      </c>
      <c r="N123" s="52">
        <v>43011</v>
      </c>
      <c r="O123" s="52">
        <v>43100</v>
      </c>
      <c r="P123" s="230">
        <v>1</v>
      </c>
      <c r="Q123" s="307"/>
      <c r="R123" s="307"/>
      <c r="S123" s="307"/>
      <c r="T123" s="308" t="s">
        <v>295</v>
      </c>
      <c r="U123" s="330"/>
      <c r="V123" s="318"/>
      <c r="W123" s="314"/>
      <c r="X123" s="328"/>
      <c r="Y123" s="318"/>
      <c r="Z123" s="318"/>
      <c r="AA123" s="301"/>
      <c r="AB123" s="301"/>
      <c r="AC123" s="310"/>
      <c r="AD123" s="311"/>
      <c r="AE123" s="324"/>
      <c r="AF123" s="310">
        <v>0</v>
      </c>
      <c r="AG123" s="310">
        <v>0</v>
      </c>
      <c r="AH123" s="312">
        <v>0</v>
      </c>
      <c r="AI123" s="312">
        <v>0</v>
      </c>
      <c r="AJ123" s="312">
        <v>15000</v>
      </c>
      <c r="AK123" s="40">
        <f t="shared" ref="AK123:AK126" si="6">AF123+AG123+AH123+AI123+AJ123</f>
        <v>15000</v>
      </c>
      <c r="AL123" s="313"/>
      <c r="AM123" s="314"/>
      <c r="AN123" s="348"/>
      <c r="AO123" s="344" t="s">
        <v>142</v>
      </c>
      <c r="AP123" s="345" t="s">
        <v>142</v>
      </c>
      <c r="AQ123" s="108" t="s">
        <v>142</v>
      </c>
      <c r="AR123" s="107" t="s">
        <v>142</v>
      </c>
      <c r="AS123" s="108" t="s">
        <v>142</v>
      </c>
      <c r="AT123" s="346"/>
      <c r="AU123" s="347"/>
      <c r="AV123" s="320"/>
      <c r="AW123" s="321"/>
      <c r="AX123" s="321"/>
      <c r="AY123" s="321"/>
      <c r="AZ123" s="321"/>
      <c r="BA123" s="321"/>
      <c r="BB123" s="321"/>
      <c r="BC123" s="321"/>
      <c r="BD123" s="321"/>
      <c r="BE123" s="321"/>
      <c r="BF123" s="322"/>
      <c r="BG123" s="322"/>
    </row>
    <row r="124" spans="1:59" ht="42" customHeight="1" thickBot="1" x14ac:dyDescent="0.3">
      <c r="A124" s="373">
        <v>37</v>
      </c>
      <c r="B124" s="228" t="s">
        <v>350</v>
      </c>
      <c r="C124" s="301" t="s">
        <v>353</v>
      </c>
      <c r="D124" s="301" t="s">
        <v>336</v>
      </c>
      <c r="E124" s="301" t="s">
        <v>354</v>
      </c>
      <c r="F124" s="328" t="s">
        <v>355</v>
      </c>
      <c r="G124" s="329">
        <v>11863</v>
      </c>
      <c r="H124" s="313" t="s">
        <v>356</v>
      </c>
      <c r="I124" s="54" t="s">
        <v>357</v>
      </c>
      <c r="J124" s="230" t="s">
        <v>358</v>
      </c>
      <c r="K124" s="52">
        <v>43010</v>
      </c>
      <c r="L124" s="306">
        <v>66600</v>
      </c>
      <c r="M124" s="53">
        <v>12152</v>
      </c>
      <c r="N124" s="52">
        <v>43010</v>
      </c>
      <c r="O124" s="52">
        <v>43100</v>
      </c>
      <c r="P124" s="230">
        <v>8</v>
      </c>
      <c r="Q124" s="307"/>
      <c r="R124" s="307"/>
      <c r="S124" s="307"/>
      <c r="T124" s="308" t="s">
        <v>359</v>
      </c>
      <c r="U124" s="330"/>
      <c r="V124" s="318"/>
      <c r="W124" s="314"/>
      <c r="X124" s="328"/>
      <c r="Y124" s="318"/>
      <c r="Z124" s="318"/>
      <c r="AA124" s="301"/>
      <c r="AB124" s="301"/>
      <c r="AC124" s="310"/>
      <c r="AD124" s="311"/>
      <c r="AE124" s="324"/>
      <c r="AF124" s="310">
        <v>0</v>
      </c>
      <c r="AG124" s="310">
        <v>0</v>
      </c>
      <c r="AH124" s="312">
        <v>0</v>
      </c>
      <c r="AI124" s="312">
        <v>0</v>
      </c>
      <c r="AJ124" s="312">
        <v>0</v>
      </c>
      <c r="AK124" s="40">
        <f t="shared" si="6"/>
        <v>0</v>
      </c>
      <c r="AL124" s="313" t="s">
        <v>229</v>
      </c>
      <c r="AM124" s="314">
        <v>11955</v>
      </c>
      <c r="AN124" s="348" t="s">
        <v>360</v>
      </c>
      <c r="AO124" s="325">
        <v>11955</v>
      </c>
      <c r="AP124" s="345" t="s">
        <v>142</v>
      </c>
      <c r="AQ124" s="108" t="s">
        <v>142</v>
      </c>
      <c r="AR124" s="107" t="s">
        <v>142</v>
      </c>
      <c r="AS124" s="108" t="s">
        <v>142</v>
      </c>
      <c r="AT124" s="346"/>
      <c r="AU124" s="347"/>
      <c r="AV124" s="320"/>
      <c r="AW124" s="321"/>
      <c r="AX124" s="321"/>
      <c r="AY124" s="321"/>
      <c r="AZ124" s="321"/>
      <c r="BA124" s="321"/>
      <c r="BB124" s="321"/>
      <c r="BC124" s="321"/>
      <c r="BD124" s="321"/>
      <c r="BE124" s="321"/>
      <c r="BF124" s="322"/>
      <c r="BG124" s="322"/>
    </row>
    <row r="125" spans="1:59" ht="168" customHeight="1" thickBot="1" x14ac:dyDescent="0.3">
      <c r="A125" s="373">
        <v>38</v>
      </c>
      <c r="B125" s="228" t="s">
        <v>361</v>
      </c>
      <c r="C125" s="301" t="s">
        <v>142</v>
      </c>
      <c r="D125" s="301" t="s">
        <v>142</v>
      </c>
      <c r="E125" s="301" t="s">
        <v>142</v>
      </c>
      <c r="F125" s="328" t="s">
        <v>364</v>
      </c>
      <c r="G125" s="329" t="s">
        <v>142</v>
      </c>
      <c r="H125" s="313" t="s">
        <v>142</v>
      </c>
      <c r="I125" s="54" t="s">
        <v>362</v>
      </c>
      <c r="J125" s="230" t="s">
        <v>363</v>
      </c>
      <c r="K125" s="52">
        <v>42955</v>
      </c>
      <c r="L125" s="306" t="s">
        <v>142</v>
      </c>
      <c r="M125" s="53">
        <v>12128</v>
      </c>
      <c r="N125" s="52">
        <v>42955</v>
      </c>
      <c r="O125" s="52">
        <v>43685</v>
      </c>
      <c r="P125" s="230">
        <v>1</v>
      </c>
      <c r="Q125" s="230" t="s">
        <v>243</v>
      </c>
      <c r="R125" s="352">
        <v>360000</v>
      </c>
      <c r="S125" s="307"/>
      <c r="T125" s="308" t="s">
        <v>365</v>
      </c>
      <c r="U125" s="330" t="s">
        <v>120</v>
      </c>
      <c r="V125" s="318">
        <v>43014</v>
      </c>
      <c r="W125" s="314" t="s">
        <v>142</v>
      </c>
      <c r="X125" s="328" t="s">
        <v>371</v>
      </c>
      <c r="Y125" s="318"/>
      <c r="Z125" s="318"/>
      <c r="AA125" s="301"/>
      <c r="AB125" s="301"/>
      <c r="AC125" s="310"/>
      <c r="AD125" s="311"/>
      <c r="AE125" s="324"/>
      <c r="AF125" s="310">
        <v>0</v>
      </c>
      <c r="AG125" s="310">
        <v>0</v>
      </c>
      <c r="AH125" s="312">
        <v>0</v>
      </c>
      <c r="AI125" s="312">
        <v>0</v>
      </c>
      <c r="AJ125" s="312">
        <v>60000</v>
      </c>
      <c r="AK125" s="40">
        <f t="shared" ref="AK125" si="7">AF125+AG125+AH125+AI125+AJ125</f>
        <v>60000</v>
      </c>
      <c r="AL125" s="313"/>
      <c r="AM125" s="314"/>
      <c r="AN125" s="348"/>
      <c r="AO125" s="353"/>
      <c r="AP125" s="345"/>
      <c r="AQ125" s="108"/>
      <c r="AR125" s="107"/>
      <c r="AS125" s="108"/>
      <c r="AT125" s="346"/>
      <c r="AU125" s="347"/>
      <c r="AV125" s="320"/>
      <c r="AW125" s="321"/>
      <c r="AX125" s="321"/>
      <c r="AY125" s="321"/>
      <c r="AZ125" s="321"/>
      <c r="BA125" s="321"/>
      <c r="BB125" s="321"/>
      <c r="BC125" s="321"/>
      <c r="BD125" s="321"/>
      <c r="BE125" s="321"/>
      <c r="BF125" s="322"/>
      <c r="BG125" s="322"/>
    </row>
    <row r="126" spans="1:59" ht="42" customHeight="1" thickBot="1" x14ac:dyDescent="0.3">
      <c r="A126" s="373">
        <v>39</v>
      </c>
      <c r="B126" s="228" t="s">
        <v>366</v>
      </c>
      <c r="C126" s="301" t="s">
        <v>273</v>
      </c>
      <c r="D126" s="301" t="s">
        <v>336</v>
      </c>
      <c r="E126" s="301" t="s">
        <v>117</v>
      </c>
      <c r="F126" s="328" t="s">
        <v>367</v>
      </c>
      <c r="G126" s="329">
        <v>11988</v>
      </c>
      <c r="H126" s="313" t="s">
        <v>368</v>
      </c>
      <c r="I126" s="54" t="s">
        <v>369</v>
      </c>
      <c r="J126" s="230" t="s">
        <v>183</v>
      </c>
      <c r="K126" s="52">
        <v>43028</v>
      </c>
      <c r="L126" s="306">
        <v>13950</v>
      </c>
      <c r="M126" s="53">
        <v>12175</v>
      </c>
      <c r="N126" s="52">
        <v>43028</v>
      </c>
      <c r="O126" s="52">
        <v>43100</v>
      </c>
      <c r="P126" s="230">
        <v>1</v>
      </c>
      <c r="Q126" s="307"/>
      <c r="R126" s="307"/>
      <c r="S126" s="307"/>
      <c r="T126" s="308" t="s">
        <v>295</v>
      </c>
      <c r="U126" s="330"/>
      <c r="V126" s="318"/>
      <c r="W126" s="314"/>
      <c r="X126" s="328"/>
      <c r="Y126" s="318"/>
      <c r="Z126" s="318"/>
      <c r="AA126" s="301"/>
      <c r="AB126" s="301"/>
      <c r="AC126" s="310"/>
      <c r="AD126" s="311"/>
      <c r="AE126" s="324"/>
      <c r="AF126" s="310">
        <v>0</v>
      </c>
      <c r="AG126" s="310">
        <v>0</v>
      </c>
      <c r="AH126" s="312">
        <v>0</v>
      </c>
      <c r="AI126" s="312">
        <v>0</v>
      </c>
      <c r="AJ126" s="312">
        <v>0</v>
      </c>
      <c r="AK126" s="40">
        <f t="shared" si="6"/>
        <v>0</v>
      </c>
      <c r="AL126" s="313" t="s">
        <v>287</v>
      </c>
      <c r="AM126" s="314">
        <v>11999</v>
      </c>
      <c r="AN126" s="348" t="s">
        <v>370</v>
      </c>
      <c r="AO126" s="314">
        <v>11999</v>
      </c>
      <c r="AP126" s="345" t="s">
        <v>142</v>
      </c>
      <c r="AQ126" s="108" t="s">
        <v>142</v>
      </c>
      <c r="AR126" s="107" t="s">
        <v>142</v>
      </c>
      <c r="AS126" s="108" t="s">
        <v>142</v>
      </c>
      <c r="AT126" s="346"/>
      <c r="AU126" s="347"/>
      <c r="AV126" s="320"/>
      <c r="AW126" s="321"/>
      <c r="AX126" s="321"/>
      <c r="AY126" s="321"/>
      <c r="AZ126" s="321"/>
      <c r="BA126" s="321"/>
      <c r="BB126" s="321"/>
      <c r="BC126" s="321"/>
      <c r="BD126" s="321"/>
      <c r="BE126" s="321"/>
      <c r="BF126" s="322"/>
      <c r="BG126" s="322"/>
    </row>
    <row r="127" spans="1:59" ht="13.5" thickBot="1" x14ac:dyDescent="0.3">
      <c r="A127" s="373"/>
      <c r="B127" s="228"/>
      <c r="C127" s="301"/>
      <c r="D127" s="301"/>
      <c r="E127" s="301"/>
      <c r="F127" s="328"/>
      <c r="G127" s="329"/>
      <c r="H127" s="313"/>
      <c r="I127" s="54"/>
      <c r="J127" s="230"/>
      <c r="K127" s="52"/>
      <c r="L127" s="306"/>
      <c r="M127" s="53"/>
      <c r="N127" s="52"/>
      <c r="O127" s="52"/>
      <c r="P127" s="230"/>
      <c r="Q127" s="307"/>
      <c r="R127" s="307"/>
      <c r="S127" s="307"/>
      <c r="T127" s="308"/>
      <c r="U127" s="330"/>
      <c r="V127" s="318"/>
      <c r="W127" s="314"/>
      <c r="X127" s="328"/>
      <c r="Y127" s="318"/>
      <c r="Z127" s="318"/>
      <c r="AA127" s="301"/>
      <c r="AB127" s="301"/>
      <c r="AC127" s="310"/>
      <c r="AD127" s="311"/>
      <c r="AE127" s="324"/>
      <c r="AF127" s="310">
        <v>0</v>
      </c>
      <c r="AG127" s="310">
        <v>0</v>
      </c>
      <c r="AH127" s="312">
        <v>0</v>
      </c>
      <c r="AI127" s="312">
        <v>0</v>
      </c>
      <c r="AJ127" s="311">
        <v>0</v>
      </c>
      <c r="AK127" s="311">
        <f>AF127+AG127+AH127+AI127+AJ127</f>
        <v>0</v>
      </c>
      <c r="AL127" s="314" t="s">
        <v>142</v>
      </c>
      <c r="AM127" s="315" t="s">
        <v>142</v>
      </c>
      <c r="AN127" s="329" t="s">
        <v>142</v>
      </c>
      <c r="AO127" s="331" t="s">
        <v>142</v>
      </c>
      <c r="AP127" s="317" t="s">
        <v>142</v>
      </c>
      <c r="AQ127" s="314" t="s">
        <v>142</v>
      </c>
      <c r="AR127" s="318" t="s">
        <v>142</v>
      </c>
      <c r="AS127" s="314" t="s">
        <v>142</v>
      </c>
      <c r="AT127" s="319"/>
      <c r="AU127" s="332"/>
      <c r="AV127" s="320"/>
      <c r="AW127" s="321"/>
      <c r="AX127" s="321"/>
      <c r="AY127" s="321"/>
      <c r="AZ127" s="321"/>
      <c r="BA127" s="321"/>
      <c r="BB127" s="321"/>
      <c r="BC127" s="321"/>
      <c r="BD127" s="321"/>
      <c r="BE127" s="321"/>
      <c r="BF127" s="322"/>
      <c r="BG127" s="322"/>
    </row>
    <row r="128" spans="1:59" ht="15.75" thickBot="1" x14ac:dyDescent="0.3">
      <c r="A128" s="20" t="s">
        <v>377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2"/>
      <c r="L128" s="23">
        <f>SUM(L18:L127)</f>
        <v>2518916.9</v>
      </c>
      <c r="M128" s="24" t="s">
        <v>142</v>
      </c>
      <c r="N128" s="24" t="s">
        <v>142</v>
      </c>
      <c r="O128" s="24" t="s">
        <v>142</v>
      </c>
      <c r="P128" s="24" t="s">
        <v>142</v>
      </c>
      <c r="Q128" s="24" t="s">
        <v>142</v>
      </c>
      <c r="R128" s="25">
        <f>SUM(R125:R127)</f>
        <v>360000</v>
      </c>
      <c r="S128" s="24"/>
      <c r="T128" s="26" t="s">
        <v>142</v>
      </c>
      <c r="U128" s="27" t="s">
        <v>142</v>
      </c>
      <c r="V128" s="24" t="s">
        <v>142</v>
      </c>
      <c r="W128" s="24" t="s">
        <v>142</v>
      </c>
      <c r="X128" s="24" t="s">
        <v>142</v>
      </c>
      <c r="Y128" s="28" t="s">
        <v>142</v>
      </c>
      <c r="Z128" s="28" t="s">
        <v>142</v>
      </c>
      <c r="AA128" s="28" t="s">
        <v>142</v>
      </c>
      <c r="AB128" s="28" t="s">
        <v>142</v>
      </c>
      <c r="AC128" s="28" t="s">
        <v>142</v>
      </c>
      <c r="AD128" s="28" t="s">
        <v>142</v>
      </c>
      <c r="AE128" s="28">
        <f>SUM(AE17:AE127)</f>
        <v>2153746.9299999997</v>
      </c>
      <c r="AF128" s="28">
        <f>SUM(AF17:AF127)</f>
        <v>351118.17</v>
      </c>
      <c r="AG128" s="25">
        <f>SUM(AG18:AG127)</f>
        <v>1174370.8999999999</v>
      </c>
      <c r="AH128" s="28">
        <f>SUM(AH18:AH127)</f>
        <v>2534254.7000000002</v>
      </c>
      <c r="AI128" s="29">
        <f>SUM(AI18:AI127)</f>
        <v>3727388.6900000004</v>
      </c>
      <c r="AJ128" s="29">
        <f>SUM(AJ18:AJ127)</f>
        <v>2453040.2099999995</v>
      </c>
      <c r="AK128" s="28">
        <f>SUM(AK17:AK127)</f>
        <v>10240172.67</v>
      </c>
      <c r="AL128" s="30"/>
      <c r="AM128" s="31"/>
      <c r="AN128" s="31"/>
      <c r="AO128" s="32"/>
      <c r="AP128" s="33"/>
      <c r="AQ128" s="31"/>
      <c r="AR128" s="31"/>
      <c r="AS128" s="31"/>
      <c r="AT128" s="31"/>
      <c r="AU128" s="34"/>
      <c r="AV128" s="19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6"/>
    </row>
    <row r="129" spans="1:36" x14ac:dyDescent="0.25">
      <c r="AI129" s="355"/>
      <c r="AJ129" s="355"/>
    </row>
    <row r="130" spans="1:36" ht="13.5" customHeight="1" x14ac:dyDescent="0.25">
      <c r="A130" s="5" t="s">
        <v>378</v>
      </c>
      <c r="B130" s="5"/>
      <c r="C130" s="5"/>
      <c r="I130" s="6"/>
      <c r="AG130" s="2"/>
      <c r="AH130" s="356"/>
      <c r="AI130" s="383"/>
      <c r="AJ130" s="383"/>
    </row>
    <row r="131" spans="1:36" ht="13.5" customHeight="1" x14ac:dyDescent="0.25">
      <c r="A131" s="5"/>
      <c r="B131" s="5"/>
      <c r="C131" s="5"/>
      <c r="I131" s="6"/>
      <c r="AG131" s="2"/>
      <c r="AH131" s="356"/>
      <c r="AI131" s="383"/>
      <c r="AJ131" s="383"/>
    </row>
    <row r="132" spans="1:36" x14ac:dyDescent="0.25">
      <c r="A132" s="8" t="s">
        <v>379</v>
      </c>
      <c r="B132" s="8"/>
      <c r="C132" s="8"/>
      <c r="D132" s="8"/>
      <c r="E132" s="8"/>
      <c r="F132" s="8"/>
      <c r="G132" s="8"/>
      <c r="AG132" s="357"/>
    </row>
    <row r="133" spans="1:36" x14ac:dyDescent="0.25">
      <c r="L133" s="358"/>
      <c r="N133" s="359"/>
      <c r="O133" s="360"/>
      <c r="AE133" s="357"/>
      <c r="AG133" s="357"/>
    </row>
    <row r="134" spans="1:36" x14ac:dyDescent="0.25">
      <c r="AG134" s="361"/>
      <c r="AH134" s="356"/>
      <c r="AI134" s="356"/>
      <c r="AJ134" s="356"/>
    </row>
    <row r="135" spans="1:36" x14ac:dyDescent="0.25">
      <c r="AG135" s="357"/>
    </row>
    <row r="136" spans="1:36" x14ac:dyDescent="0.25">
      <c r="O136" s="4" t="s">
        <v>170</v>
      </c>
    </row>
    <row r="137" spans="1:36" x14ac:dyDescent="0.25">
      <c r="AG137" s="357"/>
    </row>
    <row r="141" spans="1:36" x14ac:dyDescent="0.25">
      <c r="AG141" s="2"/>
    </row>
  </sheetData>
  <mergeCells count="1186">
    <mergeCell ref="A13:BM13"/>
    <mergeCell ref="AY100:AY101"/>
    <mergeCell ref="AZ100:AZ101"/>
    <mergeCell ref="BA100:BA101"/>
    <mergeCell ref="BB100:BB101"/>
    <mergeCell ref="BC100:BC101"/>
    <mergeCell ref="BD100:BD101"/>
    <mergeCell ref="BE100:BE101"/>
    <mergeCell ref="BF100:BF101"/>
    <mergeCell ref="BG100:BG101"/>
    <mergeCell ref="AL100:AL101"/>
    <mergeCell ref="AM100:AM101"/>
    <mergeCell ref="AN100:AN101"/>
    <mergeCell ref="AO100:AO101"/>
    <mergeCell ref="AK100:AK101"/>
    <mergeCell ref="AJ100:AJ101"/>
    <mergeCell ref="AI100:AI101"/>
    <mergeCell ref="R100:R101"/>
    <mergeCell ref="S100:S101"/>
    <mergeCell ref="T100:T101"/>
    <mergeCell ref="AA100:AA101"/>
    <mergeCell ref="AB100:AB101"/>
    <mergeCell ref="AC100:AC101"/>
    <mergeCell ref="AD100:AD101"/>
    <mergeCell ref="AE100:AE101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J88:J92"/>
    <mergeCell ref="I88:I92"/>
    <mergeCell ref="H88:H92"/>
    <mergeCell ref="YX10:AAC10"/>
    <mergeCell ref="M83:M87"/>
    <mergeCell ref="AV14:BG14"/>
    <mergeCell ref="AV15:AV16"/>
    <mergeCell ref="AW15:AW16"/>
    <mergeCell ref="AX15:AZ15"/>
    <mergeCell ref="BF18:BF24"/>
    <mergeCell ref="BG18:BG24"/>
    <mergeCell ref="AV18:AV24"/>
    <mergeCell ref="AW18:AW24"/>
    <mergeCell ref="R50:R54"/>
    <mergeCell ref="S50:S54"/>
    <mergeCell ref="T50:T54"/>
    <mergeCell ref="Q50:Q54"/>
    <mergeCell ref="R55:R63"/>
    <mergeCell ref="S55:S63"/>
    <mergeCell ref="T55:T63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WL10:XQ10"/>
    <mergeCell ref="H50:H54"/>
    <mergeCell ref="AO18:AO24"/>
    <mergeCell ref="AW25:AW42"/>
    <mergeCell ref="G88:G92"/>
    <mergeCell ref="F88:F92"/>
    <mergeCell ref="BE15:BG15"/>
    <mergeCell ref="BC18:BC24"/>
    <mergeCell ref="BD18:BD24"/>
    <mergeCell ref="BE18:BE24"/>
    <mergeCell ref="F18:F24"/>
    <mergeCell ref="AP18:AP24"/>
    <mergeCell ref="AQ18:AQ24"/>
    <mergeCell ref="AG10:BM10"/>
    <mergeCell ref="BA18:BA24"/>
    <mergeCell ref="BC15:BC16"/>
    <mergeCell ref="BD15:BD16"/>
    <mergeCell ref="H71:H73"/>
    <mergeCell ref="J83:J87"/>
    <mergeCell ref="I83:I87"/>
    <mergeCell ref="T88:T92"/>
    <mergeCell ref="BA15:BB15"/>
    <mergeCell ref="Q18:Q24"/>
    <mergeCell ref="R18:R24"/>
    <mergeCell ref="S18:S24"/>
    <mergeCell ref="T18:T24"/>
    <mergeCell ref="H18:H24"/>
    <mergeCell ref="AU15:AU16"/>
    <mergeCell ref="AM15:AM16"/>
    <mergeCell ref="N88:N92"/>
    <mergeCell ref="M88:M92"/>
    <mergeCell ref="L88:L92"/>
    <mergeCell ref="K88:K92"/>
    <mergeCell ref="C83:C87"/>
    <mergeCell ref="A83:A87"/>
    <mergeCell ref="B83:B87"/>
    <mergeCell ref="Q83:Q87"/>
    <mergeCell ref="P83:P87"/>
    <mergeCell ref="O83:O87"/>
    <mergeCell ref="N83:N87"/>
    <mergeCell ref="L83:L87"/>
    <mergeCell ref="K83:K87"/>
    <mergeCell ref="BB18:BB24"/>
    <mergeCell ref="W31:W32"/>
    <mergeCell ref="AE18:AE24"/>
    <mergeCell ref="AF18:AF24"/>
    <mergeCell ref="AG18:AG24"/>
    <mergeCell ref="AH18:AH24"/>
    <mergeCell ref="AI18:AI24"/>
    <mergeCell ref="E18:E24"/>
    <mergeCell ref="N25:N42"/>
    <mergeCell ref="O25:O42"/>
    <mergeCell ref="U31:U32"/>
    <mergeCell ref="V31:V32"/>
    <mergeCell ref="G18:G24"/>
    <mergeCell ref="C18:C24"/>
    <mergeCell ref="D18:D24"/>
    <mergeCell ref="K25:K42"/>
    <mergeCell ref="AX18:AX24"/>
    <mergeCell ref="E43:E49"/>
    <mergeCell ref="H83:H87"/>
    <mergeCell ref="G83:G87"/>
    <mergeCell ref="F83:F87"/>
    <mergeCell ref="E83:E87"/>
    <mergeCell ref="D50:D54"/>
    <mergeCell ref="E50:E54"/>
    <mergeCell ref="F50:F54"/>
    <mergeCell ref="K71:K73"/>
    <mergeCell ref="L71:L73"/>
    <mergeCell ref="M71:M73"/>
    <mergeCell ref="N71:N73"/>
    <mergeCell ref="AA18:AA24"/>
    <mergeCell ref="AB18:AB24"/>
    <mergeCell ref="AC18:AC24"/>
    <mergeCell ref="AD18:AD24"/>
    <mergeCell ref="D83:D87"/>
    <mergeCell ref="AL18:AL24"/>
    <mergeCell ref="AM18:AM24"/>
    <mergeCell ref="AN18:AN24"/>
    <mergeCell ref="P25:P42"/>
    <mergeCell ref="R25:R42"/>
    <mergeCell ref="S25:S42"/>
    <mergeCell ref="N43:N49"/>
    <mergeCell ref="O43:O49"/>
    <mergeCell ref="H64:H70"/>
    <mergeCell ref="I64:I70"/>
    <mergeCell ref="D64:D70"/>
    <mergeCell ref="E64:E70"/>
    <mergeCell ref="F64:F70"/>
    <mergeCell ref="J64:J70"/>
    <mergeCell ref="K64:K70"/>
    <mergeCell ref="L64:L70"/>
    <mergeCell ref="M64:M70"/>
    <mergeCell ref="N64:N70"/>
    <mergeCell ref="O64:O70"/>
    <mergeCell ref="P64:P70"/>
    <mergeCell ref="Q55:Q63"/>
    <mergeCell ref="I50:I54"/>
    <mergeCell ref="R64:R70"/>
    <mergeCell ref="AE15:AK15"/>
    <mergeCell ref="AP14:AU14"/>
    <mergeCell ref="AQ15:AQ16"/>
    <mergeCell ref="A88:A92"/>
    <mergeCell ref="T83:T87"/>
    <mergeCell ref="S83:S87"/>
    <mergeCell ref="R83:R87"/>
    <mergeCell ref="N55:N63"/>
    <mergeCell ref="O55:O63"/>
    <mergeCell ref="P55:P63"/>
    <mergeCell ref="O50:O54"/>
    <mergeCell ref="P50:P54"/>
    <mergeCell ref="E88:E92"/>
    <mergeCell ref="D88:D92"/>
    <mergeCell ref="C88:C92"/>
    <mergeCell ref="S88:S92"/>
    <mergeCell ref="R88:R92"/>
    <mergeCell ref="Q88:Q92"/>
    <mergeCell ref="P88:P92"/>
    <mergeCell ref="O88:O92"/>
    <mergeCell ref="A50:A54"/>
    <mergeCell ref="B50:B54"/>
    <mergeCell ref="C50:C54"/>
    <mergeCell ref="AT25:AT42"/>
    <mergeCell ref="AU25:AU42"/>
    <mergeCell ref="A25:A42"/>
    <mergeCell ref="B25:B42"/>
    <mergeCell ref="G50:G54"/>
    <mergeCell ref="Q64:Q70"/>
    <mergeCell ref="L55:L63"/>
    <mergeCell ref="M55:M63"/>
    <mergeCell ref="J71:J73"/>
    <mergeCell ref="B43:B49"/>
    <mergeCell ref="C43:C49"/>
    <mergeCell ref="D43:D49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Q43:Q49"/>
    <mergeCell ref="R43:R49"/>
    <mergeCell ref="AV25:AV42"/>
    <mergeCell ref="A10:AF10"/>
    <mergeCell ref="A14:A17"/>
    <mergeCell ref="B14:G15"/>
    <mergeCell ref="H14:AK14"/>
    <mergeCell ref="H15:T15"/>
    <mergeCell ref="U15:AD15"/>
    <mergeCell ref="B88:B92"/>
    <mergeCell ref="G55:G63"/>
    <mergeCell ref="H55:H63"/>
    <mergeCell ref="I55:I63"/>
    <mergeCell ref="J55:J63"/>
    <mergeCell ref="K55:K63"/>
    <mergeCell ref="A71:A73"/>
    <mergeCell ref="B71:B73"/>
    <mergeCell ref="C71:C73"/>
    <mergeCell ref="D71:D73"/>
    <mergeCell ref="E71:E73"/>
    <mergeCell ref="F71:F73"/>
    <mergeCell ref="G71:G73"/>
    <mergeCell ref="I71:I73"/>
    <mergeCell ref="AR15:AR16"/>
    <mergeCell ref="AS15:AS16"/>
    <mergeCell ref="AN15:AN16"/>
    <mergeCell ref="AL15:AL16"/>
    <mergeCell ref="A43:A49"/>
    <mergeCell ref="L25:L42"/>
    <mergeCell ref="M25:M42"/>
    <mergeCell ref="L43:L49"/>
    <mergeCell ref="M43:M49"/>
    <mergeCell ref="T43:T49"/>
    <mergeCell ref="AJ18:AJ24"/>
    <mergeCell ref="AR18:AR24"/>
    <mergeCell ref="AS18:AS24"/>
    <mergeCell ref="S43:S49"/>
    <mergeCell ref="Q25:Q42"/>
    <mergeCell ref="AR25:AR42"/>
    <mergeCell ref="AP25:AP42"/>
    <mergeCell ref="AS25:AS42"/>
    <mergeCell ref="AX25:AX42"/>
    <mergeCell ref="AY25:AY42"/>
    <mergeCell ref="AZ25:AZ42"/>
    <mergeCell ref="AS43:AS49"/>
    <mergeCell ref="AT44:AT49"/>
    <mergeCell ref="AU43:AU49"/>
    <mergeCell ref="AV43:AV49"/>
    <mergeCell ref="AW43:AW49"/>
    <mergeCell ref="AX43:AX49"/>
    <mergeCell ref="AY43:AY49"/>
    <mergeCell ref="A132:G132"/>
    <mergeCell ref="C25:C42"/>
    <mergeCell ref="D25:D42"/>
    <mergeCell ref="E25:E42"/>
    <mergeCell ref="F25:F42"/>
    <mergeCell ref="G25:G42"/>
    <mergeCell ref="H25:H42"/>
    <mergeCell ref="A128:K128"/>
    <mergeCell ref="J43:J49"/>
    <mergeCell ref="K43:K49"/>
    <mergeCell ref="I25:I42"/>
    <mergeCell ref="J25:J42"/>
    <mergeCell ref="A55:A63"/>
    <mergeCell ref="B55:B63"/>
    <mergeCell ref="C55:C63"/>
    <mergeCell ref="D55:D63"/>
    <mergeCell ref="E55:E63"/>
    <mergeCell ref="F55:F63"/>
    <mergeCell ref="A64:A70"/>
    <mergeCell ref="B64:B70"/>
    <mergeCell ref="C64:C70"/>
    <mergeCell ref="G64:G70"/>
    <mergeCell ref="S64:S70"/>
    <mergeCell ref="T64:T70"/>
    <mergeCell ref="F43:F49"/>
    <mergeCell ref="G43:G49"/>
    <mergeCell ref="H43:H49"/>
    <mergeCell ref="I43:I49"/>
    <mergeCell ref="J50:J54"/>
    <mergeCell ref="K50:K54"/>
    <mergeCell ref="L50:L54"/>
    <mergeCell ref="M50:M54"/>
    <mergeCell ref="N50:N54"/>
    <mergeCell ref="P43:P49"/>
    <mergeCell ref="AX64:AX70"/>
    <mergeCell ref="AW64:AW70"/>
    <mergeCell ref="AY18:AY24"/>
    <mergeCell ref="AZ18:AZ24"/>
    <mergeCell ref="AA43:AA49"/>
    <mergeCell ref="AB43:AB49"/>
    <mergeCell ref="AC43:AC49"/>
    <mergeCell ref="AD43:AD49"/>
    <mergeCell ref="AE43:AE49"/>
    <mergeCell ref="AF43:AF49"/>
    <mergeCell ref="AG43:AG49"/>
    <mergeCell ref="AH43:AH49"/>
    <mergeCell ref="AI43:AI49"/>
    <mergeCell ref="AK43:AK49"/>
    <mergeCell ref="AL43:AL49"/>
    <mergeCell ref="AM43:AM49"/>
    <mergeCell ref="AN43:AN49"/>
    <mergeCell ref="AO43:AO49"/>
    <mergeCell ref="AP43:AP49"/>
    <mergeCell ref="AL25:AL42"/>
    <mergeCell ref="AM25:AM42"/>
    <mergeCell ref="AO25:AO42"/>
    <mergeCell ref="AQ25:AQ42"/>
    <mergeCell ref="AD50:AD54"/>
    <mergeCell ref="AE50:AE54"/>
    <mergeCell ref="AF50:AF54"/>
    <mergeCell ref="AJ64:AJ70"/>
    <mergeCell ref="AG50:AG54"/>
    <mergeCell ref="AT55:AT63"/>
    <mergeCell ref="AU55:AU63"/>
    <mergeCell ref="AT18:AT24"/>
    <mergeCell ref="AU18:AU24"/>
    <mergeCell ref="AV55:AV63"/>
    <mergeCell ref="AI64:AI70"/>
    <mergeCell ref="AK64:AK70"/>
    <mergeCell ref="AI88:AI92"/>
    <mergeCell ref="AK88:AK92"/>
    <mergeCell ref="AL88:AL92"/>
    <mergeCell ref="AH50:AH54"/>
    <mergeCell ref="AI50:AI54"/>
    <mergeCell ref="AP50:AP54"/>
    <mergeCell ref="AQ50:AQ54"/>
    <mergeCell ref="AR50:AR54"/>
    <mergeCell ref="AS50:AS54"/>
    <mergeCell ref="AT50:AT54"/>
    <mergeCell ref="AU50:AU54"/>
    <mergeCell ref="AV50:AV54"/>
    <mergeCell ref="AM83:AM87"/>
    <mergeCell ref="AT74:AT76"/>
    <mergeCell ref="AU74:AU76"/>
    <mergeCell ref="AV74:AV76"/>
    <mergeCell ref="AT77:AT79"/>
    <mergeCell ref="AU77:AU79"/>
    <mergeCell ref="AV77:AV79"/>
    <mergeCell ref="AO88:AO92"/>
    <mergeCell ref="AS55:AS63"/>
    <mergeCell ref="AU80:AU82"/>
    <mergeCell ref="AV80:AV82"/>
    <mergeCell ref="AN71:AN73"/>
    <mergeCell ref="AS71:AS73"/>
    <mergeCell ref="AT71:AT73"/>
    <mergeCell ref="AU71:AU73"/>
    <mergeCell ref="AR55:AR63"/>
    <mergeCell ref="AS74:AS76"/>
    <mergeCell ref="AY55:AY63"/>
    <mergeCell ref="AY64:AY70"/>
    <mergeCell ref="BF50:BF54"/>
    <mergeCell ref="AA34:AA42"/>
    <mergeCell ref="AB34:AB42"/>
    <mergeCell ref="AC34:AC42"/>
    <mergeCell ref="AD34:AD42"/>
    <mergeCell ref="AE34:AE42"/>
    <mergeCell ref="AF34:AF42"/>
    <mergeCell ref="AG34:AG42"/>
    <mergeCell ref="AH34:AH42"/>
    <mergeCell ref="AW50:AW54"/>
    <mergeCell ref="AX50:AX54"/>
    <mergeCell ref="AY50:AY54"/>
    <mergeCell ref="AZ50:AZ54"/>
    <mergeCell ref="BA50:BA54"/>
    <mergeCell ref="BB50:BB54"/>
    <mergeCell ref="BC50:BC54"/>
    <mergeCell ref="BD50:BD54"/>
    <mergeCell ref="AA50:AA54"/>
    <mergeCell ref="AB50:AB54"/>
    <mergeCell ref="AC50:AC54"/>
    <mergeCell ref="AO50:AO54"/>
    <mergeCell ref="AV64:AV70"/>
    <mergeCell ref="AU64:AU70"/>
    <mergeCell ref="AT64:AT70"/>
    <mergeCell ref="AS64:AS70"/>
    <mergeCell ref="AR64:AR70"/>
    <mergeCell ref="AQ64:AQ70"/>
    <mergeCell ref="AP64:AP70"/>
    <mergeCell ref="BA25:BA42"/>
    <mergeCell ref="BB25:BB42"/>
    <mergeCell ref="AJ77:AJ79"/>
    <mergeCell ref="AK77:AK79"/>
    <mergeCell ref="AL77:AL79"/>
    <mergeCell ref="AM77:AM79"/>
    <mergeCell ref="AN77:AN79"/>
    <mergeCell ref="AO77:AO79"/>
    <mergeCell ref="AP77:AP79"/>
    <mergeCell ref="AQ77:AQ79"/>
    <mergeCell ref="AR77:AR79"/>
    <mergeCell ref="AS77:AS79"/>
    <mergeCell ref="AR74:AR76"/>
    <mergeCell ref="AK74:AK76"/>
    <mergeCell ref="AL74:AL76"/>
    <mergeCell ref="AM74:AM76"/>
    <mergeCell ref="AN74:AN76"/>
    <mergeCell ref="AO74:AO76"/>
    <mergeCell ref="AP74:AP76"/>
    <mergeCell ref="AQ74:AQ76"/>
    <mergeCell ref="AJ74:AJ76"/>
    <mergeCell ref="AL64:AL70"/>
    <mergeCell ref="AM64:AM70"/>
    <mergeCell ref="AN64:AN70"/>
    <mergeCell ref="AO64:AO70"/>
    <mergeCell ref="AP55:AP63"/>
    <mergeCell ref="AQ55:AQ63"/>
    <mergeCell ref="AN80:AN82"/>
    <mergeCell ref="AO80:AO82"/>
    <mergeCell ref="AP80:AP82"/>
    <mergeCell ref="AQ80:AQ82"/>
    <mergeCell ref="AR80:AR82"/>
    <mergeCell ref="AN83:AN87"/>
    <mergeCell ref="AO83:AO87"/>
    <mergeCell ref="AO55:AO63"/>
    <mergeCell ref="AI25:AI42"/>
    <mergeCell ref="AK25:AK42"/>
    <mergeCell ref="AI55:AI63"/>
    <mergeCell ref="AK55:AK63"/>
    <mergeCell ref="AL55:AL63"/>
    <mergeCell ref="AM55:AM63"/>
    <mergeCell ref="AN55:AN63"/>
    <mergeCell ref="AK50:AK54"/>
    <mergeCell ref="AN50:AN54"/>
    <mergeCell ref="AQ43:AQ49"/>
    <mergeCell ref="AR43:AR49"/>
    <mergeCell ref="AJ25:AJ42"/>
    <mergeCell ref="AJ43:AJ49"/>
    <mergeCell ref="AJ50:AJ54"/>
    <mergeCell ref="AJ55:AJ63"/>
    <mergeCell ref="AI74:AI76"/>
    <mergeCell ref="AL50:AL54"/>
    <mergeCell ref="AM50:AM54"/>
    <mergeCell ref="AO71:AO73"/>
    <mergeCell ref="AP71:AP73"/>
    <mergeCell ref="AQ71:AQ73"/>
    <mergeCell ref="AR71:AR73"/>
    <mergeCell ref="AN25:AN42"/>
    <mergeCell ref="AZ55:AZ63"/>
    <mergeCell ref="BA55:BA63"/>
    <mergeCell ref="BB55:BB63"/>
    <mergeCell ref="BC55:BC63"/>
    <mergeCell ref="BD55:BD63"/>
    <mergeCell ref="BE55:BE63"/>
    <mergeCell ref="BF55:BF63"/>
    <mergeCell ref="BG55:BG63"/>
    <mergeCell ref="BE50:BE54"/>
    <mergeCell ref="BG50:BG54"/>
    <mergeCell ref="BG64:BG70"/>
    <mergeCell ref="BF64:BF70"/>
    <mergeCell ref="BE64:BE70"/>
    <mergeCell ref="BD64:BD70"/>
    <mergeCell ref="BC64:BC70"/>
    <mergeCell ref="BB64:BB70"/>
    <mergeCell ref="BA64:BA70"/>
    <mergeCell ref="AZ64:AZ70"/>
    <mergeCell ref="BC25:BC42"/>
    <mergeCell ref="BD25:BD42"/>
    <mergeCell ref="BE25:BE42"/>
    <mergeCell ref="BF25:BF42"/>
    <mergeCell ref="BG25:BG42"/>
    <mergeCell ref="BB43:BB49"/>
    <mergeCell ref="BC43:BC49"/>
    <mergeCell ref="AW55:AW63"/>
    <mergeCell ref="AX55:AX63"/>
    <mergeCell ref="BF43:BF49"/>
    <mergeCell ref="BG43:BG49"/>
    <mergeCell ref="AZ43:AZ49"/>
    <mergeCell ref="BA43:BA49"/>
    <mergeCell ref="BA88:BA92"/>
    <mergeCell ref="BB88:BB92"/>
    <mergeCell ref="BC88:BC92"/>
    <mergeCell ref="BD88:BD92"/>
    <mergeCell ref="BE88:BE92"/>
    <mergeCell ref="BF88:BF92"/>
    <mergeCell ref="BG88:BG92"/>
    <mergeCell ref="BG83:BG87"/>
    <mergeCell ref="BF83:BF87"/>
    <mergeCell ref="BE83:BE87"/>
    <mergeCell ref="BD83:BD87"/>
    <mergeCell ref="BC83:BC87"/>
    <mergeCell ref="BB83:BB87"/>
    <mergeCell ref="BA83:BA87"/>
    <mergeCell ref="AZ83:AZ87"/>
    <mergeCell ref="BD74:BD76"/>
    <mergeCell ref="BE74:BE76"/>
    <mergeCell ref="BF74:BF76"/>
    <mergeCell ref="BG74:BG76"/>
    <mergeCell ref="BD43:BD49"/>
    <mergeCell ref="BE43:BE49"/>
    <mergeCell ref="AY83:AY87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AZ88:AZ92"/>
    <mergeCell ref="AS88:AS92"/>
    <mergeCell ref="AT88:AT92"/>
    <mergeCell ref="AU88:AU92"/>
    <mergeCell ref="AV88:AV92"/>
    <mergeCell ref="AV83:AV87"/>
    <mergeCell ref="AU83:AU87"/>
    <mergeCell ref="AT83:AT87"/>
    <mergeCell ref="AS83:AS87"/>
    <mergeCell ref="AW88:AW92"/>
    <mergeCell ref="AX88:AX92"/>
    <mergeCell ref="AX83:AX87"/>
    <mergeCell ref="AW83:AW87"/>
    <mergeCell ref="AX71:AX73"/>
    <mergeCell ref="AV71:AV73"/>
    <mergeCell ref="AW74:AW76"/>
    <mergeCell ref="AX74:AX76"/>
    <mergeCell ref="AY74:AY76"/>
    <mergeCell ref="AZ74:AZ76"/>
    <mergeCell ref="BA74:BA76"/>
    <mergeCell ref="BB74:BB76"/>
    <mergeCell ref="BC74:BC76"/>
    <mergeCell ref="O71:O73"/>
    <mergeCell ref="P71:P73"/>
    <mergeCell ref="Q71:Q73"/>
    <mergeCell ref="R71:R73"/>
    <mergeCell ref="S71:S73"/>
    <mergeCell ref="T71:T73"/>
    <mergeCell ref="AI71:AI73"/>
    <mergeCell ref="AJ71:AJ73"/>
    <mergeCell ref="AK71:AK73"/>
    <mergeCell ref="AL71:AL73"/>
    <mergeCell ref="AM71:AM73"/>
    <mergeCell ref="AW71:AW73"/>
    <mergeCell ref="R74:R76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S74:S76"/>
    <mergeCell ref="T74:T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7:J79"/>
    <mergeCell ref="K77:K79"/>
    <mergeCell ref="L77:L79"/>
    <mergeCell ref="M77:M79"/>
    <mergeCell ref="N77:N79"/>
    <mergeCell ref="O77:O79"/>
    <mergeCell ref="P77:P79"/>
    <mergeCell ref="Q77:Q79"/>
    <mergeCell ref="R77:R79"/>
    <mergeCell ref="S77:S79"/>
    <mergeCell ref="T77:T79"/>
    <mergeCell ref="AI77:AI79"/>
    <mergeCell ref="AW77:AW79"/>
    <mergeCell ref="AX77:AX79"/>
    <mergeCell ref="AY77:AY79"/>
    <mergeCell ref="AZ77:AZ79"/>
    <mergeCell ref="BA77:BA79"/>
    <mergeCell ref="BB77:BB79"/>
    <mergeCell ref="BC77:BC79"/>
    <mergeCell ref="BD77:BD79"/>
    <mergeCell ref="BE77:BE79"/>
    <mergeCell ref="BF77:BF79"/>
    <mergeCell ref="BG77:BG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S80:S82"/>
    <mergeCell ref="T80:T82"/>
    <mergeCell ref="AI80:AI82"/>
    <mergeCell ref="AW80:AW82"/>
    <mergeCell ref="AX80:AX82"/>
    <mergeCell ref="AY80:AY82"/>
    <mergeCell ref="AZ80:AZ82"/>
    <mergeCell ref="BA80:BA82"/>
    <mergeCell ref="BB80:BB82"/>
    <mergeCell ref="BC80:BC82"/>
    <mergeCell ref="BD80:BD82"/>
    <mergeCell ref="BE80:BE82"/>
    <mergeCell ref="BF80:BF82"/>
    <mergeCell ref="BG80:BG82"/>
    <mergeCell ref="AJ88:AJ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J93:J97"/>
    <mergeCell ref="K93:K97"/>
    <mergeCell ref="L93:L97"/>
    <mergeCell ref="M93:M97"/>
    <mergeCell ref="N93:N97"/>
    <mergeCell ref="O93:O97"/>
    <mergeCell ref="P93:P97"/>
    <mergeCell ref="AY88:AY92"/>
    <mergeCell ref="Q93:Q97"/>
    <mergeCell ref="R93:R97"/>
    <mergeCell ref="S93:S97"/>
    <mergeCell ref="T93:T97"/>
    <mergeCell ref="AI93:AI97"/>
    <mergeCell ref="AJ93:AJ97"/>
    <mergeCell ref="AK93:AK97"/>
    <mergeCell ref="AL93:AL97"/>
    <mergeCell ref="AM93:AM97"/>
    <mergeCell ref="AN93:AN97"/>
    <mergeCell ref="AO93:AO97"/>
    <mergeCell ref="AP93:AP97"/>
    <mergeCell ref="AQ93:AQ97"/>
    <mergeCell ref="AR93:AR97"/>
    <mergeCell ref="AS93:AS97"/>
    <mergeCell ref="AT93:AT97"/>
    <mergeCell ref="AU93:AU97"/>
    <mergeCell ref="AV93:AV97"/>
    <mergeCell ref="AW93:AW97"/>
    <mergeCell ref="AX93:AX97"/>
    <mergeCell ref="AY93:AY97"/>
    <mergeCell ref="AS80:AS82"/>
    <mergeCell ref="AT80:AT82"/>
    <mergeCell ref="AP88:AP92"/>
    <mergeCell ref="AQ88:AQ92"/>
    <mergeCell ref="AR88:AR92"/>
    <mergeCell ref="AP83:AP87"/>
    <mergeCell ref="AQ83:AQ87"/>
    <mergeCell ref="AR83:AR87"/>
    <mergeCell ref="AI83:AI87"/>
    <mergeCell ref="AK83:AK87"/>
    <mergeCell ref="AL83:AL87"/>
    <mergeCell ref="AM88:AM92"/>
    <mergeCell ref="AN88:AN92"/>
    <mergeCell ref="AJ80:AJ82"/>
    <mergeCell ref="AK80:AK82"/>
    <mergeCell ref="AJ83:AJ87"/>
    <mergeCell ref="AL80:AL82"/>
    <mergeCell ref="AM80:AM82"/>
    <mergeCell ref="AZ93:AZ97"/>
    <mergeCell ref="BA93:BA97"/>
    <mergeCell ref="BB93:BB97"/>
    <mergeCell ref="BC93:BC97"/>
    <mergeCell ref="BD93:BD97"/>
    <mergeCell ref="BE93:BE97"/>
    <mergeCell ref="BF93:BF97"/>
    <mergeCell ref="BG93:BG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98:R99"/>
    <mergeCell ref="S98:S99"/>
    <mergeCell ref="AY98:AY99"/>
    <mergeCell ref="AZ98:AZ99"/>
    <mergeCell ref="BA98:BA99"/>
    <mergeCell ref="BB98:BB99"/>
    <mergeCell ref="BC98:BC99"/>
    <mergeCell ref="BD98:BD99"/>
    <mergeCell ref="BE98:BE99"/>
    <mergeCell ref="BF98:BF99"/>
    <mergeCell ref="BG98:BG99"/>
    <mergeCell ref="T98:T99"/>
    <mergeCell ref="AI98:AI99"/>
    <mergeCell ref="AJ98:AJ99"/>
    <mergeCell ref="AK98:AK99"/>
    <mergeCell ref="AL98:AL99"/>
    <mergeCell ref="AM98:AM99"/>
    <mergeCell ref="AN98:AN99"/>
    <mergeCell ref="AO98:AO99"/>
    <mergeCell ref="AP98:AP99"/>
    <mergeCell ref="AQ98:AQ99"/>
    <mergeCell ref="AR98:AR99"/>
    <mergeCell ref="AS98:AS99"/>
    <mergeCell ref="AT98:AT99"/>
    <mergeCell ref="AU98:AU99"/>
    <mergeCell ref="AV98:AV99"/>
    <mergeCell ref="AW98:AW99"/>
    <mergeCell ref="AX98:AX99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O102:O103"/>
    <mergeCell ref="P102:P103"/>
    <mergeCell ref="Q102:Q103"/>
    <mergeCell ref="AW102:AW103"/>
    <mergeCell ref="AX102:AX103"/>
    <mergeCell ref="AY102:AY103"/>
    <mergeCell ref="AZ102:AZ103"/>
    <mergeCell ref="BA102:BA103"/>
    <mergeCell ref="BB102:BB103"/>
    <mergeCell ref="BC102:BC103"/>
    <mergeCell ref="BD102:BD103"/>
    <mergeCell ref="BE102:BE103"/>
    <mergeCell ref="BF102:BF103"/>
    <mergeCell ref="BG102:BG103"/>
    <mergeCell ref="AF102:AF103"/>
    <mergeCell ref="AG102:AG103"/>
    <mergeCell ref="AH102:AH103"/>
    <mergeCell ref="R102:R103"/>
    <mergeCell ref="S102:S103"/>
    <mergeCell ref="T102:T103"/>
    <mergeCell ref="AI102:AI103"/>
    <mergeCell ref="AJ102:AJ103"/>
    <mergeCell ref="AK102:AK103"/>
    <mergeCell ref="AL102:AL103"/>
    <mergeCell ref="AM102:AM103"/>
    <mergeCell ref="AN102:AN103"/>
    <mergeCell ref="AO102:AO103"/>
    <mergeCell ref="AP102:AP103"/>
    <mergeCell ref="AQ102:AQ103"/>
    <mergeCell ref="AR102:AR103"/>
    <mergeCell ref="AS102:AS103"/>
    <mergeCell ref="AT102:AT103"/>
    <mergeCell ref="AU102:AU103"/>
    <mergeCell ref="AV102:AV103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E CONTRATOS OUT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2017-11-30T22:40:56Z</dcterms:modified>
</cp:coreProperties>
</file>