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140" tabRatio="819"/>
  </bookViews>
  <sheets>
    <sheet name="SEME LICITAÇÕES FEV 2020" sheetId="24" r:id="rId1"/>
  </sheets>
  <definedNames>
    <definedName name="_xlnm._FilterDatabase" localSheetId="0" hidden="1">'SEME LICITAÇÕES FEV 2020'!$A$14:$BN$84</definedName>
    <definedName name="_xlnm.Print_Area" localSheetId="0">'SEME LICITAÇÕES FEV 2020'!$A$1:$BN$95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84" i="24" l="1"/>
  <c r="AO84" i="24"/>
  <c r="AN84" i="24"/>
  <c r="AM84" i="24"/>
  <c r="AL84" i="24"/>
  <c r="AH84" i="24"/>
  <c r="AG84" i="24"/>
  <c r="O84" i="24"/>
  <c r="AP83" i="24" l="1"/>
  <c r="AP82" i="24"/>
  <c r="AP81" i="24"/>
  <c r="AP80" i="24"/>
  <c r="AP79" i="24"/>
  <c r="AP76" i="24"/>
  <c r="AP75" i="24"/>
  <c r="AP74" i="24"/>
  <c r="AP73" i="24"/>
  <c r="AP72" i="24"/>
  <c r="AP71" i="24"/>
  <c r="AP69" i="24"/>
  <c r="AP68" i="24"/>
  <c r="AP67" i="24"/>
  <c r="AP66" i="24"/>
  <c r="AP65" i="24"/>
  <c r="AP64" i="24"/>
  <c r="AP63" i="24"/>
  <c r="AP62" i="24"/>
  <c r="AP60" i="24"/>
  <c r="AP59" i="24"/>
  <c r="AP58" i="24"/>
  <c r="AP56" i="24"/>
  <c r="AP55" i="24"/>
  <c r="AP54" i="24"/>
  <c r="AP52" i="24"/>
  <c r="AP50" i="24"/>
  <c r="AP48" i="24"/>
  <c r="AP47" i="24"/>
  <c r="AP46" i="24"/>
  <c r="AP43" i="24"/>
  <c r="AP41" i="24"/>
  <c r="AP40" i="24"/>
  <c r="AP39" i="24"/>
  <c r="AP38" i="24"/>
  <c r="AP37" i="24"/>
  <c r="AP36" i="24"/>
  <c r="AP35" i="24"/>
  <c r="AP34" i="24"/>
  <c r="AP33" i="24"/>
  <c r="AP31" i="24"/>
  <c r="AP30" i="24"/>
  <c r="AP29" i="24"/>
  <c r="AP28" i="24"/>
  <c r="AP27" i="24"/>
  <c r="AP26" i="24"/>
  <c r="AP25" i="24"/>
  <c r="AP24" i="24"/>
  <c r="AP23" i="24"/>
  <c r="AP22" i="24"/>
  <c r="AP21" i="24"/>
  <c r="AN49" i="24" l="1"/>
  <c r="AP49" i="24" s="1"/>
  <c r="AN51" i="24"/>
  <c r="AP51" i="24" s="1"/>
  <c r="AN61" i="24" l="1"/>
  <c r="AN78" i="24"/>
  <c r="AN32" i="24"/>
  <c r="AN20" i="24"/>
  <c r="AN70" i="24"/>
  <c r="AN42" i="24"/>
  <c r="AN57" i="24"/>
  <c r="AO47" i="24" l="1"/>
  <c r="AN45" i="24" l="1"/>
  <c r="AO78" i="24"/>
  <c r="AO32" i="24"/>
  <c r="AO20" i="24"/>
  <c r="AO45" i="24"/>
  <c r="AO42" i="24"/>
  <c r="AM78" i="24"/>
  <c r="AP78" i="24" s="1"/>
  <c r="AM70" i="24"/>
  <c r="AP70" i="24" s="1"/>
  <c r="AM61" i="24"/>
  <c r="AP61" i="24" s="1"/>
  <c r="AM57" i="24"/>
  <c r="AP57" i="24" s="1"/>
  <c r="AM53" i="24"/>
  <c r="AP53" i="24" s="1"/>
  <c r="AM45" i="24"/>
  <c r="AM44" i="24"/>
  <c r="AP44" i="24" s="1"/>
  <c r="AM42" i="24"/>
  <c r="AP42" i="24" s="1"/>
  <c r="AM32" i="24"/>
  <c r="AP32" i="24" s="1"/>
  <c r="AM20" i="24"/>
  <c r="AP20" i="24" s="1"/>
  <c r="AP45" i="24" l="1"/>
  <c r="AL25" i="24"/>
  <c r="AL26" i="24" s="1"/>
  <c r="AE26" i="24" l="1"/>
  <c r="AM77" i="24" l="1"/>
  <c r="AP77" i="24" s="1"/>
  <c r="AL64" i="24" l="1"/>
  <c r="AE64" i="24"/>
  <c r="AL33" i="24" l="1"/>
  <c r="AL34" i="24" s="1"/>
  <c r="AL32" i="24"/>
  <c r="AL36" i="24" l="1"/>
  <c r="AJ36" i="24"/>
  <c r="AL70" i="24" l="1"/>
  <c r="AL71" i="24" s="1"/>
  <c r="AL72" i="24" s="1"/>
  <c r="AE71" i="24" l="1"/>
  <c r="AL53" i="24" l="1"/>
  <c r="AL54" i="24" l="1"/>
  <c r="AE54" i="24"/>
  <c r="AL59" i="24" l="1"/>
  <c r="BG53" i="24" s="1"/>
  <c r="AE59" i="24"/>
  <c r="AG62" i="24" l="1"/>
  <c r="AL61" i="24"/>
  <c r="AL62" i="24" l="1"/>
  <c r="AE62" i="24"/>
  <c r="AL22" i="24" l="1"/>
  <c r="AL23" i="24" s="1"/>
  <c r="AL24" i="24" l="1"/>
  <c r="AE24" i="24"/>
  <c r="AJ23" i="24"/>
  <c r="AL31" i="24" l="1"/>
  <c r="AL20" i="24"/>
  <c r="AJ34" i="24" l="1"/>
</calcChain>
</file>

<file path=xl/comments1.xml><?xml version="1.0" encoding="utf-8"?>
<comments xmlns="http://schemas.openxmlformats.org/spreadsheetml/2006/main">
  <authors>
    <author>USUARIO</author>
  </authors>
  <commentList>
    <comment ref="AA29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
PAG 62</t>
        </r>
      </text>
    </comment>
    <comment ref="AA39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
pag 62</t>
        </r>
      </text>
    </comment>
    <comment ref="AA67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
pag 62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B74" authorId="0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2019.02.000509</t>
        </r>
      </text>
    </comment>
    <comment ref="AA7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 PAG 61</t>
        </r>
      </text>
    </comment>
    <comment ref="AB75" authorId="0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2019.02.001026</t>
        </r>
      </text>
    </comment>
    <comment ref="AB76" authorId="0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2019.02.001026</t>
        </r>
      </text>
    </comment>
  </commentList>
</comments>
</file>

<file path=xl/sharedStrings.xml><?xml version="1.0" encoding="utf-8"?>
<sst xmlns="http://schemas.openxmlformats.org/spreadsheetml/2006/main" count="417" uniqueCount="280">
  <si>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</si>
  <si>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</si>
  <si>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</si>
  <si>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</si>
  <si>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</si>
  <si>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</si>
  <si>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</si>
  <si>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</si>
  <si>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</si>
  <si>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</si>
  <si>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</si>
  <si>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</si>
  <si>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</si>
  <si>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</si>
  <si>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</si>
  <si>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</si>
  <si>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</si>
  <si>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</si>
  <si>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</si>
  <si>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</si>
  <si>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</si>
  <si>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</si>
  <si>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</si>
  <si>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</si>
  <si>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</si>
  <si>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</si>
  <si>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</si>
  <si>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</si>
  <si>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</si>
  <si>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</si>
  <si>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</si>
  <si>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</si>
  <si>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</si>
  <si>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</si>
  <si>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</si>
  <si>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</si>
  <si>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</si>
  <si>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</si>
  <si>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</si>
  <si>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</si>
  <si>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</si>
  <si>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</si>
  <si>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</si>
  <si>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</si>
  <si>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</si>
  <si>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</si>
  <si>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</si>
  <si>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</si>
  <si>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</si>
  <si>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</si>
  <si>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</si>
  <si>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</si>
  <si>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</si>
  <si>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</si>
  <si>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</si>
  <si>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</si>
  <si>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</si>
  <si>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</si>
  <si>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</si>
  <si>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</si>
  <si>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</si>
  <si>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</si>
  <si>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</si>
  <si>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</si>
  <si>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</si>
  <si>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</si>
  <si>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</si>
  <si>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</si>
  <si>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</si>
  <si>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</si>
  <si>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</si>
  <si>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</si>
  <si>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</si>
  <si>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</si>
  <si>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</si>
  <si>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</si>
  <si>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</si>
  <si>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</si>
  <si>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</si>
  <si>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</si>
  <si>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</si>
  <si>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</si>
  <si>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</si>
  <si>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</si>
  <si>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</si>
  <si>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</si>
  <si>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</si>
  <si>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</si>
  <si>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</si>
  <si>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</si>
  <si>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</si>
  <si>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</si>
  <si>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</si>
  <si>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</si>
  <si>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</si>
  <si>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</si>
  <si>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</si>
  <si>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</si>
  <si>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</si>
  <si>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</si>
  <si>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</si>
  <si>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01</t>
  </si>
  <si>
    <t>33.90.39.00</t>
  </si>
  <si>
    <t>Prorrogação de Prazo</t>
  </si>
  <si>
    <t>ESTAÇÃO VIP SEGURANÇA PRIVADA LTDA</t>
  </si>
  <si>
    <t>DISPENSA DE LICITAÇÃO</t>
  </si>
  <si>
    <t>16</t>
  </si>
  <si>
    <t>11.815.892/0001-03</t>
  </si>
  <si>
    <t>04.090.759/0001-63</t>
  </si>
  <si>
    <t>09.228.233/0001-10</t>
  </si>
  <si>
    <t>N</t>
  </si>
  <si>
    <t>S</t>
  </si>
  <si>
    <t>07.850.772/0001-61</t>
  </si>
  <si>
    <t>INDIRETA</t>
  </si>
  <si>
    <t>OBRA</t>
  </si>
  <si>
    <t>339/2014</t>
  </si>
  <si>
    <t>117/2014</t>
  </si>
  <si>
    <t>GOLD SERVICE VIGILANCIA E SEGURANÇA</t>
  </si>
  <si>
    <t>02.764.609/0001-62</t>
  </si>
  <si>
    <t xml:space="preserve">CONCORRENCIA POR REGISTRO DE PREÇO </t>
  </si>
  <si>
    <t>(ag)</t>
  </si>
  <si>
    <t>ADESÃO A ATA DE REGISTRO DE PREÇO SRP</t>
  </si>
  <si>
    <t>PREGAO SRP</t>
  </si>
  <si>
    <t>010/2015</t>
  </si>
  <si>
    <t>030/2015</t>
  </si>
  <si>
    <t>121/2015</t>
  </si>
  <si>
    <t>PRESTAÇAO DE SERVIÇO DE AGENTE DE PORTARIA</t>
  </si>
  <si>
    <t>JWC MULTISERVIÇOS LTDA</t>
  </si>
  <si>
    <t>TOTAL</t>
  </si>
  <si>
    <t>PRESTAÇAO DE SERVIÇOS DE TERCEIRIZADOS DE SEGURANÇA E VIGILANCIA PATRIMONIAL NOTURNA</t>
  </si>
  <si>
    <t>CONT./SEME/Nº 15/2016</t>
  </si>
  <si>
    <t>ADITIVO DE VALOR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</si>
  <si>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</si>
  <si>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</si>
  <si>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</si>
  <si>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</si>
  <si>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</si>
  <si>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</si>
  <si>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</si>
  <si>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</si>
  <si>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</si>
  <si>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</si>
  <si>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</si>
  <si>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</si>
  <si>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</si>
  <si>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</si>
  <si>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</si>
  <si>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</si>
  <si>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</si>
  <si>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</si>
  <si>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</si>
  <si>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</si>
  <si>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</si>
  <si>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</si>
  <si>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</si>
  <si>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</si>
  <si>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</si>
  <si>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</si>
  <si>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</si>
  <si>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</si>
  <si>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</si>
  <si>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</si>
  <si>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 xml:space="preserve"> TERMO ADITIVO </t>
  </si>
  <si>
    <t>1º</t>
  </si>
  <si>
    <t xml:space="preserve">2º </t>
  </si>
  <si>
    <t xml:space="preserve">3º </t>
  </si>
  <si>
    <t>6º</t>
  </si>
  <si>
    <t>PRORROGAÇÃO DE VIGENCIA</t>
  </si>
  <si>
    <t>TERMO DE APOSTILAMENTO</t>
  </si>
  <si>
    <t xml:space="preserve"> TERMO DE APOSTILAMENTO</t>
  </si>
  <si>
    <t xml:space="preserve"> TERMO ADITIVO</t>
  </si>
  <si>
    <t>TERMO ADITIVO</t>
  </si>
  <si>
    <t xml:space="preserve"> TERMO DE ADITIVO</t>
  </si>
  <si>
    <t>TERMO DE ADITIVO</t>
  </si>
  <si>
    <t xml:space="preserve">1º </t>
  </si>
  <si>
    <t>2º</t>
  </si>
  <si>
    <t xml:space="preserve">4º </t>
  </si>
  <si>
    <t>3º</t>
  </si>
  <si>
    <t>7º</t>
  </si>
  <si>
    <t>5º</t>
  </si>
  <si>
    <t>4º</t>
  </si>
  <si>
    <t>Repactuação de preço</t>
  </si>
  <si>
    <t>Repactuaão de Preço</t>
  </si>
  <si>
    <t>CONT.SEME/Nº 56/2017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</si>
  <si>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</si>
  <si>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</si>
  <si>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</si>
  <si>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</si>
  <si>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</si>
  <si>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257/2016</t>
  </si>
  <si>
    <t>CONT.SEME/Nº 55/2017</t>
  </si>
  <si>
    <t>MASTER SERVIÇOS EIRELE EPP</t>
  </si>
  <si>
    <t>20.276.206/0001-56</t>
  </si>
  <si>
    <t>1</t>
  </si>
  <si>
    <t>ACRÉSCIMO DE VALOR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</si>
  <si>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</si>
  <si>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</si>
  <si>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</si>
  <si>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</si>
  <si>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</si>
  <si>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</si>
  <si>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Prorrogaçaode Prazo</t>
  </si>
  <si>
    <t>017/2017</t>
  </si>
  <si>
    <t>PRORROGAÇÃO DE VIGÊNCIA 12 MESES</t>
  </si>
  <si>
    <t>4°</t>
  </si>
  <si>
    <t>Acréscimo de Valor</t>
  </si>
  <si>
    <t>5°</t>
  </si>
  <si>
    <t>6°</t>
  </si>
  <si>
    <t>3°</t>
  </si>
  <si>
    <t>Prorrogação de Vigência 12 meses</t>
  </si>
  <si>
    <t>REPACTUAÇÃO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</si>
  <si>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</si>
  <si>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</si>
  <si>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</si>
  <si>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</si>
  <si>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</si>
  <si>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Prorrogação de prazo</t>
  </si>
  <si>
    <t>PRORROGAÇÃO DE PRAZO DE VIGÊNCIA 03 MESES</t>
  </si>
  <si>
    <t>PRORROGAÇÃO DE PRAZO DE VIGENCIA POR 03 MESES</t>
  </si>
  <si>
    <t>Prorrogação de Prazo de Vigência por 03 meses</t>
  </si>
  <si>
    <t>ASA - VIGTENCIA DE SERVIÇOS DO ACRE LTDA</t>
  </si>
  <si>
    <t>PRORROGAÇÃO DE PRAZO DE VIGENCIA 03 MESES</t>
  </si>
  <si>
    <t>Prorrogação de Vigência 03 meses</t>
  </si>
  <si>
    <t>CONT./SEME/Nº 122/2015</t>
  </si>
  <si>
    <t>009/2019</t>
  </si>
  <si>
    <t>006/2019</t>
  </si>
  <si>
    <t>SERVIÇOS DE IMPLANTAÇÃO E OPERACIONALIZAÇÃO DE SISTEMA INFORMATIZADO DE ABASTECIMENTO E ADMINISTRAÇÃO DE DESPESAS DE COMBUSTÍVEIS EM POSTOS CREDENCIADOS, MEDIANTE USO DE CARTÃO ELETRÔNICO OU MAGNÉTICO E ETIQUETA COM TECNOLOGIA RFID( OU SIMILAR), À FROTA UTILIZADA PELA ADMINISTRAÇÃO DIRETA E INDIRETA DO MUNICÍPIO DE RIO BRANCO-ACRE.</t>
  </si>
  <si>
    <t>CONT./SEME/Nº 051/2019</t>
  </si>
  <si>
    <t>LINK CARD ADMINISTRADORA DE BENEFICIOS EIRELI</t>
  </si>
  <si>
    <t>12.039.966/0001-11</t>
  </si>
  <si>
    <t>PREGAO ELETRÔNICO SRP</t>
  </si>
  <si>
    <t>001/2019</t>
  </si>
  <si>
    <t>SECRETARIA DE GESTÃO ADMINISTRATIVA E TECNOLOGIA DA INFORMAÇÃO/SEGATI</t>
  </si>
  <si>
    <t>004/2019</t>
  </si>
  <si>
    <t>CONTRATAÇÃO DE EMPRESA ESPECIALIZADAS NA PRESTAÇÃO DE SRVILIS DE ADMINISTRAÇÃO E GERENCIAMENTO E VALES-TRANSPORTES E RESPECTIVAS RECARGAS PARA LEGITIMACAO EM CARTÕES ELETRONICO</t>
  </si>
  <si>
    <t>CONT/SEME/ N° 050/2019</t>
  </si>
  <si>
    <t>SINDICATO DAS EMPRESAS DE TRANSPORTE COLETIVO DE ESTADO DO ACRE</t>
  </si>
  <si>
    <t>63.603.483/0001-83</t>
  </si>
  <si>
    <t>7°</t>
  </si>
  <si>
    <t>Prorrogação de Vigência 06 meses</t>
  </si>
  <si>
    <t>PRORROGAÇÃO DE PRAZO DE VIGENCIA POR 06 MESES</t>
  </si>
  <si>
    <t>PRORROGAÇÃO DE PRAZO DE VIGÊNCIA 06 MESES</t>
  </si>
  <si>
    <t>Prorrogação de Prazo de Vigência por 06 meses</t>
  </si>
  <si>
    <t>I</t>
  </si>
  <si>
    <t>Art. 25, inciso I da Lei 8.666/93</t>
  </si>
  <si>
    <t>PREGAO PRESENCIAL</t>
  </si>
  <si>
    <t>38/2019</t>
  </si>
  <si>
    <t>76/2019</t>
  </si>
  <si>
    <t>PRESTAÇÃO DE SERVIÇOS DE INSTALAÇÃO E MANUTENÇÃO PREVENTIVA E CORRETIVA NOS CONDICIONADORES DE AR, FREEZER, GELADEIRA, VENTILADOR DE PAREDE E TETO, BEBEDOURO INDUSTRIAL E COMUM, FILTRO INDUSTRIAL, FOGÃO INDUSTRIAL E EXAUSTOR INDUSTRIAL PARA ATENDER AS NECESSIDADES DA SECRETARIA MUNICIPAL DE EDUCAÇÃO - SEME,</t>
  </si>
  <si>
    <t>CONT./SEME/Nº 0110/2019</t>
  </si>
  <si>
    <t>REFRIGERAÇÃO CHAMA AZUL</t>
  </si>
  <si>
    <t xml:space="preserve">PRORROGAÇÃO DE PRAZO DE VIGENCIA </t>
  </si>
  <si>
    <t>Prorrogaçao de Prazo de vigência por 110 dias e, execução por 165 dias</t>
  </si>
  <si>
    <t>Prorrogaçao de Prazo de vigência por 90 dias e, execução por 60 dias</t>
  </si>
  <si>
    <t xml:space="preserve"> Executado até 2019</t>
  </si>
  <si>
    <t xml:space="preserve"> Executado no Exercício 2020</t>
  </si>
  <si>
    <t xml:space="preserve"> Empenhado no Exercício 2020</t>
  </si>
  <si>
    <t>PRESTAÇÃO DE CONTAS MENSAL - EXERCÍCIO 2020</t>
  </si>
  <si>
    <t>Concluída em 2019</t>
  </si>
  <si>
    <t>Em andamento em 2020</t>
  </si>
  <si>
    <t>Prorrogaçao de Prazo de vigência por 180 dias e, execução por 180 dias e Reajuste de Valor</t>
  </si>
  <si>
    <t>PRORROGAÇÃO DE PRAZO DE 12 MESES</t>
  </si>
  <si>
    <t>8°</t>
  </si>
  <si>
    <t>173/2019</t>
  </si>
  <si>
    <t>82/2019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</si>
  <si>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</t>
  </si>
  <si>
    <t>CONT./SEME/Nº 02/2020</t>
  </si>
  <si>
    <t>04</t>
  </si>
  <si>
    <t>PRORROGAÇÃO DE PRAZO DE VIGÊNCIA 12 MESES</t>
  </si>
  <si>
    <t>PRORROGAÇÃO DE PRAZO DE VIGENCIA POR12 MESES</t>
  </si>
  <si>
    <t>CONT./SEME/Nº 01/2020</t>
  </si>
  <si>
    <t>Prorrogação de Prazo de Vigência por 12 meses</t>
  </si>
  <si>
    <t>Art. 65, caput § 1º a 6ª - LF nº 8.666/93</t>
  </si>
  <si>
    <t>Manual de Referência - 6ª EDIÇÃO - Anexos IV, VI, VII e VIII</t>
  </si>
  <si>
    <t>DEMONSTRATIVO DE LICITAÇÕES, CONTRATOS  E OBRAS CONTRATADAS</t>
  </si>
  <si>
    <r>
      <t xml:space="preserve">Nome do responsável pela elaboração: </t>
    </r>
    <r>
      <rPr>
        <b/>
        <sz val="10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</si>
  <si>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0"/>
        <rFont val="Arial"/>
        <family val="2"/>
      </rPr>
      <t>Moisés Diniz Lima</t>
    </r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</si>
  <si>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</si>
  <si>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 A FEVEREIRO/2020</t>
    </r>
  </si>
  <si>
    <r>
      <t xml:space="preserve">DATA DA ÚLTIMA ATUALIZAÇÃO: </t>
    </r>
    <r>
      <rPr>
        <b/>
        <sz val="11"/>
        <rFont val="Arial"/>
        <family val="2"/>
      </rPr>
      <t>12/03/2020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</si>
</sst>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14" fontId="2" fillId="0" borderId="3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" fontId="8" fillId="0" borderId="13" xfId="0" applyNumberFormat="1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>
      <alignment horizontal="center" vertical="center" wrapText="1"/>
    </xf>
    <xf numFmtId="10" fontId="8" fillId="0" borderId="13" xfId="0" applyNumberFormat="1" applyFont="1" applyFill="1" applyBorder="1" applyAlignment="1">
      <alignment horizontal="center" vertical="center" wrapText="1"/>
    </xf>
    <xf numFmtId="164" fontId="8" fillId="0" borderId="1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center" vertical="center" wrapText="1"/>
    </xf>
    <xf numFmtId="10" fontId="8" fillId="0" borderId="19" xfId="0" applyNumberFormat="1" applyFont="1" applyFill="1" applyBorder="1" applyAlignment="1">
      <alignment horizontal="center" vertical="center" wrapText="1"/>
    </xf>
    <xf numFmtId="2" fontId="8" fillId="0" borderId="19" xfId="0" applyNumberFormat="1" applyFont="1" applyFill="1" applyBorder="1" applyAlignment="1">
      <alignment horizontal="center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14" fontId="8" fillId="0" borderId="19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8" fillId="0" borderId="1" xfId="2" applyFont="1" applyFill="1" applyBorder="1" applyAlignment="1">
      <alignment horizontal="center" vertical="center" wrapText="1"/>
    </xf>
    <xf numFmtId="44" fontId="8" fillId="0" borderId="13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3" xfId="2" applyFont="1" applyFill="1" applyBorder="1" applyAlignment="1">
      <alignment horizontal="center" vertical="center"/>
    </xf>
    <xf numFmtId="44" fontId="8" fillId="0" borderId="19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44" fontId="2" fillId="0" borderId="3" xfId="2" applyFont="1" applyFill="1" applyBorder="1" applyAlignment="1">
      <alignment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8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8" fillId="0" borderId="1" xfId="2" applyFont="1" applyFill="1" applyBorder="1" applyAlignment="1">
      <alignment horizontal="right" vertical="center" wrapText="1"/>
    </xf>
    <xf numFmtId="44" fontId="8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right" vertical="center"/>
    </xf>
    <xf numFmtId="44" fontId="2" fillId="0" borderId="3" xfId="2" applyFont="1" applyFill="1" applyBorder="1" applyAlignment="1">
      <alignment horizontal="center" vertical="center"/>
    </xf>
    <xf numFmtId="44" fontId="2" fillId="0" borderId="2" xfId="2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44" fontId="9" fillId="0" borderId="0" xfId="2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vertical="center"/>
    </xf>
    <xf numFmtId="164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14" fontId="10" fillId="0" borderId="0" xfId="0" applyNumberFormat="1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2" fontId="9" fillId="0" borderId="0" xfId="0" applyNumberFormat="1" applyFont="1" applyFill="1" applyAlignment="1">
      <alignment vertical="center"/>
    </xf>
    <xf numFmtId="14" fontId="9" fillId="0" borderId="0" xfId="0" applyNumberFormat="1" applyFont="1" applyFill="1" applyAlignment="1">
      <alignment vertical="center"/>
    </xf>
    <xf numFmtId="44" fontId="9" fillId="0" borderId="0" xfId="2" applyFont="1" applyFill="1" applyAlignment="1">
      <alignment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44" fontId="10" fillId="0" borderId="0" xfId="2" applyFont="1" applyFill="1" applyAlignment="1">
      <alignment vertical="center" wrapText="1"/>
    </xf>
    <xf numFmtId="44" fontId="10" fillId="0" borderId="0" xfId="2" applyFont="1" applyFill="1" applyAlignment="1">
      <alignment vertical="center"/>
    </xf>
    <xf numFmtId="14" fontId="10" fillId="0" borderId="0" xfId="0" applyNumberFormat="1" applyFont="1" applyFill="1" applyAlignment="1">
      <alignment horizontal="center" vertical="center"/>
    </xf>
    <xf numFmtId="10" fontId="10" fillId="0" borderId="0" xfId="0" applyNumberFormat="1" applyFont="1" applyFill="1" applyAlignment="1">
      <alignment vertical="center"/>
    </xf>
    <xf numFmtId="14" fontId="10" fillId="0" borderId="0" xfId="0" applyNumberFormat="1" applyFont="1" applyFill="1" applyAlignment="1">
      <alignment vertical="center"/>
    </xf>
    <xf numFmtId="164" fontId="10" fillId="0" borderId="0" xfId="0" applyNumberFormat="1" applyFont="1" applyFill="1" applyAlignment="1">
      <alignment vertical="center"/>
    </xf>
    <xf numFmtId="44" fontId="10" fillId="0" borderId="0" xfId="2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44" fontId="9" fillId="0" borderId="0" xfId="2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44" fontId="9" fillId="0" borderId="0" xfId="2" applyFont="1" applyFill="1" applyBorder="1" applyAlignment="1">
      <alignment horizontal="center" vertical="center"/>
    </xf>
    <xf numFmtId="2" fontId="10" fillId="0" borderId="0" xfId="0" applyNumberFormat="1" applyFont="1" applyFill="1" applyAlignment="1">
      <alignment vertical="center"/>
    </xf>
    <xf numFmtId="4" fontId="10" fillId="0" borderId="0" xfId="0" applyNumberFormat="1" applyFont="1" applyFill="1" applyAlignment="1">
      <alignment vertical="center"/>
    </xf>
    <xf numFmtId="14" fontId="9" fillId="0" borderId="0" xfId="0" applyNumberFormat="1" applyFont="1" applyFill="1" applyAlignment="1">
      <alignment horizontal="left" vertical="center"/>
    </xf>
    <xf numFmtId="44" fontId="9" fillId="0" borderId="0" xfId="2" applyFont="1" applyFill="1" applyAlignment="1">
      <alignment horizontal="left" vertical="center"/>
    </xf>
    <xf numFmtId="164" fontId="9" fillId="0" borderId="0" xfId="0" applyNumberFormat="1" applyFont="1" applyFill="1" applyAlignment="1">
      <alignment horizontal="left" vertical="center"/>
    </xf>
    <xf numFmtId="4" fontId="9" fillId="0" borderId="0" xfId="0" applyNumberFormat="1" applyFont="1" applyFill="1" applyAlignment="1">
      <alignment vertical="center"/>
    </xf>
    <xf numFmtId="10" fontId="9" fillId="0" borderId="0" xfId="0" applyNumberFormat="1" applyFont="1" applyFill="1" applyAlignment="1">
      <alignment horizontal="left" vertical="center"/>
    </xf>
    <xf numFmtId="4" fontId="9" fillId="0" borderId="0" xfId="0" applyNumberFormat="1" applyFont="1" applyFill="1" applyAlignment="1">
      <alignment horizontal="center" vertical="center"/>
    </xf>
    <xf numFmtId="44" fontId="10" fillId="0" borderId="0" xfId="2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44" fontId="9" fillId="0" borderId="0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FF99FF"/>
      <color rgb="FFFF0066"/>
      <color rgb="FFFF66CC"/>
      <color rgb="FF6666FF"/>
      <color rgb="FFFF9900"/>
      <color rgb="FF66FF33"/>
      <color rgb="FF33CCCC"/>
      <color rgb="FFD60093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163606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76200</xdr:rowOff>
    </xdr:from>
    <xdr:to>
      <xdr:col>1</xdr:col>
      <xdr:colOff>560715</xdr:colOff>
      <xdr:row>2</xdr:row>
      <xdr:rowOff>126066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76200"/>
          <a:ext cx="427365" cy="430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146"/>
  <sheetViews>
    <sheetView tabSelected="1" zoomScaleNormal="100" zoomScaleSheetLayoutView="50" workbookViewId="0">
      <selection activeCell="A84" sqref="A84:N84"/>
    </sheetView>
  </sheetViews>
  <sheetFormatPr defaultRowHeight="12.75" x14ac:dyDescent="0.25"/>
  <cols>
    <col min="1" max="1" width="7.42578125" style="2" customWidth="1"/>
    <col min="2" max="2" width="14.140625" style="2" bestFit="1" customWidth="1"/>
    <col min="3" max="3" width="9.28515625" style="2" bestFit="1" customWidth="1"/>
    <col min="4" max="4" width="19.7109375" style="2" customWidth="1"/>
    <col min="5" max="5" width="15.7109375" style="2" bestFit="1" customWidth="1"/>
    <col min="6" max="6" width="50.7109375" style="7" customWidth="1"/>
    <col min="7" max="7" width="14.42578125" style="2" customWidth="1"/>
    <col min="8" max="8" width="13.42578125" style="2" customWidth="1"/>
    <col min="9" max="10" width="10.140625" style="2" bestFit="1" customWidth="1"/>
    <col min="11" max="11" width="17" style="9" customWidth="1"/>
    <col min="12" max="12" width="40.7109375" style="63" customWidth="1"/>
    <col min="13" max="13" width="19" style="2" customWidth="1"/>
    <col min="14" max="14" width="18.140625" style="2" bestFit="1" customWidth="1"/>
    <col min="15" max="15" width="16.85546875" style="120" bestFit="1" customWidth="1"/>
    <col min="16" max="16" width="12.42578125" style="2" customWidth="1"/>
    <col min="17" max="17" width="11" style="2" customWidth="1"/>
    <col min="18" max="18" width="13" style="2" customWidth="1"/>
    <col min="19" max="19" width="10.7109375" style="3" customWidth="1"/>
    <col min="20" max="20" width="10.140625" style="2" customWidth="1"/>
    <col min="21" max="21" width="12.7109375" style="120" customWidth="1"/>
    <col min="22" max="22" width="14.140625" style="120" customWidth="1"/>
    <col min="23" max="23" width="12.42578125" style="2" customWidth="1"/>
    <col min="24" max="24" width="19.28515625" style="2" bestFit="1" customWidth="1"/>
    <col min="25" max="25" width="12.7109375" style="3" customWidth="1"/>
    <col min="26" max="26" width="13.140625" style="2" customWidth="1"/>
    <col min="27" max="27" width="13.85546875" style="4" customWidth="1"/>
    <col min="28" max="28" width="42.28515625" style="2" bestFit="1" customWidth="1"/>
    <col min="29" max="29" width="13.7109375" style="2" customWidth="1"/>
    <col min="30" max="30" width="12.7109375" style="2" customWidth="1"/>
    <col min="31" max="31" width="10.28515625" style="5" bestFit="1" customWidth="1"/>
    <col min="32" max="32" width="10" style="2" bestFit="1" customWidth="1"/>
    <col min="33" max="33" width="15.85546875" style="120" bestFit="1" customWidth="1"/>
    <col min="34" max="34" width="10" style="120" bestFit="1" customWidth="1"/>
    <col min="35" max="35" width="13.7109375" style="6" bestFit="1" customWidth="1"/>
    <col min="36" max="36" width="13.85546875" style="6" bestFit="1" customWidth="1"/>
    <col min="37" max="37" width="14.28515625" style="120" bestFit="1" customWidth="1"/>
    <col min="38" max="38" width="25.85546875" style="120" customWidth="1"/>
    <col min="39" max="39" width="16.85546875" style="120" bestFit="1" customWidth="1"/>
    <col min="40" max="40" width="15.85546875" style="120" bestFit="1" customWidth="1"/>
    <col min="41" max="41" width="16" style="120" bestFit="1" customWidth="1"/>
    <col min="42" max="42" width="17.28515625" style="120" bestFit="1" customWidth="1"/>
    <col min="43" max="43" width="9.42578125" style="2" bestFit="1" customWidth="1"/>
    <col min="44" max="45" width="10.140625" style="2" bestFit="1" customWidth="1"/>
    <col min="46" max="46" width="13.42578125" style="2" customWidth="1"/>
    <col min="47" max="47" width="45.85546875" style="2" customWidth="1"/>
    <col min="48" max="48" width="13.7109375" style="2" customWidth="1"/>
    <col min="49" max="49" width="16" style="2" customWidth="1"/>
    <col min="50" max="50" width="15.5703125" style="2" customWidth="1"/>
    <col min="51" max="51" width="14.5703125" style="2" customWidth="1"/>
    <col min="52" max="52" width="12.42578125" style="2" bestFit="1" customWidth="1"/>
    <col min="53" max="53" width="13.28515625" style="2" customWidth="1"/>
    <col min="54" max="54" width="12.42578125" style="2" customWidth="1"/>
    <col min="55" max="55" width="13" style="2" customWidth="1"/>
    <col min="56" max="56" width="11.28515625" style="2" customWidth="1"/>
    <col min="57" max="58" width="10.140625" style="2" bestFit="1" customWidth="1"/>
    <col min="59" max="59" width="7.28515625" style="2" bestFit="1" customWidth="1"/>
    <col min="60" max="60" width="4.42578125" style="2" bestFit="1" customWidth="1"/>
    <col min="61" max="61" width="10.140625" style="2" bestFit="1" customWidth="1"/>
    <col min="62" max="62" width="10.28515625" style="2" customWidth="1"/>
    <col min="63" max="63" width="11.85546875" style="2" customWidth="1"/>
    <col min="64" max="64" width="6" style="2" bestFit="1" customWidth="1"/>
    <col min="65" max="65" width="8.42578125" style="2" bestFit="1" customWidth="1"/>
    <col min="66" max="66" width="7" style="2" bestFit="1" customWidth="1"/>
    <col min="67" max="72" width="8.85546875" style="8"/>
    <col min="73" max="16384" width="9.140625" style="2"/>
  </cols>
  <sheetData>
    <row r="1" spans="1:72" s="141" customFormat="1" ht="15" x14ac:dyDescent="0.25">
      <c r="F1" s="142"/>
      <c r="K1" s="143"/>
      <c r="L1" s="144"/>
      <c r="O1" s="145"/>
      <c r="S1" s="146"/>
      <c r="U1" s="145"/>
      <c r="V1" s="145"/>
      <c r="Y1" s="146"/>
      <c r="AA1" s="147"/>
      <c r="AE1" s="148"/>
      <c r="AG1" s="145"/>
      <c r="AH1" s="145"/>
      <c r="AI1" s="149"/>
      <c r="AJ1" s="149"/>
      <c r="AK1" s="145"/>
      <c r="AL1" s="145"/>
      <c r="AM1" s="145"/>
      <c r="AN1" s="145"/>
      <c r="AO1" s="145"/>
      <c r="AP1" s="145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O1" s="150"/>
      <c r="BP1" s="150"/>
      <c r="BQ1" s="150"/>
      <c r="BR1" s="150"/>
      <c r="BS1" s="150"/>
      <c r="BT1" s="150"/>
    </row>
    <row r="2" spans="1:72" s="141" customFormat="1" ht="15" x14ac:dyDescent="0.25">
      <c r="F2" s="142"/>
      <c r="K2" s="143"/>
      <c r="L2" s="151"/>
      <c r="M2" s="146"/>
      <c r="N2" s="152"/>
      <c r="O2" s="145"/>
      <c r="S2" s="146"/>
      <c r="U2" s="145"/>
      <c r="V2" s="145"/>
      <c r="Y2" s="146"/>
      <c r="AA2" s="147"/>
      <c r="AE2" s="148"/>
      <c r="AG2" s="145"/>
      <c r="AH2" s="145"/>
      <c r="AI2" s="149"/>
      <c r="AJ2" s="149"/>
      <c r="AK2" s="145"/>
      <c r="AL2" s="145"/>
      <c r="AM2" s="145"/>
      <c r="AN2" s="145"/>
      <c r="AO2" s="145"/>
      <c r="AP2" s="145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O2" s="150"/>
      <c r="BP2" s="150"/>
      <c r="BQ2" s="150"/>
      <c r="BR2" s="150"/>
      <c r="BS2" s="150"/>
      <c r="BT2" s="150"/>
    </row>
    <row r="3" spans="1:72" s="141" customFormat="1" ht="15" x14ac:dyDescent="0.25">
      <c r="F3" s="144"/>
      <c r="I3" s="142"/>
      <c r="J3" s="153"/>
      <c r="K3" s="143"/>
      <c r="L3" s="151"/>
      <c r="M3" s="146"/>
      <c r="N3" s="152"/>
      <c r="O3" s="145"/>
      <c r="U3" s="145"/>
      <c r="V3" s="145"/>
      <c r="Y3" s="152"/>
      <c r="AA3" s="147"/>
      <c r="AE3" s="154"/>
      <c r="AF3" s="154"/>
      <c r="AG3" s="145"/>
      <c r="AH3" s="145"/>
      <c r="AI3" s="155"/>
      <c r="AJ3" s="155"/>
      <c r="AK3" s="145"/>
      <c r="AL3" s="156"/>
      <c r="AM3" s="145"/>
      <c r="AN3" s="145"/>
      <c r="AO3" s="145"/>
      <c r="AP3" s="145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O3" s="150"/>
      <c r="BP3" s="150"/>
      <c r="BQ3" s="150"/>
      <c r="BR3" s="150"/>
      <c r="BS3" s="150"/>
      <c r="BT3" s="150"/>
    </row>
    <row r="4" spans="1:72" s="143" customFormat="1" ht="15" x14ac:dyDescent="0.25">
      <c r="A4" s="143" t="s">
        <v>50</v>
      </c>
      <c r="F4" s="157"/>
      <c r="G4" s="158"/>
      <c r="H4" s="158"/>
      <c r="I4" s="159"/>
      <c r="J4" s="159"/>
      <c r="L4" s="160"/>
      <c r="M4" s="153"/>
      <c r="N4" s="153"/>
      <c r="O4" s="161"/>
      <c r="P4" s="153"/>
      <c r="Q4" s="153"/>
      <c r="R4" s="153"/>
      <c r="S4" s="153"/>
      <c r="T4" s="153"/>
      <c r="U4" s="162"/>
      <c r="V4" s="162"/>
      <c r="Y4" s="163"/>
      <c r="AA4" s="163"/>
      <c r="AE4" s="164"/>
      <c r="AF4" s="165"/>
      <c r="AG4" s="162"/>
      <c r="AH4" s="162"/>
      <c r="AI4" s="166"/>
      <c r="AJ4" s="166"/>
      <c r="AK4" s="162"/>
      <c r="AL4" s="167"/>
      <c r="AM4" s="162"/>
      <c r="AN4" s="162"/>
      <c r="AO4" s="162"/>
      <c r="AP4" s="162"/>
      <c r="BO4" s="158"/>
      <c r="BP4" s="158"/>
      <c r="BQ4" s="158"/>
      <c r="BR4" s="158"/>
      <c r="BS4" s="158"/>
      <c r="BT4" s="158"/>
    </row>
    <row r="5" spans="1:72" s="141" customFormat="1" ht="15" x14ac:dyDescent="0.25">
      <c r="B5" s="146"/>
      <c r="C5" s="146"/>
      <c r="D5" s="146"/>
      <c r="E5" s="146"/>
      <c r="F5" s="168"/>
      <c r="G5" s="159"/>
      <c r="H5" s="159"/>
      <c r="I5" s="159"/>
      <c r="J5" s="159"/>
      <c r="K5" s="169"/>
      <c r="L5" s="160"/>
      <c r="M5" s="153"/>
      <c r="N5" s="153"/>
      <c r="O5" s="161"/>
      <c r="P5" s="153"/>
      <c r="Q5" s="153"/>
      <c r="R5" s="153"/>
      <c r="S5" s="153"/>
      <c r="T5" s="153"/>
      <c r="U5" s="170"/>
      <c r="V5" s="170"/>
      <c r="W5" s="146"/>
      <c r="X5" s="146"/>
      <c r="Y5" s="171"/>
      <c r="Z5" s="171"/>
      <c r="AA5" s="152"/>
      <c r="AB5" s="146"/>
      <c r="AC5" s="146"/>
      <c r="AD5" s="146"/>
      <c r="AE5" s="172"/>
      <c r="AF5" s="146"/>
      <c r="AG5" s="170"/>
      <c r="AH5" s="170"/>
      <c r="AI5" s="173"/>
      <c r="AJ5" s="173"/>
      <c r="AK5" s="170"/>
      <c r="AL5" s="170"/>
      <c r="AM5" s="170"/>
      <c r="AN5" s="174"/>
      <c r="AO5" s="174"/>
      <c r="AP5" s="170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O5" s="150"/>
      <c r="BP5" s="150"/>
      <c r="BQ5" s="150"/>
      <c r="BR5" s="150"/>
      <c r="BS5" s="150"/>
      <c r="BT5" s="150"/>
    </row>
    <row r="6" spans="1:72" s="143" customFormat="1" ht="15" x14ac:dyDescent="0.25">
      <c r="A6" s="143" t="s">
        <v>257</v>
      </c>
      <c r="F6" s="144"/>
      <c r="I6" s="158"/>
      <c r="J6" s="158"/>
      <c r="L6" s="144"/>
      <c r="O6" s="162"/>
      <c r="U6" s="162"/>
      <c r="V6" s="162"/>
      <c r="AA6" s="165"/>
      <c r="AC6" s="175"/>
      <c r="AE6" s="176"/>
      <c r="AG6" s="162"/>
      <c r="AH6" s="162"/>
      <c r="AI6" s="166"/>
      <c r="AJ6" s="166"/>
      <c r="AK6" s="162"/>
      <c r="AL6" s="162"/>
      <c r="AM6" s="162"/>
      <c r="AN6" s="162"/>
      <c r="AO6" s="162"/>
      <c r="AP6" s="162"/>
      <c r="BE6" s="165"/>
      <c r="BG6" s="165"/>
      <c r="BO6" s="158"/>
      <c r="BP6" s="158"/>
      <c r="BQ6" s="158"/>
      <c r="BR6" s="158"/>
      <c r="BS6" s="158"/>
      <c r="BT6" s="158"/>
    </row>
    <row r="7" spans="1:72" s="141" customFormat="1" ht="15" x14ac:dyDescent="0.25">
      <c r="A7" s="141" t="s">
        <v>99</v>
      </c>
      <c r="F7" s="142"/>
      <c r="K7" s="143"/>
      <c r="L7" s="144"/>
      <c r="N7" s="177"/>
      <c r="O7" s="178"/>
      <c r="P7" s="177"/>
      <c r="Q7" s="142"/>
      <c r="R7" s="177"/>
      <c r="S7" s="146"/>
      <c r="T7" s="142"/>
      <c r="U7" s="178"/>
      <c r="V7" s="178"/>
      <c r="W7" s="142"/>
      <c r="X7" s="142"/>
      <c r="Y7" s="152"/>
      <c r="Z7" s="142"/>
      <c r="AA7" s="152"/>
      <c r="AB7" s="142"/>
      <c r="AC7" s="177"/>
      <c r="AD7" s="142"/>
      <c r="AE7" s="155"/>
      <c r="AF7" s="142"/>
      <c r="AG7" s="178"/>
      <c r="AH7" s="178"/>
      <c r="AI7" s="179"/>
      <c r="AJ7" s="179"/>
      <c r="AK7" s="178"/>
      <c r="AL7" s="178"/>
      <c r="AM7" s="178"/>
      <c r="AN7" s="178"/>
      <c r="AO7" s="178"/>
      <c r="AP7" s="178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E7" s="155"/>
      <c r="BG7" s="155"/>
      <c r="BO7" s="150"/>
      <c r="BP7" s="150"/>
      <c r="BQ7" s="150"/>
      <c r="BR7" s="150"/>
      <c r="BS7" s="150"/>
      <c r="BT7" s="150"/>
    </row>
    <row r="8" spans="1:72" s="141" customFormat="1" ht="15" x14ac:dyDescent="0.25">
      <c r="A8" s="141" t="s">
        <v>273</v>
      </c>
      <c r="F8" s="142"/>
      <c r="G8" s="142"/>
      <c r="H8" s="142"/>
      <c r="I8" s="142"/>
      <c r="J8" s="142"/>
      <c r="K8" s="144"/>
      <c r="L8" s="144"/>
      <c r="M8" s="142"/>
      <c r="N8" s="177"/>
      <c r="O8" s="178"/>
      <c r="P8" s="177"/>
      <c r="Q8" s="146"/>
      <c r="R8" s="177"/>
      <c r="S8" s="152"/>
      <c r="T8" s="142"/>
      <c r="U8" s="178"/>
      <c r="V8" s="178"/>
      <c r="W8" s="142"/>
      <c r="X8" s="142"/>
      <c r="Y8" s="152"/>
      <c r="Z8" s="177"/>
      <c r="AA8" s="152"/>
      <c r="AB8" s="177"/>
      <c r="AC8" s="177"/>
      <c r="AD8" s="142"/>
      <c r="AE8" s="180"/>
      <c r="AF8" s="177"/>
      <c r="AG8" s="178"/>
      <c r="AH8" s="178"/>
      <c r="AI8" s="179"/>
      <c r="AJ8" s="181"/>
      <c r="AK8" s="178"/>
      <c r="AL8" s="178"/>
      <c r="AM8" s="178"/>
      <c r="AN8" s="178"/>
      <c r="AO8" s="178"/>
      <c r="AP8" s="178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E8" s="155"/>
      <c r="BO8" s="150"/>
      <c r="BP8" s="150"/>
      <c r="BQ8" s="150"/>
      <c r="BR8" s="150"/>
      <c r="BS8" s="150"/>
      <c r="BT8" s="150"/>
    </row>
    <row r="9" spans="1:72" s="141" customFormat="1" ht="15" x14ac:dyDescent="0.25">
      <c r="B9" s="146"/>
      <c r="C9" s="146"/>
      <c r="D9" s="146"/>
      <c r="E9" s="146"/>
      <c r="F9" s="142"/>
      <c r="G9" s="146"/>
      <c r="H9" s="146"/>
      <c r="I9" s="169"/>
      <c r="J9" s="146"/>
      <c r="K9" s="169"/>
      <c r="L9" s="144"/>
      <c r="M9" s="146"/>
      <c r="N9" s="146"/>
      <c r="O9" s="170"/>
      <c r="P9" s="152"/>
      <c r="Q9" s="171"/>
      <c r="R9" s="152"/>
      <c r="S9" s="171"/>
      <c r="T9" s="152"/>
      <c r="U9" s="170"/>
      <c r="V9" s="170"/>
      <c r="W9" s="146"/>
      <c r="X9" s="146"/>
      <c r="Y9" s="146"/>
      <c r="Z9" s="152"/>
      <c r="AA9" s="152"/>
      <c r="AB9" s="152"/>
      <c r="AC9" s="171"/>
      <c r="AD9" s="152"/>
      <c r="AE9" s="152"/>
      <c r="AF9" s="146"/>
      <c r="AG9" s="170"/>
      <c r="AH9" s="170"/>
      <c r="AI9" s="173"/>
      <c r="AJ9" s="173"/>
      <c r="AK9" s="170"/>
      <c r="AL9" s="170"/>
      <c r="AM9" s="170"/>
      <c r="AN9" s="170"/>
      <c r="AO9" s="170"/>
      <c r="AP9" s="170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E9" s="155"/>
      <c r="BG9" s="155"/>
      <c r="BO9" s="150"/>
      <c r="BP9" s="150"/>
      <c r="BQ9" s="150"/>
      <c r="BR9" s="150"/>
      <c r="BS9" s="150"/>
      <c r="BT9" s="150"/>
    </row>
    <row r="10" spans="1:72" s="141" customFormat="1" ht="15" x14ac:dyDescent="0.25">
      <c r="A10" s="141" t="s">
        <v>277</v>
      </c>
      <c r="F10" s="142"/>
      <c r="K10" s="143"/>
      <c r="L10" s="144"/>
      <c r="O10" s="145"/>
      <c r="U10" s="145"/>
      <c r="V10" s="145"/>
      <c r="AG10" s="145"/>
      <c r="AH10" s="145"/>
      <c r="AK10" s="145"/>
      <c r="AL10" s="145"/>
      <c r="AM10" s="145"/>
      <c r="AN10" s="145"/>
      <c r="AO10" s="145"/>
      <c r="AP10" s="145"/>
      <c r="BE10" s="155"/>
      <c r="BG10" s="155"/>
      <c r="BO10" s="150"/>
      <c r="BP10" s="150"/>
      <c r="BQ10" s="150"/>
      <c r="BR10" s="150"/>
      <c r="BS10" s="150"/>
      <c r="BT10" s="150"/>
    </row>
    <row r="11" spans="1:72" s="141" customFormat="1" ht="15" x14ac:dyDescent="0.25">
      <c r="A11" s="141" t="s">
        <v>278</v>
      </c>
      <c r="F11" s="142"/>
      <c r="K11" s="143"/>
      <c r="L11" s="144"/>
      <c r="O11" s="145"/>
      <c r="U11" s="145"/>
      <c r="V11" s="145"/>
      <c r="AG11" s="145"/>
      <c r="AH11" s="145"/>
      <c r="AK11" s="145"/>
      <c r="AL11" s="145"/>
      <c r="AM11" s="145"/>
      <c r="AN11" s="145"/>
      <c r="AO11" s="145"/>
      <c r="AP11" s="145"/>
      <c r="BE11" s="155"/>
      <c r="BG11" s="155"/>
      <c r="BO11" s="150"/>
      <c r="BP11" s="150"/>
      <c r="BQ11" s="150"/>
      <c r="BR11" s="150"/>
      <c r="BS11" s="150"/>
      <c r="BT11" s="150"/>
    </row>
    <row r="12" spans="1:72" s="141" customFormat="1" ht="15" x14ac:dyDescent="0.25">
      <c r="A12" s="141" t="s">
        <v>279</v>
      </c>
      <c r="F12" s="142"/>
      <c r="K12" s="143"/>
      <c r="L12" s="144"/>
      <c r="O12" s="145"/>
      <c r="U12" s="145"/>
      <c r="V12" s="145"/>
      <c r="AG12" s="145"/>
      <c r="AH12" s="145"/>
      <c r="AK12" s="145"/>
      <c r="AL12" s="145"/>
      <c r="AM12" s="145"/>
      <c r="AN12" s="145"/>
      <c r="AO12" s="145"/>
      <c r="AP12" s="145"/>
      <c r="BO12" s="150"/>
      <c r="BP12" s="150"/>
      <c r="BQ12" s="150"/>
      <c r="BR12" s="150"/>
      <c r="BS12" s="150"/>
      <c r="BT12" s="150"/>
    </row>
    <row r="13" spans="1:72" s="141" customFormat="1" ht="15" x14ac:dyDescent="0.25">
      <c r="B13" s="146"/>
      <c r="C13" s="146"/>
      <c r="D13" s="146"/>
      <c r="E13" s="146"/>
      <c r="F13" s="142"/>
      <c r="G13" s="182"/>
      <c r="H13" s="169"/>
      <c r="I13" s="146"/>
      <c r="J13" s="146"/>
      <c r="K13" s="169"/>
      <c r="L13" s="160"/>
      <c r="M13" s="153"/>
      <c r="N13" s="153"/>
      <c r="O13" s="161"/>
      <c r="P13" s="146"/>
      <c r="Q13" s="146"/>
      <c r="R13" s="146"/>
      <c r="S13" s="146"/>
      <c r="T13" s="146"/>
      <c r="U13" s="170"/>
      <c r="V13" s="170"/>
      <c r="W13" s="146"/>
      <c r="X13" s="143"/>
      <c r="Y13" s="143"/>
      <c r="Z13" s="143"/>
      <c r="AA13" s="143"/>
      <c r="AB13" s="143"/>
      <c r="AC13" s="143"/>
      <c r="AD13" s="146"/>
      <c r="AE13" s="172"/>
      <c r="AF13" s="146"/>
      <c r="AG13" s="170"/>
      <c r="AH13" s="170"/>
      <c r="AI13" s="173"/>
      <c r="AJ13" s="173"/>
      <c r="AK13" s="170"/>
      <c r="AL13" s="170"/>
      <c r="AM13" s="170"/>
      <c r="AN13" s="183"/>
      <c r="AO13" s="183"/>
      <c r="AP13" s="170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O13" s="150"/>
      <c r="BP13" s="150"/>
      <c r="BQ13" s="150"/>
      <c r="BR13" s="150"/>
      <c r="BS13" s="150"/>
      <c r="BT13" s="150"/>
    </row>
    <row r="14" spans="1:72" s="141" customFormat="1" ht="15.75" thickBot="1" x14ac:dyDescent="0.3">
      <c r="A14" s="158" t="s">
        <v>274</v>
      </c>
      <c r="B14" s="184"/>
      <c r="C14" s="184"/>
      <c r="D14" s="184"/>
      <c r="E14" s="184"/>
      <c r="F14" s="185"/>
      <c r="G14" s="184"/>
      <c r="H14" s="184"/>
      <c r="I14" s="184"/>
      <c r="J14" s="184"/>
      <c r="K14" s="159"/>
      <c r="L14" s="168"/>
      <c r="M14" s="184"/>
      <c r="N14" s="184"/>
      <c r="O14" s="186"/>
      <c r="P14" s="184"/>
      <c r="Q14" s="184"/>
      <c r="R14" s="184"/>
      <c r="S14" s="184"/>
      <c r="T14" s="184"/>
      <c r="U14" s="186"/>
      <c r="V14" s="186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6"/>
      <c r="AH14" s="186"/>
      <c r="AI14" s="184"/>
      <c r="AJ14" s="184"/>
      <c r="AK14" s="186"/>
      <c r="AL14" s="186"/>
      <c r="AM14" s="186"/>
      <c r="AN14" s="186"/>
      <c r="AO14" s="186"/>
      <c r="AP14" s="186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50"/>
      <c r="BP14" s="150"/>
      <c r="BQ14" s="150"/>
      <c r="BR14" s="150"/>
      <c r="BS14" s="150"/>
      <c r="BT14" s="150"/>
    </row>
    <row r="15" spans="1:72" x14ac:dyDescent="0.25">
      <c r="A15" s="79" t="s">
        <v>53</v>
      </c>
      <c r="B15" s="80" t="s">
        <v>22</v>
      </c>
      <c r="C15" s="80"/>
      <c r="D15" s="80"/>
      <c r="E15" s="80"/>
      <c r="F15" s="80"/>
      <c r="G15" s="80"/>
      <c r="H15" s="80" t="s">
        <v>132</v>
      </c>
      <c r="I15" s="80"/>
      <c r="J15" s="80"/>
      <c r="K15" s="80" t="s">
        <v>75</v>
      </c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 t="s">
        <v>79</v>
      </c>
      <c r="AR15" s="80"/>
      <c r="AS15" s="80"/>
      <c r="AT15" s="80"/>
      <c r="AU15" s="80"/>
      <c r="AV15" s="80"/>
      <c r="AW15" s="80" t="s">
        <v>98</v>
      </c>
      <c r="AX15" s="80"/>
      <c r="AY15" s="80"/>
      <c r="AZ15" s="80"/>
      <c r="BA15" s="80"/>
      <c r="BB15" s="80"/>
      <c r="BC15" s="80" t="s">
        <v>76</v>
      </c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1"/>
    </row>
    <row r="16" spans="1:72" x14ac:dyDescent="0.25">
      <c r="A16" s="82"/>
      <c r="B16" s="15"/>
      <c r="C16" s="15"/>
      <c r="D16" s="15"/>
      <c r="E16" s="15"/>
      <c r="F16" s="15"/>
      <c r="G16" s="15"/>
      <c r="H16" s="15" t="s">
        <v>133</v>
      </c>
      <c r="I16" s="15" t="s">
        <v>134</v>
      </c>
      <c r="J16" s="15"/>
      <c r="K16" s="15" t="s">
        <v>51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 t="s">
        <v>136</v>
      </c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 t="s">
        <v>138</v>
      </c>
      <c r="AJ16" s="15"/>
      <c r="AK16" s="15"/>
      <c r="AL16" s="15" t="s">
        <v>52</v>
      </c>
      <c r="AM16" s="15"/>
      <c r="AN16" s="15"/>
      <c r="AO16" s="15"/>
      <c r="AP16" s="15"/>
      <c r="AQ16" s="15" t="s">
        <v>81</v>
      </c>
      <c r="AR16" s="15" t="s">
        <v>134</v>
      </c>
      <c r="AS16" s="15"/>
      <c r="AT16" s="15" t="s">
        <v>82</v>
      </c>
      <c r="AU16" s="15" t="s">
        <v>80</v>
      </c>
      <c r="AV16" s="15" t="s">
        <v>83</v>
      </c>
      <c r="AW16" s="15" t="s">
        <v>88</v>
      </c>
      <c r="AX16" s="15" t="s">
        <v>89</v>
      </c>
      <c r="AY16" s="15" t="s">
        <v>90</v>
      </c>
      <c r="AZ16" s="15" t="s">
        <v>92</v>
      </c>
      <c r="BA16" s="15" t="s">
        <v>91</v>
      </c>
      <c r="BB16" s="15" t="s">
        <v>92</v>
      </c>
      <c r="BC16" s="15" t="s">
        <v>1</v>
      </c>
      <c r="BD16" s="15" t="s">
        <v>59</v>
      </c>
      <c r="BE16" s="64" t="s">
        <v>63</v>
      </c>
      <c r="BF16" s="64"/>
      <c r="BG16" s="64"/>
      <c r="BH16" s="64" t="s">
        <v>66</v>
      </c>
      <c r="BI16" s="64"/>
      <c r="BJ16" s="15" t="s">
        <v>258</v>
      </c>
      <c r="BK16" s="15" t="s">
        <v>259</v>
      </c>
      <c r="BL16" s="64" t="s">
        <v>69</v>
      </c>
      <c r="BM16" s="64"/>
      <c r="BN16" s="83"/>
    </row>
    <row r="17" spans="1:66" x14ac:dyDescent="0.25">
      <c r="A17" s="82"/>
      <c r="B17" s="18"/>
      <c r="C17" s="18"/>
      <c r="D17" s="18"/>
      <c r="E17" s="18"/>
      <c r="F17" s="113"/>
      <c r="G17" s="18"/>
      <c r="H17" s="15"/>
      <c r="I17" s="18"/>
      <c r="J17" s="18"/>
      <c r="K17" s="65" t="s">
        <v>9</v>
      </c>
      <c r="L17" s="15" t="s">
        <v>3</v>
      </c>
      <c r="M17" s="15" t="s">
        <v>20</v>
      </c>
      <c r="N17" s="15" t="s">
        <v>10</v>
      </c>
      <c r="O17" s="121" t="s">
        <v>48</v>
      </c>
      <c r="P17" s="15" t="s">
        <v>15</v>
      </c>
      <c r="Q17" s="15" t="s">
        <v>14</v>
      </c>
      <c r="R17" s="15" t="s">
        <v>13</v>
      </c>
      <c r="S17" s="15" t="s">
        <v>4</v>
      </c>
      <c r="T17" s="15" t="s">
        <v>78</v>
      </c>
      <c r="U17" s="121" t="s">
        <v>54</v>
      </c>
      <c r="V17" s="121" t="s">
        <v>55</v>
      </c>
      <c r="W17" s="15" t="s">
        <v>5</v>
      </c>
      <c r="X17" s="15" t="s">
        <v>1</v>
      </c>
      <c r="Y17" s="15" t="s">
        <v>11</v>
      </c>
      <c r="Z17" s="15" t="s">
        <v>10</v>
      </c>
      <c r="AA17" s="66" t="s">
        <v>15</v>
      </c>
      <c r="AB17" s="15" t="s">
        <v>12</v>
      </c>
      <c r="AC17" s="15" t="s">
        <v>137</v>
      </c>
      <c r="AD17" s="15"/>
      <c r="AE17" s="15" t="s">
        <v>272</v>
      </c>
      <c r="AF17" s="15"/>
      <c r="AG17" s="15"/>
      <c r="AH17" s="15"/>
      <c r="AI17" s="15" t="s">
        <v>139</v>
      </c>
      <c r="AJ17" s="15"/>
      <c r="AK17" s="15"/>
      <c r="AL17" s="132"/>
      <c r="AM17" s="15" t="s">
        <v>143</v>
      </c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67"/>
      <c r="BF17" s="67"/>
      <c r="BG17" s="67"/>
      <c r="BH17" s="67"/>
      <c r="BI17" s="67"/>
      <c r="BJ17" s="15"/>
      <c r="BK17" s="15"/>
      <c r="BL17" s="67"/>
      <c r="BM17" s="67"/>
      <c r="BN17" s="84"/>
    </row>
    <row r="18" spans="1:66" ht="38.25" x14ac:dyDescent="0.25">
      <c r="A18" s="82"/>
      <c r="B18" s="18" t="s">
        <v>6</v>
      </c>
      <c r="C18" s="18" t="s">
        <v>7</v>
      </c>
      <c r="D18" s="18" t="s">
        <v>0</v>
      </c>
      <c r="E18" s="18" t="s">
        <v>1</v>
      </c>
      <c r="F18" s="18" t="s">
        <v>2</v>
      </c>
      <c r="G18" s="18" t="s">
        <v>8</v>
      </c>
      <c r="H18" s="15"/>
      <c r="I18" s="18" t="s">
        <v>135</v>
      </c>
      <c r="J18" s="18" t="s">
        <v>61</v>
      </c>
      <c r="K18" s="65"/>
      <c r="L18" s="15"/>
      <c r="M18" s="15"/>
      <c r="N18" s="15"/>
      <c r="O18" s="121"/>
      <c r="P18" s="15"/>
      <c r="Q18" s="15"/>
      <c r="R18" s="15"/>
      <c r="S18" s="15"/>
      <c r="T18" s="15"/>
      <c r="U18" s="121"/>
      <c r="V18" s="121"/>
      <c r="W18" s="15"/>
      <c r="X18" s="15"/>
      <c r="Y18" s="15"/>
      <c r="Z18" s="15"/>
      <c r="AA18" s="66"/>
      <c r="AB18" s="15"/>
      <c r="AC18" s="18" t="s">
        <v>14</v>
      </c>
      <c r="AD18" s="18" t="s">
        <v>13</v>
      </c>
      <c r="AE18" s="57" t="s">
        <v>16</v>
      </c>
      <c r="AF18" s="18" t="s">
        <v>17</v>
      </c>
      <c r="AG18" s="132" t="s">
        <v>18</v>
      </c>
      <c r="AH18" s="132" t="s">
        <v>19</v>
      </c>
      <c r="AI18" s="58" t="s">
        <v>140</v>
      </c>
      <c r="AJ18" s="58" t="s">
        <v>141</v>
      </c>
      <c r="AK18" s="132" t="s">
        <v>142</v>
      </c>
      <c r="AL18" s="132" t="s">
        <v>23</v>
      </c>
      <c r="AM18" s="132" t="s">
        <v>254</v>
      </c>
      <c r="AN18" s="132" t="s">
        <v>255</v>
      </c>
      <c r="AO18" s="132" t="s">
        <v>256</v>
      </c>
      <c r="AP18" s="132" t="s">
        <v>21</v>
      </c>
      <c r="AQ18" s="15"/>
      <c r="AR18" s="18" t="s">
        <v>60</v>
      </c>
      <c r="AS18" s="18" t="s">
        <v>61</v>
      </c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67" t="s">
        <v>60</v>
      </c>
      <c r="BF18" s="67" t="s">
        <v>61</v>
      </c>
      <c r="BG18" s="67" t="s">
        <v>62</v>
      </c>
      <c r="BH18" s="67" t="s">
        <v>64</v>
      </c>
      <c r="BI18" s="18" t="s">
        <v>65</v>
      </c>
      <c r="BJ18" s="15"/>
      <c r="BK18" s="15"/>
      <c r="BL18" s="67" t="s">
        <v>60</v>
      </c>
      <c r="BM18" s="67" t="s">
        <v>68</v>
      </c>
      <c r="BN18" s="84" t="s">
        <v>67</v>
      </c>
    </row>
    <row r="19" spans="1:66" ht="26.25" thickBot="1" x14ac:dyDescent="0.3">
      <c r="A19" s="85"/>
      <c r="B19" s="86" t="s">
        <v>24</v>
      </c>
      <c r="C19" s="86" t="s">
        <v>25</v>
      </c>
      <c r="D19" s="87" t="s">
        <v>47</v>
      </c>
      <c r="E19" s="86" t="s">
        <v>26</v>
      </c>
      <c r="F19" s="86" t="s">
        <v>27</v>
      </c>
      <c r="G19" s="86" t="s">
        <v>28</v>
      </c>
      <c r="H19" s="86" t="s">
        <v>29</v>
      </c>
      <c r="I19" s="86" t="s">
        <v>30</v>
      </c>
      <c r="J19" s="86" t="s">
        <v>31</v>
      </c>
      <c r="K19" s="86" t="s">
        <v>32</v>
      </c>
      <c r="L19" s="88" t="s">
        <v>33</v>
      </c>
      <c r="M19" s="86" t="s">
        <v>34</v>
      </c>
      <c r="N19" s="86" t="s">
        <v>35</v>
      </c>
      <c r="O19" s="122" t="s">
        <v>36</v>
      </c>
      <c r="P19" s="86" t="s">
        <v>37</v>
      </c>
      <c r="Q19" s="86" t="s">
        <v>38</v>
      </c>
      <c r="R19" s="86" t="s">
        <v>39</v>
      </c>
      <c r="S19" s="86" t="s">
        <v>49</v>
      </c>
      <c r="T19" s="86" t="s">
        <v>40</v>
      </c>
      <c r="U19" s="122" t="s">
        <v>56</v>
      </c>
      <c r="V19" s="122" t="s">
        <v>41</v>
      </c>
      <c r="W19" s="89" t="s">
        <v>42</v>
      </c>
      <c r="X19" s="86" t="s">
        <v>43</v>
      </c>
      <c r="Y19" s="86" t="s">
        <v>144</v>
      </c>
      <c r="Z19" s="86" t="s">
        <v>44</v>
      </c>
      <c r="AA19" s="89" t="s">
        <v>45</v>
      </c>
      <c r="AB19" s="86" t="s">
        <v>57</v>
      </c>
      <c r="AC19" s="86" t="s">
        <v>46</v>
      </c>
      <c r="AD19" s="86" t="s">
        <v>145</v>
      </c>
      <c r="AE19" s="90" t="s">
        <v>146</v>
      </c>
      <c r="AF19" s="86" t="s">
        <v>58</v>
      </c>
      <c r="AG19" s="122" t="s">
        <v>120</v>
      </c>
      <c r="AH19" s="122" t="s">
        <v>147</v>
      </c>
      <c r="AI19" s="91" t="s">
        <v>148</v>
      </c>
      <c r="AJ19" s="91" t="s">
        <v>149</v>
      </c>
      <c r="AK19" s="122" t="s">
        <v>150</v>
      </c>
      <c r="AL19" s="122" t="s">
        <v>151</v>
      </c>
      <c r="AM19" s="122" t="s">
        <v>70</v>
      </c>
      <c r="AN19" s="122"/>
      <c r="AO19" s="122"/>
      <c r="AP19" s="122" t="s">
        <v>152</v>
      </c>
      <c r="AQ19" s="86" t="s">
        <v>71</v>
      </c>
      <c r="AR19" s="86" t="s">
        <v>72</v>
      </c>
      <c r="AS19" s="86" t="s">
        <v>73</v>
      </c>
      <c r="AT19" s="86" t="s">
        <v>74</v>
      </c>
      <c r="AU19" s="86" t="s">
        <v>77</v>
      </c>
      <c r="AV19" s="86" t="s">
        <v>84</v>
      </c>
      <c r="AW19" s="92" t="s">
        <v>85</v>
      </c>
      <c r="AX19" s="92" t="s">
        <v>86</v>
      </c>
      <c r="AY19" s="92" t="s">
        <v>93</v>
      </c>
      <c r="AZ19" s="92" t="s">
        <v>87</v>
      </c>
      <c r="BA19" s="92" t="s">
        <v>94</v>
      </c>
      <c r="BB19" s="92" t="s">
        <v>95</v>
      </c>
      <c r="BC19" s="92" t="s">
        <v>95</v>
      </c>
      <c r="BD19" s="92" t="s">
        <v>96</v>
      </c>
      <c r="BE19" s="92" t="s">
        <v>97</v>
      </c>
      <c r="BF19" s="92" t="s">
        <v>153</v>
      </c>
      <c r="BG19" s="92" t="s">
        <v>154</v>
      </c>
      <c r="BH19" s="92" t="s">
        <v>155</v>
      </c>
      <c r="BI19" s="92" t="s">
        <v>156</v>
      </c>
      <c r="BJ19" s="92" t="s">
        <v>157</v>
      </c>
      <c r="BK19" s="92" t="s">
        <v>158</v>
      </c>
      <c r="BL19" s="92" t="s">
        <v>159</v>
      </c>
      <c r="BM19" s="92" t="s">
        <v>160</v>
      </c>
      <c r="BN19" s="93" t="s">
        <v>161</v>
      </c>
    </row>
    <row r="20" spans="1:66" s="8" customFormat="1" x14ac:dyDescent="0.25">
      <c r="A20" s="96">
        <v>1</v>
      </c>
      <c r="B20" s="94" t="s">
        <v>125</v>
      </c>
      <c r="C20" s="39" t="s">
        <v>124</v>
      </c>
      <c r="D20" s="39" t="s">
        <v>122</v>
      </c>
      <c r="E20" s="39" t="s">
        <v>100</v>
      </c>
      <c r="F20" s="114" t="s">
        <v>126</v>
      </c>
      <c r="G20" s="38">
        <v>11578</v>
      </c>
      <c r="H20" s="40"/>
      <c r="I20" s="40"/>
      <c r="J20" s="40"/>
      <c r="K20" s="23" t="s">
        <v>223</v>
      </c>
      <c r="L20" s="118" t="s">
        <v>127</v>
      </c>
      <c r="M20" s="39" t="s">
        <v>108</v>
      </c>
      <c r="N20" s="41">
        <v>42178</v>
      </c>
      <c r="O20" s="123">
        <v>2873784</v>
      </c>
      <c r="P20" s="42">
        <v>11591</v>
      </c>
      <c r="Q20" s="41">
        <v>42186</v>
      </c>
      <c r="R20" s="41">
        <v>42369</v>
      </c>
      <c r="S20" s="43" t="s">
        <v>101</v>
      </c>
      <c r="T20" s="39"/>
      <c r="U20" s="123"/>
      <c r="V20" s="123"/>
      <c r="W20" s="39" t="s">
        <v>102</v>
      </c>
      <c r="X20" s="46"/>
      <c r="Y20" s="46"/>
      <c r="Z20" s="46"/>
      <c r="AA20" s="49"/>
      <c r="AB20" s="46"/>
      <c r="AC20" s="46"/>
      <c r="AD20" s="46"/>
      <c r="AE20" s="76"/>
      <c r="AF20" s="46"/>
      <c r="AG20" s="133"/>
      <c r="AH20" s="133"/>
      <c r="AI20" s="77"/>
      <c r="AJ20" s="77"/>
      <c r="AK20" s="133"/>
      <c r="AL20" s="134">
        <f>O20</f>
        <v>2873784</v>
      </c>
      <c r="AM20" s="134">
        <f>5919307.5+468165.24+57645+46665+46665+46665+46665+46024.5+57312.97+46665+46665+46665+38430+506361+502335+500688+229251.88+24705+171938.91+494100+24705+350000+494100+494100+494100+494100+494100+492087+492270</f>
        <v>13172482.000000002</v>
      </c>
      <c r="AN20" s="134">
        <f>495106.5+486963</f>
        <v>982069.5</v>
      </c>
      <c r="AO20" s="134">
        <f>1477359</f>
        <v>1477359</v>
      </c>
      <c r="AP20" s="140">
        <f>AM20+AN20</f>
        <v>14154551.500000002</v>
      </c>
      <c r="AQ20" s="46"/>
      <c r="AR20" s="46"/>
      <c r="AS20" s="46"/>
      <c r="AT20" s="49"/>
      <c r="AU20" s="46"/>
      <c r="AV20" s="40"/>
      <c r="AW20" s="46"/>
      <c r="AX20" s="46"/>
      <c r="AY20" s="49"/>
      <c r="AZ20" s="78"/>
      <c r="BA20" s="49"/>
      <c r="BB20" s="78"/>
      <c r="BC20" s="46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</row>
    <row r="21" spans="1:66" s="8" customFormat="1" x14ac:dyDescent="0.25">
      <c r="A21" s="97"/>
      <c r="B21" s="95"/>
      <c r="C21" s="17"/>
      <c r="D21" s="17"/>
      <c r="E21" s="17"/>
      <c r="F21" s="115"/>
      <c r="G21" s="14"/>
      <c r="H21" s="21"/>
      <c r="I21" s="21"/>
      <c r="J21" s="21"/>
      <c r="K21" s="15"/>
      <c r="L21" s="117"/>
      <c r="M21" s="17"/>
      <c r="N21" s="45"/>
      <c r="O21" s="124"/>
      <c r="P21" s="20"/>
      <c r="Q21" s="45"/>
      <c r="R21" s="45"/>
      <c r="S21" s="19"/>
      <c r="T21" s="17"/>
      <c r="U21" s="124"/>
      <c r="V21" s="124"/>
      <c r="W21" s="17"/>
      <c r="X21" s="26" t="s">
        <v>170</v>
      </c>
      <c r="Y21" s="22" t="s">
        <v>174</v>
      </c>
      <c r="Z21" s="33">
        <v>42368</v>
      </c>
      <c r="AA21" s="27">
        <v>11731</v>
      </c>
      <c r="AB21" s="22" t="s">
        <v>209</v>
      </c>
      <c r="AC21" s="33">
        <v>42370</v>
      </c>
      <c r="AD21" s="33">
        <v>42735</v>
      </c>
      <c r="AE21" s="24"/>
      <c r="AF21" s="22"/>
      <c r="AG21" s="128"/>
      <c r="AH21" s="128"/>
      <c r="AI21" s="25"/>
      <c r="AJ21" s="25"/>
      <c r="AK21" s="128"/>
      <c r="AL21" s="135"/>
      <c r="AM21" s="135"/>
      <c r="AN21" s="135"/>
      <c r="AO21" s="135"/>
      <c r="AP21" s="129">
        <f t="shared" ref="AP21:AP83" si="0">AM21+AN21</f>
        <v>0</v>
      </c>
      <c r="AQ21" s="22"/>
      <c r="AR21" s="22"/>
      <c r="AS21" s="22"/>
      <c r="AT21" s="27"/>
      <c r="AU21" s="22"/>
      <c r="AV21" s="21"/>
      <c r="AW21" s="22"/>
      <c r="AX21" s="22"/>
      <c r="AY21" s="27"/>
      <c r="AZ21" s="33"/>
      <c r="BA21" s="27"/>
      <c r="BB21" s="33"/>
      <c r="BC21" s="22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</row>
    <row r="22" spans="1:66" s="8" customFormat="1" x14ac:dyDescent="0.25">
      <c r="A22" s="97"/>
      <c r="B22" s="95"/>
      <c r="C22" s="17"/>
      <c r="D22" s="17"/>
      <c r="E22" s="17"/>
      <c r="F22" s="115"/>
      <c r="G22" s="14"/>
      <c r="H22" s="21"/>
      <c r="I22" s="21"/>
      <c r="J22" s="21"/>
      <c r="K22" s="15"/>
      <c r="L22" s="117"/>
      <c r="M22" s="17"/>
      <c r="N22" s="45"/>
      <c r="O22" s="124"/>
      <c r="P22" s="20"/>
      <c r="Q22" s="45"/>
      <c r="R22" s="45"/>
      <c r="S22" s="19"/>
      <c r="T22" s="17"/>
      <c r="U22" s="124"/>
      <c r="V22" s="124"/>
      <c r="W22" s="17"/>
      <c r="X22" s="22" t="s">
        <v>172</v>
      </c>
      <c r="Y22" s="22" t="s">
        <v>164</v>
      </c>
      <c r="Z22" s="33">
        <v>42733</v>
      </c>
      <c r="AA22" s="27">
        <v>11996</v>
      </c>
      <c r="AB22" s="22" t="s">
        <v>209</v>
      </c>
      <c r="AC22" s="33">
        <v>42736</v>
      </c>
      <c r="AD22" s="33">
        <v>43100</v>
      </c>
      <c r="AE22" s="24"/>
      <c r="AF22" s="22"/>
      <c r="AG22" s="128"/>
      <c r="AH22" s="128"/>
      <c r="AI22" s="25"/>
      <c r="AJ22" s="25"/>
      <c r="AK22" s="128"/>
      <c r="AL22" s="135">
        <f>2873784*2</f>
        <v>5747568</v>
      </c>
      <c r="AM22" s="135"/>
      <c r="AN22" s="135"/>
      <c r="AO22" s="135"/>
      <c r="AP22" s="129">
        <f t="shared" si="0"/>
        <v>0</v>
      </c>
      <c r="AQ22" s="22"/>
      <c r="AR22" s="22"/>
      <c r="AS22" s="22"/>
      <c r="AT22" s="27"/>
      <c r="AU22" s="22"/>
      <c r="AV22" s="21"/>
      <c r="AW22" s="22"/>
      <c r="AX22" s="22"/>
      <c r="AY22" s="27"/>
      <c r="AZ22" s="33"/>
      <c r="BA22" s="27"/>
      <c r="BB22" s="33"/>
      <c r="BC22" s="22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</row>
    <row r="23" spans="1:66" s="8" customFormat="1" ht="25.5" x14ac:dyDescent="0.25">
      <c r="A23" s="97"/>
      <c r="B23" s="95"/>
      <c r="C23" s="17"/>
      <c r="D23" s="17"/>
      <c r="E23" s="17"/>
      <c r="F23" s="115"/>
      <c r="G23" s="14"/>
      <c r="H23" s="21"/>
      <c r="I23" s="21"/>
      <c r="J23" s="21"/>
      <c r="K23" s="15"/>
      <c r="L23" s="117"/>
      <c r="M23" s="17"/>
      <c r="N23" s="45"/>
      <c r="O23" s="124"/>
      <c r="P23" s="20"/>
      <c r="Q23" s="45"/>
      <c r="R23" s="45"/>
      <c r="S23" s="19"/>
      <c r="T23" s="17"/>
      <c r="U23" s="124"/>
      <c r="V23" s="124"/>
      <c r="W23" s="17"/>
      <c r="X23" s="22" t="s">
        <v>168</v>
      </c>
      <c r="Y23" s="22" t="s">
        <v>174</v>
      </c>
      <c r="Z23" s="33">
        <v>42737</v>
      </c>
      <c r="AA23" s="27"/>
      <c r="AB23" s="22" t="s">
        <v>182</v>
      </c>
      <c r="AC23" s="33">
        <v>42736</v>
      </c>
      <c r="AD23" s="33">
        <v>43100</v>
      </c>
      <c r="AE23" s="24"/>
      <c r="AF23" s="22"/>
      <c r="AG23" s="128"/>
      <c r="AH23" s="128"/>
      <c r="AI23" s="25"/>
      <c r="AJ23" s="24">
        <f>AK23/AL22</f>
        <v>6.8255651781762308E-2</v>
      </c>
      <c r="AK23" s="128">
        <v>392304</v>
      </c>
      <c r="AL23" s="135">
        <f>AL22+AK23</f>
        <v>6139872</v>
      </c>
      <c r="AM23" s="135"/>
      <c r="AN23" s="135"/>
      <c r="AO23" s="135"/>
      <c r="AP23" s="129">
        <f t="shared" si="0"/>
        <v>0</v>
      </c>
      <c r="AQ23" s="22"/>
      <c r="AR23" s="22"/>
      <c r="AS23" s="22"/>
      <c r="AT23" s="27"/>
      <c r="AU23" s="22"/>
      <c r="AV23" s="21"/>
      <c r="AW23" s="22"/>
      <c r="AX23" s="22"/>
      <c r="AY23" s="27"/>
      <c r="AZ23" s="33"/>
      <c r="BA23" s="27"/>
      <c r="BB23" s="33"/>
      <c r="BC23" s="22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</row>
    <row r="24" spans="1:66" s="8" customFormat="1" x14ac:dyDescent="0.25">
      <c r="A24" s="97"/>
      <c r="B24" s="95"/>
      <c r="C24" s="17"/>
      <c r="D24" s="17"/>
      <c r="E24" s="17"/>
      <c r="F24" s="115"/>
      <c r="G24" s="14"/>
      <c r="H24" s="21"/>
      <c r="I24" s="21"/>
      <c r="J24" s="21"/>
      <c r="K24" s="15"/>
      <c r="L24" s="117"/>
      <c r="M24" s="17"/>
      <c r="N24" s="45"/>
      <c r="O24" s="124"/>
      <c r="P24" s="20"/>
      <c r="Q24" s="45"/>
      <c r="R24" s="45"/>
      <c r="S24" s="19"/>
      <c r="T24" s="17"/>
      <c r="U24" s="124"/>
      <c r="V24" s="124"/>
      <c r="W24" s="17"/>
      <c r="X24" s="22" t="s">
        <v>172</v>
      </c>
      <c r="Y24" s="22" t="s">
        <v>165</v>
      </c>
      <c r="Z24" s="33">
        <v>42789</v>
      </c>
      <c r="AA24" s="27">
        <v>12126</v>
      </c>
      <c r="AB24" s="22" t="s">
        <v>205</v>
      </c>
      <c r="AC24" s="33">
        <v>42795</v>
      </c>
      <c r="AD24" s="33">
        <v>43100</v>
      </c>
      <c r="AE24" s="24">
        <f>AG24/AL23</f>
        <v>8.3333333333333329E-2</v>
      </c>
      <c r="AF24" s="22"/>
      <c r="AG24" s="128">
        <v>511656</v>
      </c>
      <c r="AH24" s="128"/>
      <c r="AI24" s="25"/>
      <c r="AJ24" s="25"/>
      <c r="AK24" s="128"/>
      <c r="AL24" s="135">
        <f>AL23+AG24</f>
        <v>6651528</v>
      </c>
      <c r="AM24" s="135"/>
      <c r="AN24" s="135"/>
      <c r="AO24" s="135"/>
      <c r="AP24" s="129">
        <f t="shared" si="0"/>
        <v>0</v>
      </c>
      <c r="AQ24" s="22"/>
      <c r="AR24" s="22"/>
      <c r="AS24" s="22"/>
      <c r="AT24" s="27"/>
      <c r="AU24" s="22"/>
      <c r="AV24" s="21"/>
      <c r="AW24" s="22"/>
      <c r="AX24" s="22"/>
      <c r="AY24" s="27"/>
      <c r="AZ24" s="33"/>
      <c r="BA24" s="27"/>
      <c r="BB24" s="33"/>
      <c r="BC24" s="22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</row>
    <row r="25" spans="1:66" s="8" customFormat="1" x14ac:dyDescent="0.25">
      <c r="A25" s="97"/>
      <c r="B25" s="95"/>
      <c r="C25" s="17"/>
      <c r="D25" s="17"/>
      <c r="E25" s="17"/>
      <c r="F25" s="115"/>
      <c r="G25" s="14"/>
      <c r="H25" s="21"/>
      <c r="I25" s="21"/>
      <c r="J25" s="21"/>
      <c r="K25" s="15"/>
      <c r="L25" s="117"/>
      <c r="M25" s="17"/>
      <c r="N25" s="45"/>
      <c r="O25" s="124"/>
      <c r="P25" s="20"/>
      <c r="Q25" s="45"/>
      <c r="R25" s="45"/>
      <c r="S25" s="19"/>
      <c r="T25" s="17"/>
      <c r="U25" s="124"/>
      <c r="V25" s="124"/>
      <c r="W25" s="17"/>
      <c r="X25" s="22" t="s">
        <v>172</v>
      </c>
      <c r="Y25" s="22" t="s">
        <v>176</v>
      </c>
      <c r="Z25" s="33">
        <v>43096</v>
      </c>
      <c r="AA25" s="27">
        <v>12224</v>
      </c>
      <c r="AB25" s="22" t="s">
        <v>209</v>
      </c>
      <c r="AC25" s="33">
        <v>43101</v>
      </c>
      <c r="AD25" s="33">
        <v>43465</v>
      </c>
      <c r="AE25" s="24"/>
      <c r="AF25" s="22"/>
      <c r="AG25" s="128"/>
      <c r="AH25" s="128"/>
      <c r="AI25" s="25"/>
      <c r="AJ25" s="25"/>
      <c r="AK25" s="128"/>
      <c r="AL25" s="135">
        <f>562824.6*12</f>
        <v>6753895.1999999993</v>
      </c>
      <c r="AM25" s="135"/>
      <c r="AN25" s="135"/>
      <c r="AO25" s="135"/>
      <c r="AP25" s="129">
        <f t="shared" si="0"/>
        <v>0</v>
      </c>
      <c r="AQ25" s="22"/>
      <c r="AR25" s="22"/>
      <c r="AS25" s="22"/>
      <c r="AT25" s="27"/>
      <c r="AU25" s="22"/>
      <c r="AV25" s="21"/>
      <c r="AW25" s="22"/>
      <c r="AX25" s="22"/>
      <c r="AY25" s="27"/>
      <c r="AZ25" s="33"/>
      <c r="BA25" s="27"/>
      <c r="BB25" s="33"/>
      <c r="BC25" s="22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</row>
    <row r="26" spans="1:66" s="8" customFormat="1" ht="25.5" x14ac:dyDescent="0.25">
      <c r="A26" s="97"/>
      <c r="B26" s="95"/>
      <c r="C26" s="17"/>
      <c r="D26" s="17"/>
      <c r="E26" s="17"/>
      <c r="F26" s="115"/>
      <c r="G26" s="14"/>
      <c r="H26" s="21"/>
      <c r="I26" s="21"/>
      <c r="J26" s="21"/>
      <c r="K26" s="15"/>
      <c r="L26" s="117"/>
      <c r="M26" s="17"/>
      <c r="N26" s="45"/>
      <c r="O26" s="124"/>
      <c r="P26" s="20"/>
      <c r="Q26" s="45"/>
      <c r="R26" s="45"/>
      <c r="S26" s="19"/>
      <c r="T26" s="17"/>
      <c r="U26" s="124"/>
      <c r="V26" s="124"/>
      <c r="W26" s="17"/>
      <c r="X26" s="22" t="s">
        <v>168</v>
      </c>
      <c r="Y26" s="22" t="s">
        <v>164</v>
      </c>
      <c r="Z26" s="33">
        <v>43102</v>
      </c>
      <c r="AA26" s="27"/>
      <c r="AB26" s="22" t="s">
        <v>182</v>
      </c>
      <c r="AC26" s="33">
        <v>43466</v>
      </c>
      <c r="AD26" s="33">
        <v>43555</v>
      </c>
      <c r="AE26" s="24">
        <f>AG26/AL25*100%</f>
        <v>7.2986148793069819E-2</v>
      </c>
      <c r="AF26" s="22"/>
      <c r="AG26" s="128">
        <v>492940.79999999999</v>
      </c>
      <c r="AH26" s="128"/>
      <c r="AI26" s="25"/>
      <c r="AJ26" s="25"/>
      <c r="AK26" s="128"/>
      <c r="AL26" s="136">
        <f>AL25+AG26</f>
        <v>7246835.9999999991</v>
      </c>
      <c r="AM26" s="135"/>
      <c r="AN26" s="135"/>
      <c r="AO26" s="135"/>
      <c r="AP26" s="129">
        <f t="shared" si="0"/>
        <v>0</v>
      </c>
      <c r="AQ26" s="22"/>
      <c r="AR26" s="22"/>
      <c r="AS26" s="22"/>
      <c r="AT26" s="27"/>
      <c r="AU26" s="22"/>
      <c r="AV26" s="21"/>
      <c r="AW26" s="22"/>
      <c r="AX26" s="22"/>
      <c r="AY26" s="27"/>
      <c r="AZ26" s="33"/>
      <c r="BA26" s="27"/>
      <c r="BB26" s="33"/>
      <c r="BC26" s="22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</row>
    <row r="27" spans="1:66" s="8" customFormat="1" x14ac:dyDescent="0.25">
      <c r="A27" s="97"/>
      <c r="B27" s="95"/>
      <c r="C27" s="17"/>
      <c r="D27" s="17"/>
      <c r="E27" s="17"/>
      <c r="F27" s="115"/>
      <c r="G27" s="14"/>
      <c r="H27" s="21"/>
      <c r="I27" s="21"/>
      <c r="J27" s="21"/>
      <c r="K27" s="15"/>
      <c r="L27" s="117"/>
      <c r="M27" s="17"/>
      <c r="N27" s="45"/>
      <c r="O27" s="124"/>
      <c r="P27" s="20"/>
      <c r="Q27" s="45"/>
      <c r="R27" s="45"/>
      <c r="S27" s="19"/>
      <c r="T27" s="17"/>
      <c r="U27" s="124"/>
      <c r="V27" s="124"/>
      <c r="W27" s="17"/>
      <c r="X27" s="22" t="s">
        <v>173</v>
      </c>
      <c r="Y27" s="22" t="s">
        <v>206</v>
      </c>
      <c r="Z27" s="33">
        <v>43465</v>
      </c>
      <c r="AA27" s="27">
        <v>12471</v>
      </c>
      <c r="AB27" s="22" t="s">
        <v>216</v>
      </c>
      <c r="AC27" s="33">
        <v>43466</v>
      </c>
      <c r="AD27" s="33">
        <v>43555</v>
      </c>
      <c r="AE27" s="24"/>
      <c r="AF27" s="22"/>
      <c r="AG27" s="128"/>
      <c r="AH27" s="128"/>
      <c r="AI27" s="25"/>
      <c r="AJ27" s="25"/>
      <c r="AK27" s="128"/>
      <c r="AL27" s="135"/>
      <c r="AM27" s="135"/>
      <c r="AN27" s="135"/>
      <c r="AO27" s="135"/>
      <c r="AP27" s="129">
        <f t="shared" si="0"/>
        <v>0</v>
      </c>
      <c r="AQ27" s="22"/>
      <c r="AR27" s="22"/>
      <c r="AS27" s="22"/>
      <c r="AT27" s="27"/>
      <c r="AU27" s="22"/>
      <c r="AV27" s="21"/>
      <c r="AW27" s="22"/>
      <c r="AX27" s="22"/>
      <c r="AY27" s="27"/>
      <c r="AZ27" s="33"/>
      <c r="BA27" s="27"/>
      <c r="BB27" s="33"/>
      <c r="BC27" s="22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</row>
    <row r="28" spans="1:66" s="8" customFormat="1" x14ac:dyDescent="0.25">
      <c r="A28" s="97"/>
      <c r="B28" s="95"/>
      <c r="C28" s="17"/>
      <c r="D28" s="17"/>
      <c r="E28" s="17"/>
      <c r="F28" s="115"/>
      <c r="G28" s="14"/>
      <c r="H28" s="21"/>
      <c r="I28" s="21"/>
      <c r="J28" s="21"/>
      <c r="K28" s="15"/>
      <c r="L28" s="117"/>
      <c r="M28" s="17"/>
      <c r="N28" s="45"/>
      <c r="O28" s="124"/>
      <c r="P28" s="20"/>
      <c r="Q28" s="45"/>
      <c r="R28" s="45"/>
      <c r="S28" s="19"/>
      <c r="T28" s="17"/>
      <c r="U28" s="124"/>
      <c r="V28" s="124"/>
      <c r="W28" s="17"/>
      <c r="X28" s="22" t="s">
        <v>173</v>
      </c>
      <c r="Y28" s="22" t="s">
        <v>207</v>
      </c>
      <c r="Z28" s="33">
        <v>43553</v>
      </c>
      <c r="AA28" s="27">
        <v>12525</v>
      </c>
      <c r="AB28" s="22" t="s">
        <v>222</v>
      </c>
      <c r="AC28" s="33">
        <v>43556</v>
      </c>
      <c r="AD28" s="33">
        <v>43646</v>
      </c>
      <c r="AE28" s="24"/>
      <c r="AF28" s="22"/>
      <c r="AG28" s="128"/>
      <c r="AH28" s="128"/>
      <c r="AI28" s="25"/>
      <c r="AJ28" s="25"/>
      <c r="AK28" s="128"/>
      <c r="AL28" s="136"/>
      <c r="AM28" s="135"/>
      <c r="AN28" s="135"/>
      <c r="AO28" s="135"/>
      <c r="AP28" s="129">
        <f t="shared" si="0"/>
        <v>0</v>
      </c>
      <c r="AQ28" s="22"/>
      <c r="AR28" s="22"/>
      <c r="AS28" s="22"/>
      <c r="AT28" s="27"/>
      <c r="AU28" s="22"/>
      <c r="AV28" s="21"/>
      <c r="AW28" s="22"/>
      <c r="AX28" s="22"/>
      <c r="AY28" s="27"/>
      <c r="AZ28" s="33"/>
      <c r="BA28" s="27"/>
      <c r="BB28" s="33"/>
      <c r="BC28" s="22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</row>
    <row r="29" spans="1:66" s="8" customFormat="1" x14ac:dyDescent="0.25">
      <c r="A29" s="97"/>
      <c r="B29" s="95"/>
      <c r="C29" s="17"/>
      <c r="D29" s="17"/>
      <c r="E29" s="17"/>
      <c r="F29" s="115"/>
      <c r="G29" s="14"/>
      <c r="H29" s="21"/>
      <c r="I29" s="21"/>
      <c r="J29" s="21"/>
      <c r="K29" s="15"/>
      <c r="L29" s="117"/>
      <c r="M29" s="17"/>
      <c r="N29" s="45"/>
      <c r="O29" s="124"/>
      <c r="P29" s="20"/>
      <c r="Q29" s="45"/>
      <c r="R29" s="45"/>
      <c r="S29" s="19"/>
      <c r="T29" s="17"/>
      <c r="U29" s="124"/>
      <c r="V29" s="124"/>
      <c r="W29" s="17"/>
      <c r="X29" s="22" t="s">
        <v>173</v>
      </c>
      <c r="Y29" s="22" t="s">
        <v>238</v>
      </c>
      <c r="Z29" s="33">
        <v>43553</v>
      </c>
      <c r="AA29" s="27">
        <v>12585</v>
      </c>
      <c r="AB29" s="22" t="s">
        <v>239</v>
      </c>
      <c r="AC29" s="33">
        <v>43647</v>
      </c>
      <c r="AD29" s="33">
        <v>43830</v>
      </c>
      <c r="AE29" s="24"/>
      <c r="AF29" s="22"/>
      <c r="AG29" s="128"/>
      <c r="AH29" s="128"/>
      <c r="AI29" s="25"/>
      <c r="AJ29" s="25"/>
      <c r="AK29" s="128"/>
      <c r="AL29" s="136"/>
      <c r="AM29" s="135"/>
      <c r="AN29" s="135"/>
      <c r="AO29" s="135"/>
      <c r="AP29" s="129">
        <f t="shared" si="0"/>
        <v>0</v>
      </c>
      <c r="AQ29" s="22"/>
      <c r="AR29" s="22"/>
      <c r="AS29" s="22"/>
      <c r="AT29" s="27"/>
      <c r="AU29" s="22"/>
      <c r="AV29" s="21"/>
      <c r="AW29" s="22"/>
      <c r="AX29" s="22"/>
      <c r="AY29" s="27"/>
      <c r="AZ29" s="33"/>
      <c r="BA29" s="27"/>
      <c r="BB29" s="33"/>
      <c r="BC29" s="22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</row>
    <row r="30" spans="1:66" s="8" customFormat="1" x14ac:dyDescent="0.25">
      <c r="A30" s="97"/>
      <c r="B30" s="95"/>
      <c r="C30" s="17"/>
      <c r="D30" s="17"/>
      <c r="E30" s="17"/>
      <c r="F30" s="115"/>
      <c r="G30" s="14"/>
      <c r="H30" s="21"/>
      <c r="I30" s="21"/>
      <c r="J30" s="21"/>
      <c r="K30" s="15"/>
      <c r="L30" s="117"/>
      <c r="M30" s="17"/>
      <c r="N30" s="45"/>
      <c r="O30" s="124"/>
      <c r="P30" s="20"/>
      <c r="Q30" s="45"/>
      <c r="R30" s="45"/>
      <c r="S30" s="19"/>
      <c r="T30" s="17"/>
      <c r="U30" s="124"/>
      <c r="V30" s="124"/>
      <c r="W30" s="17"/>
      <c r="X30" s="22" t="s">
        <v>173</v>
      </c>
      <c r="Y30" s="22" t="s">
        <v>262</v>
      </c>
      <c r="Z30" s="33">
        <v>43826</v>
      </c>
      <c r="AA30" s="27">
        <v>12710</v>
      </c>
      <c r="AB30" s="22" t="s">
        <v>239</v>
      </c>
      <c r="AC30" s="33">
        <v>43831</v>
      </c>
      <c r="AD30" s="33">
        <v>44012</v>
      </c>
      <c r="AE30" s="24"/>
      <c r="AF30" s="22"/>
      <c r="AG30" s="128"/>
      <c r="AH30" s="128"/>
      <c r="AI30" s="25"/>
      <c r="AJ30" s="25"/>
      <c r="AK30" s="128"/>
      <c r="AL30" s="136"/>
      <c r="AM30" s="135"/>
      <c r="AN30" s="135"/>
      <c r="AO30" s="135"/>
      <c r="AP30" s="129">
        <f t="shared" si="0"/>
        <v>0</v>
      </c>
      <c r="AQ30" s="22"/>
      <c r="AR30" s="22"/>
      <c r="AS30" s="22"/>
      <c r="AT30" s="27"/>
      <c r="AU30" s="22"/>
      <c r="AV30" s="21"/>
      <c r="AW30" s="22"/>
      <c r="AX30" s="22"/>
      <c r="AY30" s="27"/>
      <c r="AZ30" s="33"/>
      <c r="BA30" s="27"/>
      <c r="BB30" s="33"/>
      <c r="BC30" s="22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</row>
    <row r="31" spans="1:66" s="8" customFormat="1" x14ac:dyDescent="0.25">
      <c r="A31" s="97"/>
      <c r="B31" s="95"/>
      <c r="C31" s="17"/>
      <c r="D31" s="17"/>
      <c r="E31" s="17"/>
      <c r="F31" s="115"/>
      <c r="G31" s="14"/>
      <c r="H31" s="21"/>
      <c r="I31" s="21"/>
      <c r="J31" s="21"/>
      <c r="K31" s="15"/>
      <c r="L31" s="117"/>
      <c r="M31" s="17"/>
      <c r="N31" s="45"/>
      <c r="O31" s="124"/>
      <c r="P31" s="20"/>
      <c r="Q31" s="45"/>
      <c r="R31" s="45"/>
      <c r="S31" s="19"/>
      <c r="T31" s="17"/>
      <c r="U31" s="124"/>
      <c r="V31" s="124"/>
      <c r="W31" s="17"/>
      <c r="X31" s="22"/>
      <c r="Y31" s="22"/>
      <c r="Z31" s="33"/>
      <c r="AA31" s="27"/>
      <c r="AB31" s="22"/>
      <c r="AC31" s="33"/>
      <c r="AD31" s="33"/>
      <c r="AE31" s="24"/>
      <c r="AF31" s="22"/>
      <c r="AG31" s="128"/>
      <c r="AH31" s="128"/>
      <c r="AI31" s="25"/>
      <c r="AJ31" s="25"/>
      <c r="AK31" s="128"/>
      <c r="AL31" s="135">
        <f>O31</f>
        <v>0</v>
      </c>
      <c r="AM31" s="135"/>
      <c r="AN31" s="135"/>
      <c r="AO31" s="135"/>
      <c r="AP31" s="129">
        <f t="shared" si="0"/>
        <v>0</v>
      </c>
      <c r="AQ31" s="22"/>
      <c r="AR31" s="22"/>
      <c r="AS31" s="22"/>
      <c r="AT31" s="27"/>
      <c r="AU31" s="22"/>
      <c r="AV31" s="21"/>
      <c r="AW31" s="22"/>
      <c r="AX31" s="22"/>
      <c r="AY31" s="27"/>
      <c r="AZ31" s="33"/>
      <c r="BA31" s="27"/>
      <c r="BB31" s="33"/>
      <c r="BC31" s="22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</row>
    <row r="32" spans="1:66" s="8" customFormat="1" x14ac:dyDescent="0.25">
      <c r="A32" s="97">
        <v>2</v>
      </c>
      <c r="B32" s="95" t="s">
        <v>115</v>
      </c>
      <c r="C32" s="17" t="s">
        <v>116</v>
      </c>
      <c r="D32" s="17" t="s">
        <v>122</v>
      </c>
      <c r="E32" s="17" t="s">
        <v>100</v>
      </c>
      <c r="F32" s="115" t="s">
        <v>129</v>
      </c>
      <c r="G32" s="14">
        <v>11486</v>
      </c>
      <c r="H32" s="21"/>
      <c r="I32" s="21"/>
      <c r="J32" s="21"/>
      <c r="K32" s="65" t="s">
        <v>130</v>
      </c>
      <c r="L32" s="117" t="s">
        <v>117</v>
      </c>
      <c r="M32" s="17" t="s">
        <v>118</v>
      </c>
      <c r="N32" s="45">
        <v>42384</v>
      </c>
      <c r="O32" s="124">
        <v>575280</v>
      </c>
      <c r="P32" s="20">
        <v>11769</v>
      </c>
      <c r="Q32" s="45">
        <v>42384</v>
      </c>
      <c r="R32" s="45">
        <v>42566</v>
      </c>
      <c r="S32" s="19" t="s">
        <v>101</v>
      </c>
      <c r="T32" s="17"/>
      <c r="U32" s="124"/>
      <c r="V32" s="124"/>
      <c r="W32" s="17" t="s">
        <v>102</v>
      </c>
      <c r="X32" s="22" t="s">
        <v>172</v>
      </c>
      <c r="Y32" s="22" t="s">
        <v>174</v>
      </c>
      <c r="Z32" s="33">
        <v>42706</v>
      </c>
      <c r="AA32" s="27">
        <v>11946</v>
      </c>
      <c r="AB32" s="22" t="s">
        <v>103</v>
      </c>
      <c r="AC32" s="33">
        <v>42567</v>
      </c>
      <c r="AD32" s="33">
        <v>42735</v>
      </c>
      <c r="AE32" s="24"/>
      <c r="AF32" s="22"/>
      <c r="AG32" s="128"/>
      <c r="AH32" s="128"/>
      <c r="AI32" s="33"/>
      <c r="AJ32" s="25"/>
      <c r="AK32" s="128"/>
      <c r="AL32" s="135">
        <f>95880*6</f>
        <v>575280</v>
      </c>
      <c r="AM32" s="135">
        <f>859320.81+88898.69+95288.33+90586.56+87719.56+78546.54+76826.58+7094.96+89726.28+95746.14+14189.92+100046.04+77113.14+67653.06+71953.06+82846.14+86573.22+7094.96+100619.56+79119.66+57906.42+50739.92+50453.26+53033.2+53606.52+57619.76+53893.18+59913.14+63353.16</f>
        <v>2757481.77</v>
      </c>
      <c r="AN32" s="135">
        <f>128999+124986.66</f>
        <v>253985.66</v>
      </c>
      <c r="AO32" s="135">
        <f>387000</f>
        <v>387000</v>
      </c>
      <c r="AP32" s="129">
        <f t="shared" si="0"/>
        <v>3011467.43</v>
      </c>
      <c r="AQ32" s="22"/>
      <c r="AR32" s="22"/>
      <c r="AS32" s="22"/>
      <c r="AT32" s="27"/>
      <c r="AU32" s="22"/>
      <c r="AV32" s="21"/>
      <c r="AW32" s="22"/>
      <c r="AX32" s="22"/>
      <c r="AY32" s="27"/>
      <c r="AZ32" s="33"/>
      <c r="BA32" s="27"/>
      <c r="BB32" s="33"/>
      <c r="BC32" s="22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</row>
    <row r="33" spans="1:66" s="8" customFormat="1" x14ac:dyDescent="0.25">
      <c r="A33" s="97"/>
      <c r="B33" s="95"/>
      <c r="C33" s="17"/>
      <c r="D33" s="17"/>
      <c r="E33" s="17"/>
      <c r="F33" s="115"/>
      <c r="G33" s="14"/>
      <c r="H33" s="21"/>
      <c r="I33" s="21"/>
      <c r="J33" s="21"/>
      <c r="K33" s="65"/>
      <c r="L33" s="117"/>
      <c r="M33" s="17"/>
      <c r="N33" s="45"/>
      <c r="O33" s="124"/>
      <c r="P33" s="20"/>
      <c r="Q33" s="45"/>
      <c r="R33" s="45"/>
      <c r="S33" s="19"/>
      <c r="T33" s="17"/>
      <c r="U33" s="124"/>
      <c r="V33" s="124"/>
      <c r="W33" s="17"/>
      <c r="X33" s="22" t="s">
        <v>172</v>
      </c>
      <c r="Y33" s="22" t="s">
        <v>175</v>
      </c>
      <c r="Z33" s="33">
        <v>42733</v>
      </c>
      <c r="AA33" s="27">
        <v>11996</v>
      </c>
      <c r="AB33" s="22" t="s">
        <v>103</v>
      </c>
      <c r="AC33" s="33">
        <v>42767</v>
      </c>
      <c r="AD33" s="33">
        <v>43100</v>
      </c>
      <c r="AE33" s="24"/>
      <c r="AF33" s="22"/>
      <c r="AG33" s="128"/>
      <c r="AH33" s="128"/>
      <c r="AI33" s="33"/>
      <c r="AJ33" s="24"/>
      <c r="AK33" s="128"/>
      <c r="AL33" s="135">
        <f>95880*12</f>
        <v>1150560</v>
      </c>
      <c r="AM33" s="135"/>
      <c r="AN33" s="135"/>
      <c r="AO33" s="135"/>
      <c r="AP33" s="129">
        <f t="shared" si="0"/>
        <v>0</v>
      </c>
      <c r="AQ33" s="22"/>
      <c r="AR33" s="22"/>
      <c r="AS33" s="22"/>
      <c r="AT33" s="27"/>
      <c r="AU33" s="22"/>
      <c r="AV33" s="21"/>
      <c r="AW33" s="22"/>
      <c r="AX33" s="22"/>
      <c r="AY33" s="27"/>
      <c r="AZ33" s="33"/>
      <c r="BA33" s="27"/>
      <c r="BB33" s="33"/>
      <c r="BC33" s="22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</row>
    <row r="34" spans="1:66" s="8" customFormat="1" ht="25.5" x14ac:dyDescent="0.25">
      <c r="A34" s="97"/>
      <c r="B34" s="95"/>
      <c r="C34" s="17"/>
      <c r="D34" s="17"/>
      <c r="E34" s="17"/>
      <c r="F34" s="115"/>
      <c r="G34" s="14"/>
      <c r="H34" s="21"/>
      <c r="I34" s="21"/>
      <c r="J34" s="21"/>
      <c r="K34" s="65"/>
      <c r="L34" s="117"/>
      <c r="M34" s="17"/>
      <c r="N34" s="45"/>
      <c r="O34" s="124"/>
      <c r="P34" s="20"/>
      <c r="Q34" s="45"/>
      <c r="R34" s="45"/>
      <c r="S34" s="19"/>
      <c r="T34" s="17"/>
      <c r="U34" s="124"/>
      <c r="V34" s="124"/>
      <c r="W34" s="17"/>
      <c r="X34" s="22" t="s">
        <v>169</v>
      </c>
      <c r="Y34" s="22" t="s">
        <v>163</v>
      </c>
      <c r="Z34" s="33">
        <v>42736</v>
      </c>
      <c r="AA34" s="27"/>
      <c r="AB34" s="22" t="s">
        <v>181</v>
      </c>
      <c r="AC34" s="33">
        <v>42736</v>
      </c>
      <c r="AD34" s="33">
        <v>43100</v>
      </c>
      <c r="AE34" s="24"/>
      <c r="AF34" s="22"/>
      <c r="AG34" s="128"/>
      <c r="AH34" s="128"/>
      <c r="AI34" s="33">
        <v>42370</v>
      </c>
      <c r="AJ34" s="24">
        <f>AK34/AL32</f>
        <v>6.6793491864831037E-2</v>
      </c>
      <c r="AK34" s="128">
        <v>38424.959999999999</v>
      </c>
      <c r="AL34" s="129">
        <f>AL33+AK34</f>
        <v>1188984.96</v>
      </c>
      <c r="AM34" s="135"/>
      <c r="AN34" s="135"/>
      <c r="AO34" s="135"/>
      <c r="AP34" s="129">
        <f t="shared" si="0"/>
        <v>0</v>
      </c>
      <c r="AQ34" s="22"/>
      <c r="AR34" s="22"/>
      <c r="AS34" s="22"/>
      <c r="AT34" s="27"/>
      <c r="AU34" s="22"/>
      <c r="AV34" s="21"/>
      <c r="AW34" s="22"/>
      <c r="AX34" s="22"/>
      <c r="AY34" s="27"/>
      <c r="AZ34" s="33"/>
      <c r="BA34" s="27"/>
      <c r="BB34" s="33"/>
      <c r="BC34" s="22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</row>
    <row r="35" spans="1:66" s="8" customFormat="1" x14ac:dyDescent="0.25">
      <c r="A35" s="97"/>
      <c r="B35" s="95"/>
      <c r="C35" s="17"/>
      <c r="D35" s="17"/>
      <c r="E35" s="17"/>
      <c r="F35" s="115"/>
      <c r="G35" s="14"/>
      <c r="H35" s="21"/>
      <c r="I35" s="21"/>
      <c r="J35" s="21"/>
      <c r="K35" s="65"/>
      <c r="L35" s="117"/>
      <c r="M35" s="17"/>
      <c r="N35" s="45"/>
      <c r="O35" s="124"/>
      <c r="P35" s="20"/>
      <c r="Q35" s="45"/>
      <c r="R35" s="45"/>
      <c r="S35" s="19"/>
      <c r="T35" s="17"/>
      <c r="U35" s="124"/>
      <c r="V35" s="124"/>
      <c r="W35" s="17"/>
      <c r="X35" s="22" t="s">
        <v>172</v>
      </c>
      <c r="Y35" s="22" t="s">
        <v>177</v>
      </c>
      <c r="Z35" s="33">
        <v>43096</v>
      </c>
      <c r="AA35" s="27">
        <v>12229</v>
      </c>
      <c r="AB35" s="22" t="s">
        <v>103</v>
      </c>
      <c r="AC35" s="33">
        <v>43101</v>
      </c>
      <c r="AD35" s="33">
        <v>43465</v>
      </c>
      <c r="AE35" s="24"/>
      <c r="AF35" s="22"/>
      <c r="AG35" s="128"/>
      <c r="AH35" s="128"/>
      <c r="AI35" s="33"/>
      <c r="AJ35" s="24"/>
      <c r="AK35" s="128"/>
      <c r="AL35" s="129"/>
      <c r="AM35" s="135"/>
      <c r="AN35" s="135"/>
      <c r="AO35" s="135"/>
      <c r="AP35" s="129">
        <f t="shared" si="0"/>
        <v>0</v>
      </c>
      <c r="AQ35" s="22"/>
      <c r="AR35" s="22"/>
      <c r="AS35" s="22"/>
      <c r="AT35" s="27"/>
      <c r="AU35" s="22"/>
      <c r="AV35" s="21"/>
      <c r="AW35" s="22"/>
      <c r="AX35" s="22"/>
      <c r="AY35" s="27"/>
      <c r="AZ35" s="33"/>
      <c r="BA35" s="27"/>
      <c r="BB35" s="33"/>
      <c r="BC35" s="22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</row>
    <row r="36" spans="1:66" s="8" customFormat="1" ht="25.5" x14ac:dyDescent="0.25">
      <c r="A36" s="97"/>
      <c r="B36" s="95"/>
      <c r="C36" s="17"/>
      <c r="D36" s="17"/>
      <c r="E36" s="17"/>
      <c r="F36" s="115"/>
      <c r="G36" s="14"/>
      <c r="H36" s="21"/>
      <c r="I36" s="21"/>
      <c r="J36" s="21"/>
      <c r="K36" s="65"/>
      <c r="L36" s="117"/>
      <c r="M36" s="17"/>
      <c r="N36" s="45"/>
      <c r="O36" s="124"/>
      <c r="P36" s="20"/>
      <c r="Q36" s="45"/>
      <c r="R36" s="45"/>
      <c r="S36" s="19"/>
      <c r="T36" s="17"/>
      <c r="U36" s="124"/>
      <c r="V36" s="124"/>
      <c r="W36" s="17"/>
      <c r="X36" s="22" t="s">
        <v>169</v>
      </c>
      <c r="Y36" s="22" t="s">
        <v>175</v>
      </c>
      <c r="Z36" s="33">
        <v>43101</v>
      </c>
      <c r="AA36" s="27"/>
      <c r="AB36" s="22" t="s">
        <v>181</v>
      </c>
      <c r="AC36" s="33">
        <v>43101</v>
      </c>
      <c r="AD36" s="33">
        <v>43465</v>
      </c>
      <c r="AE36" s="24"/>
      <c r="AF36" s="22"/>
      <c r="AG36" s="128"/>
      <c r="AH36" s="128"/>
      <c r="AI36" s="33">
        <v>42795</v>
      </c>
      <c r="AJ36" s="24">
        <f>AK36/AL34</f>
        <v>4.1560693921645568E-2</v>
      </c>
      <c r="AK36" s="128">
        <v>49415.040000000001</v>
      </c>
      <c r="AL36" s="137">
        <f>AL34+AK36</f>
        <v>1238400</v>
      </c>
      <c r="AM36" s="135"/>
      <c r="AN36" s="135"/>
      <c r="AO36" s="135"/>
      <c r="AP36" s="129">
        <f t="shared" si="0"/>
        <v>0</v>
      </c>
      <c r="AQ36" s="22"/>
      <c r="AR36" s="22"/>
      <c r="AS36" s="22"/>
      <c r="AT36" s="27"/>
      <c r="AU36" s="22"/>
      <c r="AV36" s="21"/>
      <c r="AW36" s="22"/>
      <c r="AX36" s="22"/>
      <c r="AY36" s="27"/>
      <c r="AZ36" s="33"/>
      <c r="BA36" s="27"/>
      <c r="BB36" s="33"/>
      <c r="BC36" s="22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</row>
    <row r="37" spans="1:66" s="8" customFormat="1" x14ac:dyDescent="0.25">
      <c r="A37" s="97"/>
      <c r="B37" s="95"/>
      <c r="C37" s="17"/>
      <c r="D37" s="17"/>
      <c r="E37" s="17"/>
      <c r="F37" s="115"/>
      <c r="G37" s="14"/>
      <c r="H37" s="21"/>
      <c r="I37" s="21"/>
      <c r="J37" s="21"/>
      <c r="K37" s="65"/>
      <c r="L37" s="117"/>
      <c r="M37" s="17"/>
      <c r="N37" s="45"/>
      <c r="O37" s="124"/>
      <c r="P37" s="20"/>
      <c r="Q37" s="45"/>
      <c r="R37" s="45"/>
      <c r="S37" s="19"/>
      <c r="T37" s="17"/>
      <c r="U37" s="124"/>
      <c r="V37" s="124"/>
      <c r="W37" s="17"/>
      <c r="X37" s="22" t="s">
        <v>172</v>
      </c>
      <c r="Y37" s="22" t="s">
        <v>180</v>
      </c>
      <c r="Z37" s="33">
        <v>43465</v>
      </c>
      <c r="AA37" s="27">
        <v>12475</v>
      </c>
      <c r="AB37" s="22" t="s">
        <v>219</v>
      </c>
      <c r="AC37" s="33">
        <v>43466</v>
      </c>
      <c r="AD37" s="33">
        <v>43556</v>
      </c>
      <c r="AE37" s="24"/>
      <c r="AF37" s="22"/>
      <c r="AG37" s="128"/>
      <c r="AH37" s="128"/>
      <c r="AI37" s="33"/>
      <c r="AJ37" s="24"/>
      <c r="AK37" s="128"/>
      <c r="AL37" s="137"/>
      <c r="AM37" s="135"/>
      <c r="AN37" s="135"/>
      <c r="AO37" s="135"/>
      <c r="AP37" s="129">
        <f t="shared" si="0"/>
        <v>0</v>
      </c>
      <c r="AQ37" s="22"/>
      <c r="AR37" s="22"/>
      <c r="AS37" s="22"/>
      <c r="AT37" s="27"/>
      <c r="AU37" s="22"/>
      <c r="AV37" s="21"/>
      <c r="AW37" s="22"/>
      <c r="AX37" s="22"/>
      <c r="AY37" s="27"/>
      <c r="AZ37" s="33"/>
      <c r="BA37" s="27"/>
      <c r="BB37" s="33"/>
      <c r="BC37" s="22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</row>
    <row r="38" spans="1:66" s="8" customFormat="1" x14ac:dyDescent="0.25">
      <c r="A38" s="97"/>
      <c r="B38" s="95"/>
      <c r="C38" s="17"/>
      <c r="D38" s="17"/>
      <c r="E38" s="17"/>
      <c r="F38" s="115"/>
      <c r="G38" s="14"/>
      <c r="H38" s="21"/>
      <c r="I38" s="21"/>
      <c r="J38" s="21"/>
      <c r="K38" s="65"/>
      <c r="L38" s="117"/>
      <c r="M38" s="17"/>
      <c r="N38" s="45"/>
      <c r="O38" s="124"/>
      <c r="P38" s="20"/>
      <c r="Q38" s="45"/>
      <c r="R38" s="45"/>
      <c r="S38" s="19"/>
      <c r="T38" s="17"/>
      <c r="U38" s="124"/>
      <c r="V38" s="124"/>
      <c r="W38" s="17"/>
      <c r="X38" s="22" t="s">
        <v>172</v>
      </c>
      <c r="Y38" s="22" t="s">
        <v>179</v>
      </c>
      <c r="Z38" s="33">
        <v>43553</v>
      </c>
      <c r="AA38" s="27">
        <v>12526</v>
      </c>
      <c r="AB38" s="22" t="s">
        <v>219</v>
      </c>
      <c r="AC38" s="33">
        <v>43526</v>
      </c>
      <c r="AD38" s="33">
        <v>43646</v>
      </c>
      <c r="AE38" s="24"/>
      <c r="AF38" s="22"/>
      <c r="AG38" s="128"/>
      <c r="AH38" s="128"/>
      <c r="AI38" s="33"/>
      <c r="AJ38" s="24"/>
      <c r="AK38" s="128"/>
      <c r="AL38" s="137"/>
      <c r="AM38" s="135"/>
      <c r="AN38" s="135"/>
      <c r="AO38" s="135"/>
      <c r="AP38" s="129">
        <f t="shared" si="0"/>
        <v>0</v>
      </c>
      <c r="AQ38" s="22"/>
      <c r="AR38" s="22"/>
      <c r="AS38" s="22"/>
      <c r="AT38" s="27"/>
      <c r="AU38" s="22"/>
      <c r="AV38" s="21"/>
      <c r="AW38" s="22"/>
      <c r="AX38" s="22"/>
      <c r="AY38" s="27"/>
      <c r="AZ38" s="33"/>
      <c r="BA38" s="27"/>
      <c r="BB38" s="33"/>
      <c r="BC38" s="22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</row>
    <row r="39" spans="1:66" s="8" customFormat="1" x14ac:dyDescent="0.25">
      <c r="A39" s="97"/>
      <c r="B39" s="95"/>
      <c r="C39" s="17"/>
      <c r="D39" s="17"/>
      <c r="E39" s="17"/>
      <c r="F39" s="115"/>
      <c r="G39" s="14"/>
      <c r="H39" s="21"/>
      <c r="I39" s="21"/>
      <c r="J39" s="21"/>
      <c r="K39" s="65"/>
      <c r="L39" s="117"/>
      <c r="M39" s="17"/>
      <c r="N39" s="45"/>
      <c r="O39" s="124"/>
      <c r="P39" s="20"/>
      <c r="Q39" s="45"/>
      <c r="R39" s="45"/>
      <c r="S39" s="19"/>
      <c r="T39" s="17"/>
      <c r="U39" s="124"/>
      <c r="V39" s="124"/>
      <c r="W39" s="17"/>
      <c r="X39" s="22" t="s">
        <v>172</v>
      </c>
      <c r="Y39" s="22" t="s">
        <v>166</v>
      </c>
      <c r="Z39" s="33">
        <v>43644</v>
      </c>
      <c r="AA39" s="27">
        <v>12585</v>
      </c>
      <c r="AB39" s="22" t="s">
        <v>242</v>
      </c>
      <c r="AC39" s="33">
        <v>43647</v>
      </c>
      <c r="AD39" s="33">
        <v>43830</v>
      </c>
      <c r="AE39" s="24"/>
      <c r="AF39" s="22"/>
      <c r="AG39" s="128"/>
      <c r="AH39" s="128"/>
      <c r="AI39" s="33"/>
      <c r="AJ39" s="24"/>
      <c r="AK39" s="128"/>
      <c r="AL39" s="137"/>
      <c r="AM39" s="135"/>
      <c r="AN39" s="135"/>
      <c r="AO39" s="135"/>
      <c r="AP39" s="129">
        <f t="shared" si="0"/>
        <v>0</v>
      </c>
      <c r="AQ39" s="22"/>
      <c r="AR39" s="22"/>
      <c r="AS39" s="22"/>
      <c r="AT39" s="27"/>
      <c r="AU39" s="22"/>
      <c r="AV39" s="21"/>
      <c r="AW39" s="22"/>
      <c r="AX39" s="22"/>
      <c r="AY39" s="27"/>
      <c r="AZ39" s="33"/>
      <c r="BA39" s="27"/>
      <c r="BB39" s="33"/>
      <c r="BC39" s="22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</row>
    <row r="40" spans="1:66" s="8" customFormat="1" x14ac:dyDescent="0.25">
      <c r="A40" s="97"/>
      <c r="B40" s="95"/>
      <c r="C40" s="17"/>
      <c r="D40" s="17"/>
      <c r="E40" s="17"/>
      <c r="F40" s="115"/>
      <c r="G40" s="14"/>
      <c r="H40" s="21"/>
      <c r="I40" s="21"/>
      <c r="J40" s="21"/>
      <c r="K40" s="65"/>
      <c r="L40" s="117"/>
      <c r="M40" s="17"/>
      <c r="N40" s="45"/>
      <c r="O40" s="124"/>
      <c r="P40" s="20"/>
      <c r="Q40" s="45"/>
      <c r="R40" s="45"/>
      <c r="S40" s="19"/>
      <c r="T40" s="17"/>
      <c r="U40" s="124"/>
      <c r="V40" s="124"/>
      <c r="W40" s="17"/>
      <c r="X40" s="22" t="s">
        <v>172</v>
      </c>
      <c r="Y40" s="22" t="s">
        <v>178</v>
      </c>
      <c r="Z40" s="33">
        <v>43826</v>
      </c>
      <c r="AA40" s="27">
        <v>12719</v>
      </c>
      <c r="AB40" s="22" t="s">
        <v>271</v>
      </c>
      <c r="AC40" s="33">
        <v>43831</v>
      </c>
      <c r="AD40" s="33">
        <v>44196</v>
      </c>
      <c r="AE40" s="24"/>
      <c r="AF40" s="22"/>
      <c r="AG40" s="128"/>
      <c r="AH40" s="128"/>
      <c r="AI40" s="33"/>
      <c r="AJ40" s="24"/>
      <c r="AK40" s="128"/>
      <c r="AL40" s="137"/>
      <c r="AM40" s="135"/>
      <c r="AN40" s="135"/>
      <c r="AO40" s="135"/>
      <c r="AP40" s="129">
        <f t="shared" si="0"/>
        <v>0</v>
      </c>
      <c r="AQ40" s="22"/>
      <c r="AR40" s="22"/>
      <c r="AS40" s="22"/>
      <c r="AT40" s="27"/>
      <c r="AU40" s="22"/>
      <c r="AV40" s="21"/>
      <c r="AW40" s="22"/>
      <c r="AX40" s="22"/>
      <c r="AY40" s="27"/>
      <c r="AZ40" s="33"/>
      <c r="BA40" s="27"/>
      <c r="BB40" s="33"/>
      <c r="BC40" s="22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</row>
    <row r="41" spans="1:66" s="8" customFormat="1" x14ac:dyDescent="0.25">
      <c r="A41" s="97"/>
      <c r="B41" s="95"/>
      <c r="C41" s="17"/>
      <c r="D41" s="17"/>
      <c r="E41" s="17"/>
      <c r="F41" s="115"/>
      <c r="G41" s="14"/>
      <c r="H41" s="21"/>
      <c r="I41" s="21"/>
      <c r="J41" s="21"/>
      <c r="K41" s="65"/>
      <c r="L41" s="117"/>
      <c r="M41" s="17"/>
      <c r="N41" s="45"/>
      <c r="O41" s="124"/>
      <c r="P41" s="20"/>
      <c r="Q41" s="45"/>
      <c r="R41" s="45"/>
      <c r="S41" s="19"/>
      <c r="T41" s="17"/>
      <c r="U41" s="124"/>
      <c r="V41" s="124"/>
      <c r="W41" s="17"/>
      <c r="X41" s="22"/>
      <c r="Y41" s="22"/>
      <c r="Z41" s="33"/>
      <c r="AA41" s="27"/>
      <c r="AB41" s="22"/>
      <c r="AC41" s="33"/>
      <c r="AD41" s="33"/>
      <c r="AE41" s="24"/>
      <c r="AF41" s="22"/>
      <c r="AG41" s="128"/>
      <c r="AH41" s="128"/>
      <c r="AI41" s="33"/>
      <c r="AJ41" s="24"/>
      <c r="AK41" s="128"/>
      <c r="AL41" s="129"/>
      <c r="AM41" s="129"/>
      <c r="AN41" s="129"/>
      <c r="AO41" s="129"/>
      <c r="AP41" s="129">
        <f t="shared" si="0"/>
        <v>0</v>
      </c>
      <c r="AQ41" s="22"/>
      <c r="AR41" s="22"/>
      <c r="AS41" s="22"/>
      <c r="AT41" s="27"/>
      <c r="AU41" s="22"/>
      <c r="AV41" s="21"/>
      <c r="AW41" s="22"/>
      <c r="AX41" s="22"/>
      <c r="AY41" s="27"/>
      <c r="AZ41" s="33"/>
      <c r="BA41" s="27"/>
      <c r="BB41" s="33"/>
      <c r="BC41" s="22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</row>
    <row r="42" spans="1:66" s="8" customFormat="1" x14ac:dyDescent="0.25">
      <c r="A42" s="97">
        <v>3</v>
      </c>
      <c r="B42" s="95" t="s">
        <v>246</v>
      </c>
      <c r="C42" s="17" t="s">
        <v>247</v>
      </c>
      <c r="D42" s="17" t="s">
        <v>122</v>
      </c>
      <c r="E42" s="17" t="s">
        <v>100</v>
      </c>
      <c r="F42" s="115" t="s">
        <v>248</v>
      </c>
      <c r="G42" s="20"/>
      <c r="H42" s="21"/>
      <c r="I42" s="21"/>
      <c r="J42" s="21"/>
      <c r="K42" s="65" t="s">
        <v>249</v>
      </c>
      <c r="L42" s="117" t="s">
        <v>250</v>
      </c>
      <c r="M42" s="44" t="s">
        <v>112</v>
      </c>
      <c r="N42" s="45">
        <v>43748</v>
      </c>
      <c r="O42" s="124">
        <v>950649</v>
      </c>
      <c r="P42" s="20">
        <v>12659</v>
      </c>
      <c r="Q42" s="45">
        <v>43651</v>
      </c>
      <c r="R42" s="45">
        <v>43830</v>
      </c>
      <c r="S42" s="26" t="s">
        <v>101</v>
      </c>
      <c r="T42" s="17"/>
      <c r="U42" s="124"/>
      <c r="V42" s="124"/>
      <c r="W42" s="17" t="s">
        <v>102</v>
      </c>
      <c r="X42" s="22"/>
      <c r="Y42" s="22"/>
      <c r="Z42" s="22"/>
      <c r="AA42" s="27"/>
      <c r="AB42" s="22"/>
      <c r="AC42" s="22"/>
      <c r="AD42" s="22"/>
      <c r="AE42" s="24"/>
      <c r="AF42" s="22"/>
      <c r="AG42" s="128"/>
      <c r="AH42" s="128"/>
      <c r="AI42" s="68"/>
      <c r="AJ42" s="25"/>
      <c r="AK42" s="128"/>
      <c r="AL42" s="129"/>
      <c r="AM42" s="135">
        <f>1890+25030+23090.9+37552+1695+1225+10917+2685+3202+16690</f>
        <v>123976.9</v>
      </c>
      <c r="AN42" s="135">
        <f>12704+53483+49105</f>
        <v>115292</v>
      </c>
      <c r="AO42" s="135">
        <f>47000+100000+100000</f>
        <v>247000</v>
      </c>
      <c r="AP42" s="129">
        <f t="shared" si="0"/>
        <v>239268.9</v>
      </c>
      <c r="AQ42" s="22"/>
      <c r="AR42" s="22"/>
      <c r="AS42" s="22"/>
      <c r="AT42" s="27"/>
      <c r="AU42" s="22"/>
      <c r="AV42" s="21"/>
      <c r="AW42" s="22"/>
      <c r="AX42" s="22"/>
      <c r="AY42" s="27"/>
      <c r="AZ42" s="33"/>
      <c r="BA42" s="27"/>
      <c r="BB42" s="33"/>
      <c r="BC42" s="22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</row>
    <row r="43" spans="1:66" s="8" customFormat="1" x14ac:dyDescent="0.25">
      <c r="A43" s="97"/>
      <c r="B43" s="95"/>
      <c r="C43" s="17"/>
      <c r="D43" s="17"/>
      <c r="E43" s="17"/>
      <c r="F43" s="115"/>
      <c r="G43" s="20"/>
      <c r="H43" s="21"/>
      <c r="I43" s="21"/>
      <c r="J43" s="21"/>
      <c r="K43" s="65"/>
      <c r="L43" s="117"/>
      <c r="M43" s="44"/>
      <c r="N43" s="45"/>
      <c r="O43" s="124"/>
      <c r="P43" s="20"/>
      <c r="Q43" s="45"/>
      <c r="R43" s="45"/>
      <c r="S43" s="26"/>
      <c r="T43" s="17"/>
      <c r="U43" s="124"/>
      <c r="V43" s="124"/>
      <c r="W43" s="17"/>
      <c r="X43" s="22" t="s">
        <v>173</v>
      </c>
      <c r="Y43" s="22" t="s">
        <v>163</v>
      </c>
      <c r="Z43" s="33">
        <v>43825</v>
      </c>
      <c r="AA43" s="27">
        <v>12726</v>
      </c>
      <c r="AB43" s="22" t="s">
        <v>261</v>
      </c>
      <c r="AC43" s="33">
        <v>43831</v>
      </c>
      <c r="AD43" s="33">
        <v>44196</v>
      </c>
      <c r="AE43" s="24"/>
      <c r="AF43" s="22"/>
      <c r="AG43" s="128"/>
      <c r="AH43" s="128"/>
      <c r="AI43" s="68"/>
      <c r="AJ43" s="25"/>
      <c r="AK43" s="128"/>
      <c r="AL43" s="129"/>
      <c r="AM43" s="135"/>
      <c r="AN43" s="135"/>
      <c r="AO43" s="135"/>
      <c r="AP43" s="129">
        <f t="shared" si="0"/>
        <v>0</v>
      </c>
      <c r="AQ43" s="22"/>
      <c r="AR43" s="22"/>
      <c r="AS43" s="22"/>
      <c r="AT43" s="27"/>
      <c r="AU43" s="22"/>
      <c r="AV43" s="21"/>
      <c r="AW43" s="22"/>
      <c r="AX43" s="22"/>
      <c r="AY43" s="27"/>
      <c r="AZ43" s="33"/>
      <c r="BA43" s="27"/>
      <c r="BB43" s="33"/>
      <c r="BC43" s="22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</row>
    <row r="44" spans="1:66" s="8" customFormat="1" x14ac:dyDescent="0.25">
      <c r="A44" s="97"/>
      <c r="B44" s="95"/>
      <c r="C44" s="17"/>
      <c r="D44" s="17"/>
      <c r="E44" s="17"/>
      <c r="F44" s="115"/>
      <c r="G44" s="20"/>
      <c r="H44" s="21"/>
      <c r="I44" s="21"/>
      <c r="J44" s="21"/>
      <c r="K44" s="65"/>
      <c r="L44" s="117"/>
      <c r="M44" s="17"/>
      <c r="N44" s="45"/>
      <c r="O44" s="124"/>
      <c r="P44" s="20"/>
      <c r="Q44" s="45"/>
      <c r="R44" s="45"/>
      <c r="S44" s="26" t="s">
        <v>106</v>
      </c>
      <c r="T44" s="17"/>
      <c r="U44" s="124"/>
      <c r="V44" s="124"/>
      <c r="W44" s="17"/>
      <c r="X44" s="22"/>
      <c r="Y44" s="22"/>
      <c r="Z44" s="22"/>
      <c r="AA44" s="27"/>
      <c r="AB44" s="22"/>
      <c r="AC44" s="22"/>
      <c r="AD44" s="22"/>
      <c r="AE44" s="24"/>
      <c r="AF44" s="22"/>
      <c r="AG44" s="128"/>
      <c r="AH44" s="128"/>
      <c r="AI44" s="68"/>
      <c r="AJ44" s="25"/>
      <c r="AK44" s="128"/>
      <c r="AL44" s="129"/>
      <c r="AM44" s="135">
        <f>8304.61</f>
        <v>8304.61</v>
      </c>
      <c r="AN44" s="135"/>
      <c r="AO44" s="135"/>
      <c r="AP44" s="129">
        <f t="shared" si="0"/>
        <v>8304.61</v>
      </c>
      <c r="AQ44" s="22"/>
      <c r="AR44" s="22"/>
      <c r="AS44" s="22"/>
      <c r="AT44" s="27"/>
      <c r="AU44" s="22"/>
      <c r="AV44" s="21"/>
      <c r="AW44" s="22"/>
      <c r="AX44" s="22"/>
      <c r="AY44" s="27"/>
      <c r="AZ44" s="33"/>
      <c r="BA44" s="27"/>
      <c r="BB44" s="33"/>
      <c r="BC44" s="22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</row>
    <row r="45" spans="1:66" s="8" customFormat="1" x14ac:dyDescent="0.25">
      <c r="A45" s="97">
        <v>4</v>
      </c>
      <c r="B45" s="95" t="s">
        <v>233</v>
      </c>
      <c r="C45" s="17"/>
      <c r="D45" s="17" t="s">
        <v>105</v>
      </c>
      <c r="E45" s="17" t="s">
        <v>100</v>
      </c>
      <c r="F45" s="115" t="s">
        <v>234</v>
      </c>
      <c r="G45" s="20">
        <v>12538</v>
      </c>
      <c r="H45" s="21"/>
      <c r="I45" s="21"/>
      <c r="J45" s="21"/>
      <c r="K45" s="65" t="s">
        <v>235</v>
      </c>
      <c r="L45" s="117" t="s">
        <v>236</v>
      </c>
      <c r="M45" s="17" t="s">
        <v>237</v>
      </c>
      <c r="N45" s="45">
        <v>43621</v>
      </c>
      <c r="O45" s="124">
        <v>632652</v>
      </c>
      <c r="P45" s="20">
        <v>12538</v>
      </c>
      <c r="Q45" s="45">
        <v>43621</v>
      </c>
      <c r="R45" s="45">
        <v>43987</v>
      </c>
      <c r="S45" s="19" t="s">
        <v>101</v>
      </c>
      <c r="T45" s="17"/>
      <c r="U45" s="124"/>
      <c r="V45" s="124"/>
      <c r="W45" s="22"/>
      <c r="X45" s="22"/>
      <c r="Y45" s="22"/>
      <c r="Z45" s="22"/>
      <c r="AA45" s="27"/>
      <c r="AB45" s="22"/>
      <c r="AC45" s="22"/>
      <c r="AD45" s="22"/>
      <c r="AE45" s="24"/>
      <c r="AF45" s="22"/>
      <c r="AG45" s="128"/>
      <c r="AH45" s="128"/>
      <c r="AI45" s="68"/>
      <c r="AJ45" s="25"/>
      <c r="AK45" s="128"/>
      <c r="AL45" s="129"/>
      <c r="AM45" s="135">
        <f>35762.1+37.93+48486.3+105.25+48045.96+90367.61+105.25+40521.96+8638.96+49272.4</f>
        <v>321343.72000000009</v>
      </c>
      <c r="AN45" s="135">
        <f>115383.2</f>
        <v>115383.2</v>
      </c>
      <c r="AO45" s="135">
        <f>115383.2</f>
        <v>115383.2</v>
      </c>
      <c r="AP45" s="129">
        <f t="shared" si="0"/>
        <v>436726.9200000001</v>
      </c>
      <c r="AQ45" s="22"/>
      <c r="AR45" s="22"/>
      <c r="AS45" s="22"/>
      <c r="AT45" s="27"/>
      <c r="AU45" s="22"/>
      <c r="AV45" s="21"/>
      <c r="AW45" s="17" t="s">
        <v>243</v>
      </c>
      <c r="AX45" s="17" t="s">
        <v>244</v>
      </c>
      <c r="AY45" s="20">
        <v>12528</v>
      </c>
      <c r="AZ45" s="45">
        <v>43564</v>
      </c>
      <c r="BA45" s="20">
        <v>12528</v>
      </c>
      <c r="BB45" s="45">
        <v>43199</v>
      </c>
      <c r="BC45" s="22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</row>
    <row r="46" spans="1:66" s="8" customFormat="1" x14ac:dyDescent="0.25">
      <c r="A46" s="97"/>
      <c r="B46" s="95"/>
      <c r="C46" s="17"/>
      <c r="D46" s="17"/>
      <c r="E46" s="17"/>
      <c r="F46" s="115"/>
      <c r="G46" s="20"/>
      <c r="H46" s="21"/>
      <c r="I46" s="21"/>
      <c r="J46" s="21"/>
      <c r="K46" s="65"/>
      <c r="L46" s="117"/>
      <c r="M46" s="17"/>
      <c r="N46" s="45"/>
      <c r="O46" s="124"/>
      <c r="P46" s="20"/>
      <c r="Q46" s="45"/>
      <c r="R46" s="45"/>
      <c r="S46" s="19"/>
      <c r="T46" s="17"/>
      <c r="U46" s="124"/>
      <c r="V46" s="124"/>
      <c r="W46" s="22"/>
      <c r="X46" s="22"/>
      <c r="Y46" s="22"/>
      <c r="Z46" s="22"/>
      <c r="AA46" s="27"/>
      <c r="AB46" s="22"/>
      <c r="AC46" s="22"/>
      <c r="AD46" s="22"/>
      <c r="AE46" s="24"/>
      <c r="AF46" s="22"/>
      <c r="AG46" s="128"/>
      <c r="AH46" s="128"/>
      <c r="AI46" s="68"/>
      <c r="AJ46" s="25"/>
      <c r="AK46" s="128"/>
      <c r="AL46" s="129"/>
      <c r="AM46" s="135"/>
      <c r="AN46" s="135"/>
      <c r="AO46" s="135"/>
      <c r="AP46" s="129">
        <f t="shared" si="0"/>
        <v>0</v>
      </c>
      <c r="AQ46" s="22"/>
      <c r="AR46" s="22"/>
      <c r="AS46" s="22"/>
      <c r="AT46" s="27"/>
      <c r="AU46" s="22"/>
      <c r="AV46" s="21"/>
      <c r="AW46" s="17"/>
      <c r="AX46" s="17"/>
      <c r="AY46" s="20"/>
      <c r="AZ46" s="45"/>
      <c r="BA46" s="20"/>
      <c r="BB46" s="45"/>
      <c r="BC46" s="22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</row>
    <row r="47" spans="1:66" s="8" customFormat="1" x14ac:dyDescent="0.25">
      <c r="A47" s="97">
        <v>5</v>
      </c>
      <c r="B47" s="95" t="s">
        <v>224</v>
      </c>
      <c r="C47" s="17" t="s">
        <v>225</v>
      </c>
      <c r="D47" s="17" t="s">
        <v>230</v>
      </c>
      <c r="E47" s="17" t="s">
        <v>100</v>
      </c>
      <c r="F47" s="115" t="s">
        <v>226</v>
      </c>
      <c r="G47" s="20">
        <v>12482</v>
      </c>
      <c r="H47" s="14" t="s">
        <v>231</v>
      </c>
      <c r="I47" s="69">
        <v>43487</v>
      </c>
      <c r="J47" s="69">
        <v>43852</v>
      </c>
      <c r="K47" s="65" t="s">
        <v>227</v>
      </c>
      <c r="L47" s="117" t="s">
        <v>228</v>
      </c>
      <c r="M47" s="44" t="s">
        <v>229</v>
      </c>
      <c r="N47" s="45">
        <v>43570</v>
      </c>
      <c r="O47" s="124">
        <v>703036.37</v>
      </c>
      <c r="P47" s="20">
        <v>12540</v>
      </c>
      <c r="Q47" s="45">
        <v>43570</v>
      </c>
      <c r="R47" s="45">
        <v>43936</v>
      </c>
      <c r="S47" s="19" t="s">
        <v>101</v>
      </c>
      <c r="T47" s="17"/>
      <c r="U47" s="124"/>
      <c r="V47" s="124"/>
      <c r="W47" s="17" t="s">
        <v>102</v>
      </c>
      <c r="X47" s="22"/>
      <c r="Y47" s="22"/>
      <c r="Z47" s="22"/>
      <c r="AA47" s="27"/>
      <c r="AB47" s="22"/>
      <c r="AC47" s="22"/>
      <c r="AD47" s="22"/>
      <c r="AE47" s="24"/>
      <c r="AF47" s="22"/>
      <c r="AG47" s="128"/>
      <c r="AH47" s="128"/>
      <c r="AI47" s="68"/>
      <c r="AJ47" s="25"/>
      <c r="AK47" s="128"/>
      <c r="AL47" s="129"/>
      <c r="AM47" s="135">
        <v>291461.21999999997</v>
      </c>
      <c r="AN47" s="135"/>
      <c r="AO47" s="135">
        <f>23000+82000</f>
        <v>105000</v>
      </c>
      <c r="AP47" s="129">
        <f t="shared" si="0"/>
        <v>291461.21999999997</v>
      </c>
      <c r="AQ47" s="17" t="s">
        <v>231</v>
      </c>
      <c r="AR47" s="45">
        <v>43487</v>
      </c>
      <c r="AS47" s="45">
        <v>43852</v>
      </c>
      <c r="AT47" s="20">
        <v>12486</v>
      </c>
      <c r="AU47" s="17" t="s">
        <v>232</v>
      </c>
      <c r="AV47" s="14">
        <v>12486</v>
      </c>
      <c r="AW47" s="22"/>
      <c r="AX47" s="22"/>
      <c r="AY47" s="27"/>
      <c r="AZ47" s="33"/>
      <c r="BA47" s="27"/>
      <c r="BB47" s="33"/>
      <c r="BC47" s="22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</row>
    <row r="48" spans="1:66" s="8" customFormat="1" x14ac:dyDescent="0.25">
      <c r="A48" s="97"/>
      <c r="B48" s="95"/>
      <c r="C48" s="17"/>
      <c r="D48" s="17"/>
      <c r="E48" s="17"/>
      <c r="F48" s="115"/>
      <c r="G48" s="20"/>
      <c r="H48" s="14"/>
      <c r="I48" s="14"/>
      <c r="J48" s="14"/>
      <c r="K48" s="65"/>
      <c r="L48" s="117"/>
      <c r="M48" s="17"/>
      <c r="N48" s="45"/>
      <c r="O48" s="124"/>
      <c r="P48" s="20"/>
      <c r="Q48" s="45"/>
      <c r="R48" s="45"/>
      <c r="S48" s="19"/>
      <c r="T48" s="17"/>
      <c r="U48" s="124"/>
      <c r="V48" s="124"/>
      <c r="W48" s="17"/>
      <c r="X48" s="22"/>
      <c r="Y48" s="22"/>
      <c r="Z48" s="22"/>
      <c r="AA48" s="27"/>
      <c r="AB48" s="22"/>
      <c r="AC48" s="22"/>
      <c r="AD48" s="22"/>
      <c r="AE48" s="24"/>
      <c r="AF48" s="22"/>
      <c r="AG48" s="128"/>
      <c r="AH48" s="128"/>
      <c r="AI48" s="68"/>
      <c r="AJ48" s="25"/>
      <c r="AK48" s="128"/>
      <c r="AL48" s="129"/>
      <c r="AM48" s="135"/>
      <c r="AN48" s="135"/>
      <c r="AO48" s="135"/>
      <c r="AP48" s="129">
        <f t="shared" si="0"/>
        <v>0</v>
      </c>
      <c r="AQ48" s="17"/>
      <c r="AR48" s="17"/>
      <c r="AS48" s="17"/>
      <c r="AT48" s="20"/>
      <c r="AU48" s="17"/>
      <c r="AV48" s="14"/>
      <c r="AW48" s="22"/>
      <c r="AX48" s="22"/>
      <c r="AY48" s="27"/>
      <c r="AZ48" s="33"/>
      <c r="BA48" s="27"/>
      <c r="BB48" s="33"/>
      <c r="BC48" s="22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</row>
    <row r="49" spans="1:66" s="8" customFormat="1" x14ac:dyDescent="0.25">
      <c r="A49" s="98">
        <v>6</v>
      </c>
      <c r="B49" s="95" t="s">
        <v>263</v>
      </c>
      <c r="C49" s="17" t="s">
        <v>264</v>
      </c>
      <c r="D49" s="17" t="s">
        <v>245</v>
      </c>
      <c r="E49" s="17" t="s">
        <v>100</v>
      </c>
      <c r="F49" s="115" t="s">
        <v>265</v>
      </c>
      <c r="G49" s="20">
        <v>12710</v>
      </c>
      <c r="H49" s="14"/>
      <c r="I49" s="69"/>
      <c r="J49" s="69"/>
      <c r="K49" s="65" t="s">
        <v>270</v>
      </c>
      <c r="L49" s="117" t="s">
        <v>127</v>
      </c>
      <c r="M49" s="17" t="s">
        <v>108</v>
      </c>
      <c r="N49" s="45">
        <v>43832</v>
      </c>
      <c r="O49" s="124">
        <v>5235558</v>
      </c>
      <c r="P49" s="20">
        <v>12721</v>
      </c>
      <c r="Q49" s="45">
        <v>43842</v>
      </c>
      <c r="R49" s="45">
        <v>44196</v>
      </c>
      <c r="S49" s="26" t="s">
        <v>101</v>
      </c>
      <c r="T49" s="14"/>
      <c r="U49" s="124"/>
      <c r="V49" s="124"/>
      <c r="W49" s="17" t="s">
        <v>102</v>
      </c>
      <c r="X49" s="22"/>
      <c r="Y49" s="22"/>
      <c r="Z49" s="22"/>
      <c r="AA49" s="27"/>
      <c r="AB49" s="22"/>
      <c r="AC49" s="22"/>
      <c r="AD49" s="22"/>
      <c r="AE49" s="24"/>
      <c r="AF49" s="22"/>
      <c r="AG49" s="128"/>
      <c r="AH49" s="128"/>
      <c r="AI49" s="68"/>
      <c r="AJ49" s="25"/>
      <c r="AK49" s="128"/>
      <c r="AL49" s="129"/>
      <c r="AM49" s="135"/>
      <c r="AN49" s="135">
        <f>349354.75+403070.75</f>
        <v>752425.5</v>
      </c>
      <c r="AO49" s="135">
        <v>1155496.25</v>
      </c>
      <c r="AP49" s="129">
        <f t="shared" si="0"/>
        <v>752425.5</v>
      </c>
      <c r="AQ49" s="22"/>
      <c r="AR49" s="22"/>
      <c r="AS49" s="22"/>
      <c r="AT49" s="27"/>
      <c r="AU49" s="22"/>
      <c r="AV49" s="21"/>
      <c r="AW49" s="22"/>
      <c r="AX49" s="22"/>
      <c r="AY49" s="27"/>
      <c r="AZ49" s="33"/>
      <c r="BA49" s="27"/>
      <c r="BB49" s="33"/>
      <c r="BC49" s="22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</row>
    <row r="50" spans="1:66" s="8" customFormat="1" x14ac:dyDescent="0.25">
      <c r="A50" s="98">
        <v>7</v>
      </c>
      <c r="B50" s="95"/>
      <c r="C50" s="17"/>
      <c r="D50" s="17"/>
      <c r="E50" s="17"/>
      <c r="F50" s="115"/>
      <c r="G50" s="20"/>
      <c r="H50" s="14"/>
      <c r="I50" s="69"/>
      <c r="J50" s="69"/>
      <c r="K50" s="65"/>
      <c r="L50" s="117"/>
      <c r="M50" s="17"/>
      <c r="N50" s="45"/>
      <c r="O50" s="124"/>
      <c r="P50" s="20"/>
      <c r="Q50" s="45"/>
      <c r="R50" s="45"/>
      <c r="S50" s="26" t="s">
        <v>267</v>
      </c>
      <c r="T50" s="14"/>
      <c r="U50" s="124"/>
      <c r="V50" s="124"/>
      <c r="W50" s="17"/>
      <c r="X50" s="22"/>
      <c r="Y50" s="22"/>
      <c r="Z50" s="22"/>
      <c r="AA50" s="27"/>
      <c r="AB50" s="22"/>
      <c r="AC50" s="22"/>
      <c r="AD50" s="22"/>
      <c r="AE50" s="24"/>
      <c r="AF50" s="22"/>
      <c r="AG50" s="128"/>
      <c r="AH50" s="128"/>
      <c r="AI50" s="68"/>
      <c r="AJ50" s="25"/>
      <c r="AK50" s="128"/>
      <c r="AL50" s="129"/>
      <c r="AM50" s="135"/>
      <c r="AN50" s="135"/>
      <c r="AO50" s="135"/>
      <c r="AP50" s="129">
        <f t="shared" si="0"/>
        <v>0</v>
      </c>
      <c r="AQ50" s="22"/>
      <c r="AR50" s="22"/>
      <c r="AS50" s="22"/>
      <c r="AT50" s="27"/>
      <c r="AU50" s="22"/>
      <c r="AV50" s="21"/>
      <c r="AW50" s="22"/>
      <c r="AX50" s="22"/>
      <c r="AY50" s="27"/>
      <c r="AZ50" s="33"/>
      <c r="BA50" s="27"/>
      <c r="BB50" s="33"/>
      <c r="BC50" s="22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</row>
    <row r="51" spans="1:66" s="8" customFormat="1" x14ac:dyDescent="0.25">
      <c r="A51" s="98">
        <v>8</v>
      </c>
      <c r="B51" s="95" t="s">
        <v>263</v>
      </c>
      <c r="C51" s="17" t="s">
        <v>264</v>
      </c>
      <c r="D51" s="17" t="s">
        <v>245</v>
      </c>
      <c r="E51" s="17" t="s">
        <v>100</v>
      </c>
      <c r="F51" s="115" t="s">
        <v>265</v>
      </c>
      <c r="G51" s="20">
        <v>12710</v>
      </c>
      <c r="H51" s="14"/>
      <c r="I51" s="69"/>
      <c r="J51" s="69"/>
      <c r="K51" s="65" t="s">
        <v>266</v>
      </c>
      <c r="L51" s="117" t="s">
        <v>220</v>
      </c>
      <c r="M51" s="17" t="s">
        <v>107</v>
      </c>
      <c r="N51" s="45">
        <v>43832</v>
      </c>
      <c r="O51" s="124">
        <v>3973572</v>
      </c>
      <c r="P51" s="20">
        <v>12721</v>
      </c>
      <c r="Q51" s="45">
        <v>43842</v>
      </c>
      <c r="R51" s="45">
        <v>44196</v>
      </c>
      <c r="S51" s="26" t="s">
        <v>101</v>
      </c>
      <c r="T51" s="14"/>
      <c r="U51" s="124"/>
      <c r="V51" s="124"/>
      <c r="W51" s="17" t="s">
        <v>102</v>
      </c>
      <c r="X51" s="22"/>
      <c r="Y51" s="22"/>
      <c r="Z51" s="22"/>
      <c r="AA51" s="27"/>
      <c r="AB51" s="22"/>
      <c r="AC51" s="22"/>
      <c r="AD51" s="22"/>
      <c r="AE51" s="24"/>
      <c r="AF51" s="22"/>
      <c r="AG51" s="128"/>
      <c r="AH51" s="128"/>
      <c r="AI51" s="68"/>
      <c r="AJ51" s="25"/>
      <c r="AK51" s="128"/>
      <c r="AL51" s="129"/>
      <c r="AM51" s="135"/>
      <c r="AN51" s="135">
        <f>320711.1+318823.1</f>
        <v>639534.19999999995</v>
      </c>
      <c r="AO51" s="135">
        <v>962133.3</v>
      </c>
      <c r="AP51" s="129">
        <f t="shared" si="0"/>
        <v>639534.19999999995</v>
      </c>
      <c r="AQ51" s="22"/>
      <c r="AR51" s="22"/>
      <c r="AS51" s="22"/>
      <c r="AT51" s="27"/>
      <c r="AU51" s="22"/>
      <c r="AV51" s="21"/>
      <c r="AW51" s="22"/>
      <c r="AX51" s="22"/>
      <c r="AY51" s="27"/>
      <c r="AZ51" s="33"/>
      <c r="BA51" s="27"/>
      <c r="BB51" s="33"/>
      <c r="BC51" s="22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</row>
    <row r="52" spans="1:66" s="8" customFormat="1" x14ac:dyDescent="0.25">
      <c r="A52" s="98">
        <v>9</v>
      </c>
      <c r="B52" s="95"/>
      <c r="C52" s="17"/>
      <c r="D52" s="17"/>
      <c r="E52" s="17"/>
      <c r="F52" s="115"/>
      <c r="G52" s="20"/>
      <c r="H52" s="14"/>
      <c r="I52" s="69"/>
      <c r="J52" s="69"/>
      <c r="K52" s="65"/>
      <c r="L52" s="117"/>
      <c r="M52" s="17"/>
      <c r="N52" s="45"/>
      <c r="O52" s="124"/>
      <c r="P52" s="20"/>
      <c r="Q52" s="45"/>
      <c r="R52" s="45"/>
      <c r="S52" s="26" t="s">
        <v>267</v>
      </c>
      <c r="T52" s="14"/>
      <c r="U52" s="124"/>
      <c r="V52" s="124"/>
      <c r="W52" s="17"/>
      <c r="X52" s="22"/>
      <c r="Y52" s="22"/>
      <c r="Z52" s="22"/>
      <c r="AA52" s="27"/>
      <c r="AB52" s="22"/>
      <c r="AC52" s="22"/>
      <c r="AD52" s="22"/>
      <c r="AE52" s="24"/>
      <c r="AF52" s="22"/>
      <c r="AG52" s="128"/>
      <c r="AH52" s="128"/>
      <c r="AI52" s="68"/>
      <c r="AJ52" s="25"/>
      <c r="AK52" s="128"/>
      <c r="AL52" s="129"/>
      <c r="AM52" s="135"/>
      <c r="AN52" s="135"/>
      <c r="AO52" s="135"/>
      <c r="AP52" s="129">
        <f t="shared" si="0"/>
        <v>0</v>
      </c>
      <c r="AQ52" s="22"/>
      <c r="AR52" s="22"/>
      <c r="AS52" s="22"/>
      <c r="AT52" s="27"/>
      <c r="AU52" s="22"/>
      <c r="AV52" s="21"/>
      <c r="AW52" s="22"/>
      <c r="AX52" s="22"/>
      <c r="AY52" s="27"/>
      <c r="AZ52" s="33"/>
      <c r="BA52" s="27"/>
      <c r="BB52" s="33"/>
      <c r="BC52" s="22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</row>
    <row r="53" spans="1:66" s="8" customFormat="1" x14ac:dyDescent="0.25">
      <c r="A53" s="97">
        <v>10</v>
      </c>
      <c r="B53" s="95" t="s">
        <v>195</v>
      </c>
      <c r="C53" s="17" t="s">
        <v>123</v>
      </c>
      <c r="D53" s="17" t="s">
        <v>119</v>
      </c>
      <c r="E53" s="17" t="s">
        <v>100</v>
      </c>
      <c r="F53" s="115" t="s">
        <v>196</v>
      </c>
      <c r="G53" s="20">
        <v>11732</v>
      </c>
      <c r="H53" s="17"/>
      <c r="I53" s="17"/>
      <c r="J53" s="17"/>
      <c r="K53" s="15" t="s">
        <v>197</v>
      </c>
      <c r="L53" s="117" t="s">
        <v>198</v>
      </c>
      <c r="M53" s="17" t="s">
        <v>199</v>
      </c>
      <c r="N53" s="45">
        <v>42398</v>
      </c>
      <c r="O53" s="124">
        <v>2350155.92</v>
      </c>
      <c r="P53" s="20">
        <v>11824</v>
      </c>
      <c r="Q53" s="45">
        <v>42398</v>
      </c>
      <c r="R53" s="45">
        <v>42760</v>
      </c>
      <c r="S53" s="19" t="s">
        <v>101</v>
      </c>
      <c r="T53" s="22"/>
      <c r="U53" s="128"/>
      <c r="V53" s="128"/>
      <c r="W53" s="22"/>
      <c r="X53" s="26"/>
      <c r="Y53" s="26"/>
      <c r="Z53" s="33"/>
      <c r="AA53" s="50"/>
      <c r="AB53" s="26"/>
      <c r="AC53" s="33"/>
      <c r="AD53" s="33"/>
      <c r="AE53" s="24"/>
      <c r="AF53" s="22"/>
      <c r="AG53" s="128"/>
      <c r="AH53" s="128"/>
      <c r="AI53" s="33"/>
      <c r="AJ53" s="24"/>
      <c r="AK53" s="128"/>
      <c r="AL53" s="135">
        <f>O53</f>
        <v>2350155.92</v>
      </c>
      <c r="AM53" s="135">
        <f>141387.14+6444.77+2231.45+1217.91+1061.06+1107.19+2145.05+15184.77+645.86+9356.85+51456.75+5834.75+2777.21+8547.13+2989.42+12819.66</f>
        <v>265206.96999999997</v>
      </c>
      <c r="AN53" s="135"/>
      <c r="AO53" s="135"/>
      <c r="AP53" s="129">
        <f t="shared" si="0"/>
        <v>265206.96999999997</v>
      </c>
      <c r="AQ53" s="22"/>
      <c r="AR53" s="22"/>
      <c r="AS53" s="22"/>
      <c r="AT53" s="27"/>
      <c r="AU53" s="22"/>
      <c r="AV53" s="21"/>
      <c r="AW53" s="22"/>
      <c r="AX53" s="22"/>
      <c r="AY53" s="27"/>
      <c r="AZ53" s="33"/>
      <c r="BA53" s="27"/>
      <c r="BB53" s="33"/>
      <c r="BC53" s="17" t="s">
        <v>114</v>
      </c>
      <c r="BD53" s="14" t="s">
        <v>113</v>
      </c>
      <c r="BE53" s="51">
        <v>42750</v>
      </c>
      <c r="BF53" s="51">
        <v>43048</v>
      </c>
      <c r="BG53" s="70">
        <f>SUM(AP53+AP57)/AL59</f>
        <v>0.51124218380076769</v>
      </c>
      <c r="BH53" s="14"/>
      <c r="BI53" s="69">
        <v>42460</v>
      </c>
      <c r="BJ53" s="14" t="s">
        <v>110</v>
      </c>
      <c r="BK53" s="14" t="s">
        <v>111</v>
      </c>
      <c r="BL53" s="21"/>
      <c r="BM53" s="21"/>
      <c r="BN53" s="21"/>
    </row>
    <row r="54" spans="1:66" s="8" customFormat="1" x14ac:dyDescent="0.25">
      <c r="A54" s="97"/>
      <c r="B54" s="95"/>
      <c r="C54" s="17"/>
      <c r="D54" s="17"/>
      <c r="E54" s="17"/>
      <c r="F54" s="115"/>
      <c r="G54" s="20"/>
      <c r="H54" s="17"/>
      <c r="I54" s="17"/>
      <c r="J54" s="17"/>
      <c r="K54" s="15"/>
      <c r="L54" s="117"/>
      <c r="M54" s="17"/>
      <c r="N54" s="45"/>
      <c r="O54" s="124"/>
      <c r="P54" s="20"/>
      <c r="Q54" s="45"/>
      <c r="R54" s="45"/>
      <c r="S54" s="19"/>
      <c r="T54" s="22"/>
      <c r="U54" s="128"/>
      <c r="V54" s="128"/>
      <c r="W54" s="22"/>
      <c r="X54" s="22" t="s">
        <v>162</v>
      </c>
      <c r="Y54" s="26" t="s">
        <v>174</v>
      </c>
      <c r="Z54" s="33">
        <v>42690</v>
      </c>
      <c r="AA54" s="50">
        <v>12002</v>
      </c>
      <c r="AB54" s="26" t="s">
        <v>200</v>
      </c>
      <c r="AC54" s="33">
        <v>42756</v>
      </c>
      <c r="AD54" s="33">
        <v>43056</v>
      </c>
      <c r="AE54" s="24">
        <f>AG54/AL53</f>
        <v>2.7914752141211127E-2</v>
      </c>
      <c r="AF54" s="22"/>
      <c r="AG54" s="128">
        <v>65604.02</v>
      </c>
      <c r="AH54" s="128"/>
      <c r="AI54" s="33"/>
      <c r="AJ54" s="24"/>
      <c r="AK54" s="128"/>
      <c r="AL54" s="135">
        <f>AL53+AG54</f>
        <v>2415759.94</v>
      </c>
      <c r="AM54" s="135"/>
      <c r="AN54" s="135"/>
      <c r="AO54" s="135"/>
      <c r="AP54" s="129">
        <f t="shared" si="0"/>
        <v>0</v>
      </c>
      <c r="AQ54" s="22"/>
      <c r="AR54" s="22"/>
      <c r="AS54" s="22"/>
      <c r="AT54" s="27"/>
      <c r="AU54" s="22"/>
      <c r="AV54" s="21"/>
      <c r="AW54" s="22"/>
      <c r="AX54" s="22"/>
      <c r="AY54" s="27"/>
      <c r="AZ54" s="33"/>
      <c r="BA54" s="27"/>
      <c r="BB54" s="33"/>
      <c r="BC54" s="17"/>
      <c r="BD54" s="14"/>
      <c r="BE54" s="51">
        <v>43049</v>
      </c>
      <c r="BF54" s="51">
        <v>43349</v>
      </c>
      <c r="BG54" s="70"/>
      <c r="BH54" s="14"/>
      <c r="BI54" s="69"/>
      <c r="BJ54" s="14"/>
      <c r="BK54" s="14"/>
      <c r="BL54" s="21"/>
      <c r="BM54" s="21"/>
      <c r="BN54" s="21"/>
    </row>
    <row r="55" spans="1:66" s="8" customFormat="1" x14ac:dyDescent="0.25">
      <c r="A55" s="97"/>
      <c r="B55" s="95"/>
      <c r="C55" s="17"/>
      <c r="D55" s="17"/>
      <c r="E55" s="17"/>
      <c r="F55" s="115"/>
      <c r="G55" s="20"/>
      <c r="H55" s="17"/>
      <c r="I55" s="17"/>
      <c r="J55" s="17"/>
      <c r="K55" s="15"/>
      <c r="L55" s="117"/>
      <c r="M55" s="17"/>
      <c r="N55" s="45"/>
      <c r="O55" s="124"/>
      <c r="P55" s="20"/>
      <c r="Q55" s="45"/>
      <c r="R55" s="45"/>
      <c r="S55" s="19"/>
      <c r="T55" s="22"/>
      <c r="U55" s="128"/>
      <c r="V55" s="128"/>
      <c r="W55" s="22"/>
      <c r="X55" s="22" t="s">
        <v>162</v>
      </c>
      <c r="Y55" s="26" t="s">
        <v>164</v>
      </c>
      <c r="Z55" s="33">
        <v>43024</v>
      </c>
      <c r="AA55" s="50">
        <v>12175</v>
      </c>
      <c r="AB55" s="26" t="s">
        <v>201</v>
      </c>
      <c r="AC55" s="33">
        <v>43057</v>
      </c>
      <c r="AD55" s="33">
        <v>43387</v>
      </c>
      <c r="AE55" s="24"/>
      <c r="AF55" s="22"/>
      <c r="AG55" s="128"/>
      <c r="AH55" s="128"/>
      <c r="AI55" s="33"/>
      <c r="AJ55" s="24"/>
      <c r="AK55" s="128"/>
      <c r="AL55" s="135"/>
      <c r="AM55" s="135"/>
      <c r="AN55" s="135"/>
      <c r="AO55" s="135"/>
      <c r="AP55" s="129">
        <f t="shared" si="0"/>
        <v>0</v>
      </c>
      <c r="AQ55" s="22"/>
      <c r="AR55" s="22"/>
      <c r="AS55" s="22"/>
      <c r="AT55" s="27"/>
      <c r="AU55" s="22"/>
      <c r="AV55" s="21"/>
      <c r="AW55" s="22"/>
      <c r="AX55" s="22"/>
      <c r="AY55" s="27"/>
      <c r="AZ55" s="33"/>
      <c r="BA55" s="27"/>
      <c r="BB55" s="33"/>
      <c r="BC55" s="17"/>
      <c r="BD55" s="14"/>
      <c r="BE55" s="51">
        <v>43350</v>
      </c>
      <c r="BF55" s="51">
        <v>43650</v>
      </c>
      <c r="BG55" s="70"/>
      <c r="BH55" s="14"/>
      <c r="BI55" s="69"/>
      <c r="BJ55" s="14"/>
      <c r="BK55" s="14"/>
      <c r="BL55" s="21"/>
      <c r="BM55" s="21"/>
      <c r="BN55" s="21"/>
    </row>
    <row r="56" spans="1:66" s="8" customFormat="1" x14ac:dyDescent="0.25">
      <c r="A56" s="97"/>
      <c r="B56" s="95"/>
      <c r="C56" s="17"/>
      <c r="D56" s="17"/>
      <c r="E56" s="17"/>
      <c r="F56" s="115"/>
      <c r="G56" s="20"/>
      <c r="H56" s="17"/>
      <c r="I56" s="17"/>
      <c r="J56" s="17"/>
      <c r="K56" s="15"/>
      <c r="L56" s="117"/>
      <c r="M56" s="17"/>
      <c r="N56" s="45"/>
      <c r="O56" s="124"/>
      <c r="P56" s="20"/>
      <c r="Q56" s="45"/>
      <c r="R56" s="45"/>
      <c r="S56" s="19"/>
      <c r="T56" s="22"/>
      <c r="U56" s="128"/>
      <c r="V56" s="128"/>
      <c r="W56" s="22"/>
      <c r="X56" s="22" t="s">
        <v>171</v>
      </c>
      <c r="Y56" s="26" t="s">
        <v>208</v>
      </c>
      <c r="Z56" s="33">
        <v>43346</v>
      </c>
      <c r="AA56" s="50">
        <v>12385</v>
      </c>
      <c r="AB56" s="26" t="s">
        <v>201</v>
      </c>
      <c r="AC56" s="33">
        <v>43388</v>
      </c>
      <c r="AD56" s="33">
        <v>43718</v>
      </c>
      <c r="AE56" s="24"/>
      <c r="AF56" s="22"/>
      <c r="AG56" s="128"/>
      <c r="AH56" s="128"/>
      <c r="AI56" s="33"/>
      <c r="AJ56" s="24"/>
      <c r="AK56" s="128"/>
      <c r="AL56" s="135"/>
      <c r="AM56" s="135"/>
      <c r="AN56" s="135"/>
      <c r="AO56" s="135"/>
      <c r="AP56" s="129">
        <f t="shared" si="0"/>
        <v>0</v>
      </c>
      <c r="AQ56" s="22"/>
      <c r="AR56" s="22"/>
      <c r="AS56" s="22"/>
      <c r="AT56" s="27"/>
      <c r="AU56" s="22"/>
      <c r="AV56" s="21"/>
      <c r="AW56" s="22"/>
      <c r="AX56" s="22"/>
      <c r="AY56" s="27"/>
      <c r="AZ56" s="33"/>
      <c r="BA56" s="27"/>
      <c r="BB56" s="33"/>
      <c r="BC56" s="17"/>
      <c r="BD56" s="14"/>
      <c r="BE56" s="51">
        <v>43651</v>
      </c>
      <c r="BF56" s="51">
        <v>43816</v>
      </c>
      <c r="BG56" s="70"/>
      <c r="BH56" s="14"/>
      <c r="BI56" s="69"/>
      <c r="BJ56" s="14"/>
      <c r="BK56" s="14"/>
      <c r="BL56" s="21"/>
      <c r="BM56" s="21"/>
      <c r="BN56" s="21"/>
    </row>
    <row r="57" spans="1:66" s="8" customFormat="1" ht="25.5" x14ac:dyDescent="0.25">
      <c r="A57" s="97"/>
      <c r="B57" s="95"/>
      <c r="C57" s="17"/>
      <c r="D57" s="17"/>
      <c r="E57" s="17"/>
      <c r="F57" s="115"/>
      <c r="G57" s="20"/>
      <c r="H57" s="17"/>
      <c r="I57" s="17"/>
      <c r="J57" s="17"/>
      <c r="K57" s="15"/>
      <c r="L57" s="117"/>
      <c r="M57" s="17"/>
      <c r="N57" s="45"/>
      <c r="O57" s="124"/>
      <c r="P57" s="20"/>
      <c r="Q57" s="45"/>
      <c r="R57" s="45"/>
      <c r="S57" s="19" t="s">
        <v>106</v>
      </c>
      <c r="T57" s="22"/>
      <c r="U57" s="128"/>
      <c r="V57" s="128"/>
      <c r="W57" s="22"/>
      <c r="X57" s="22" t="s">
        <v>171</v>
      </c>
      <c r="Y57" s="26" t="s">
        <v>204</v>
      </c>
      <c r="Z57" s="33">
        <v>43647</v>
      </c>
      <c r="AA57" s="50">
        <v>12609</v>
      </c>
      <c r="AB57" s="26" t="s">
        <v>252</v>
      </c>
      <c r="AC57" s="33">
        <v>43719</v>
      </c>
      <c r="AD57" s="33">
        <v>43829</v>
      </c>
      <c r="AE57" s="24"/>
      <c r="AF57" s="22"/>
      <c r="AG57" s="128"/>
      <c r="AH57" s="128"/>
      <c r="AI57" s="33"/>
      <c r="AJ57" s="24"/>
      <c r="AK57" s="128"/>
      <c r="AL57" s="135"/>
      <c r="AM57" s="135">
        <f>128145.68+31604.23+43989.78+62637.15+54831+56913.72+99000.33+31516.68+133163.2+73433.89+116637.82+26104.04+9320.4+133036.5+40236.09</f>
        <v>1040570.51</v>
      </c>
      <c r="AN57" s="135">
        <f>19171.7</f>
        <v>19171.7</v>
      </c>
      <c r="AO57" s="135">
        <v>137616.68</v>
      </c>
      <c r="AP57" s="129">
        <f>AM57+AN57</f>
        <v>1059742.21</v>
      </c>
      <c r="AQ57" s="22"/>
      <c r="AR57" s="22"/>
      <c r="AS57" s="22"/>
      <c r="AT57" s="27"/>
      <c r="AU57" s="22"/>
      <c r="AV57" s="21"/>
      <c r="AW57" s="22"/>
      <c r="AX57" s="22"/>
      <c r="AY57" s="27"/>
      <c r="AZ57" s="33"/>
      <c r="BA57" s="27"/>
      <c r="BB57" s="33"/>
      <c r="BC57" s="17"/>
      <c r="BD57" s="14"/>
      <c r="BE57" s="51">
        <v>43817</v>
      </c>
      <c r="BF57" s="51">
        <v>43877</v>
      </c>
      <c r="BG57" s="70"/>
      <c r="BH57" s="14"/>
      <c r="BI57" s="69"/>
      <c r="BJ57" s="14"/>
      <c r="BK57" s="14"/>
      <c r="BL57" s="21"/>
      <c r="BM57" s="21"/>
      <c r="BN57" s="21"/>
    </row>
    <row r="58" spans="1:66" s="8" customFormat="1" ht="25.5" x14ac:dyDescent="0.25">
      <c r="A58" s="97"/>
      <c r="B58" s="95"/>
      <c r="C58" s="17"/>
      <c r="D58" s="17"/>
      <c r="E58" s="17"/>
      <c r="F58" s="115"/>
      <c r="G58" s="20"/>
      <c r="H58" s="17"/>
      <c r="I58" s="17"/>
      <c r="J58" s="17"/>
      <c r="K58" s="15"/>
      <c r="L58" s="117"/>
      <c r="M58" s="17"/>
      <c r="N58" s="45"/>
      <c r="O58" s="124"/>
      <c r="P58" s="20"/>
      <c r="Q58" s="45"/>
      <c r="R58" s="45"/>
      <c r="S58" s="19"/>
      <c r="T58" s="22"/>
      <c r="U58" s="128"/>
      <c r="V58" s="128"/>
      <c r="W58" s="22"/>
      <c r="X58" s="22" t="s">
        <v>171</v>
      </c>
      <c r="Y58" s="26" t="s">
        <v>206</v>
      </c>
      <c r="Z58" s="33">
        <v>43817</v>
      </c>
      <c r="AA58" s="50">
        <v>12717</v>
      </c>
      <c r="AB58" s="26" t="s">
        <v>253</v>
      </c>
      <c r="AC58" s="33">
        <v>43830</v>
      </c>
      <c r="AD58" s="33">
        <v>43920</v>
      </c>
      <c r="AE58" s="24"/>
      <c r="AF58" s="22"/>
      <c r="AG58" s="128"/>
      <c r="AH58" s="128"/>
      <c r="AI58" s="33"/>
      <c r="AJ58" s="24"/>
      <c r="AK58" s="128"/>
      <c r="AL58" s="136"/>
      <c r="AM58" s="135"/>
      <c r="AN58" s="135"/>
      <c r="AO58" s="135"/>
      <c r="AP58" s="129">
        <f t="shared" si="0"/>
        <v>0</v>
      </c>
      <c r="AQ58" s="22"/>
      <c r="AR58" s="22"/>
      <c r="AS58" s="22"/>
      <c r="AT58" s="27"/>
      <c r="AU58" s="22"/>
      <c r="AV58" s="21"/>
      <c r="AW58" s="22"/>
      <c r="AX58" s="22"/>
      <c r="AY58" s="27"/>
      <c r="AZ58" s="33"/>
      <c r="BA58" s="27"/>
      <c r="BB58" s="33"/>
      <c r="BC58" s="17"/>
      <c r="BD58" s="14"/>
      <c r="BE58" s="51">
        <v>43878</v>
      </c>
      <c r="BF58" s="51">
        <v>44058</v>
      </c>
      <c r="BG58" s="70"/>
      <c r="BH58" s="14"/>
      <c r="BI58" s="69"/>
      <c r="BJ58" s="14"/>
      <c r="BK58" s="14"/>
      <c r="BL58" s="21"/>
      <c r="BM58" s="21"/>
      <c r="BN58" s="21"/>
    </row>
    <row r="59" spans="1:66" s="8" customFormat="1" ht="25.5" x14ac:dyDescent="0.25">
      <c r="A59" s="97"/>
      <c r="B59" s="95"/>
      <c r="C59" s="17"/>
      <c r="D59" s="17"/>
      <c r="E59" s="17"/>
      <c r="F59" s="115"/>
      <c r="G59" s="20"/>
      <c r="H59" s="17"/>
      <c r="I59" s="17"/>
      <c r="J59" s="17"/>
      <c r="K59" s="15"/>
      <c r="L59" s="117"/>
      <c r="M59" s="17"/>
      <c r="N59" s="45"/>
      <c r="O59" s="124"/>
      <c r="P59" s="20"/>
      <c r="Q59" s="45"/>
      <c r="R59" s="45"/>
      <c r="S59" s="19"/>
      <c r="T59" s="22"/>
      <c r="U59" s="128"/>
      <c r="V59" s="128"/>
      <c r="W59" s="22"/>
      <c r="X59" s="22" t="s">
        <v>171</v>
      </c>
      <c r="Y59" s="26" t="s">
        <v>207</v>
      </c>
      <c r="Z59" s="33">
        <v>43875</v>
      </c>
      <c r="AA59" s="50">
        <v>12743</v>
      </c>
      <c r="AB59" s="26" t="s">
        <v>260</v>
      </c>
      <c r="AC59" s="33">
        <v>43921</v>
      </c>
      <c r="AD59" s="33">
        <v>44101</v>
      </c>
      <c r="AE59" s="24">
        <f>AG59/AL54</f>
        <v>7.2799998496539356E-2</v>
      </c>
      <c r="AF59" s="22"/>
      <c r="AG59" s="128">
        <v>175867.32</v>
      </c>
      <c r="AH59" s="128"/>
      <c r="AI59" s="33"/>
      <c r="AJ59" s="24"/>
      <c r="AK59" s="128"/>
      <c r="AL59" s="136">
        <f>AL54+AG59</f>
        <v>2591627.2599999998</v>
      </c>
      <c r="AM59" s="135"/>
      <c r="AN59" s="135"/>
      <c r="AO59" s="135"/>
      <c r="AP59" s="129">
        <f t="shared" si="0"/>
        <v>0</v>
      </c>
      <c r="AQ59" s="22"/>
      <c r="AR59" s="22"/>
      <c r="AS59" s="22"/>
      <c r="AT59" s="27"/>
      <c r="AU59" s="22"/>
      <c r="AV59" s="21"/>
      <c r="AW59" s="22"/>
      <c r="AX59" s="22"/>
      <c r="AY59" s="27"/>
      <c r="AZ59" s="33"/>
      <c r="BA59" s="27"/>
      <c r="BB59" s="33"/>
      <c r="BC59" s="17"/>
      <c r="BD59" s="14"/>
      <c r="BE59" s="51"/>
      <c r="BF59" s="51"/>
      <c r="BG59" s="70"/>
      <c r="BH59" s="14"/>
      <c r="BI59" s="69"/>
      <c r="BJ59" s="14"/>
      <c r="BK59" s="14"/>
      <c r="BL59" s="21"/>
      <c r="BM59" s="21"/>
      <c r="BN59" s="21"/>
    </row>
    <row r="60" spans="1:66" s="8" customFormat="1" x14ac:dyDescent="0.25">
      <c r="A60" s="97"/>
      <c r="B60" s="95"/>
      <c r="C60" s="17"/>
      <c r="D60" s="17"/>
      <c r="E60" s="17"/>
      <c r="F60" s="115"/>
      <c r="G60" s="20"/>
      <c r="H60" s="17"/>
      <c r="I60" s="17"/>
      <c r="J60" s="17"/>
      <c r="K60" s="15"/>
      <c r="L60" s="117"/>
      <c r="M60" s="17"/>
      <c r="N60" s="45"/>
      <c r="O60" s="124"/>
      <c r="P60" s="20"/>
      <c r="Q60" s="45"/>
      <c r="R60" s="45"/>
      <c r="S60" s="19"/>
      <c r="T60" s="22"/>
      <c r="U60" s="128"/>
      <c r="V60" s="128"/>
      <c r="W60" s="22"/>
      <c r="X60" s="22"/>
      <c r="Y60" s="26"/>
      <c r="Z60" s="33"/>
      <c r="AA60" s="50"/>
      <c r="AB60" s="26"/>
      <c r="AC60" s="33"/>
      <c r="AD60" s="33"/>
      <c r="AE60" s="24"/>
      <c r="AF60" s="22"/>
      <c r="AG60" s="128"/>
      <c r="AH60" s="128"/>
      <c r="AI60" s="33"/>
      <c r="AJ60" s="24"/>
      <c r="AK60" s="128"/>
      <c r="AL60" s="135"/>
      <c r="AM60" s="135"/>
      <c r="AN60" s="135"/>
      <c r="AO60" s="135"/>
      <c r="AP60" s="129">
        <f t="shared" si="0"/>
        <v>0</v>
      </c>
      <c r="AQ60" s="22"/>
      <c r="AR60" s="22"/>
      <c r="AS60" s="22"/>
      <c r="AT60" s="27"/>
      <c r="AU60" s="22"/>
      <c r="AV60" s="21"/>
      <c r="AW60" s="22"/>
      <c r="AX60" s="22"/>
      <c r="AY60" s="27"/>
      <c r="AZ60" s="33"/>
      <c r="BA60" s="27"/>
      <c r="BB60" s="33"/>
      <c r="BC60" s="17"/>
      <c r="BD60" s="14"/>
      <c r="BE60" s="21"/>
      <c r="BF60" s="21"/>
      <c r="BG60" s="70"/>
      <c r="BH60" s="14"/>
      <c r="BI60" s="69"/>
      <c r="BJ60" s="14"/>
      <c r="BK60" s="14"/>
      <c r="BL60" s="21"/>
      <c r="BM60" s="21"/>
      <c r="BN60" s="21"/>
    </row>
    <row r="61" spans="1:66" s="8" customFormat="1" x14ac:dyDescent="0.25">
      <c r="A61" s="97">
        <v>11</v>
      </c>
      <c r="B61" s="95" t="s">
        <v>184</v>
      </c>
      <c r="C61" s="17" t="s">
        <v>185</v>
      </c>
      <c r="D61" s="17" t="s">
        <v>121</v>
      </c>
      <c r="E61" s="71" t="s">
        <v>100</v>
      </c>
      <c r="F61" s="115" t="s">
        <v>186</v>
      </c>
      <c r="G61" s="14">
        <v>11816</v>
      </c>
      <c r="H61" s="19" t="s">
        <v>189</v>
      </c>
      <c r="I61" s="69">
        <v>42514</v>
      </c>
      <c r="J61" s="69">
        <v>42879</v>
      </c>
      <c r="K61" s="15" t="s">
        <v>190</v>
      </c>
      <c r="L61" s="117" t="s">
        <v>191</v>
      </c>
      <c r="M61" s="17" t="s">
        <v>192</v>
      </c>
      <c r="N61" s="45">
        <v>42825</v>
      </c>
      <c r="O61" s="125">
        <v>899588.1</v>
      </c>
      <c r="P61" s="72">
        <v>12057</v>
      </c>
      <c r="Q61" s="73">
        <v>42828</v>
      </c>
      <c r="R61" s="73">
        <v>43100</v>
      </c>
      <c r="S61" s="74" t="s">
        <v>101</v>
      </c>
      <c r="T61" s="22"/>
      <c r="U61" s="129"/>
      <c r="V61" s="128"/>
      <c r="W61" s="14" t="s">
        <v>102</v>
      </c>
      <c r="X61" s="26"/>
      <c r="Y61" s="26"/>
      <c r="Z61" s="33"/>
      <c r="AA61" s="27"/>
      <c r="AB61" s="22"/>
      <c r="AC61" s="33"/>
      <c r="AD61" s="33"/>
      <c r="AE61" s="24"/>
      <c r="AF61" s="24"/>
      <c r="AG61" s="128"/>
      <c r="AH61" s="128"/>
      <c r="AI61" s="25"/>
      <c r="AJ61" s="25"/>
      <c r="AK61" s="128"/>
      <c r="AL61" s="129">
        <f>O61</f>
        <v>899588.1</v>
      </c>
      <c r="AM61" s="135">
        <f>669103.06+60185+59573.07+21096.36+60797.13+10133.96+104127.14+109285.05+10133.96+10133.96+10408.21+98969.23+10133.99+113493.46+114610.93+111466.04+112416.82+103640.38+92363.98+162970.7+74811.1+73765.02+80090.27+84837.52+84332.21+90907.89+95442.39+98002.18+100050.02+96612.58+95442.39+94052.78</f>
        <v>3113388.7800000003</v>
      </c>
      <c r="AN61" s="135">
        <f>70548.56+89564.41</f>
        <v>160112.97</v>
      </c>
      <c r="AO61" s="135">
        <v>253388.28</v>
      </c>
      <c r="AP61" s="129">
        <f t="shared" si="0"/>
        <v>3273501.7500000005</v>
      </c>
      <c r="AQ61" s="19" t="s">
        <v>189</v>
      </c>
      <c r="AR61" s="69">
        <v>42514</v>
      </c>
      <c r="AS61" s="69">
        <v>42879</v>
      </c>
      <c r="AT61" s="75">
        <v>12047</v>
      </c>
      <c r="AU61" s="17" t="s">
        <v>188</v>
      </c>
      <c r="AV61" s="75">
        <v>12047</v>
      </c>
      <c r="AW61" s="22"/>
      <c r="AX61" s="22"/>
      <c r="AY61" s="27"/>
      <c r="AZ61" s="33"/>
      <c r="BA61" s="27"/>
      <c r="BB61" s="33"/>
      <c r="BC61" s="22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</row>
    <row r="62" spans="1:66" s="8" customFormat="1" x14ac:dyDescent="0.25">
      <c r="A62" s="97"/>
      <c r="B62" s="95"/>
      <c r="C62" s="17"/>
      <c r="D62" s="17"/>
      <c r="E62" s="71"/>
      <c r="F62" s="115"/>
      <c r="G62" s="14"/>
      <c r="H62" s="19"/>
      <c r="I62" s="69"/>
      <c r="J62" s="69"/>
      <c r="K62" s="15"/>
      <c r="L62" s="117"/>
      <c r="M62" s="17"/>
      <c r="N62" s="45"/>
      <c r="O62" s="125"/>
      <c r="P62" s="72"/>
      <c r="Q62" s="73"/>
      <c r="R62" s="73"/>
      <c r="S62" s="74"/>
      <c r="T62" s="22"/>
      <c r="U62" s="129"/>
      <c r="V62" s="128"/>
      <c r="W62" s="14"/>
      <c r="X62" s="26" t="s">
        <v>173</v>
      </c>
      <c r="Y62" s="26" t="s">
        <v>193</v>
      </c>
      <c r="Z62" s="33">
        <v>42886</v>
      </c>
      <c r="AA62" s="27">
        <v>12098</v>
      </c>
      <c r="AB62" s="22" t="s">
        <v>194</v>
      </c>
      <c r="AC62" s="33">
        <v>42887</v>
      </c>
      <c r="AD62" s="33">
        <v>43100</v>
      </c>
      <c r="AE62" s="24">
        <f>AG62/AL61</f>
        <v>0.14553150491875116</v>
      </c>
      <c r="AF62" s="24"/>
      <c r="AG62" s="128">
        <f>18702.63*7</f>
        <v>130918.41</v>
      </c>
      <c r="AH62" s="128"/>
      <c r="AI62" s="25"/>
      <c r="AJ62" s="25"/>
      <c r="AK62" s="128"/>
      <c r="AL62" s="129">
        <f>AL61+AG62</f>
        <v>1030506.51</v>
      </c>
      <c r="AM62" s="138"/>
      <c r="AN62" s="138"/>
      <c r="AO62" s="138"/>
      <c r="AP62" s="129">
        <f t="shared" si="0"/>
        <v>0</v>
      </c>
      <c r="AQ62" s="19"/>
      <c r="AR62" s="69"/>
      <c r="AS62" s="69"/>
      <c r="AT62" s="75"/>
      <c r="AU62" s="17"/>
      <c r="AV62" s="75"/>
      <c r="AW62" s="22"/>
      <c r="AX62" s="22"/>
      <c r="AY62" s="27"/>
      <c r="AZ62" s="33"/>
      <c r="BA62" s="27"/>
      <c r="BB62" s="33"/>
      <c r="BC62" s="22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</row>
    <row r="63" spans="1:66" s="8" customFormat="1" x14ac:dyDescent="0.25">
      <c r="A63" s="97"/>
      <c r="B63" s="95"/>
      <c r="C63" s="17"/>
      <c r="D63" s="17"/>
      <c r="E63" s="71"/>
      <c r="F63" s="115"/>
      <c r="G63" s="14"/>
      <c r="H63" s="19"/>
      <c r="I63" s="69"/>
      <c r="J63" s="69"/>
      <c r="K63" s="15"/>
      <c r="L63" s="117"/>
      <c r="M63" s="17"/>
      <c r="N63" s="45"/>
      <c r="O63" s="125"/>
      <c r="P63" s="72"/>
      <c r="Q63" s="73"/>
      <c r="R63" s="73"/>
      <c r="S63" s="74"/>
      <c r="T63" s="22"/>
      <c r="U63" s="129"/>
      <c r="V63" s="128"/>
      <c r="W63" s="14"/>
      <c r="X63" s="26" t="s">
        <v>173</v>
      </c>
      <c r="Y63" s="26" t="s">
        <v>175</v>
      </c>
      <c r="Z63" s="33">
        <v>43096</v>
      </c>
      <c r="AA63" s="27">
        <v>12223</v>
      </c>
      <c r="AB63" s="22" t="s">
        <v>203</v>
      </c>
      <c r="AC63" s="33">
        <v>43101</v>
      </c>
      <c r="AD63" s="33">
        <v>43465</v>
      </c>
      <c r="AE63" s="24"/>
      <c r="AF63" s="24"/>
      <c r="AG63" s="128"/>
      <c r="AH63" s="128"/>
      <c r="AI63" s="25"/>
      <c r="AJ63" s="25"/>
      <c r="AK63" s="128"/>
      <c r="AL63" s="129">
        <v>1432833.48</v>
      </c>
      <c r="AM63" s="138"/>
      <c r="AN63" s="138"/>
      <c r="AO63" s="138"/>
      <c r="AP63" s="129">
        <f t="shared" si="0"/>
        <v>0</v>
      </c>
      <c r="AQ63" s="19"/>
      <c r="AR63" s="69"/>
      <c r="AS63" s="69"/>
      <c r="AT63" s="75"/>
      <c r="AU63" s="17"/>
      <c r="AV63" s="75"/>
      <c r="AW63" s="22"/>
      <c r="AX63" s="22"/>
      <c r="AY63" s="27"/>
      <c r="AZ63" s="33"/>
      <c r="BA63" s="27"/>
      <c r="BB63" s="33"/>
      <c r="BC63" s="22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</row>
    <row r="64" spans="1:66" s="8" customFormat="1" ht="25.5" x14ac:dyDescent="0.25">
      <c r="A64" s="97"/>
      <c r="B64" s="95"/>
      <c r="C64" s="17"/>
      <c r="D64" s="17"/>
      <c r="E64" s="71"/>
      <c r="F64" s="115"/>
      <c r="G64" s="14"/>
      <c r="H64" s="19"/>
      <c r="I64" s="69"/>
      <c r="J64" s="69"/>
      <c r="K64" s="15"/>
      <c r="L64" s="117"/>
      <c r="M64" s="17"/>
      <c r="N64" s="45"/>
      <c r="O64" s="125"/>
      <c r="P64" s="72"/>
      <c r="Q64" s="73"/>
      <c r="R64" s="73"/>
      <c r="S64" s="74"/>
      <c r="T64" s="22"/>
      <c r="U64" s="129"/>
      <c r="V64" s="128"/>
      <c r="W64" s="14"/>
      <c r="X64" s="26" t="s">
        <v>168</v>
      </c>
      <c r="Y64" s="26" t="s">
        <v>163</v>
      </c>
      <c r="Z64" s="33">
        <v>43101</v>
      </c>
      <c r="AA64" s="27"/>
      <c r="AB64" s="22" t="s">
        <v>210</v>
      </c>
      <c r="AC64" s="33">
        <v>43101</v>
      </c>
      <c r="AD64" s="33">
        <v>43465</v>
      </c>
      <c r="AE64" s="24">
        <f>AG64/AL63</f>
        <v>5.7734161823186879E-2</v>
      </c>
      <c r="AF64" s="24"/>
      <c r="AG64" s="128">
        <v>82723.44</v>
      </c>
      <c r="AH64" s="128"/>
      <c r="AI64" s="25"/>
      <c r="AJ64" s="25"/>
      <c r="AK64" s="128"/>
      <c r="AL64" s="137">
        <f>AL63+AG64</f>
        <v>1515556.92</v>
      </c>
      <c r="AM64" s="138"/>
      <c r="AN64" s="138"/>
      <c r="AO64" s="138"/>
      <c r="AP64" s="129">
        <f t="shared" si="0"/>
        <v>0</v>
      </c>
      <c r="AQ64" s="19"/>
      <c r="AR64" s="69"/>
      <c r="AS64" s="69"/>
      <c r="AT64" s="75"/>
      <c r="AU64" s="17"/>
      <c r="AV64" s="75"/>
      <c r="AW64" s="22"/>
      <c r="AX64" s="22"/>
      <c r="AY64" s="27"/>
      <c r="AZ64" s="33"/>
      <c r="BA64" s="27"/>
      <c r="BB64" s="33"/>
      <c r="BC64" s="22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</row>
    <row r="65" spans="1:66" s="8" customFormat="1" ht="25.5" x14ac:dyDescent="0.25">
      <c r="A65" s="97"/>
      <c r="B65" s="95"/>
      <c r="C65" s="17"/>
      <c r="D65" s="17"/>
      <c r="E65" s="71"/>
      <c r="F65" s="115"/>
      <c r="G65" s="14"/>
      <c r="H65" s="19"/>
      <c r="I65" s="69"/>
      <c r="J65" s="69"/>
      <c r="K65" s="15"/>
      <c r="L65" s="117"/>
      <c r="M65" s="17"/>
      <c r="N65" s="45"/>
      <c r="O65" s="125"/>
      <c r="P65" s="72"/>
      <c r="Q65" s="73"/>
      <c r="R65" s="73"/>
      <c r="S65" s="74"/>
      <c r="T65" s="22"/>
      <c r="U65" s="129"/>
      <c r="V65" s="128"/>
      <c r="W65" s="14"/>
      <c r="X65" s="26" t="s">
        <v>173</v>
      </c>
      <c r="Y65" s="26" t="s">
        <v>177</v>
      </c>
      <c r="Z65" s="33">
        <v>43465</v>
      </c>
      <c r="AA65" s="27">
        <v>12474</v>
      </c>
      <c r="AB65" s="22" t="s">
        <v>217</v>
      </c>
      <c r="AC65" s="33">
        <v>43466</v>
      </c>
      <c r="AD65" s="33">
        <v>43830</v>
      </c>
      <c r="AE65" s="24"/>
      <c r="AF65" s="24"/>
      <c r="AG65" s="128"/>
      <c r="AH65" s="128"/>
      <c r="AI65" s="25"/>
      <c r="AJ65" s="25"/>
      <c r="AK65" s="128"/>
      <c r="AL65" s="137"/>
      <c r="AM65" s="138"/>
      <c r="AN65" s="138"/>
      <c r="AO65" s="138"/>
      <c r="AP65" s="129">
        <f t="shared" si="0"/>
        <v>0</v>
      </c>
      <c r="AQ65" s="19"/>
      <c r="AR65" s="69"/>
      <c r="AS65" s="69"/>
      <c r="AT65" s="75"/>
      <c r="AU65" s="17"/>
      <c r="AV65" s="75"/>
      <c r="AW65" s="22"/>
      <c r="AX65" s="22"/>
      <c r="AY65" s="27"/>
      <c r="AZ65" s="33"/>
      <c r="BA65" s="27"/>
      <c r="BB65" s="33"/>
      <c r="BC65" s="22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</row>
    <row r="66" spans="1:66" s="8" customFormat="1" ht="25.5" x14ac:dyDescent="0.25">
      <c r="A66" s="97"/>
      <c r="B66" s="95"/>
      <c r="C66" s="17"/>
      <c r="D66" s="17"/>
      <c r="E66" s="71"/>
      <c r="F66" s="115"/>
      <c r="G66" s="14"/>
      <c r="H66" s="19"/>
      <c r="I66" s="69"/>
      <c r="J66" s="69"/>
      <c r="K66" s="15"/>
      <c r="L66" s="117"/>
      <c r="M66" s="17"/>
      <c r="N66" s="45"/>
      <c r="O66" s="125"/>
      <c r="P66" s="72"/>
      <c r="Q66" s="73"/>
      <c r="R66" s="73"/>
      <c r="S66" s="74"/>
      <c r="T66" s="22"/>
      <c r="U66" s="129"/>
      <c r="V66" s="128"/>
      <c r="W66" s="14"/>
      <c r="X66" s="26" t="s">
        <v>173</v>
      </c>
      <c r="Y66" s="26" t="s">
        <v>204</v>
      </c>
      <c r="Z66" s="33">
        <v>43553</v>
      </c>
      <c r="AA66" s="27">
        <v>12526</v>
      </c>
      <c r="AB66" s="22" t="s">
        <v>217</v>
      </c>
      <c r="AC66" s="33">
        <v>43556</v>
      </c>
      <c r="AD66" s="33">
        <v>43617</v>
      </c>
      <c r="AE66" s="24"/>
      <c r="AF66" s="24"/>
      <c r="AG66" s="128"/>
      <c r="AH66" s="128"/>
      <c r="AI66" s="25"/>
      <c r="AJ66" s="25"/>
      <c r="AK66" s="128"/>
      <c r="AL66" s="137"/>
      <c r="AM66" s="138"/>
      <c r="AN66" s="138"/>
      <c r="AO66" s="138"/>
      <c r="AP66" s="129">
        <f t="shared" si="0"/>
        <v>0</v>
      </c>
      <c r="AQ66" s="19"/>
      <c r="AR66" s="69"/>
      <c r="AS66" s="69"/>
      <c r="AT66" s="75"/>
      <c r="AU66" s="17"/>
      <c r="AV66" s="75"/>
      <c r="AW66" s="22"/>
      <c r="AX66" s="22"/>
      <c r="AY66" s="27"/>
      <c r="AZ66" s="33"/>
      <c r="BA66" s="27"/>
      <c r="BB66" s="33"/>
      <c r="BC66" s="22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</row>
    <row r="67" spans="1:66" s="8" customFormat="1" ht="25.5" x14ac:dyDescent="0.25">
      <c r="A67" s="97"/>
      <c r="B67" s="95"/>
      <c r="C67" s="17"/>
      <c r="D67" s="17"/>
      <c r="E67" s="71"/>
      <c r="F67" s="115"/>
      <c r="G67" s="14"/>
      <c r="H67" s="19"/>
      <c r="I67" s="69"/>
      <c r="J67" s="69"/>
      <c r="K67" s="15"/>
      <c r="L67" s="117"/>
      <c r="M67" s="17"/>
      <c r="N67" s="45"/>
      <c r="O67" s="125"/>
      <c r="P67" s="72"/>
      <c r="Q67" s="73"/>
      <c r="R67" s="73"/>
      <c r="S67" s="74"/>
      <c r="T67" s="22"/>
      <c r="U67" s="129"/>
      <c r="V67" s="128"/>
      <c r="W67" s="14"/>
      <c r="X67" s="26" t="s">
        <v>173</v>
      </c>
      <c r="Y67" s="26" t="s">
        <v>206</v>
      </c>
      <c r="Z67" s="33">
        <v>43644</v>
      </c>
      <c r="AA67" s="27">
        <v>12585</v>
      </c>
      <c r="AB67" s="22" t="s">
        <v>241</v>
      </c>
      <c r="AC67" s="33">
        <v>43647</v>
      </c>
      <c r="AD67" s="33">
        <v>43830</v>
      </c>
      <c r="AE67" s="24"/>
      <c r="AF67" s="24"/>
      <c r="AG67" s="128"/>
      <c r="AH67" s="128"/>
      <c r="AI67" s="25"/>
      <c r="AJ67" s="25"/>
      <c r="AK67" s="128"/>
      <c r="AL67" s="137"/>
      <c r="AM67" s="138"/>
      <c r="AN67" s="138"/>
      <c r="AO67" s="138"/>
      <c r="AP67" s="129">
        <f t="shared" si="0"/>
        <v>0</v>
      </c>
      <c r="AQ67" s="19"/>
      <c r="AR67" s="69"/>
      <c r="AS67" s="69"/>
      <c r="AT67" s="75"/>
      <c r="AU67" s="17"/>
      <c r="AV67" s="75"/>
      <c r="AW67" s="22"/>
      <c r="AX67" s="22"/>
      <c r="AY67" s="27"/>
      <c r="AZ67" s="33"/>
      <c r="BA67" s="27"/>
      <c r="BB67" s="33"/>
      <c r="BC67" s="22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</row>
    <row r="68" spans="1:66" s="8" customFormat="1" ht="25.5" x14ac:dyDescent="0.25">
      <c r="A68" s="97"/>
      <c r="B68" s="95"/>
      <c r="C68" s="17"/>
      <c r="D68" s="17"/>
      <c r="E68" s="71"/>
      <c r="F68" s="115"/>
      <c r="G68" s="14"/>
      <c r="H68" s="19"/>
      <c r="I68" s="69"/>
      <c r="J68" s="69"/>
      <c r="K68" s="15"/>
      <c r="L68" s="117"/>
      <c r="M68" s="17"/>
      <c r="N68" s="45"/>
      <c r="O68" s="125"/>
      <c r="P68" s="72"/>
      <c r="Q68" s="73"/>
      <c r="R68" s="73"/>
      <c r="S68" s="74"/>
      <c r="T68" s="22"/>
      <c r="U68" s="129"/>
      <c r="V68" s="128"/>
      <c r="W68" s="14"/>
      <c r="X68" s="26" t="s">
        <v>173</v>
      </c>
      <c r="Y68" s="26" t="s">
        <v>207</v>
      </c>
      <c r="Z68" s="33">
        <v>43826</v>
      </c>
      <c r="AA68" s="27">
        <v>12710</v>
      </c>
      <c r="AB68" s="22" t="s">
        <v>268</v>
      </c>
      <c r="AC68" s="33">
        <v>43831</v>
      </c>
      <c r="AD68" s="33">
        <v>44196</v>
      </c>
      <c r="AE68" s="24"/>
      <c r="AF68" s="24"/>
      <c r="AG68" s="128"/>
      <c r="AH68" s="128"/>
      <c r="AI68" s="25"/>
      <c r="AJ68" s="25"/>
      <c r="AK68" s="128"/>
      <c r="AL68" s="137"/>
      <c r="AM68" s="138"/>
      <c r="AN68" s="138"/>
      <c r="AO68" s="138"/>
      <c r="AP68" s="129">
        <f t="shared" si="0"/>
        <v>0</v>
      </c>
      <c r="AQ68" s="19"/>
      <c r="AR68" s="69"/>
      <c r="AS68" s="69"/>
      <c r="AT68" s="75"/>
      <c r="AU68" s="17"/>
      <c r="AV68" s="75"/>
      <c r="AW68" s="22"/>
      <c r="AX68" s="22"/>
      <c r="AY68" s="27"/>
      <c r="AZ68" s="33"/>
      <c r="BA68" s="27"/>
      <c r="BB68" s="33"/>
      <c r="BC68" s="22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</row>
    <row r="69" spans="1:66" s="8" customFormat="1" x14ac:dyDescent="0.25">
      <c r="A69" s="97"/>
      <c r="B69" s="95"/>
      <c r="C69" s="17"/>
      <c r="D69" s="17"/>
      <c r="E69" s="71"/>
      <c r="F69" s="115"/>
      <c r="G69" s="14"/>
      <c r="H69" s="19"/>
      <c r="I69" s="69"/>
      <c r="J69" s="69"/>
      <c r="K69" s="15"/>
      <c r="L69" s="117"/>
      <c r="M69" s="17"/>
      <c r="N69" s="45"/>
      <c r="O69" s="125"/>
      <c r="P69" s="72"/>
      <c r="Q69" s="73"/>
      <c r="R69" s="73"/>
      <c r="S69" s="74"/>
      <c r="T69" s="22"/>
      <c r="U69" s="129"/>
      <c r="V69" s="128"/>
      <c r="W69" s="14"/>
      <c r="X69" s="26"/>
      <c r="Y69" s="26"/>
      <c r="Z69" s="33"/>
      <c r="AA69" s="27"/>
      <c r="AB69" s="22"/>
      <c r="AC69" s="33"/>
      <c r="AD69" s="33"/>
      <c r="AE69" s="24"/>
      <c r="AF69" s="24"/>
      <c r="AG69" s="128"/>
      <c r="AH69" s="128"/>
      <c r="AI69" s="25"/>
      <c r="AJ69" s="25"/>
      <c r="AK69" s="128"/>
      <c r="AL69" s="129"/>
      <c r="AM69" s="135"/>
      <c r="AN69" s="135"/>
      <c r="AO69" s="135"/>
      <c r="AP69" s="129">
        <f t="shared" si="0"/>
        <v>0</v>
      </c>
      <c r="AQ69" s="19"/>
      <c r="AR69" s="69"/>
      <c r="AS69" s="69"/>
      <c r="AT69" s="75"/>
      <c r="AU69" s="17"/>
      <c r="AV69" s="75"/>
      <c r="AW69" s="22"/>
      <c r="AX69" s="22"/>
      <c r="AY69" s="27"/>
      <c r="AZ69" s="33"/>
      <c r="BA69" s="27"/>
      <c r="BB69" s="33"/>
      <c r="BC69" s="22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</row>
    <row r="70" spans="1:66" s="8" customFormat="1" x14ac:dyDescent="0.25">
      <c r="A70" s="97">
        <v>12</v>
      </c>
      <c r="B70" s="95" t="s">
        <v>184</v>
      </c>
      <c r="C70" s="17" t="s">
        <v>185</v>
      </c>
      <c r="D70" s="17" t="s">
        <v>121</v>
      </c>
      <c r="E70" s="71" t="s">
        <v>100</v>
      </c>
      <c r="F70" s="115" t="s">
        <v>186</v>
      </c>
      <c r="G70" s="14">
        <v>11816</v>
      </c>
      <c r="H70" s="19" t="s">
        <v>187</v>
      </c>
      <c r="I70" s="69">
        <v>42514</v>
      </c>
      <c r="J70" s="69">
        <v>42879</v>
      </c>
      <c r="K70" s="15" t="s">
        <v>183</v>
      </c>
      <c r="L70" s="117" t="s">
        <v>127</v>
      </c>
      <c r="M70" s="17" t="s">
        <v>108</v>
      </c>
      <c r="N70" s="45">
        <v>42825</v>
      </c>
      <c r="O70" s="125">
        <v>1705866.81</v>
      </c>
      <c r="P70" s="72">
        <v>12057</v>
      </c>
      <c r="Q70" s="73">
        <v>42828</v>
      </c>
      <c r="R70" s="73">
        <v>43100</v>
      </c>
      <c r="S70" s="74" t="s">
        <v>101</v>
      </c>
      <c r="T70" s="17"/>
      <c r="U70" s="124"/>
      <c r="V70" s="124"/>
      <c r="W70" s="14" t="s">
        <v>102</v>
      </c>
      <c r="X70" s="26"/>
      <c r="Y70" s="26"/>
      <c r="Z70" s="33"/>
      <c r="AA70" s="27"/>
      <c r="AB70" s="22"/>
      <c r="AC70" s="33"/>
      <c r="AD70" s="33"/>
      <c r="AE70" s="24"/>
      <c r="AF70" s="24"/>
      <c r="AG70" s="128"/>
      <c r="AH70" s="128"/>
      <c r="AI70" s="25"/>
      <c r="AJ70" s="25"/>
      <c r="AK70" s="128"/>
      <c r="AL70" s="129">
        <f>O70</f>
        <v>1705866.81</v>
      </c>
      <c r="AM70" s="135">
        <f>123679.97+129714.13+14403.92+117645.81+140029.17+141920.25+14590+171244.18+172457.2+174485.44+152728.09+179145.73+177943.26+171022.19+162970.7+143595.26+135517.91+134355.41+140652.68+142638.9+151732.57+155717.68+156199.87+151528.67+157843.51</f>
        <v>3513762.5</v>
      </c>
      <c r="AN70" s="135">
        <f>155138.21+161645.94</f>
        <v>316784.15000000002</v>
      </c>
      <c r="AO70" s="135">
        <v>487531.49</v>
      </c>
      <c r="AP70" s="129">
        <f t="shared" si="0"/>
        <v>3830546.65</v>
      </c>
      <c r="AQ70" s="19" t="s">
        <v>187</v>
      </c>
      <c r="AR70" s="69">
        <v>42514</v>
      </c>
      <c r="AS70" s="69">
        <v>42879</v>
      </c>
      <c r="AT70" s="75">
        <v>12047</v>
      </c>
      <c r="AU70" s="17" t="s">
        <v>188</v>
      </c>
      <c r="AV70" s="75">
        <v>12047</v>
      </c>
      <c r="AW70" s="22"/>
      <c r="AX70" s="22"/>
      <c r="AY70" s="27"/>
      <c r="AZ70" s="33"/>
      <c r="BA70" s="27"/>
      <c r="BB70" s="33"/>
      <c r="BC70" s="22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</row>
    <row r="71" spans="1:66" s="8" customFormat="1" x14ac:dyDescent="0.25">
      <c r="A71" s="97"/>
      <c r="B71" s="95"/>
      <c r="C71" s="17"/>
      <c r="D71" s="17"/>
      <c r="E71" s="71"/>
      <c r="F71" s="115"/>
      <c r="G71" s="14"/>
      <c r="H71" s="19"/>
      <c r="I71" s="69"/>
      <c r="J71" s="69"/>
      <c r="K71" s="15"/>
      <c r="L71" s="117"/>
      <c r="M71" s="17"/>
      <c r="N71" s="45"/>
      <c r="O71" s="125"/>
      <c r="P71" s="72"/>
      <c r="Q71" s="73"/>
      <c r="R71" s="73"/>
      <c r="S71" s="74"/>
      <c r="T71" s="17"/>
      <c r="U71" s="124"/>
      <c r="V71" s="124"/>
      <c r="W71" s="14"/>
      <c r="X71" s="26" t="s">
        <v>173</v>
      </c>
      <c r="Y71" s="26" t="s">
        <v>163</v>
      </c>
      <c r="Z71" s="33">
        <v>43000</v>
      </c>
      <c r="AA71" s="27">
        <v>12180</v>
      </c>
      <c r="AB71" s="22" t="s">
        <v>131</v>
      </c>
      <c r="AC71" s="33">
        <v>43000</v>
      </c>
      <c r="AD71" s="33">
        <v>43100</v>
      </c>
      <c r="AE71" s="24">
        <f>AG71/AL70</f>
        <v>2.8586018389091E-2</v>
      </c>
      <c r="AF71" s="24"/>
      <c r="AG71" s="128">
        <v>48763.94</v>
      </c>
      <c r="AH71" s="128"/>
      <c r="AI71" s="25"/>
      <c r="AJ71" s="25"/>
      <c r="AK71" s="128"/>
      <c r="AL71" s="129">
        <f>AL70+AG71</f>
        <v>1754630.75</v>
      </c>
      <c r="AM71" s="135"/>
      <c r="AN71" s="135"/>
      <c r="AO71" s="135"/>
      <c r="AP71" s="129">
        <f t="shared" si="0"/>
        <v>0</v>
      </c>
      <c r="AQ71" s="19"/>
      <c r="AR71" s="69"/>
      <c r="AS71" s="69"/>
      <c r="AT71" s="75"/>
      <c r="AU71" s="17"/>
      <c r="AV71" s="75"/>
      <c r="AW71" s="22"/>
      <c r="AX71" s="22"/>
      <c r="AY71" s="27"/>
      <c r="AZ71" s="33"/>
      <c r="BA71" s="27"/>
      <c r="BB71" s="33"/>
      <c r="BC71" s="22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</row>
    <row r="72" spans="1:66" s="8" customFormat="1" x14ac:dyDescent="0.25">
      <c r="A72" s="97"/>
      <c r="B72" s="95"/>
      <c r="C72" s="17"/>
      <c r="D72" s="17"/>
      <c r="E72" s="71"/>
      <c r="F72" s="115"/>
      <c r="G72" s="14"/>
      <c r="H72" s="19"/>
      <c r="I72" s="69"/>
      <c r="J72" s="69"/>
      <c r="K72" s="15"/>
      <c r="L72" s="117"/>
      <c r="M72" s="17"/>
      <c r="N72" s="45"/>
      <c r="O72" s="125"/>
      <c r="P72" s="72"/>
      <c r="Q72" s="73"/>
      <c r="R72" s="73"/>
      <c r="S72" s="74"/>
      <c r="T72" s="17"/>
      <c r="U72" s="124"/>
      <c r="V72" s="124"/>
      <c r="W72" s="14"/>
      <c r="X72" s="26" t="s">
        <v>173</v>
      </c>
      <c r="Y72" s="26" t="s">
        <v>175</v>
      </c>
      <c r="Z72" s="33">
        <v>43096</v>
      </c>
      <c r="AA72" s="27">
        <v>12224</v>
      </c>
      <c r="AB72" s="22" t="s">
        <v>167</v>
      </c>
      <c r="AC72" s="33">
        <v>43101</v>
      </c>
      <c r="AD72" s="33">
        <v>43465</v>
      </c>
      <c r="AE72" s="24"/>
      <c r="AF72" s="24"/>
      <c r="AG72" s="128"/>
      <c r="AH72" s="128"/>
      <c r="AI72" s="25"/>
      <c r="AJ72" s="25"/>
      <c r="AK72" s="128"/>
      <c r="AL72" s="137">
        <f>AL71+206193.97*3</f>
        <v>2373212.66</v>
      </c>
      <c r="AM72" s="135"/>
      <c r="AN72" s="135"/>
      <c r="AO72" s="135"/>
      <c r="AP72" s="129">
        <f t="shared" si="0"/>
        <v>0</v>
      </c>
      <c r="AQ72" s="19"/>
      <c r="AR72" s="69"/>
      <c r="AS72" s="69"/>
      <c r="AT72" s="75"/>
      <c r="AU72" s="17"/>
      <c r="AV72" s="75"/>
      <c r="AW72" s="22"/>
      <c r="AX72" s="22"/>
      <c r="AY72" s="27"/>
      <c r="AZ72" s="33"/>
      <c r="BA72" s="27"/>
      <c r="BB72" s="33"/>
      <c r="BC72" s="22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</row>
    <row r="73" spans="1:66" s="8" customFormat="1" ht="25.5" x14ac:dyDescent="0.25">
      <c r="A73" s="97"/>
      <c r="B73" s="95"/>
      <c r="C73" s="17"/>
      <c r="D73" s="17"/>
      <c r="E73" s="71"/>
      <c r="F73" s="115"/>
      <c r="G73" s="14"/>
      <c r="H73" s="19"/>
      <c r="I73" s="69"/>
      <c r="J73" s="69"/>
      <c r="K73" s="15"/>
      <c r="L73" s="117"/>
      <c r="M73" s="17"/>
      <c r="N73" s="45"/>
      <c r="O73" s="125"/>
      <c r="P73" s="72"/>
      <c r="Q73" s="73"/>
      <c r="R73" s="73"/>
      <c r="S73" s="74"/>
      <c r="T73" s="17"/>
      <c r="U73" s="124"/>
      <c r="V73" s="124"/>
      <c r="W73" s="14"/>
      <c r="X73" s="26" t="s">
        <v>173</v>
      </c>
      <c r="Y73" s="26" t="s">
        <v>208</v>
      </c>
      <c r="Z73" s="33">
        <v>43465</v>
      </c>
      <c r="AA73" s="27">
        <v>12471</v>
      </c>
      <c r="AB73" s="22" t="s">
        <v>218</v>
      </c>
      <c r="AC73" s="33">
        <v>43466</v>
      </c>
      <c r="AD73" s="33">
        <v>43555</v>
      </c>
      <c r="AE73" s="24"/>
      <c r="AF73" s="24"/>
      <c r="AG73" s="128"/>
      <c r="AH73" s="128"/>
      <c r="AI73" s="25"/>
      <c r="AJ73" s="25"/>
      <c r="AK73" s="128"/>
      <c r="AL73" s="129"/>
      <c r="AM73" s="135"/>
      <c r="AN73" s="135"/>
      <c r="AO73" s="135"/>
      <c r="AP73" s="129">
        <f t="shared" si="0"/>
        <v>0</v>
      </c>
      <c r="AQ73" s="19"/>
      <c r="AR73" s="69"/>
      <c r="AS73" s="69"/>
      <c r="AT73" s="75"/>
      <c r="AU73" s="17"/>
      <c r="AV73" s="75"/>
      <c r="AW73" s="22"/>
      <c r="AX73" s="22"/>
      <c r="AY73" s="27"/>
      <c r="AZ73" s="33"/>
      <c r="BA73" s="27"/>
      <c r="BB73" s="33"/>
      <c r="BC73" s="22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</row>
    <row r="74" spans="1:66" s="8" customFormat="1" ht="25.5" x14ac:dyDescent="0.25">
      <c r="A74" s="97"/>
      <c r="B74" s="95"/>
      <c r="C74" s="17"/>
      <c r="D74" s="17"/>
      <c r="E74" s="71"/>
      <c r="F74" s="115"/>
      <c r="G74" s="14"/>
      <c r="H74" s="19"/>
      <c r="I74" s="69"/>
      <c r="J74" s="69"/>
      <c r="K74" s="15"/>
      <c r="L74" s="117"/>
      <c r="M74" s="17"/>
      <c r="N74" s="45"/>
      <c r="O74" s="125"/>
      <c r="P74" s="72"/>
      <c r="Q74" s="73"/>
      <c r="R74" s="73"/>
      <c r="S74" s="74"/>
      <c r="T74" s="17"/>
      <c r="U74" s="124"/>
      <c r="V74" s="124"/>
      <c r="W74" s="14"/>
      <c r="X74" s="26" t="s">
        <v>173</v>
      </c>
      <c r="Y74" s="26" t="s">
        <v>204</v>
      </c>
      <c r="Z74" s="33">
        <v>43553</v>
      </c>
      <c r="AA74" s="27">
        <v>12525</v>
      </c>
      <c r="AB74" s="22" t="s">
        <v>218</v>
      </c>
      <c r="AC74" s="33">
        <v>43556</v>
      </c>
      <c r="AD74" s="33">
        <v>43646</v>
      </c>
      <c r="AE74" s="24"/>
      <c r="AF74" s="24"/>
      <c r="AG74" s="128"/>
      <c r="AH74" s="128"/>
      <c r="AI74" s="25"/>
      <c r="AJ74" s="25"/>
      <c r="AK74" s="128"/>
      <c r="AL74" s="129"/>
      <c r="AM74" s="135"/>
      <c r="AN74" s="135"/>
      <c r="AO74" s="135"/>
      <c r="AP74" s="129">
        <f t="shared" si="0"/>
        <v>0</v>
      </c>
      <c r="AQ74" s="19"/>
      <c r="AR74" s="69"/>
      <c r="AS74" s="69"/>
      <c r="AT74" s="75"/>
      <c r="AU74" s="17"/>
      <c r="AV74" s="75"/>
      <c r="AW74" s="22"/>
      <c r="AX74" s="22"/>
      <c r="AY74" s="27"/>
      <c r="AZ74" s="33"/>
      <c r="BA74" s="27"/>
      <c r="BB74" s="33"/>
      <c r="BC74" s="22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</row>
    <row r="75" spans="1:66" s="8" customFormat="1" ht="25.5" x14ac:dyDescent="0.25">
      <c r="A75" s="97"/>
      <c r="B75" s="95"/>
      <c r="C75" s="17"/>
      <c r="D75" s="17"/>
      <c r="E75" s="71"/>
      <c r="F75" s="115"/>
      <c r="G75" s="14"/>
      <c r="H75" s="19"/>
      <c r="I75" s="69"/>
      <c r="J75" s="69"/>
      <c r="K75" s="15"/>
      <c r="L75" s="117"/>
      <c r="M75" s="17"/>
      <c r="N75" s="45"/>
      <c r="O75" s="125"/>
      <c r="P75" s="72"/>
      <c r="Q75" s="73"/>
      <c r="R75" s="73"/>
      <c r="S75" s="74"/>
      <c r="T75" s="17"/>
      <c r="U75" s="124"/>
      <c r="V75" s="124"/>
      <c r="W75" s="14"/>
      <c r="X75" s="26" t="s">
        <v>173</v>
      </c>
      <c r="Y75" s="26" t="s">
        <v>206</v>
      </c>
      <c r="Z75" s="33">
        <v>43553</v>
      </c>
      <c r="AA75" s="27">
        <v>12585</v>
      </c>
      <c r="AB75" s="22" t="s">
        <v>240</v>
      </c>
      <c r="AC75" s="33">
        <v>43647</v>
      </c>
      <c r="AD75" s="33">
        <v>43830</v>
      </c>
      <c r="AE75" s="24"/>
      <c r="AF75" s="24"/>
      <c r="AG75" s="128"/>
      <c r="AH75" s="128"/>
      <c r="AI75" s="25"/>
      <c r="AJ75" s="25"/>
      <c r="AK75" s="128"/>
      <c r="AL75" s="129"/>
      <c r="AM75" s="135"/>
      <c r="AN75" s="135"/>
      <c r="AO75" s="135"/>
      <c r="AP75" s="129">
        <f t="shared" si="0"/>
        <v>0</v>
      </c>
      <c r="AQ75" s="19"/>
      <c r="AR75" s="69"/>
      <c r="AS75" s="69"/>
      <c r="AT75" s="75"/>
      <c r="AU75" s="17"/>
      <c r="AV75" s="75"/>
      <c r="AW75" s="22"/>
      <c r="AX75" s="22"/>
      <c r="AY75" s="27"/>
      <c r="AZ75" s="33"/>
      <c r="BA75" s="27"/>
      <c r="BB75" s="33"/>
      <c r="BC75" s="22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</row>
    <row r="76" spans="1:66" s="8" customFormat="1" ht="25.5" x14ac:dyDescent="0.25">
      <c r="A76" s="97"/>
      <c r="B76" s="95"/>
      <c r="C76" s="17"/>
      <c r="D76" s="17"/>
      <c r="E76" s="71"/>
      <c r="F76" s="115"/>
      <c r="G76" s="14"/>
      <c r="H76" s="19"/>
      <c r="I76" s="69"/>
      <c r="J76" s="69"/>
      <c r="K76" s="15"/>
      <c r="L76" s="117"/>
      <c r="M76" s="17"/>
      <c r="N76" s="45"/>
      <c r="O76" s="125"/>
      <c r="P76" s="72"/>
      <c r="Q76" s="73"/>
      <c r="R76" s="73"/>
      <c r="S76" s="74"/>
      <c r="T76" s="17"/>
      <c r="U76" s="124"/>
      <c r="V76" s="124"/>
      <c r="W76" s="14"/>
      <c r="X76" s="26" t="s">
        <v>173</v>
      </c>
      <c r="Y76" s="26" t="s">
        <v>207</v>
      </c>
      <c r="Z76" s="33">
        <v>43826</v>
      </c>
      <c r="AA76" s="27">
        <v>12710</v>
      </c>
      <c r="AB76" s="22" t="s">
        <v>269</v>
      </c>
      <c r="AC76" s="33">
        <v>43831</v>
      </c>
      <c r="AD76" s="33">
        <v>44196</v>
      </c>
      <c r="AE76" s="24"/>
      <c r="AF76" s="24"/>
      <c r="AG76" s="128"/>
      <c r="AH76" s="128"/>
      <c r="AI76" s="25"/>
      <c r="AJ76" s="25"/>
      <c r="AK76" s="128"/>
      <c r="AL76" s="129"/>
      <c r="AM76" s="135"/>
      <c r="AN76" s="135"/>
      <c r="AO76" s="135"/>
      <c r="AP76" s="129">
        <f t="shared" si="0"/>
        <v>0</v>
      </c>
      <c r="AQ76" s="19"/>
      <c r="AR76" s="69"/>
      <c r="AS76" s="69"/>
      <c r="AT76" s="75"/>
      <c r="AU76" s="17"/>
      <c r="AV76" s="75"/>
      <c r="AW76" s="22"/>
      <c r="AX76" s="22"/>
      <c r="AY76" s="27"/>
      <c r="AZ76" s="33"/>
      <c r="BA76" s="27"/>
      <c r="BB76" s="33"/>
      <c r="BC76" s="22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</row>
    <row r="77" spans="1:66" s="8" customFormat="1" x14ac:dyDescent="0.25">
      <c r="A77" s="97"/>
      <c r="B77" s="95"/>
      <c r="C77" s="17"/>
      <c r="D77" s="17"/>
      <c r="E77" s="71"/>
      <c r="F77" s="115"/>
      <c r="G77" s="14"/>
      <c r="H77" s="19"/>
      <c r="I77" s="69"/>
      <c r="J77" s="69"/>
      <c r="K77" s="15"/>
      <c r="L77" s="117"/>
      <c r="M77" s="17"/>
      <c r="N77" s="45"/>
      <c r="O77" s="125"/>
      <c r="P77" s="72"/>
      <c r="Q77" s="73"/>
      <c r="R77" s="73"/>
      <c r="S77" s="74"/>
      <c r="T77" s="17"/>
      <c r="U77" s="124"/>
      <c r="V77" s="124"/>
      <c r="W77" s="14"/>
      <c r="X77" s="26"/>
      <c r="Y77" s="26"/>
      <c r="Z77" s="33"/>
      <c r="AA77" s="27"/>
      <c r="AB77" s="22"/>
      <c r="AC77" s="33"/>
      <c r="AD77" s="33"/>
      <c r="AE77" s="24"/>
      <c r="AF77" s="24"/>
      <c r="AG77" s="128"/>
      <c r="AH77" s="128"/>
      <c r="AI77" s="25"/>
      <c r="AJ77" s="25"/>
      <c r="AK77" s="128"/>
      <c r="AL77" s="129"/>
      <c r="AM77" s="138">
        <f>11922.23+28378.7+38838.96+43510.16+49162.26+65892.98+113396.13+123679.97</f>
        <v>474781.39</v>
      </c>
      <c r="AN77" s="138"/>
      <c r="AO77" s="138"/>
      <c r="AP77" s="129">
        <f t="shared" si="0"/>
        <v>474781.39</v>
      </c>
      <c r="AQ77" s="19"/>
      <c r="AR77" s="69"/>
      <c r="AS77" s="69"/>
      <c r="AT77" s="75"/>
      <c r="AU77" s="17"/>
      <c r="AV77" s="75"/>
      <c r="AW77" s="22"/>
      <c r="AX77" s="22"/>
      <c r="AY77" s="27"/>
      <c r="AZ77" s="33"/>
      <c r="BA77" s="27"/>
      <c r="BB77" s="33"/>
      <c r="BC77" s="22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</row>
    <row r="78" spans="1:66" s="8" customFormat="1" x14ac:dyDescent="0.25">
      <c r="A78" s="97">
        <v>13</v>
      </c>
      <c r="B78" s="95" t="s">
        <v>211</v>
      </c>
      <c r="C78" s="17" t="s">
        <v>202</v>
      </c>
      <c r="D78" s="17" t="s">
        <v>121</v>
      </c>
      <c r="E78" s="71" t="s">
        <v>100</v>
      </c>
      <c r="F78" s="115" t="s">
        <v>212</v>
      </c>
      <c r="G78" s="14">
        <v>12323</v>
      </c>
      <c r="H78" s="19" t="s">
        <v>213</v>
      </c>
      <c r="I78" s="69">
        <v>43269</v>
      </c>
      <c r="J78" s="69">
        <v>43634</v>
      </c>
      <c r="K78" s="15" t="s">
        <v>214</v>
      </c>
      <c r="L78" s="117" t="s">
        <v>104</v>
      </c>
      <c r="M78" s="17" t="s">
        <v>109</v>
      </c>
      <c r="N78" s="45">
        <v>43312</v>
      </c>
      <c r="O78" s="125">
        <v>745600</v>
      </c>
      <c r="P78" s="72">
        <v>12361</v>
      </c>
      <c r="Q78" s="73">
        <v>43313</v>
      </c>
      <c r="R78" s="73">
        <v>43465</v>
      </c>
      <c r="S78" s="74" t="s">
        <v>101</v>
      </c>
      <c r="T78" s="22"/>
      <c r="U78" s="129"/>
      <c r="V78" s="128"/>
      <c r="W78" s="14" t="s">
        <v>102</v>
      </c>
      <c r="X78" s="26"/>
      <c r="Y78" s="26"/>
      <c r="Z78" s="33"/>
      <c r="AA78" s="27"/>
      <c r="AB78" s="22"/>
      <c r="AC78" s="33"/>
      <c r="AD78" s="33"/>
      <c r="AE78" s="24"/>
      <c r="AF78" s="24"/>
      <c r="AG78" s="128"/>
      <c r="AH78" s="128"/>
      <c r="AI78" s="25"/>
      <c r="AJ78" s="25"/>
      <c r="AK78" s="128"/>
      <c r="AL78" s="128"/>
      <c r="AM78" s="138">
        <f>105191.73+109976+227283.64+113704+113704+5592+113704+5592+109976+113704+113704+113704+113704+113704+113704+113704</f>
        <v>1700651.37</v>
      </c>
      <c r="AN78" s="138">
        <f>113704+113704</f>
        <v>227408</v>
      </c>
      <c r="AO78" s="138">
        <f>341112</f>
        <v>341112</v>
      </c>
      <c r="AP78" s="129">
        <f t="shared" si="0"/>
        <v>1928059.37</v>
      </c>
      <c r="AQ78" s="19" t="s">
        <v>213</v>
      </c>
      <c r="AR78" s="69">
        <v>43269</v>
      </c>
      <c r="AS78" s="69">
        <v>43634</v>
      </c>
      <c r="AT78" s="75">
        <v>12338</v>
      </c>
      <c r="AU78" s="17" t="s">
        <v>215</v>
      </c>
      <c r="AV78" s="14">
        <v>12338</v>
      </c>
      <c r="AW78" s="22"/>
      <c r="AX78" s="22"/>
      <c r="AY78" s="27"/>
      <c r="AZ78" s="33"/>
      <c r="BA78" s="27"/>
      <c r="BB78" s="33"/>
      <c r="BC78" s="22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</row>
    <row r="79" spans="1:66" s="8" customFormat="1" ht="25.5" x14ac:dyDescent="0.25">
      <c r="A79" s="97"/>
      <c r="B79" s="95"/>
      <c r="C79" s="17"/>
      <c r="D79" s="17"/>
      <c r="E79" s="71"/>
      <c r="F79" s="115"/>
      <c r="G79" s="14"/>
      <c r="H79" s="19"/>
      <c r="I79" s="69"/>
      <c r="J79" s="69"/>
      <c r="K79" s="15"/>
      <c r="L79" s="117"/>
      <c r="M79" s="17"/>
      <c r="N79" s="45"/>
      <c r="O79" s="125"/>
      <c r="P79" s="72"/>
      <c r="Q79" s="73"/>
      <c r="R79" s="73"/>
      <c r="S79" s="74"/>
      <c r="T79" s="22"/>
      <c r="U79" s="129"/>
      <c r="V79" s="128"/>
      <c r="W79" s="14"/>
      <c r="X79" s="26" t="s">
        <v>173</v>
      </c>
      <c r="Y79" s="26" t="s">
        <v>163</v>
      </c>
      <c r="Z79" s="33">
        <v>43465</v>
      </c>
      <c r="AA79" s="27">
        <v>12474</v>
      </c>
      <c r="AB79" s="22" t="s">
        <v>221</v>
      </c>
      <c r="AC79" s="33">
        <v>43466</v>
      </c>
      <c r="AD79" s="33">
        <v>43556</v>
      </c>
      <c r="AE79" s="24"/>
      <c r="AF79" s="24"/>
      <c r="AG79" s="128"/>
      <c r="AH79" s="128"/>
      <c r="AI79" s="25"/>
      <c r="AJ79" s="25"/>
      <c r="AK79" s="128"/>
      <c r="AL79" s="128"/>
      <c r="AM79" s="138"/>
      <c r="AN79" s="138"/>
      <c r="AO79" s="138"/>
      <c r="AP79" s="129">
        <f t="shared" si="0"/>
        <v>0</v>
      </c>
      <c r="AQ79" s="19"/>
      <c r="AR79" s="69"/>
      <c r="AS79" s="69"/>
      <c r="AT79" s="75"/>
      <c r="AU79" s="17"/>
      <c r="AV79" s="14"/>
      <c r="AW79" s="22"/>
      <c r="AX79" s="22"/>
      <c r="AY79" s="27"/>
      <c r="AZ79" s="33"/>
      <c r="BA79" s="27"/>
      <c r="BB79" s="33"/>
      <c r="BC79" s="22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</row>
    <row r="80" spans="1:66" s="8" customFormat="1" ht="25.5" x14ac:dyDescent="0.25">
      <c r="A80" s="97"/>
      <c r="B80" s="95"/>
      <c r="C80" s="17"/>
      <c r="D80" s="17"/>
      <c r="E80" s="71"/>
      <c r="F80" s="115"/>
      <c r="G80" s="14"/>
      <c r="H80" s="19"/>
      <c r="I80" s="69"/>
      <c r="J80" s="69"/>
      <c r="K80" s="15"/>
      <c r="L80" s="117"/>
      <c r="M80" s="17"/>
      <c r="N80" s="45"/>
      <c r="O80" s="125"/>
      <c r="P80" s="72"/>
      <c r="Q80" s="73"/>
      <c r="R80" s="73"/>
      <c r="S80" s="74"/>
      <c r="T80" s="22"/>
      <c r="U80" s="129"/>
      <c r="V80" s="128"/>
      <c r="W80" s="14"/>
      <c r="X80" s="26" t="s">
        <v>173</v>
      </c>
      <c r="Y80" s="26" t="s">
        <v>175</v>
      </c>
      <c r="Z80" s="33">
        <v>43553</v>
      </c>
      <c r="AA80" s="27">
        <v>12526</v>
      </c>
      <c r="AB80" s="22" t="s">
        <v>221</v>
      </c>
      <c r="AC80" s="33">
        <v>43557</v>
      </c>
      <c r="AD80" s="33">
        <v>43646</v>
      </c>
      <c r="AE80" s="24"/>
      <c r="AF80" s="24"/>
      <c r="AG80" s="128"/>
      <c r="AH80" s="128"/>
      <c r="AI80" s="25"/>
      <c r="AJ80" s="25"/>
      <c r="AK80" s="128"/>
      <c r="AL80" s="128"/>
      <c r="AM80" s="138"/>
      <c r="AN80" s="138"/>
      <c r="AO80" s="138"/>
      <c r="AP80" s="129">
        <f t="shared" si="0"/>
        <v>0</v>
      </c>
      <c r="AQ80" s="19"/>
      <c r="AR80" s="69"/>
      <c r="AS80" s="69"/>
      <c r="AT80" s="75"/>
      <c r="AU80" s="17"/>
      <c r="AV80" s="14"/>
      <c r="AW80" s="22"/>
      <c r="AX80" s="22"/>
      <c r="AY80" s="27"/>
      <c r="AZ80" s="33"/>
      <c r="BA80" s="27"/>
      <c r="BB80" s="33"/>
      <c r="BC80" s="22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</row>
    <row r="81" spans="1:66" s="8" customFormat="1" x14ac:dyDescent="0.25">
      <c r="A81" s="97"/>
      <c r="B81" s="95"/>
      <c r="C81" s="17"/>
      <c r="D81" s="17"/>
      <c r="E81" s="71"/>
      <c r="F81" s="115"/>
      <c r="G81" s="14"/>
      <c r="H81" s="19"/>
      <c r="I81" s="69"/>
      <c r="J81" s="69"/>
      <c r="K81" s="15"/>
      <c r="L81" s="117"/>
      <c r="M81" s="17"/>
      <c r="N81" s="45"/>
      <c r="O81" s="125"/>
      <c r="P81" s="72"/>
      <c r="Q81" s="73"/>
      <c r="R81" s="73"/>
      <c r="S81" s="74"/>
      <c r="T81" s="22"/>
      <c r="U81" s="129"/>
      <c r="V81" s="128"/>
      <c r="W81" s="14"/>
      <c r="X81" s="26" t="s">
        <v>173</v>
      </c>
      <c r="Y81" s="26" t="s">
        <v>177</v>
      </c>
      <c r="Z81" s="33">
        <v>43584</v>
      </c>
      <c r="AA81" s="27"/>
      <c r="AB81" s="22" t="s">
        <v>251</v>
      </c>
      <c r="AC81" s="33">
        <v>43557</v>
      </c>
      <c r="AD81" s="33">
        <v>43829</v>
      </c>
      <c r="AE81" s="24"/>
      <c r="AF81" s="24"/>
      <c r="AG81" s="128"/>
      <c r="AH81" s="128"/>
      <c r="AI81" s="25"/>
      <c r="AJ81" s="25"/>
      <c r="AK81" s="128"/>
      <c r="AL81" s="128"/>
      <c r="AM81" s="138"/>
      <c r="AN81" s="138"/>
      <c r="AO81" s="138"/>
      <c r="AP81" s="129">
        <f t="shared" si="0"/>
        <v>0</v>
      </c>
      <c r="AQ81" s="19"/>
      <c r="AR81" s="69"/>
      <c r="AS81" s="69"/>
      <c r="AT81" s="75"/>
      <c r="AU81" s="17"/>
      <c r="AV81" s="14"/>
      <c r="AW81" s="22"/>
      <c r="AX81" s="22"/>
      <c r="AY81" s="27"/>
      <c r="AZ81" s="33"/>
      <c r="BA81" s="27"/>
      <c r="BB81" s="33"/>
      <c r="BC81" s="22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</row>
    <row r="82" spans="1:66" s="8" customFormat="1" x14ac:dyDescent="0.25">
      <c r="A82" s="97"/>
      <c r="B82" s="95"/>
      <c r="C82" s="17"/>
      <c r="D82" s="17"/>
      <c r="E82" s="71"/>
      <c r="F82" s="115"/>
      <c r="G82" s="14"/>
      <c r="H82" s="19"/>
      <c r="I82" s="69"/>
      <c r="J82" s="69"/>
      <c r="K82" s="15"/>
      <c r="L82" s="117"/>
      <c r="M82" s="17"/>
      <c r="N82" s="45"/>
      <c r="O82" s="125"/>
      <c r="P82" s="72"/>
      <c r="Q82" s="73"/>
      <c r="R82" s="73"/>
      <c r="S82" s="74"/>
      <c r="T82" s="22"/>
      <c r="U82" s="129"/>
      <c r="V82" s="128"/>
      <c r="W82" s="14"/>
      <c r="X82" s="26" t="s">
        <v>173</v>
      </c>
      <c r="Y82" s="26" t="s">
        <v>180</v>
      </c>
      <c r="Z82" s="33">
        <v>43826</v>
      </c>
      <c r="AA82" s="27">
        <v>12710</v>
      </c>
      <c r="AB82" s="22" t="s">
        <v>251</v>
      </c>
      <c r="AC82" s="33">
        <v>43831</v>
      </c>
      <c r="AD82" s="33">
        <v>44196</v>
      </c>
      <c r="AE82" s="24"/>
      <c r="AF82" s="24"/>
      <c r="AG82" s="128"/>
      <c r="AH82" s="128"/>
      <c r="AI82" s="25"/>
      <c r="AJ82" s="25"/>
      <c r="AK82" s="128"/>
      <c r="AL82" s="128"/>
      <c r="AM82" s="138"/>
      <c r="AN82" s="138"/>
      <c r="AO82" s="138"/>
      <c r="AP82" s="129">
        <f t="shared" si="0"/>
        <v>0</v>
      </c>
      <c r="AQ82" s="19"/>
      <c r="AR82" s="69"/>
      <c r="AS82" s="69"/>
      <c r="AT82" s="75"/>
      <c r="AU82" s="17"/>
      <c r="AV82" s="14"/>
      <c r="AW82" s="22"/>
      <c r="AX82" s="22"/>
      <c r="AY82" s="27"/>
      <c r="AZ82" s="33"/>
      <c r="BA82" s="27"/>
      <c r="BB82" s="33"/>
      <c r="BC82" s="22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</row>
    <row r="83" spans="1:66" s="8" customFormat="1" ht="13.5" thickBot="1" x14ac:dyDescent="0.3">
      <c r="A83" s="99"/>
      <c r="B83" s="100"/>
      <c r="C83" s="29"/>
      <c r="D83" s="29"/>
      <c r="E83" s="52"/>
      <c r="F83" s="116"/>
      <c r="G83" s="28"/>
      <c r="H83" s="32"/>
      <c r="I83" s="48"/>
      <c r="J83" s="48"/>
      <c r="K83" s="16"/>
      <c r="L83" s="119"/>
      <c r="M83" s="29"/>
      <c r="N83" s="31"/>
      <c r="O83" s="126"/>
      <c r="P83" s="53"/>
      <c r="Q83" s="54"/>
      <c r="R83" s="54"/>
      <c r="S83" s="55"/>
      <c r="T83" s="34"/>
      <c r="U83" s="130"/>
      <c r="V83" s="131"/>
      <c r="W83" s="28"/>
      <c r="X83" s="101"/>
      <c r="Y83" s="101"/>
      <c r="Z83" s="35"/>
      <c r="AA83" s="47"/>
      <c r="AB83" s="34"/>
      <c r="AC83" s="35"/>
      <c r="AD83" s="35"/>
      <c r="AE83" s="36"/>
      <c r="AF83" s="36"/>
      <c r="AG83" s="131"/>
      <c r="AH83" s="131"/>
      <c r="AI83" s="37"/>
      <c r="AJ83" s="37"/>
      <c r="AK83" s="131"/>
      <c r="AL83" s="131"/>
      <c r="AM83" s="139"/>
      <c r="AN83" s="139"/>
      <c r="AO83" s="139"/>
      <c r="AP83" s="130">
        <f t="shared" si="0"/>
        <v>0</v>
      </c>
      <c r="AQ83" s="32"/>
      <c r="AR83" s="48"/>
      <c r="AS83" s="48"/>
      <c r="AT83" s="56"/>
      <c r="AU83" s="29"/>
      <c r="AV83" s="28"/>
      <c r="AW83" s="34"/>
      <c r="AX83" s="34"/>
      <c r="AY83" s="47"/>
      <c r="AZ83" s="35"/>
      <c r="BA83" s="47"/>
      <c r="BB83" s="35"/>
      <c r="BC83" s="34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</row>
    <row r="84" spans="1:66" ht="13.5" thickBot="1" x14ac:dyDescent="0.3">
      <c r="A84" s="102" t="s">
        <v>128</v>
      </c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27">
        <f>SUM(O20:O83)</f>
        <v>20645742.199999999</v>
      </c>
      <c r="P84" s="104"/>
      <c r="Q84" s="104"/>
      <c r="R84" s="104"/>
      <c r="S84" s="104"/>
      <c r="T84" s="104"/>
      <c r="U84" s="127"/>
      <c r="V84" s="127"/>
      <c r="W84" s="104"/>
      <c r="X84" s="104"/>
      <c r="Y84" s="105"/>
      <c r="Z84" s="104"/>
      <c r="AA84" s="106"/>
      <c r="AB84" s="104"/>
      <c r="AC84" s="104"/>
      <c r="AD84" s="104"/>
      <c r="AE84" s="107"/>
      <c r="AF84" s="104"/>
      <c r="AG84" s="127">
        <f>SUM(AG20:AG83)</f>
        <v>1508473.93</v>
      </c>
      <c r="AH84" s="127">
        <f>SUM(AH20:AH83)</f>
        <v>0</v>
      </c>
      <c r="AI84" s="109"/>
      <c r="AJ84" s="109"/>
      <c r="AK84" s="127"/>
      <c r="AL84" s="127">
        <f>SUM(AL20:AL83)</f>
        <v>57636446.50999999</v>
      </c>
      <c r="AM84" s="127">
        <f>SUM(AM20:AM83)</f>
        <v>26783411.740000006</v>
      </c>
      <c r="AN84" s="127">
        <f>SUM(AN20:AN83)</f>
        <v>3582166.88</v>
      </c>
      <c r="AO84" s="127">
        <f>SUM(AO20:AO83)</f>
        <v>5669020.2000000002</v>
      </c>
      <c r="AP84" s="127">
        <f>SUM(AP20:AP83)</f>
        <v>30365578.620000001</v>
      </c>
      <c r="AQ84" s="108"/>
      <c r="AR84" s="108"/>
      <c r="AS84" s="108"/>
      <c r="AT84" s="108"/>
      <c r="AU84" s="108"/>
      <c r="AV84" s="108"/>
      <c r="AW84" s="104"/>
      <c r="AX84" s="104"/>
      <c r="AY84" s="106"/>
      <c r="AZ84" s="110"/>
      <c r="BA84" s="106"/>
      <c r="BB84" s="110"/>
      <c r="BC84" s="104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2"/>
    </row>
    <row r="85" spans="1:66" x14ac:dyDescent="0.25">
      <c r="B85" s="11"/>
      <c r="C85" s="59"/>
      <c r="D85" s="59"/>
      <c r="E85" s="59"/>
      <c r="F85" s="59"/>
      <c r="G85" s="59"/>
      <c r="H85" s="60"/>
      <c r="I85" s="60"/>
      <c r="J85" s="60"/>
    </row>
    <row r="86" spans="1:66" x14ac:dyDescent="0.25">
      <c r="A86" s="7" t="s">
        <v>275</v>
      </c>
      <c r="B86" s="7"/>
      <c r="C86" s="7"/>
      <c r="D86" s="7"/>
    </row>
    <row r="87" spans="1:66" x14ac:dyDescent="0.25">
      <c r="A87" s="7"/>
      <c r="B87" s="7"/>
      <c r="C87" s="7"/>
      <c r="D87" s="7"/>
    </row>
    <row r="88" spans="1:66" x14ac:dyDescent="0.25">
      <c r="A88" s="12" t="s">
        <v>276</v>
      </c>
      <c r="B88" s="12"/>
      <c r="C88" s="12"/>
      <c r="D88" s="12"/>
    </row>
    <row r="92" spans="1:66" x14ac:dyDescent="0.25">
      <c r="B92" s="3"/>
      <c r="C92" s="10"/>
      <c r="D92" s="10"/>
      <c r="E92" s="10"/>
      <c r="F92" s="10"/>
      <c r="G92" s="10"/>
      <c r="H92" s="10"/>
      <c r="I92" s="10"/>
      <c r="J92" s="10"/>
    </row>
    <row r="93" spans="1:66" x14ac:dyDescent="0.25">
      <c r="B93" s="1"/>
      <c r="C93" s="61"/>
      <c r="D93" s="61"/>
      <c r="E93" s="61"/>
      <c r="F93" s="61"/>
      <c r="G93" s="61"/>
      <c r="H93" s="10"/>
      <c r="I93" s="10"/>
      <c r="J93" s="10"/>
    </row>
    <row r="94" spans="1:66" x14ac:dyDescent="0.25">
      <c r="B94" s="1"/>
      <c r="C94" s="61"/>
      <c r="D94" s="61"/>
      <c r="E94" s="61"/>
      <c r="F94" s="61"/>
      <c r="G94" s="61"/>
      <c r="H94" s="10"/>
      <c r="I94" s="10"/>
      <c r="J94" s="10"/>
    </row>
    <row r="95" spans="1:66" x14ac:dyDescent="0.25">
      <c r="B95" s="3"/>
      <c r="C95" s="61"/>
      <c r="D95" s="61"/>
      <c r="E95" s="61"/>
      <c r="F95" s="61"/>
      <c r="G95" s="61"/>
      <c r="H95" s="10"/>
      <c r="I95" s="10"/>
      <c r="J95" s="10"/>
    </row>
    <row r="96" spans="1:66" x14ac:dyDescent="0.25">
      <c r="B96" s="3"/>
      <c r="C96" s="12"/>
      <c r="D96" s="12"/>
      <c r="E96" s="12"/>
      <c r="F96" s="12"/>
      <c r="G96" s="12"/>
      <c r="H96" s="7"/>
      <c r="I96" s="7"/>
      <c r="J96" s="7"/>
    </row>
    <row r="97" spans="2:10" x14ac:dyDescent="0.25">
      <c r="B97" s="3"/>
      <c r="C97" s="61"/>
      <c r="D97" s="61"/>
      <c r="E97" s="61"/>
      <c r="F97" s="61"/>
      <c r="G97" s="61"/>
      <c r="H97" s="10"/>
      <c r="I97" s="10"/>
      <c r="J97" s="10"/>
    </row>
    <row r="98" spans="2:10" x14ac:dyDescent="0.25">
      <c r="B98" s="3"/>
      <c r="C98" s="12"/>
      <c r="D98" s="12"/>
      <c r="E98" s="12"/>
      <c r="F98" s="12"/>
      <c r="G98" s="12"/>
      <c r="H98" s="7"/>
      <c r="I98" s="7"/>
      <c r="J98" s="7"/>
    </row>
    <row r="99" spans="2:10" x14ac:dyDescent="0.25">
      <c r="B99" s="3"/>
      <c r="C99" s="12"/>
      <c r="D99" s="12"/>
      <c r="E99" s="12"/>
      <c r="F99" s="12"/>
      <c r="G99" s="12"/>
      <c r="H99" s="7"/>
      <c r="I99" s="7"/>
      <c r="J99" s="7"/>
    </row>
    <row r="100" spans="2:10" x14ac:dyDescent="0.25">
      <c r="B100" s="3"/>
      <c r="C100" s="61"/>
      <c r="D100" s="61"/>
      <c r="E100" s="61"/>
      <c r="F100" s="61"/>
      <c r="G100" s="61"/>
      <c r="H100" s="10"/>
      <c r="I100" s="10"/>
      <c r="J100" s="10"/>
    </row>
    <row r="101" spans="2:10" x14ac:dyDescent="0.25">
      <c r="B101" s="3"/>
      <c r="C101" s="12"/>
      <c r="D101" s="12"/>
      <c r="E101" s="12"/>
      <c r="F101" s="12"/>
      <c r="G101" s="12"/>
      <c r="H101" s="7"/>
      <c r="I101" s="7"/>
      <c r="J101" s="7"/>
    </row>
    <row r="102" spans="2:10" x14ac:dyDescent="0.25">
      <c r="B102" s="3"/>
      <c r="C102" s="12"/>
      <c r="D102" s="12"/>
      <c r="E102" s="12"/>
      <c r="F102" s="12"/>
      <c r="G102" s="12"/>
      <c r="H102" s="7"/>
      <c r="I102" s="7"/>
      <c r="J102" s="7"/>
    </row>
    <row r="103" spans="2:10" x14ac:dyDescent="0.25">
      <c r="B103" s="3"/>
      <c r="C103" s="12"/>
      <c r="D103" s="12"/>
      <c r="E103" s="12"/>
      <c r="F103" s="12"/>
      <c r="G103" s="12"/>
      <c r="H103" s="7"/>
      <c r="I103" s="7"/>
      <c r="J103" s="7"/>
    </row>
    <row r="104" spans="2:10" x14ac:dyDescent="0.25">
      <c r="B104" s="1"/>
      <c r="C104" s="61"/>
      <c r="D104" s="61"/>
      <c r="E104" s="61"/>
      <c r="F104" s="61"/>
      <c r="G104" s="61"/>
      <c r="H104" s="10"/>
      <c r="I104" s="10"/>
      <c r="J104" s="10"/>
    </row>
    <row r="105" spans="2:10" x14ac:dyDescent="0.25">
      <c r="B105" s="1"/>
      <c r="C105" s="61"/>
      <c r="D105" s="61"/>
      <c r="E105" s="61"/>
      <c r="F105" s="61"/>
      <c r="G105" s="61"/>
      <c r="H105" s="10"/>
      <c r="I105" s="10"/>
      <c r="J105" s="10"/>
    </row>
    <row r="106" spans="2:10" x14ac:dyDescent="0.25">
      <c r="B106" s="3"/>
      <c r="C106" s="61"/>
      <c r="D106" s="61"/>
      <c r="E106" s="61"/>
      <c r="F106" s="61"/>
      <c r="G106" s="61"/>
      <c r="H106" s="10"/>
      <c r="I106" s="10"/>
      <c r="J106" s="10"/>
    </row>
    <row r="107" spans="2:10" x14ac:dyDescent="0.25">
      <c r="B107" s="3"/>
      <c r="C107" s="61"/>
      <c r="D107" s="61"/>
      <c r="E107" s="61"/>
      <c r="F107" s="61"/>
      <c r="G107" s="61"/>
      <c r="H107" s="10"/>
      <c r="I107" s="10"/>
      <c r="J107" s="10"/>
    </row>
    <row r="108" spans="2:10" x14ac:dyDescent="0.25">
      <c r="B108" s="3"/>
    </row>
    <row r="109" spans="2:10" x14ac:dyDescent="0.25">
      <c r="B109" s="3"/>
      <c r="C109" s="12"/>
      <c r="D109" s="12"/>
      <c r="E109" s="12"/>
      <c r="F109" s="12"/>
      <c r="G109" s="12"/>
      <c r="H109" s="7"/>
      <c r="I109" s="7"/>
      <c r="J109" s="7"/>
    </row>
    <row r="110" spans="2:10" x14ac:dyDescent="0.25">
      <c r="B110" s="3"/>
      <c r="C110" s="12"/>
      <c r="D110" s="12"/>
      <c r="E110" s="12"/>
      <c r="F110" s="12"/>
      <c r="G110" s="12"/>
      <c r="H110" s="7"/>
      <c r="I110" s="7"/>
      <c r="J110" s="7"/>
    </row>
    <row r="111" spans="2:10" x14ac:dyDescent="0.25">
      <c r="B111" s="3"/>
      <c r="C111" s="12"/>
      <c r="D111" s="12"/>
      <c r="E111" s="12"/>
      <c r="F111" s="12"/>
      <c r="G111" s="12"/>
      <c r="H111" s="7"/>
      <c r="I111" s="7"/>
      <c r="J111" s="7"/>
    </row>
    <row r="112" spans="2:10" x14ac:dyDescent="0.25">
      <c r="B112" s="3"/>
      <c r="C112" s="12"/>
      <c r="D112" s="12"/>
      <c r="E112" s="12"/>
      <c r="F112" s="12"/>
      <c r="G112" s="12"/>
      <c r="H112" s="7"/>
      <c r="I112" s="7"/>
      <c r="J112" s="7"/>
    </row>
    <row r="113" spans="2:10" x14ac:dyDescent="0.25">
      <c r="B113" s="3"/>
      <c r="C113" s="12"/>
      <c r="D113" s="12"/>
      <c r="E113" s="12"/>
      <c r="F113" s="12"/>
      <c r="G113" s="12"/>
      <c r="H113" s="7"/>
      <c r="I113" s="7"/>
      <c r="J113" s="7"/>
    </row>
    <row r="114" spans="2:10" x14ac:dyDescent="0.25">
      <c r="B114" s="3"/>
      <c r="C114" s="12"/>
      <c r="D114" s="12"/>
      <c r="E114" s="12"/>
      <c r="F114" s="12"/>
      <c r="G114" s="12"/>
      <c r="H114" s="7"/>
      <c r="I114" s="7"/>
      <c r="J114" s="7"/>
    </row>
    <row r="115" spans="2:10" x14ac:dyDescent="0.25">
      <c r="B115" s="3"/>
      <c r="C115" s="12"/>
      <c r="D115" s="12"/>
      <c r="E115" s="12"/>
      <c r="F115" s="12"/>
      <c r="G115" s="12"/>
      <c r="H115" s="7"/>
      <c r="I115" s="7"/>
      <c r="J115" s="7"/>
    </row>
    <row r="116" spans="2:10" x14ac:dyDescent="0.25">
      <c r="B116" s="3"/>
      <c r="C116" s="12"/>
      <c r="D116" s="12"/>
      <c r="E116" s="12"/>
      <c r="F116" s="12"/>
      <c r="G116" s="12"/>
      <c r="H116" s="7"/>
      <c r="I116" s="7"/>
      <c r="J116" s="7"/>
    </row>
    <row r="117" spans="2:10" x14ac:dyDescent="0.25">
      <c r="B117" s="3"/>
      <c r="C117" s="12"/>
      <c r="D117" s="12"/>
      <c r="E117" s="12"/>
      <c r="F117" s="12"/>
      <c r="G117" s="12"/>
      <c r="H117" s="7"/>
      <c r="I117" s="7"/>
      <c r="J117" s="7"/>
    </row>
    <row r="118" spans="2:10" x14ac:dyDescent="0.25">
      <c r="B118" s="1"/>
      <c r="C118" s="61"/>
      <c r="D118" s="61"/>
      <c r="E118" s="61"/>
      <c r="F118" s="61"/>
      <c r="G118" s="61"/>
      <c r="H118" s="10"/>
      <c r="I118" s="10"/>
      <c r="J118" s="10"/>
    </row>
    <row r="119" spans="2:10" x14ac:dyDescent="0.25">
      <c r="B119" s="1"/>
      <c r="C119" s="61"/>
      <c r="D119" s="61"/>
      <c r="E119" s="61"/>
      <c r="F119" s="61"/>
      <c r="G119" s="61"/>
      <c r="H119" s="10"/>
      <c r="I119" s="10"/>
      <c r="J119" s="10"/>
    </row>
    <row r="120" spans="2:10" x14ac:dyDescent="0.25">
      <c r="B120" s="3"/>
      <c r="C120" s="12"/>
      <c r="D120" s="12"/>
      <c r="E120" s="12"/>
      <c r="F120" s="12"/>
      <c r="G120" s="12"/>
      <c r="H120" s="7"/>
      <c r="I120" s="7"/>
      <c r="J120" s="7"/>
    </row>
    <row r="121" spans="2:10" x14ac:dyDescent="0.25">
      <c r="B121" s="3"/>
      <c r="C121" s="12"/>
      <c r="D121" s="12"/>
      <c r="E121" s="12"/>
      <c r="F121" s="12"/>
      <c r="G121" s="12"/>
      <c r="H121" s="7"/>
      <c r="I121" s="7"/>
      <c r="J121" s="7"/>
    </row>
    <row r="122" spans="2:10" x14ac:dyDescent="0.25">
      <c r="B122" s="13"/>
      <c r="C122" s="62"/>
      <c r="D122" s="62"/>
      <c r="E122" s="62"/>
      <c r="F122" s="62"/>
      <c r="G122" s="62"/>
      <c r="H122" s="63"/>
      <c r="I122" s="63"/>
      <c r="J122" s="63"/>
    </row>
    <row r="123" spans="2:10" x14ac:dyDescent="0.25">
      <c r="B123" s="3"/>
      <c r="C123" s="12"/>
      <c r="D123" s="12"/>
      <c r="E123" s="12"/>
      <c r="F123" s="12"/>
      <c r="G123" s="12"/>
      <c r="H123" s="7"/>
      <c r="I123" s="7"/>
      <c r="J123" s="7"/>
    </row>
    <row r="124" spans="2:10" x14ac:dyDescent="0.25">
      <c r="B124" s="3"/>
      <c r="C124" s="12"/>
      <c r="D124" s="12"/>
      <c r="E124" s="12"/>
      <c r="F124" s="12"/>
      <c r="G124" s="12"/>
      <c r="H124" s="7"/>
      <c r="I124" s="7"/>
      <c r="J124" s="7"/>
    </row>
    <row r="125" spans="2:10" x14ac:dyDescent="0.25">
      <c r="B125" s="3"/>
      <c r="C125" s="12"/>
      <c r="D125" s="12"/>
      <c r="E125" s="12"/>
      <c r="F125" s="12"/>
      <c r="G125" s="12"/>
      <c r="H125" s="7"/>
      <c r="I125" s="7"/>
      <c r="J125" s="7"/>
    </row>
    <row r="126" spans="2:10" x14ac:dyDescent="0.25">
      <c r="B126" s="3"/>
      <c r="C126" s="12"/>
      <c r="D126" s="12"/>
      <c r="E126" s="12"/>
      <c r="F126" s="12"/>
      <c r="G126" s="12"/>
      <c r="H126" s="7"/>
      <c r="I126" s="7"/>
      <c r="J126" s="7"/>
    </row>
    <row r="127" spans="2:10" x14ac:dyDescent="0.25">
      <c r="B127" s="13"/>
      <c r="C127" s="62"/>
      <c r="D127" s="62"/>
      <c r="E127" s="62"/>
      <c r="F127" s="62"/>
      <c r="G127" s="62"/>
      <c r="H127" s="63"/>
      <c r="I127" s="63"/>
      <c r="J127" s="63"/>
    </row>
    <row r="128" spans="2:10" x14ac:dyDescent="0.25">
      <c r="B128" s="3"/>
      <c r="C128" s="12"/>
      <c r="D128" s="12"/>
      <c r="E128" s="12"/>
      <c r="F128" s="12"/>
      <c r="G128" s="12"/>
      <c r="H128" s="7"/>
      <c r="I128" s="7"/>
      <c r="J128" s="7"/>
    </row>
    <row r="129" spans="2:10" x14ac:dyDescent="0.25">
      <c r="B129" s="3"/>
      <c r="C129" s="12"/>
      <c r="D129" s="12"/>
      <c r="E129" s="12"/>
      <c r="F129" s="12"/>
      <c r="G129" s="12"/>
      <c r="H129" s="7"/>
      <c r="I129" s="7"/>
      <c r="J129" s="7"/>
    </row>
    <row r="130" spans="2:10" x14ac:dyDescent="0.25">
      <c r="B130" s="3"/>
      <c r="C130" s="12"/>
      <c r="D130" s="12"/>
      <c r="E130" s="12"/>
      <c r="F130" s="12"/>
      <c r="G130" s="12"/>
      <c r="H130" s="7"/>
      <c r="I130" s="7"/>
      <c r="J130" s="7"/>
    </row>
    <row r="131" spans="2:10" x14ac:dyDescent="0.25">
      <c r="B131" s="3"/>
      <c r="C131" s="12"/>
      <c r="D131" s="12"/>
      <c r="E131" s="12"/>
      <c r="F131" s="12"/>
      <c r="G131" s="12"/>
      <c r="H131" s="7"/>
      <c r="I131" s="7"/>
      <c r="J131" s="7"/>
    </row>
    <row r="132" spans="2:10" x14ac:dyDescent="0.25">
      <c r="B132" s="3"/>
      <c r="C132" s="12"/>
      <c r="D132" s="12"/>
      <c r="E132" s="12"/>
      <c r="F132" s="12"/>
      <c r="G132" s="12"/>
      <c r="H132" s="7"/>
      <c r="I132" s="7"/>
      <c r="J132" s="7"/>
    </row>
    <row r="133" spans="2:10" x14ac:dyDescent="0.25">
      <c r="B133" s="3"/>
      <c r="C133" s="12"/>
      <c r="D133" s="12"/>
      <c r="E133" s="12"/>
      <c r="F133" s="12"/>
      <c r="G133" s="12"/>
      <c r="H133" s="7"/>
      <c r="I133" s="7"/>
      <c r="J133" s="7"/>
    </row>
    <row r="134" spans="2:10" x14ac:dyDescent="0.25">
      <c r="B134" s="13"/>
      <c r="C134" s="62"/>
      <c r="D134" s="62"/>
      <c r="E134" s="62"/>
      <c r="F134" s="62"/>
      <c r="G134" s="62"/>
      <c r="H134" s="63"/>
      <c r="I134" s="63"/>
      <c r="J134" s="63"/>
    </row>
    <row r="135" spans="2:10" x14ac:dyDescent="0.25">
      <c r="B135" s="1"/>
      <c r="C135" s="61"/>
      <c r="D135" s="61"/>
      <c r="E135" s="61"/>
      <c r="F135" s="61"/>
      <c r="G135" s="61"/>
      <c r="H135" s="10"/>
      <c r="I135" s="10"/>
      <c r="J135" s="10"/>
    </row>
    <row r="136" spans="2:10" x14ac:dyDescent="0.25">
      <c r="B136" s="1"/>
      <c r="C136" s="61"/>
      <c r="D136" s="61"/>
      <c r="E136" s="61"/>
      <c r="F136" s="61"/>
      <c r="G136" s="61"/>
      <c r="H136" s="10"/>
      <c r="I136" s="10"/>
      <c r="J136" s="10"/>
    </row>
    <row r="137" spans="2:10" x14ac:dyDescent="0.25">
      <c r="B137" s="3"/>
      <c r="C137" s="12"/>
      <c r="D137" s="12"/>
      <c r="E137" s="12"/>
      <c r="F137" s="12"/>
      <c r="G137" s="12"/>
      <c r="H137" s="7"/>
      <c r="I137" s="7"/>
      <c r="J137" s="7"/>
    </row>
    <row r="138" spans="2:10" x14ac:dyDescent="0.25">
      <c r="B138" s="3"/>
      <c r="C138" s="12"/>
      <c r="D138" s="12"/>
      <c r="E138" s="12"/>
      <c r="F138" s="12"/>
      <c r="G138" s="12"/>
      <c r="H138" s="7"/>
      <c r="I138" s="7"/>
      <c r="J138" s="7"/>
    </row>
    <row r="139" spans="2:10" x14ac:dyDescent="0.25">
      <c r="B139" s="3"/>
      <c r="C139" s="12"/>
      <c r="D139" s="12"/>
      <c r="E139" s="12"/>
      <c r="F139" s="12"/>
      <c r="G139" s="12"/>
      <c r="H139" s="7"/>
      <c r="I139" s="7"/>
      <c r="J139" s="7"/>
    </row>
    <row r="140" spans="2:10" x14ac:dyDescent="0.25">
      <c r="B140" s="3"/>
      <c r="C140" s="12"/>
      <c r="D140" s="12"/>
      <c r="E140" s="12"/>
      <c r="F140" s="12"/>
      <c r="G140" s="12"/>
      <c r="H140" s="7"/>
      <c r="I140" s="7"/>
      <c r="J140" s="7"/>
    </row>
    <row r="141" spans="2:10" x14ac:dyDescent="0.25">
      <c r="B141" s="3"/>
      <c r="C141" s="12"/>
      <c r="D141" s="12"/>
      <c r="E141" s="12"/>
      <c r="F141" s="12"/>
      <c r="G141" s="12"/>
      <c r="H141" s="7"/>
      <c r="I141" s="7"/>
      <c r="J141" s="7"/>
    </row>
    <row r="142" spans="2:10" x14ac:dyDescent="0.25">
      <c r="B142" s="3"/>
      <c r="C142" s="12"/>
      <c r="D142" s="12"/>
      <c r="E142" s="12"/>
      <c r="F142" s="12"/>
      <c r="G142" s="12"/>
      <c r="H142" s="7"/>
      <c r="I142" s="7"/>
      <c r="J142" s="7"/>
    </row>
    <row r="143" spans="2:10" x14ac:dyDescent="0.25">
      <c r="B143" s="3"/>
      <c r="C143" s="12"/>
      <c r="D143" s="12"/>
      <c r="E143" s="12"/>
      <c r="F143" s="12"/>
      <c r="G143" s="12"/>
      <c r="H143" s="7"/>
      <c r="I143" s="7"/>
      <c r="J143" s="7"/>
    </row>
    <row r="144" spans="2:10" x14ac:dyDescent="0.25">
      <c r="B144" s="3"/>
    </row>
    <row r="145" spans="2:10" x14ac:dyDescent="0.25">
      <c r="B145" s="3"/>
      <c r="C145" s="61"/>
      <c r="D145" s="61"/>
      <c r="E145" s="61"/>
      <c r="F145" s="61"/>
      <c r="G145" s="61"/>
      <c r="H145" s="10"/>
      <c r="I145" s="10"/>
      <c r="J145" s="10"/>
    </row>
    <row r="146" spans="2:10" x14ac:dyDescent="0.25">
      <c r="B146" s="3"/>
      <c r="C146" s="12"/>
      <c r="D146" s="12"/>
      <c r="E146" s="12"/>
      <c r="F146" s="12"/>
      <c r="G146" s="12"/>
      <c r="H146" s="7"/>
      <c r="I146" s="7"/>
      <c r="J146" s="7"/>
    </row>
  </sheetData>
  <sheetProtection formatCells="0" formatColumns="0" formatRows="0" insertColumns="0" insertRows="0" insertHyperlinks="0" deleteColumns="0" deleteRows="0" sort="0" autoFilter="0" pivotTables="0"/>
  <mergeCells count="371">
    <mergeCell ref="S57:S60"/>
    <mergeCell ref="R53:R60"/>
    <mergeCell ref="Q78:Q83"/>
    <mergeCell ref="T47:T48"/>
    <mergeCell ref="U47:U48"/>
    <mergeCell ref="T32:T41"/>
    <mergeCell ref="U32:U41"/>
    <mergeCell ref="V32:V41"/>
    <mergeCell ref="B70:B77"/>
    <mergeCell ref="B61:B69"/>
    <mergeCell ref="A42:A44"/>
    <mergeCell ref="N32:N41"/>
    <mergeCell ref="K20:K31"/>
    <mergeCell ref="B32:B41"/>
    <mergeCell ref="P47:P48"/>
    <mergeCell ref="P45:P46"/>
    <mergeCell ref="O47:O48"/>
    <mergeCell ref="M47:M48"/>
    <mergeCell ref="M20:M31"/>
    <mergeCell ref="E20:E31"/>
    <mergeCell ref="G32:G41"/>
    <mergeCell ref="F32:F41"/>
    <mergeCell ref="O20:O31"/>
    <mergeCell ref="Q32:Q41"/>
    <mergeCell ref="K32:K41"/>
    <mergeCell ref="F20:F31"/>
    <mergeCell ref="D20:D31"/>
    <mergeCell ref="B20:B31"/>
    <mergeCell ref="R70:R77"/>
    <mergeCell ref="AY45:AY46"/>
    <mergeCell ref="BK53:BK60"/>
    <mergeCell ref="S47:S48"/>
    <mergeCell ref="R45:R46"/>
    <mergeCell ref="AX45:AX46"/>
    <mergeCell ref="AW45:AW46"/>
    <mergeCell ref="S45:S46"/>
    <mergeCell ref="Q47:Q48"/>
    <mergeCell ref="R47:R48"/>
    <mergeCell ref="BB45:BB46"/>
    <mergeCell ref="AZ45:AZ46"/>
    <mergeCell ref="W47:W48"/>
    <mergeCell ref="BA45:BA46"/>
    <mergeCell ref="Q45:Q46"/>
    <mergeCell ref="R51:R52"/>
    <mergeCell ref="T51:T52"/>
    <mergeCell ref="U51:U52"/>
    <mergeCell ref="V51:V52"/>
    <mergeCell ref="W51:W52"/>
    <mergeCell ref="U49:U50"/>
    <mergeCell ref="V49:V50"/>
    <mergeCell ref="W49:W50"/>
    <mergeCell ref="V47:V48"/>
    <mergeCell ref="S53:S56"/>
    <mergeCell ref="M78:M83"/>
    <mergeCell ref="AQ78:AQ83"/>
    <mergeCell ref="W78:W83"/>
    <mergeCell ref="L78:L83"/>
    <mergeCell ref="Q61:Q69"/>
    <mergeCell ref="S78:S83"/>
    <mergeCell ref="S61:S69"/>
    <mergeCell ref="O78:O83"/>
    <mergeCell ref="O70:O77"/>
    <mergeCell ref="U70:U77"/>
    <mergeCell ref="V70:V77"/>
    <mergeCell ref="AQ61:AQ69"/>
    <mergeCell ref="W70:W77"/>
    <mergeCell ref="P70:P77"/>
    <mergeCell ref="T70:T77"/>
    <mergeCell ref="S70:S77"/>
    <mergeCell ref="N78:N83"/>
    <mergeCell ref="E78:E83"/>
    <mergeCell ref="K47:K48"/>
    <mergeCell ref="J78:J83"/>
    <mergeCell ref="B47:B48"/>
    <mergeCell ref="B78:B83"/>
    <mergeCell ref="C142:G142"/>
    <mergeCell ref="C126:G126"/>
    <mergeCell ref="B135:B136"/>
    <mergeCell ref="C135:G136"/>
    <mergeCell ref="C137:G137"/>
    <mergeCell ref="C138:G138"/>
    <mergeCell ref="C139:G139"/>
    <mergeCell ref="C140:G140"/>
    <mergeCell ref="C129:G129"/>
    <mergeCell ref="C130:G130"/>
    <mergeCell ref="C131:G131"/>
    <mergeCell ref="C132:G132"/>
    <mergeCell ref="C133:G133"/>
    <mergeCell ref="C134:G134"/>
    <mergeCell ref="D70:D77"/>
    <mergeCell ref="E61:E69"/>
    <mergeCell ref="D61:D69"/>
    <mergeCell ref="B118:B119"/>
    <mergeCell ref="C118:G119"/>
    <mergeCell ref="B93:B94"/>
    <mergeCell ref="C100:G100"/>
    <mergeCell ref="C95:G95"/>
    <mergeCell ref="C85:G85"/>
    <mergeCell ref="C112:G112"/>
    <mergeCell ref="C102:G102"/>
    <mergeCell ref="C110:G110"/>
    <mergeCell ref="C101:G101"/>
    <mergeCell ref="C97:G97"/>
    <mergeCell ref="A88:D88"/>
    <mergeCell ref="C146:G146"/>
    <mergeCell ref="C122:G122"/>
    <mergeCell ref="C120:G120"/>
    <mergeCell ref="C99:G99"/>
    <mergeCell ref="C116:G116"/>
    <mergeCell ref="C121:G121"/>
    <mergeCell ref="C117:G117"/>
    <mergeCell ref="C113:G113"/>
    <mergeCell ref="C114:G114"/>
    <mergeCell ref="C115:G115"/>
    <mergeCell ref="C111:G111"/>
    <mergeCell ref="C103:G103"/>
    <mergeCell ref="C104:G105"/>
    <mergeCell ref="C106:G106"/>
    <mergeCell ref="C107:G107"/>
    <mergeCell ref="R78:R83"/>
    <mergeCell ref="C109:G109"/>
    <mergeCell ref="C123:G123"/>
    <mergeCell ref="C124:G124"/>
    <mergeCell ref="C125:G125"/>
    <mergeCell ref="C143:G143"/>
    <mergeCell ref="C145:G145"/>
    <mergeCell ref="C127:G127"/>
    <mergeCell ref="C128:G128"/>
    <mergeCell ref="C141:G141"/>
    <mergeCell ref="A84:N84"/>
    <mergeCell ref="C78:C83"/>
    <mergeCell ref="K78:K83"/>
    <mergeCell ref="G78:G83"/>
    <mergeCell ref="H78:H83"/>
    <mergeCell ref="I78:I83"/>
    <mergeCell ref="A78:A83"/>
    <mergeCell ref="D78:D83"/>
    <mergeCell ref="F78:F83"/>
    <mergeCell ref="P78:P83"/>
    <mergeCell ref="C93:G94"/>
    <mergeCell ref="C96:G96"/>
    <mergeCell ref="B104:B105"/>
    <mergeCell ref="C98:G98"/>
    <mergeCell ref="AU78:AU83"/>
    <mergeCell ref="AV78:AV83"/>
    <mergeCell ref="AR70:AR77"/>
    <mergeCell ref="BH53:BH60"/>
    <mergeCell ref="AV70:AV77"/>
    <mergeCell ref="AV61:AV69"/>
    <mergeCell ref="BC53:BC60"/>
    <mergeCell ref="BD53:BD60"/>
    <mergeCell ref="BI53:BI60"/>
    <mergeCell ref="AS61:AS69"/>
    <mergeCell ref="AT61:AT69"/>
    <mergeCell ref="AU61:AU69"/>
    <mergeCell ref="AR78:AR83"/>
    <mergeCell ref="AS70:AS77"/>
    <mergeCell ref="BG53:BG60"/>
    <mergeCell ref="AT70:AT77"/>
    <mergeCell ref="AU70:AU77"/>
    <mergeCell ref="AR61:AR69"/>
    <mergeCell ref="AS78:AS83"/>
    <mergeCell ref="AT78:AT83"/>
    <mergeCell ref="W32:W41"/>
    <mergeCell ref="S20:S31"/>
    <mergeCell ref="V20:V31"/>
    <mergeCell ref="BJ53:BJ60"/>
    <mergeCell ref="A32:A41"/>
    <mergeCell ref="S32:S41"/>
    <mergeCell ref="R20:R31"/>
    <mergeCell ref="T20:T31"/>
    <mergeCell ref="Q20:Q31"/>
    <mergeCell ref="W20:W31"/>
    <mergeCell ref="L20:L31"/>
    <mergeCell ref="C20:C31"/>
    <mergeCell ref="U20:U31"/>
    <mergeCell ref="C32:C41"/>
    <mergeCell ref="R32:R41"/>
    <mergeCell ref="G20:G31"/>
    <mergeCell ref="E32:E41"/>
    <mergeCell ref="M32:M41"/>
    <mergeCell ref="P20:P31"/>
    <mergeCell ref="O32:O41"/>
    <mergeCell ref="L32:L41"/>
    <mergeCell ref="D32:D41"/>
    <mergeCell ref="N20:N31"/>
    <mergeCell ref="P32:P41"/>
    <mergeCell ref="AL16:AP16"/>
    <mergeCell ref="AI16:AK16"/>
    <mergeCell ref="BH16:BI16"/>
    <mergeCell ref="AT16:AT18"/>
    <mergeCell ref="AU16:AU18"/>
    <mergeCell ref="Y17:Y18"/>
    <mergeCell ref="X17:X18"/>
    <mergeCell ref="W17:W18"/>
    <mergeCell ref="K16:W16"/>
    <mergeCell ref="AW16:AW18"/>
    <mergeCell ref="AZ16:AZ18"/>
    <mergeCell ref="BA16:BA18"/>
    <mergeCell ref="AV16:AV18"/>
    <mergeCell ref="Q17:Q18"/>
    <mergeCell ref="AC17:AD17"/>
    <mergeCell ref="BE16:BG16"/>
    <mergeCell ref="AQ16:AQ18"/>
    <mergeCell ref="AY16:AY18"/>
    <mergeCell ref="P17:P18"/>
    <mergeCell ref="O17:O18"/>
    <mergeCell ref="N17:N18"/>
    <mergeCell ref="AQ15:AV15"/>
    <mergeCell ref="BL16:BN16"/>
    <mergeCell ref="BB16:BB18"/>
    <mergeCell ref="V17:V18"/>
    <mergeCell ref="AB17:AB18"/>
    <mergeCell ref="AX16:AX18"/>
    <mergeCell ref="AR16:AS17"/>
    <mergeCell ref="Z17:Z18"/>
    <mergeCell ref="AI17:AK17"/>
    <mergeCell ref="K17:K18"/>
    <mergeCell ref="L17:L18"/>
    <mergeCell ref="I16:J16"/>
    <mergeCell ref="U17:U18"/>
    <mergeCell ref="BC15:BN15"/>
    <mergeCell ref="BK16:BK18"/>
    <mergeCell ref="BJ16:BJ18"/>
    <mergeCell ref="AA17:AA18"/>
    <mergeCell ref="BD16:BD18"/>
    <mergeCell ref="AW15:BB15"/>
    <mergeCell ref="BC16:BC18"/>
    <mergeCell ref="X16:AH16"/>
    <mergeCell ref="A15:A19"/>
    <mergeCell ref="B15:G16"/>
    <mergeCell ref="T17:T18"/>
    <mergeCell ref="S17:S18"/>
    <mergeCell ref="H16:H18"/>
    <mergeCell ref="M17:M18"/>
    <mergeCell ref="R17:R18"/>
    <mergeCell ref="K15:AP15"/>
    <mergeCell ref="AE17:AH17"/>
    <mergeCell ref="H15:J15"/>
    <mergeCell ref="AM17:AP17"/>
    <mergeCell ref="B42:B44"/>
    <mergeCell ref="C42:C44"/>
    <mergeCell ref="D42:D44"/>
    <mergeCell ref="E42:E44"/>
    <mergeCell ref="L42:L44"/>
    <mergeCell ref="G42:G44"/>
    <mergeCell ref="K42:K44"/>
    <mergeCell ref="A20:A31"/>
    <mergeCell ref="G47:G48"/>
    <mergeCell ref="G45:G46"/>
    <mergeCell ref="C47:C48"/>
    <mergeCell ref="D45:D46"/>
    <mergeCell ref="D47:D48"/>
    <mergeCell ref="E47:E48"/>
    <mergeCell ref="C45:C46"/>
    <mergeCell ref="K45:K46"/>
    <mergeCell ref="H47:H48"/>
    <mergeCell ref="F42:F44"/>
    <mergeCell ref="N47:N48"/>
    <mergeCell ref="N45:N46"/>
    <mergeCell ref="R42:R44"/>
    <mergeCell ref="O45:O46"/>
    <mergeCell ref="L45:L46"/>
    <mergeCell ref="T42:T44"/>
    <mergeCell ref="U42:U44"/>
    <mergeCell ref="V42:V44"/>
    <mergeCell ref="T45:T46"/>
    <mergeCell ref="U45:U46"/>
    <mergeCell ref="V45:V46"/>
    <mergeCell ref="L47:L48"/>
    <mergeCell ref="I47:I48"/>
    <mergeCell ref="J47:J48"/>
    <mergeCell ref="A45:A46"/>
    <mergeCell ref="A47:A48"/>
    <mergeCell ref="A70:A77"/>
    <mergeCell ref="A53:A60"/>
    <mergeCell ref="B45:B46"/>
    <mergeCell ref="C53:C60"/>
    <mergeCell ref="C61:C69"/>
    <mergeCell ref="F45:F46"/>
    <mergeCell ref="G53:G60"/>
    <mergeCell ref="J53:J60"/>
    <mergeCell ref="H61:H69"/>
    <mergeCell ref="J61:J69"/>
    <mergeCell ref="I61:I69"/>
    <mergeCell ref="C70:C77"/>
    <mergeCell ref="A61:A69"/>
    <mergeCell ref="E45:E46"/>
    <mergeCell ref="F47:F48"/>
    <mergeCell ref="E53:E60"/>
    <mergeCell ref="F61:F69"/>
    <mergeCell ref="M42:M44"/>
    <mergeCell ref="N70:N77"/>
    <mergeCell ref="W42:W44"/>
    <mergeCell ref="N42:N44"/>
    <mergeCell ref="O42:O44"/>
    <mergeCell ref="AT47:AT48"/>
    <mergeCell ref="AU47:AU48"/>
    <mergeCell ref="AV47:AV48"/>
    <mergeCell ref="AQ70:AQ77"/>
    <mergeCell ref="AQ47:AQ48"/>
    <mergeCell ref="AR47:AR48"/>
    <mergeCell ref="AS47:AS48"/>
    <mergeCell ref="R61:R69"/>
    <mergeCell ref="W61:W69"/>
    <mergeCell ref="O61:O69"/>
    <mergeCell ref="O53:O60"/>
    <mergeCell ref="Q42:Q44"/>
    <mergeCell ref="M70:M77"/>
    <mergeCell ref="Q70:Q77"/>
    <mergeCell ref="N61:N69"/>
    <mergeCell ref="M45:M46"/>
    <mergeCell ref="P42:P44"/>
    <mergeCell ref="N53:N60"/>
    <mergeCell ref="Q53:Q60"/>
    <mergeCell ref="G70:G77"/>
    <mergeCell ref="F70:F77"/>
    <mergeCell ref="F53:F60"/>
    <mergeCell ref="E70:E77"/>
    <mergeCell ref="P53:P60"/>
    <mergeCell ref="M53:M60"/>
    <mergeCell ref="P61:P69"/>
    <mergeCell ref="I70:I77"/>
    <mergeCell ref="H70:H77"/>
    <mergeCell ref="M61:M69"/>
    <mergeCell ref="J70:J77"/>
    <mergeCell ref="L70:L77"/>
    <mergeCell ref="L53:L60"/>
    <mergeCell ref="I53:I60"/>
    <mergeCell ref="L61:L69"/>
    <mergeCell ref="K53:K60"/>
    <mergeCell ref="K70:K77"/>
    <mergeCell ref="K61:K69"/>
    <mergeCell ref="M51:M52"/>
    <mergeCell ref="N51:N52"/>
    <mergeCell ref="O51:O52"/>
    <mergeCell ref="P51:P52"/>
    <mergeCell ref="Q51:Q52"/>
    <mergeCell ref="G61:G69"/>
    <mergeCell ref="D53:D60"/>
    <mergeCell ref="H53:H60"/>
    <mergeCell ref="B53:B60"/>
    <mergeCell ref="M49:M50"/>
    <mergeCell ref="N49:N50"/>
    <mergeCell ref="O49:O50"/>
    <mergeCell ref="P49:P50"/>
    <mergeCell ref="Q49:Q50"/>
    <mergeCell ref="R49:R50"/>
    <mergeCell ref="T49:T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B51:B52"/>
    <mergeCell ref="C51:C52"/>
    <mergeCell ref="D51:D52"/>
    <mergeCell ref="E51:E52"/>
    <mergeCell ref="F51:F52"/>
    <mergeCell ref="G51:G52"/>
    <mergeCell ref="H51:H52"/>
    <mergeCell ref="K49:K50"/>
    <mergeCell ref="L49:L50"/>
    <mergeCell ref="I51:I52"/>
    <mergeCell ref="J51:J52"/>
    <mergeCell ref="K51:K52"/>
    <mergeCell ref="L51:L52"/>
  </mergeCells>
  <pageMargins left="0.47244094488188981" right="0.19685039370078741" top="0.43307086614173229" bottom="0.31496062992125984" header="0.31496062992125984" footer="0.31496062992125984"/>
  <pageSetup scale="10" orientation="landscape" r:id="rId1"/>
  <colBreaks count="3" manualBreakCount="3">
    <brk id="29" max="756" man="1"/>
    <brk id="38" max="803" man="1"/>
    <brk id="42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FEV 2020</vt:lpstr>
      <vt:lpstr>'SEME LICITAÇÕES FEV 2020'!Area_de_impressao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2020-02-21T17:17:07Z</cp:lastPrinted>
  <dcterms:created xsi:type="dcterms:W3CDTF">2013-10-11T22:10:57Z</dcterms:created>
  <dcterms:modified xsi:type="dcterms:W3CDTF">2020-04-03T04:18:33Z</dcterms:modified>
</cp:coreProperties>
</file>