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20730" windowHeight="9480" tabRatio="815"/>
  </bookViews>
  <sheets>
    <sheet name="SEGATI LICITAÇÕES MAIO 2019" sheetId="1" r:id="rId1"/>
  </sheets>
  <definedNames>
    <definedName name="_xlnm._FilterDatabase" localSheetId="0" hidden="1">'SEGATI LICITAÇÕES MAIO 2019'!$A$18:$BD$59</definedName>
  </definedNames>
  <calcPr calcId="145621"/>
</workbook>
</file>

<file path=xl/calcChain.xml><?xml version="1.0" encoding="utf-8"?>
<calcChain xmlns="http://schemas.openxmlformats.org/spreadsheetml/2006/main">
  <c r="AD60" i="1" l="1"/>
  <c r="AG24" i="1" l="1"/>
  <c r="AG38" i="1"/>
  <c r="AF24" i="1"/>
  <c r="AF38" i="1"/>
  <c r="AF46" i="1" l="1"/>
  <c r="AG43" i="1"/>
  <c r="AG40" i="1"/>
  <c r="AH40" i="1" s="1"/>
  <c r="AG39" i="1"/>
  <c r="AF39" i="1"/>
  <c r="AG37" i="1"/>
  <c r="AG36" i="1"/>
  <c r="AF36" i="1"/>
  <c r="AF35" i="1"/>
  <c r="AF34" i="1"/>
  <c r="AF33" i="1"/>
  <c r="AG25" i="1"/>
  <c r="AF25" i="1"/>
  <c r="AG23" i="1"/>
  <c r="AF23" i="1"/>
  <c r="AF22" i="1"/>
  <c r="AH22" i="1" s="1"/>
  <c r="AF21" i="1" l="1"/>
  <c r="AG20" i="1"/>
  <c r="AF20" i="1"/>
  <c r="AF31" i="1"/>
  <c r="AF28" i="1"/>
  <c r="AF29" i="1"/>
  <c r="AF32" i="1"/>
  <c r="AG60" i="1" l="1"/>
  <c r="AF27" i="1"/>
  <c r="AF26" i="1"/>
  <c r="AF60" i="1" s="1"/>
  <c r="AG30" i="1"/>
  <c r="AF30" i="1"/>
  <c r="AE30" i="1" l="1"/>
  <c r="AE60" i="1" s="1"/>
  <c r="AC30" i="1"/>
  <c r="AC60" i="1" s="1"/>
  <c r="AH46" i="1" l="1"/>
  <c r="AH45" i="1"/>
  <c r="L45" i="1"/>
  <c r="AH43" i="1" l="1"/>
  <c r="L43" i="1"/>
  <c r="AH42" i="1"/>
  <c r="AH41" i="1"/>
  <c r="AH35" i="1" l="1"/>
  <c r="AH36" i="1"/>
  <c r="AH37" i="1"/>
  <c r="AH38" i="1"/>
  <c r="AH39" i="1"/>
  <c r="AH34" i="1"/>
  <c r="AH23" i="1" l="1"/>
  <c r="AH26" i="1"/>
  <c r="AH27" i="1"/>
  <c r="AH31" i="1"/>
  <c r="AH32" i="1"/>
  <c r="AH21" i="1"/>
  <c r="AH33" i="1"/>
  <c r="AH29" i="1"/>
  <c r="AH28" i="1"/>
  <c r="AH25" i="1"/>
  <c r="AH24" i="1" l="1"/>
  <c r="AH30" i="1"/>
  <c r="AH20" i="1"/>
  <c r="AH60" i="1" s="1"/>
  <c r="L22" i="1" l="1"/>
  <c r="L60" i="1" s="1"/>
</calcChain>
</file>

<file path=xl/sharedStrings.xml><?xml version="1.0" encoding="utf-8"?>
<sst xmlns="http://schemas.openxmlformats.org/spreadsheetml/2006/main" count="846" uniqueCount="444">
  <si>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</si>
  <si>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</si>
  <si>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</si>
  <si>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</si>
  <si>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</si>
  <si>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</si>
  <si>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</si>
  <si>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</si>
  <si>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</si>
  <si>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</si>
  <si>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</si>
  <si>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</si>
  <si>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</si>
  <si>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</si>
  <si>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</si>
  <si>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</si>
  <si>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</si>
  <si>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</si>
  <si>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</si>
  <si>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</si>
  <si>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</si>
  <si>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</si>
  <si>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</si>
  <si>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</si>
  <si>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</si>
  <si>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</si>
  <si>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</si>
  <si>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</si>
  <si>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</si>
  <si>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</si>
  <si>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</si>
  <si>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</si>
  <si>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</si>
  <si>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</si>
  <si>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</si>
  <si>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</si>
  <si>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</si>
  <si>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</si>
  <si>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</si>
  <si>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</si>
  <si>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</si>
  <si>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</si>
  <si>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</si>
  <si>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</si>
  <si>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</si>
  <si>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</si>
  <si>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</si>
  <si>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</si>
  <si>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</si>
  <si>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</si>
  <si>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</si>
  <si>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</si>
  <si>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</si>
  <si>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</si>
  <si>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</si>
  <si>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</si>
  <si>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</si>
  <si>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</si>
  <si>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</si>
  <si>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</si>
  <si>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</si>
  <si>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</si>
  <si>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</si>
  <si>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</si>
  <si>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</si>
  <si>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</si>
  <si>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</si>
  <si>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</si>
  <si>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</si>
  <si>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</si>
  <si>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</si>
  <si>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</si>
  <si>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</si>
  <si>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</si>
  <si>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</si>
  <si>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</si>
  <si>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</si>
  <si>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</si>
  <si>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</si>
  <si>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</si>
  <si>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</si>
  <si>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</si>
  <si>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</si>
  <si>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</si>
  <si>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</si>
  <si>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</si>
  <si>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</si>
  <si>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</si>
  <si>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</si>
  <si>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</si>
  <si>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</si>
  <si>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</si>
  <si>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</si>
  <si>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</si>
  <si>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</si>
  <si>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</si>
  <si>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</si>
  <si>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</si>
  <si>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</si>
  <si>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</si>
  <si>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</si>
  <si>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</si>
  <si>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</si>
  <si>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</si>
  <si>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</si>
  <si>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</si>
  <si>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</si>
  <si>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</si>
  <si>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</si>
  <si>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</si>
  <si>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</si>
  <si>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</si>
  <si>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</si>
  <si>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</si>
  <si>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</si>
  <si>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RP</t>
  </si>
  <si>
    <t>-</t>
  </si>
  <si>
    <t>3.3.90.39.00</t>
  </si>
  <si>
    <t>Dispensa de Licitação</t>
  </si>
  <si>
    <t>7501/2014</t>
  </si>
  <si>
    <t>1 (um) imóvel (galpão) de uso comercial, com área total de 1.000 m² de área construída, com rede elétrica bifásica, instalação hidráulica em perfeito funcionamento, banheiro, vagas de estacionamento, segurança, iluminação pública e coleta de lixo, situado Av. Sabiá s/n Distrito Industrial.</t>
  </si>
  <si>
    <t>001/2015</t>
  </si>
  <si>
    <t>Empresa SAUBEX – Saul Bennesby Comércio Exterior Ltda</t>
  </si>
  <si>
    <t>05.880.646/0001-24</t>
  </si>
  <si>
    <t>05.01.2015</t>
  </si>
  <si>
    <t>05.01.2016</t>
  </si>
  <si>
    <t>Sistema de Registro de Preço - Pregão</t>
  </si>
  <si>
    <t>003/2014</t>
  </si>
  <si>
    <t>331/2014</t>
  </si>
  <si>
    <t>Locação de imóvel que destina-se a ser utilizado exclusivamente para Escritório de Fiscalização do Centro Popular e Acomodação dos Permissionários</t>
  </si>
  <si>
    <t>Marilyn Lyra Lima</t>
  </si>
  <si>
    <t>037.719.382-87</t>
  </si>
  <si>
    <t>01.03.2014</t>
  </si>
  <si>
    <t>01.03.2015</t>
  </si>
  <si>
    <t>3.3.90.36.00</t>
  </si>
  <si>
    <t>Lei 8.666/93 Artigo 24, Inciso X</t>
  </si>
  <si>
    <t>11.249</t>
  </si>
  <si>
    <t>21.02.2014</t>
  </si>
  <si>
    <t>11.248</t>
  </si>
  <si>
    <t>20.02.2014</t>
  </si>
  <si>
    <t>224/2014</t>
  </si>
  <si>
    <t>Locação de imóvel localizado na Av. Getúlio Vargas, nº 1.906 – Bairro: Bosque, que destina-se a ser utilizado exclusivamente para a sede da Secretaria Municipal de Esporte e Lazer,</t>
  </si>
  <si>
    <t>004/2014</t>
  </si>
  <si>
    <t>MCM Imóveis</t>
  </si>
  <si>
    <t>07.626.075/0001-21</t>
  </si>
  <si>
    <t>14.03.2014</t>
  </si>
  <si>
    <t>14.03.2015</t>
  </si>
  <si>
    <t>11.260</t>
  </si>
  <si>
    <t>13.03.2014</t>
  </si>
  <si>
    <t>13.06.2014</t>
  </si>
  <si>
    <t>12.01.2015</t>
  </si>
  <si>
    <t>11.473</t>
  </si>
  <si>
    <t>08.01.2015</t>
  </si>
  <si>
    <t>1º</t>
  </si>
  <si>
    <t>Prorrogando por 12 (doze) meses o período de vigência</t>
  </si>
  <si>
    <t>Serviço de apoio operacional</t>
  </si>
  <si>
    <t>176/2016</t>
  </si>
  <si>
    <t>083/2016</t>
  </si>
  <si>
    <t>006/2016</t>
  </si>
  <si>
    <t>J.F.R Contruções Ltda</t>
  </si>
  <si>
    <t>10.737.867/0001-88</t>
  </si>
  <si>
    <t>01.08.2016</t>
  </si>
  <si>
    <t>01.08.2017</t>
  </si>
  <si>
    <t>23107.015613/2014-62</t>
  </si>
  <si>
    <t>016/2015</t>
  </si>
  <si>
    <t>Serviço de Vigilância Patrimonial</t>
  </si>
  <si>
    <t>007/2016</t>
  </si>
  <si>
    <t xml:space="preserve">09.228.233/0001-10 </t>
  </si>
  <si>
    <t>Estação Vip Segurança Privada</t>
  </si>
  <si>
    <t>11807/2016</t>
  </si>
  <si>
    <t>009/2016</t>
  </si>
  <si>
    <t>011/2016</t>
  </si>
  <si>
    <t>014/2017</t>
  </si>
  <si>
    <t>012/2017</t>
  </si>
  <si>
    <t>008/2017</t>
  </si>
  <si>
    <t>007/2017</t>
  </si>
  <si>
    <t>006/2017</t>
  </si>
  <si>
    <t>005/2017</t>
  </si>
  <si>
    <t>004/2017</t>
  </si>
  <si>
    <t>Locaçao de imóvel para instalação da Secretaria Municipal de Articulação Comunitária e Social</t>
  </si>
  <si>
    <t>Locaçao de imóvel para instalação Almoxarifado Geral e Arquivo Geral do Município de Rio Branco -  Secretaria Municipal de Administração e Gestão de Pessoas</t>
  </si>
  <si>
    <t>Locaçao de imóvel para instalação Secretaria Municipal de Cidadania e Assistência Social - SEMCAS</t>
  </si>
  <si>
    <t>Locaçao de imóvel para instalação da Secretaria Municipal de Obras - SEOP</t>
  </si>
  <si>
    <t>Locaçao de imóvel para instalação Procuradoria Geral do Município de Rio Branco - PROJURI</t>
  </si>
  <si>
    <t>Locaçao de imóvel para instalação do Galpão Prefeitura Rio Branco</t>
  </si>
  <si>
    <t>Locaçao de imóvel para instalação da Secretaria Municipal das Cidades</t>
  </si>
  <si>
    <t>Locaçao de imóvel para instalação do Centro Integrado de Apoio ao Servidor – CIAS/SEAD</t>
  </si>
  <si>
    <t>Locaçao de imóvel para instalação da Secretaria Municipal da Casa Civil, Controladoria Geral do Município, Defesa Civil e SAERB</t>
  </si>
  <si>
    <t>Jorgean Afonso Pinheiro Nemetala</t>
  </si>
  <si>
    <t>Comauto Comercial de Automóveis Ltda</t>
  </si>
  <si>
    <t>João Alves Moreira</t>
  </si>
  <si>
    <t>Arras Administradora de Bens Imóveis Ltda</t>
  </si>
  <si>
    <t>SAUBEX - Saul Bennesby Comércio Exterior Ltda</t>
  </si>
  <si>
    <t>Imobiliária Fortaleza</t>
  </si>
  <si>
    <t>Tapiri Comércio de Alimentos Eirelli</t>
  </si>
  <si>
    <t>052.052.982-00</t>
  </si>
  <si>
    <t>04.116.398/0001-87</t>
  </si>
  <si>
    <t>021.778.972-20</t>
  </si>
  <si>
    <t>63.600.449/0001-00</t>
  </si>
  <si>
    <t>14.294.326/0001-83</t>
  </si>
  <si>
    <t>04.005.997/0001-23</t>
  </si>
  <si>
    <t>03.04.2017</t>
  </si>
  <si>
    <t>07.04.2017</t>
  </si>
  <si>
    <t>08.04.2017</t>
  </si>
  <si>
    <t>09.04.2017</t>
  </si>
  <si>
    <t>26.04.2017</t>
  </si>
  <si>
    <t>02.05.2017</t>
  </si>
  <si>
    <t>23.05.2017</t>
  </si>
  <si>
    <t>24.07.2017</t>
  </si>
  <si>
    <t>12.025/12.032</t>
  </si>
  <si>
    <t>12.032/12.040</t>
  </si>
  <si>
    <t xml:space="preserve">12.056/12.062 </t>
  </si>
  <si>
    <t xml:space="preserve">12.040/12.056 </t>
  </si>
  <si>
    <t>12.048/12.062</t>
  </si>
  <si>
    <t>12.056/12.062</t>
  </si>
  <si>
    <t>12.099/12.101</t>
  </si>
  <si>
    <t>07.04.2018</t>
  </si>
  <si>
    <t>12.032</t>
  </si>
  <si>
    <t>12.04.2017</t>
  </si>
  <si>
    <t>12.040</t>
  </si>
  <si>
    <t>27.04.2017</t>
  </si>
  <si>
    <t>22.05.2017</t>
  </si>
  <si>
    <t>12.062</t>
  </si>
  <si>
    <t>07/2017</t>
  </si>
  <si>
    <t>002/2017</t>
  </si>
  <si>
    <t>015/2017</t>
  </si>
  <si>
    <t>025/2017</t>
  </si>
  <si>
    <t>042/2017</t>
  </si>
  <si>
    <t>10.05.2017</t>
  </si>
  <si>
    <t>20.07.2017</t>
  </si>
  <si>
    <t>12.101</t>
  </si>
  <si>
    <t>30.05.2017</t>
  </si>
  <si>
    <t>4º</t>
  </si>
  <si>
    <t>01.03.2018</t>
  </si>
  <si>
    <t>01.03.2019</t>
  </si>
  <si>
    <t>2º</t>
  </si>
  <si>
    <t>Prorrogando por 06 (seis) meses o período de vigência</t>
  </si>
  <si>
    <t>03.04.2018</t>
  </si>
  <si>
    <t>03.04.2019</t>
  </si>
  <si>
    <t>08.04.2018</t>
  </si>
  <si>
    <t>08.04.2019</t>
  </si>
  <si>
    <t>09.04.2018</t>
  </si>
  <si>
    <t>09.04.2019</t>
  </si>
  <si>
    <t>26.04.2018</t>
  </si>
  <si>
    <t>26.04.2019</t>
  </si>
  <si>
    <t>02.05.2019</t>
  </si>
  <si>
    <t>24.07.2018</t>
  </si>
  <si>
    <t>24.07.2019</t>
  </si>
  <si>
    <t xml:space="preserve">Serviço de Transporte, tipo motocicleta. </t>
  </si>
  <si>
    <t>001/2017</t>
  </si>
  <si>
    <t>17.482.432/0001-01</t>
  </si>
  <si>
    <t>02.03.2017</t>
  </si>
  <si>
    <t>02.03.2018</t>
  </si>
  <si>
    <t xml:space="preserve">M. C. Cavalcante Oliveira - ME </t>
  </si>
  <si>
    <t>003/2018</t>
  </si>
  <si>
    <t xml:space="preserve">Wagner e Silva Ltda </t>
  </si>
  <si>
    <t>Contratação de empresa especializada na prestação de serviço contínuo, sem dedicação exclusive mão de obra, de manutenção preventiva, corretiva, instação de remoção inclusas trocas de peças e o fornecimento de gás, nos condicionadores de ar e aparelhos de refrigeração.</t>
  </si>
  <si>
    <t>007/2018</t>
  </si>
  <si>
    <t>84.312.602/0001-74</t>
  </si>
  <si>
    <t>10.09.2018</t>
  </si>
  <si>
    <t>10.09/2019</t>
  </si>
  <si>
    <t>037/2017</t>
  </si>
  <si>
    <t>Contratação de empresa de engenharia para sob demanda, prestar serviços de manutenção predial corretiva e pequenas reformas com fornecimento de peças, equipamentos, materiais e mão de obra, na forma estabelecida em planilhas de serviços e insumos diversos descritos no SINAPI.</t>
  </si>
  <si>
    <t>008/2018</t>
  </si>
  <si>
    <t xml:space="preserve">Tenda Comércio e Construção LTDA </t>
  </si>
  <si>
    <t>10.158.677/0001-06</t>
  </si>
  <si>
    <t>20.09.2018</t>
  </si>
  <si>
    <t>20.09.2019</t>
  </si>
  <si>
    <t>009/2018</t>
  </si>
  <si>
    <t>Locação de imóvel para atender as necessidades do 1° Conselho Tutelar de Rio Branco.</t>
  </si>
  <si>
    <t xml:space="preserve">Raimunda Ferreira da Silva </t>
  </si>
  <si>
    <t>878.221.214-72</t>
  </si>
  <si>
    <t>10.10.2018</t>
  </si>
  <si>
    <t>10.10.2019</t>
  </si>
  <si>
    <t>004/2018</t>
  </si>
  <si>
    <t>056/2018</t>
  </si>
  <si>
    <t>3396-3/2013</t>
  </si>
  <si>
    <t>126/2013</t>
  </si>
  <si>
    <t>Contratação de serviços de segurança eletrônica com monitoramento remoto de sistemas de alarmes e digital com câmeras em circuito fechado.</t>
  </si>
  <si>
    <t>014/2014</t>
  </si>
  <si>
    <t>01.04.2014</t>
  </si>
  <si>
    <t>01.04.2015</t>
  </si>
  <si>
    <t>01.04.2018</t>
  </si>
  <si>
    <t>01.04.2019</t>
  </si>
  <si>
    <t>256/15/07/2016</t>
  </si>
  <si>
    <t>615/2016</t>
  </si>
  <si>
    <t>Contratação de empresa especializada para prestação de serviço de apoio técnico operacional e administrativo (atividade meio).</t>
  </si>
  <si>
    <t>013/2017</t>
  </si>
  <si>
    <t xml:space="preserve">JWC MULTISERVICE LTDA </t>
  </si>
  <si>
    <t>04.090.759/0001-63</t>
  </si>
  <si>
    <t>serviços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</t>
  </si>
  <si>
    <t>17/2018</t>
  </si>
  <si>
    <t>Link Card  Administradora  de Beneficios Eirelli-EPP</t>
  </si>
  <si>
    <t>27.12.2018</t>
  </si>
  <si>
    <t>12.423</t>
  </si>
  <si>
    <t>SGA</t>
  </si>
  <si>
    <t>11/2018</t>
  </si>
  <si>
    <t>DUX Comércio Representação  Imp. e Exp. Ltda</t>
  </si>
  <si>
    <t>25.10.18</t>
  </si>
  <si>
    <t>27.12.18</t>
  </si>
  <si>
    <t>Prorrogando por 6 (seis ) meses o período de vigência</t>
  </si>
  <si>
    <t>063/2017</t>
  </si>
  <si>
    <t>12.197</t>
  </si>
  <si>
    <t>SEMSA</t>
  </si>
  <si>
    <t>065/18</t>
  </si>
  <si>
    <t>Locação de Impressora Laser Multifuncional original ou adaptado com sistema Bulk Inks</t>
  </si>
  <si>
    <t>16/2018</t>
  </si>
  <si>
    <t>17.10.18</t>
  </si>
  <si>
    <t>14.12.18</t>
  </si>
  <si>
    <t>12.451</t>
  </si>
  <si>
    <t>064/18</t>
  </si>
  <si>
    <t>Locação de Imóvel para atender as necessidades do 2° Conselho Tutelar de Rio Branco.</t>
  </si>
  <si>
    <t>15/2018</t>
  </si>
  <si>
    <t>Bruno Falção Macedo Filho</t>
  </si>
  <si>
    <t>23.11.18</t>
  </si>
  <si>
    <t>12.436</t>
  </si>
  <si>
    <t>04/2018</t>
  </si>
  <si>
    <t>Leilão</t>
  </si>
  <si>
    <t>001/2018</t>
  </si>
  <si>
    <t xml:space="preserve">Convoção e o estabelecimento de procedimento e critérios para o credenciamento de Leiloeiro Oficiais </t>
  </si>
  <si>
    <t>12.371</t>
  </si>
  <si>
    <t>01/2018</t>
  </si>
  <si>
    <t>Maria de Fatima Alves de Sá</t>
  </si>
  <si>
    <t xml:space="preserve">12.039.966/0001-11 </t>
  </si>
  <si>
    <t>05.502.105/0001-62</t>
  </si>
  <si>
    <t>196.668.452-53</t>
  </si>
  <si>
    <t>233.492.392-34</t>
  </si>
  <si>
    <t>20.12.18</t>
  </si>
  <si>
    <t>12.438</t>
  </si>
  <si>
    <t>20.11.18</t>
  </si>
  <si>
    <t>20.11.19</t>
  </si>
  <si>
    <t>13/2018</t>
  </si>
  <si>
    <t>Locação de Imóvl para atender o Centro de Gestão  Administrativa e Apoio ao Servidor</t>
  </si>
  <si>
    <t>13/18</t>
  </si>
  <si>
    <t>23.11.19</t>
  </si>
  <si>
    <t>047/2018</t>
  </si>
  <si>
    <t xml:space="preserve">Locação de imóvel para atender o Departamento de Licitação - </t>
  </si>
  <si>
    <t>012/2018</t>
  </si>
  <si>
    <t xml:space="preserve">ADB Participações  em Imóveis </t>
  </si>
  <si>
    <t>10.177.174/0001-88</t>
  </si>
  <si>
    <t>08.11.18</t>
  </si>
  <si>
    <t>08.11.19</t>
  </si>
  <si>
    <t>12.426</t>
  </si>
  <si>
    <t>241/2018</t>
  </si>
  <si>
    <t>089/2018</t>
  </si>
  <si>
    <t>Aquisição de material expediente</t>
  </si>
  <si>
    <t>242/2018</t>
  </si>
  <si>
    <t>088/2018</t>
  </si>
  <si>
    <t xml:space="preserve">Aquisição  de material de cosumo (generos alimenticios, limpeza, descartaveis </t>
  </si>
  <si>
    <t>260/2018</t>
  </si>
  <si>
    <t>094/2018</t>
  </si>
  <si>
    <t>Aquisição de material permanente - estante de aço</t>
  </si>
  <si>
    <t>070/2018</t>
  </si>
  <si>
    <t>141/2018</t>
  </si>
  <si>
    <t>04/18</t>
  </si>
  <si>
    <t>075/2017</t>
  </si>
  <si>
    <t>Prorrogando por 6 (seis) meses o período de vigência</t>
  </si>
  <si>
    <t>26.10.2019</t>
  </si>
  <si>
    <t>Executado até o exercício anterior</t>
  </si>
  <si>
    <t xml:space="preserve"> Executado no Exercício de referência</t>
  </si>
  <si>
    <t>05.880.646.0001-24</t>
  </si>
  <si>
    <t>08.04.19</t>
  </si>
  <si>
    <t>07.04.2020</t>
  </si>
  <si>
    <t>08.04.2020</t>
  </si>
  <si>
    <t>30.04.2019</t>
  </si>
  <si>
    <t>Prorrogando por 03 (tres) meses o período de vigência</t>
  </si>
  <si>
    <t>03.05.2019</t>
  </si>
  <si>
    <t>03.08.2019</t>
  </si>
  <si>
    <t>6460/2019</t>
  </si>
  <si>
    <t>Contratação  de empresa especializada no fornecimento de recarga de gás liquefeito de petróleo  em botija de 13 kg</t>
  </si>
  <si>
    <t>026/2019</t>
  </si>
  <si>
    <t>MASATOSHI B. NISHIZAWA</t>
  </si>
  <si>
    <t>14.524.896/0001-33</t>
  </si>
  <si>
    <t>15.04.19</t>
  </si>
  <si>
    <t>31.12.19</t>
  </si>
  <si>
    <t>33.90.30</t>
  </si>
  <si>
    <t>Lei 8.666/93 Artigo 23 E 24, Inciso IV</t>
  </si>
  <si>
    <t>12.532</t>
  </si>
  <si>
    <t>028/19</t>
  </si>
  <si>
    <t>M.S.SERVIÇO COM. E REPRETAÇÃO</t>
  </si>
  <si>
    <t>22.172.177/0001-08</t>
  </si>
  <si>
    <t>24.04.19</t>
  </si>
  <si>
    <t>03.05.19</t>
  </si>
  <si>
    <t>029/19</t>
  </si>
  <si>
    <t>M &amp; R DISTRIBUIDORA LTDA</t>
  </si>
  <si>
    <t>11.001.135/001-98</t>
  </si>
  <si>
    <t>030/19</t>
  </si>
  <si>
    <t xml:space="preserve">F.F. MEDEIROS </t>
  </si>
  <si>
    <t>09.638.709/0001-91</t>
  </si>
  <si>
    <t>031/2019</t>
  </si>
  <si>
    <t>J.S.COM IMP. EXP. LTDA</t>
  </si>
  <si>
    <t>01.022.969/0001-44</t>
  </si>
  <si>
    <t>032/2019</t>
  </si>
  <si>
    <t xml:space="preserve">D.L.RAMOS </t>
  </si>
  <si>
    <t>05.146.814/0001-52</t>
  </si>
  <si>
    <t xml:space="preserve"> </t>
  </si>
  <si>
    <t>009/2019</t>
  </si>
  <si>
    <t xml:space="preserve">J.S.CORDEIRO </t>
  </si>
  <si>
    <t>18.255.882/0001-00</t>
  </si>
  <si>
    <t>26.02.19</t>
  </si>
  <si>
    <t>31.12.09</t>
  </si>
  <si>
    <t>011/2019</t>
  </si>
  <si>
    <t>S.L.DE CASTRO EIRELLI</t>
  </si>
  <si>
    <t>08.629.283/0001-47</t>
  </si>
  <si>
    <t>012/2019</t>
  </si>
  <si>
    <t>R. COMERCIO E REP.</t>
  </si>
  <si>
    <t>29.350.463/0001-65</t>
  </si>
  <si>
    <t>014/2019</t>
  </si>
  <si>
    <t>MVP IMP. EXP</t>
  </si>
  <si>
    <t>28.472.036/0001-97</t>
  </si>
  <si>
    <t>033/2019</t>
  </si>
  <si>
    <t>S &amp; S COMERCIO</t>
  </si>
  <si>
    <t>07.338.922/0001-52</t>
  </si>
  <si>
    <t>034/2019</t>
  </si>
  <si>
    <t>S.MIRANDA</t>
  </si>
  <si>
    <t>07.650.136/0001-96</t>
  </si>
  <si>
    <t>23.05.19</t>
  </si>
  <si>
    <t>22.05.2019</t>
  </si>
  <si>
    <t>04.04.19</t>
  </si>
  <si>
    <t>09.07.2019</t>
  </si>
  <si>
    <t>09/2017</t>
  </si>
  <si>
    <t>02.05.2020</t>
  </si>
  <si>
    <t>6º</t>
  </si>
  <si>
    <t>19.03.19</t>
  </si>
  <si>
    <t>19.03.2019</t>
  </si>
  <si>
    <t>19.06.2019</t>
  </si>
  <si>
    <t>3º</t>
  </si>
  <si>
    <t>3.01.2019</t>
  </si>
  <si>
    <t>31.01.19</t>
  </si>
  <si>
    <t>02.07.2019</t>
  </si>
  <si>
    <t>28.02.19</t>
  </si>
  <si>
    <t>02.03.19</t>
  </si>
  <si>
    <t>02.08.19</t>
  </si>
  <si>
    <t>PRESTAÇÃO DE CONTAS MENSAL - EXERCÍCIO 2019</t>
  </si>
  <si>
    <t>Manual de Referência - Anexo VI</t>
  </si>
  <si>
    <r>
      <t xml:space="preserve">MÊS/ANO: </t>
    </r>
    <r>
      <rPr>
        <b/>
        <sz val="11"/>
        <rFont val="Arial"/>
        <family val="2"/>
      </rPr>
      <t>JANEIRO A MAIO/2019</t>
    </r>
  </si>
  <si>
    <r>
      <t xml:space="preserve">ÓRGÃO/ENTIDADE/FUNDO: </t>
    </r>
    <r>
      <rPr>
        <b/>
        <sz val="11"/>
        <rFont val="Arial"/>
        <family val="2"/>
      </rPr>
      <t>SECRETARIA MUNICIPAL DE GESTÃO ADMINISTRATIVA E TECNOLOGIA DA INFORMAÇÃO-SEGATI</t>
    </r>
  </si>
  <si>
    <r>
      <t xml:space="preserve">DATA DA ÚLTIMA ATUALIZAÇÃO: </t>
    </r>
    <r>
      <rPr>
        <b/>
        <sz val="11"/>
        <rFont val="Arial"/>
        <family val="2"/>
      </rPr>
      <t>13/06/2019</t>
    </r>
  </si>
  <si>
    <t>TOTAL</t>
  </si>
  <si>
    <t>003/2017</t>
  </si>
  <si>
    <t>Concluída em 2019</t>
  </si>
  <si>
    <t>Em andamento em 2019</t>
  </si>
  <si>
    <r>
      <t xml:space="preserve">Nome do responsável pela elaboração: </t>
    </r>
    <r>
      <rPr>
        <b/>
        <sz val="10"/>
        <color theme="1"/>
        <rFont val="Arial"/>
        <family val="2"/>
      </rPr>
      <t>Kellen Mary de Souza Araujo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</si>
  <si>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Eduardo Ambros Ribeiro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</si>
</sst>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4" fillId="0" borderId="0"/>
    <xf numFmtId="44" fontId="2" fillId="0" borderId="0" applyFont="0" applyFill="0" applyBorder="0" applyAlignment="0" applyProtection="0"/>
  </cellStyleXfs>
  <cellXfs count="11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" fontId="3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17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vertical="center"/>
    </xf>
    <xf numFmtId="4" fontId="3" fillId="0" borderId="1" xfId="3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44" fontId="6" fillId="0" borderId="0" xfId="4" applyFont="1" applyFill="1" applyAlignment="1">
      <alignment horizontal="left" vertical="center"/>
    </xf>
    <xf numFmtId="44" fontId="6" fillId="0" borderId="0" xfId="4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44" fontId="5" fillId="0" borderId="0" xfId="4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4" fontId="5" fillId="0" borderId="0" xfId="4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43" fontId="3" fillId="0" borderId="3" xfId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vertical="center" wrapText="1"/>
    </xf>
    <xf numFmtId="0" fontId="3" fillId="0" borderId="1" xfId="2" applyFont="1" applyFill="1" applyBorder="1" applyAlignment="1">
      <alignment vertical="center" wrapText="1"/>
    </xf>
    <xf numFmtId="0" fontId="3" fillId="0" borderId="1" xfId="3" applyFont="1" applyFill="1" applyBorder="1" applyAlignment="1">
      <alignment vertical="center" wrapText="1"/>
    </xf>
    <xf numFmtId="49" fontId="3" fillId="0" borderId="1" xfId="3" applyNumberFormat="1" applyFont="1" applyFill="1" applyBorder="1" applyAlignment="1">
      <alignment vertical="center" wrapText="1"/>
    </xf>
    <xf numFmtId="0" fontId="3" fillId="0" borderId="2" xfId="3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1" xfId="2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44" fontId="7" fillId="0" borderId="1" xfId="4" applyFont="1" applyFill="1" applyBorder="1" applyAlignment="1">
      <alignment horizontal="center" vertical="center" wrapText="1"/>
    </xf>
    <xf numFmtId="44" fontId="7" fillId="0" borderId="15" xfId="4" applyFont="1" applyFill="1" applyBorder="1" applyAlignment="1">
      <alignment horizontal="center" vertical="center" wrapText="1"/>
    </xf>
    <xf numFmtId="44" fontId="3" fillId="0" borderId="3" xfId="4" applyFont="1" applyFill="1" applyBorder="1" applyAlignment="1">
      <alignment horizontal="center" vertical="center" wrapText="1"/>
    </xf>
    <xf numFmtId="44" fontId="3" fillId="0" borderId="1" xfId="4" applyFont="1" applyFill="1" applyBorder="1" applyAlignment="1">
      <alignment horizontal="center" vertical="center" wrapText="1"/>
    </xf>
    <xf numFmtId="44" fontId="3" fillId="0" borderId="1" xfId="4" applyFont="1" applyFill="1" applyBorder="1" applyAlignment="1">
      <alignment vertical="center"/>
    </xf>
    <xf numFmtId="44" fontId="3" fillId="0" borderId="2" xfId="4" applyFont="1" applyFill="1" applyBorder="1" applyAlignment="1">
      <alignment horizontal="center" vertical="center" wrapText="1"/>
    </xf>
    <xf numFmtId="44" fontId="7" fillId="0" borderId="7" xfId="4" applyFont="1" applyFill="1" applyBorder="1" applyAlignment="1">
      <alignment horizontal="center" vertical="center" wrapText="1"/>
    </xf>
    <xf numFmtId="44" fontId="3" fillId="0" borderId="0" xfId="4" applyFont="1" applyFill="1" applyAlignment="1">
      <alignment vertical="center"/>
    </xf>
    <xf numFmtId="0" fontId="7" fillId="0" borderId="7" xfId="0" applyFont="1" applyFill="1" applyBorder="1" applyAlignment="1">
      <alignment vertical="center" wrapText="1"/>
    </xf>
    <xf numFmtId="44" fontId="7" fillId="0" borderId="1" xfId="4" applyFont="1" applyFill="1" applyBorder="1" applyAlignment="1">
      <alignment horizontal="center" vertical="center" wrapText="1"/>
    </xf>
    <xf numFmtId="44" fontId="3" fillId="0" borderId="3" xfId="4" applyFont="1" applyFill="1" applyBorder="1" applyAlignment="1">
      <alignment vertical="center"/>
    </xf>
    <xf numFmtId="44" fontId="3" fillId="0" borderId="1" xfId="4" applyFont="1" applyFill="1" applyBorder="1" applyAlignment="1">
      <alignment horizontal="center" vertical="center"/>
    </xf>
    <xf numFmtId="44" fontId="3" fillId="0" borderId="1" xfId="4" applyFont="1" applyFill="1" applyBorder="1" applyAlignment="1">
      <alignment vertical="center" wrapText="1"/>
    </xf>
    <xf numFmtId="44" fontId="3" fillId="0" borderId="2" xfId="4" applyFont="1" applyFill="1" applyBorder="1" applyAlignment="1">
      <alignment horizontal="center" vertical="center"/>
    </xf>
    <xf numFmtId="44" fontId="3" fillId="0" borderId="2" xfId="4" applyFont="1" applyFill="1" applyBorder="1" applyAlignment="1">
      <alignment vertical="center"/>
    </xf>
  </cellXfs>
  <cellStyles count="5">
    <cellStyle name="Moeda" xfId="4" builtinId="4"/>
    <cellStyle name="Normal" xfId="0" builtinId="0"/>
    <cellStyle name="Normal 2" xfId="2"/>
    <cellStyle name="Normal 3" xfId="3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172813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47625</xdr:rowOff>
    </xdr:from>
    <xdr:to>
      <xdr:col>1</xdr:col>
      <xdr:colOff>594118</xdr:colOff>
      <xdr:row>2</xdr:row>
      <xdr:rowOff>134713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47625"/>
          <a:ext cx="441718" cy="46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5"/>
  <sheetViews>
    <sheetView tabSelected="1" zoomScaleNormal="100" workbookViewId="0">
      <selection activeCell="B22" sqref="B22"/>
    </sheetView>
  </sheetViews>
  <sheetFormatPr defaultRowHeight="12.75" x14ac:dyDescent="0.25"/>
  <cols>
    <col min="1" max="1" width="6.85546875" style="25" customWidth="1"/>
    <col min="2" max="2" width="20.5703125" style="25" customWidth="1"/>
    <col min="3" max="3" width="11.5703125" style="25" customWidth="1"/>
    <col min="4" max="4" width="27.5703125" style="25" customWidth="1"/>
    <col min="5" max="5" width="13.7109375" style="25" customWidth="1"/>
    <col min="6" max="6" width="60.7109375" style="25" customWidth="1"/>
    <col min="7" max="7" width="14" style="25" customWidth="1"/>
    <col min="8" max="8" width="12.7109375" style="100" customWidth="1"/>
    <col min="9" max="9" width="49.5703125" style="100" bestFit="1" customWidth="1"/>
    <col min="10" max="10" width="18.7109375" style="17" bestFit="1" customWidth="1"/>
    <col min="11" max="11" width="10.28515625" style="25" bestFit="1" customWidth="1"/>
    <col min="12" max="12" width="15.85546875" style="108" bestFit="1" customWidth="1"/>
    <col min="13" max="13" width="11.28515625" style="25" customWidth="1"/>
    <col min="14" max="14" width="10.140625" style="25" bestFit="1" customWidth="1"/>
    <col min="15" max="15" width="11.42578125" style="25" bestFit="1" customWidth="1"/>
    <col min="16" max="16" width="9.140625" style="25" bestFit="1" customWidth="1"/>
    <col min="17" max="17" width="10.42578125" style="25" customWidth="1"/>
    <col min="18" max="18" width="12" style="25" customWidth="1"/>
    <col min="19" max="19" width="13.85546875" style="25" customWidth="1"/>
    <col min="20" max="20" width="12.42578125" style="25" bestFit="1" customWidth="1"/>
    <col min="21" max="21" width="7.28515625" style="25" bestFit="1" customWidth="1"/>
    <col min="22" max="22" width="10.28515625" style="25" bestFit="1" customWidth="1"/>
    <col min="23" max="23" width="12.7109375" style="25" customWidth="1"/>
    <col min="24" max="24" width="40.42578125" style="25" customWidth="1"/>
    <col min="25" max="25" width="10.140625" style="25" bestFit="1" customWidth="1"/>
    <col min="26" max="26" width="11.42578125" style="25" bestFit="1" customWidth="1"/>
    <col min="27" max="27" width="10.28515625" style="25" bestFit="1" customWidth="1"/>
    <col min="28" max="28" width="10" style="25" bestFit="1" customWidth="1"/>
    <col min="29" max="29" width="13.28515625" style="108" bestFit="1" customWidth="1"/>
    <col min="30" max="30" width="10" style="108" bestFit="1" customWidth="1"/>
    <col min="31" max="31" width="20.42578125" style="108" bestFit="1" customWidth="1"/>
    <col min="32" max="32" width="17.42578125" style="108" bestFit="1" customWidth="1"/>
    <col min="33" max="33" width="15.85546875" style="108" bestFit="1" customWidth="1"/>
    <col min="34" max="34" width="17.28515625" style="108" bestFit="1" customWidth="1"/>
    <col min="35" max="35" width="9.42578125" style="25" bestFit="1" customWidth="1"/>
    <col min="36" max="36" width="14.7109375" style="25" customWidth="1"/>
    <col min="37" max="37" width="18.7109375" style="25" bestFit="1" customWidth="1"/>
    <col min="38" max="38" width="14.140625" style="25" customWidth="1"/>
    <col min="39" max="39" width="15.5703125" style="25" bestFit="1" customWidth="1"/>
    <col min="40" max="40" width="21.85546875" style="25" bestFit="1" customWidth="1"/>
    <col min="41" max="41" width="13.85546875" style="25" customWidth="1"/>
    <col min="42" max="42" width="13.7109375" style="25" customWidth="1"/>
    <col min="43" max="43" width="13.28515625" style="25" customWidth="1"/>
    <col min="44" max="44" width="15" style="25" bestFit="1" customWidth="1"/>
    <col min="45" max="45" width="9.140625" style="25"/>
    <col min="46" max="46" width="10.7109375" style="25" customWidth="1"/>
    <col min="47" max="47" width="6" style="25" bestFit="1" customWidth="1"/>
    <col min="48" max="48" width="8.5703125" style="25" bestFit="1" customWidth="1"/>
    <col min="49" max="49" width="4.42578125" style="25" bestFit="1" customWidth="1"/>
    <col min="50" max="50" width="4.28515625" style="25" bestFit="1" customWidth="1"/>
    <col min="51" max="51" width="7.5703125" style="25" bestFit="1" customWidth="1"/>
    <col min="52" max="52" width="10.85546875" style="25" customWidth="1"/>
    <col min="53" max="53" width="11.7109375" style="25" customWidth="1"/>
    <col min="54" max="54" width="6" style="25" bestFit="1" customWidth="1"/>
    <col min="55" max="55" width="8.42578125" style="25" bestFit="1" customWidth="1"/>
    <col min="56" max="56" width="7" style="25" bestFit="1" customWidth="1"/>
    <col min="57" max="16384" width="9.140625" style="25"/>
  </cols>
  <sheetData>
    <row r="1" spans="1:65" s="34" customFormat="1" ht="15" x14ac:dyDescent="0.25">
      <c r="H1" s="32"/>
      <c r="I1" s="32"/>
      <c r="L1" s="37"/>
      <c r="AC1" s="37"/>
      <c r="AD1" s="37"/>
      <c r="AE1" s="37"/>
      <c r="AF1" s="37"/>
      <c r="AG1" s="37"/>
      <c r="AH1" s="37"/>
      <c r="AI1" s="35"/>
      <c r="AJ1" s="35"/>
      <c r="AK1" s="35"/>
      <c r="AL1" s="35"/>
      <c r="AM1" s="35"/>
      <c r="AN1" s="35"/>
      <c r="AO1" s="35"/>
      <c r="AP1" s="35"/>
      <c r="AQ1" s="35"/>
      <c r="AR1" s="35"/>
    </row>
    <row r="2" spans="1:65" s="34" customFormat="1" ht="15" x14ac:dyDescent="0.25">
      <c r="H2" s="32"/>
      <c r="I2" s="32"/>
      <c r="L2" s="37"/>
      <c r="AC2" s="37"/>
      <c r="AD2" s="37"/>
      <c r="AE2" s="37"/>
      <c r="AF2" s="37"/>
      <c r="AG2" s="37"/>
      <c r="AH2" s="37"/>
      <c r="AI2" s="35"/>
      <c r="AJ2" s="35"/>
      <c r="AK2" s="35"/>
      <c r="AL2" s="35"/>
      <c r="AM2" s="35"/>
      <c r="AN2" s="35"/>
      <c r="AO2" s="35"/>
      <c r="AP2" s="35"/>
      <c r="AQ2" s="35"/>
      <c r="AR2" s="35"/>
    </row>
    <row r="3" spans="1:65" s="34" customFormat="1" ht="15" x14ac:dyDescent="0.25">
      <c r="H3" s="32"/>
      <c r="I3" s="32"/>
      <c r="L3" s="37"/>
      <c r="AC3" s="37"/>
      <c r="AD3" s="37"/>
      <c r="AE3" s="37"/>
      <c r="AF3" s="37"/>
      <c r="AG3" s="37"/>
      <c r="AH3" s="37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1:65" s="33" customFormat="1" ht="15" x14ac:dyDescent="0.25">
      <c r="A4" s="33" t="s">
        <v>51</v>
      </c>
      <c r="F4" s="32"/>
      <c r="I4" s="32"/>
      <c r="L4" s="40"/>
      <c r="O4" s="40"/>
      <c r="X4" s="32"/>
      <c r="AC4" s="40"/>
      <c r="AD4" s="40"/>
      <c r="AE4" s="40"/>
      <c r="AF4" s="40"/>
      <c r="AG4" s="40"/>
      <c r="AH4" s="40"/>
      <c r="AM4" s="40"/>
      <c r="AN4" s="40"/>
      <c r="AO4" s="40"/>
    </row>
    <row r="5" spans="1:65" s="35" customFormat="1" ht="15" x14ac:dyDescent="0.25">
      <c r="F5" s="34"/>
      <c r="H5" s="33"/>
      <c r="I5" s="32"/>
      <c r="K5" s="33"/>
      <c r="L5" s="40"/>
      <c r="O5" s="36"/>
      <c r="X5" s="34"/>
      <c r="AC5" s="36"/>
      <c r="AD5" s="36"/>
      <c r="AE5" s="36"/>
      <c r="AF5" s="36"/>
      <c r="AG5" s="36"/>
      <c r="AH5" s="36"/>
      <c r="AM5" s="36"/>
      <c r="AN5" s="36"/>
      <c r="AO5" s="36"/>
    </row>
    <row r="6" spans="1:65" s="33" customFormat="1" ht="15" x14ac:dyDescent="0.25">
      <c r="A6" s="33" t="s">
        <v>433</v>
      </c>
      <c r="F6" s="32"/>
      <c r="I6" s="32"/>
      <c r="L6" s="40"/>
      <c r="O6" s="40"/>
      <c r="X6" s="32"/>
      <c r="AC6" s="40"/>
      <c r="AD6" s="40"/>
      <c r="AE6" s="40"/>
      <c r="AF6" s="40"/>
      <c r="AG6" s="40"/>
      <c r="AH6" s="40"/>
      <c r="AM6" s="40"/>
      <c r="AN6" s="40"/>
      <c r="AO6" s="40"/>
    </row>
    <row r="7" spans="1:65" s="35" customFormat="1" ht="15" x14ac:dyDescent="0.25">
      <c r="F7" s="34"/>
      <c r="H7" s="33"/>
      <c r="I7" s="32"/>
      <c r="K7" s="33"/>
      <c r="L7" s="40"/>
      <c r="O7" s="36"/>
      <c r="X7" s="34"/>
      <c r="AC7" s="36"/>
      <c r="AD7" s="36"/>
      <c r="AE7" s="36"/>
      <c r="AF7" s="36"/>
      <c r="AG7" s="36"/>
      <c r="AH7" s="36"/>
      <c r="AM7" s="36"/>
      <c r="AN7" s="36"/>
      <c r="AO7" s="36"/>
    </row>
    <row r="8" spans="1:65" s="35" customFormat="1" ht="15" x14ac:dyDescent="0.25">
      <c r="A8" s="35" t="s">
        <v>113</v>
      </c>
      <c r="F8" s="34"/>
      <c r="H8" s="33"/>
      <c r="I8" s="32"/>
      <c r="K8" s="33"/>
      <c r="L8" s="40"/>
      <c r="O8" s="36"/>
      <c r="X8" s="34"/>
      <c r="AC8" s="36"/>
      <c r="AD8" s="36"/>
      <c r="AE8" s="36"/>
      <c r="AF8" s="36"/>
      <c r="AG8" s="36"/>
      <c r="AH8" s="36"/>
      <c r="AM8" s="36"/>
      <c r="AN8" s="36"/>
      <c r="AO8" s="36"/>
    </row>
    <row r="9" spans="1:65" s="35" customFormat="1" ht="15" x14ac:dyDescent="0.25">
      <c r="A9" s="35" t="s">
        <v>434</v>
      </c>
      <c r="F9" s="34"/>
      <c r="H9" s="33"/>
      <c r="I9" s="32"/>
      <c r="K9" s="33"/>
      <c r="L9" s="40"/>
      <c r="O9" s="36"/>
      <c r="X9" s="34"/>
      <c r="AC9" s="36"/>
      <c r="AD9" s="36"/>
      <c r="AE9" s="36"/>
      <c r="AF9" s="36"/>
      <c r="AG9" s="36"/>
      <c r="AH9" s="36"/>
      <c r="AM9" s="36"/>
      <c r="AN9" s="36"/>
      <c r="AO9" s="36"/>
    </row>
    <row r="10" spans="1:65" s="35" customFormat="1" ht="15" x14ac:dyDescent="0.25">
      <c r="F10" s="34"/>
      <c r="H10" s="33"/>
      <c r="I10" s="32"/>
      <c r="K10" s="33"/>
      <c r="L10" s="40"/>
      <c r="O10" s="36"/>
      <c r="X10" s="34"/>
      <c r="AC10" s="36"/>
      <c r="AD10" s="36"/>
      <c r="AE10" s="36"/>
      <c r="AF10" s="36"/>
      <c r="AG10" s="36"/>
      <c r="AH10" s="36"/>
      <c r="AM10" s="36"/>
      <c r="AN10" s="36"/>
      <c r="AO10" s="36"/>
    </row>
    <row r="11" spans="1:65" s="35" customFormat="1" ht="15" x14ac:dyDescent="0.25">
      <c r="A11" s="35" t="s">
        <v>436</v>
      </c>
      <c r="F11" s="34"/>
      <c r="H11" s="33"/>
      <c r="I11" s="32"/>
      <c r="K11" s="33"/>
      <c r="L11" s="40"/>
      <c r="O11" s="36"/>
      <c r="X11" s="34"/>
      <c r="AC11" s="36"/>
      <c r="AD11" s="36"/>
      <c r="AE11" s="36"/>
      <c r="AF11" s="36"/>
      <c r="AG11" s="36"/>
      <c r="AH11" s="36"/>
      <c r="AM11" s="36"/>
      <c r="AN11" s="36"/>
      <c r="AO11" s="36"/>
    </row>
    <row r="12" spans="1:65" s="35" customFormat="1" ht="15" x14ac:dyDescent="0.25">
      <c r="A12" s="35" t="s">
        <v>435</v>
      </c>
      <c r="F12" s="34"/>
      <c r="H12" s="33"/>
      <c r="I12" s="32"/>
      <c r="K12" s="33"/>
      <c r="L12" s="40"/>
      <c r="O12" s="36"/>
      <c r="X12" s="34"/>
      <c r="AC12" s="36"/>
      <c r="AD12" s="36"/>
      <c r="AE12" s="36"/>
      <c r="AF12" s="36"/>
      <c r="AG12" s="36"/>
      <c r="AH12" s="36"/>
      <c r="AM12" s="36"/>
      <c r="AN12" s="36"/>
      <c r="AO12" s="36"/>
    </row>
    <row r="13" spans="1:65" s="35" customFormat="1" ht="15" x14ac:dyDescent="0.25">
      <c r="A13" s="35" t="s">
        <v>437</v>
      </c>
      <c r="F13" s="34"/>
      <c r="H13" s="33"/>
      <c r="I13" s="32"/>
      <c r="K13" s="33"/>
      <c r="L13" s="40"/>
      <c r="O13" s="36"/>
      <c r="X13" s="34"/>
      <c r="AC13" s="36"/>
      <c r="AD13" s="36"/>
      <c r="AE13" s="36"/>
      <c r="AF13" s="36"/>
      <c r="AG13" s="36"/>
      <c r="AH13" s="36"/>
      <c r="AM13" s="36"/>
      <c r="AN13" s="36"/>
      <c r="AO13" s="36"/>
    </row>
    <row r="14" spans="1:65" s="35" customFormat="1" ht="15" x14ac:dyDescent="0.25">
      <c r="A14" s="35" t="s">
        <v>395</v>
      </c>
      <c r="F14" s="34"/>
      <c r="H14" s="33"/>
      <c r="I14" s="32"/>
      <c r="K14" s="33"/>
      <c r="L14" s="40"/>
      <c r="O14" s="36"/>
      <c r="X14" s="34"/>
      <c r="AC14" s="36"/>
      <c r="AD14" s="36"/>
      <c r="AE14" s="36"/>
      <c r="AF14" s="36"/>
      <c r="AG14" s="36"/>
      <c r="AH14" s="36"/>
      <c r="AM14" s="36"/>
      <c r="AN14" s="36"/>
      <c r="AO14" s="36"/>
    </row>
    <row r="15" spans="1:65" s="35" customFormat="1" ht="15.75" thickBot="1" x14ac:dyDescent="0.3">
      <c r="A15" s="41" t="s">
        <v>83</v>
      </c>
      <c r="B15" s="39"/>
      <c r="C15" s="39"/>
      <c r="D15" s="39"/>
      <c r="E15" s="39"/>
      <c r="F15" s="38"/>
      <c r="G15" s="39"/>
      <c r="H15" s="39"/>
      <c r="I15" s="38"/>
      <c r="J15" s="39"/>
      <c r="K15" s="39"/>
      <c r="L15" s="42"/>
      <c r="M15" s="39"/>
      <c r="N15" s="39"/>
      <c r="O15" s="42"/>
      <c r="P15" s="39"/>
      <c r="Q15" s="39"/>
      <c r="R15" s="39"/>
      <c r="S15" s="39"/>
      <c r="T15" s="39"/>
      <c r="U15" s="39"/>
      <c r="V15" s="39"/>
      <c r="W15" s="39"/>
      <c r="X15" s="38"/>
      <c r="Y15" s="39"/>
      <c r="Z15" s="39"/>
      <c r="AA15" s="39"/>
      <c r="AB15" s="39"/>
      <c r="AC15" s="42"/>
      <c r="AD15" s="42"/>
      <c r="AE15" s="42"/>
      <c r="AF15" s="42"/>
      <c r="AG15" s="42"/>
      <c r="AH15" s="42"/>
      <c r="AI15" s="39"/>
      <c r="AJ15" s="39"/>
      <c r="AK15" s="39"/>
      <c r="AL15" s="39"/>
      <c r="AM15" s="42"/>
      <c r="AN15" s="42"/>
      <c r="AO15" s="42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</row>
    <row r="16" spans="1:65" x14ac:dyDescent="0.25">
      <c r="A16" s="74" t="s">
        <v>55</v>
      </c>
      <c r="B16" s="75" t="s">
        <v>22</v>
      </c>
      <c r="C16" s="75"/>
      <c r="D16" s="75"/>
      <c r="E16" s="75"/>
      <c r="F16" s="75"/>
      <c r="G16" s="75"/>
      <c r="H16" s="75" t="s">
        <v>84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 t="s">
        <v>92</v>
      </c>
      <c r="AJ16" s="75"/>
      <c r="AK16" s="75"/>
      <c r="AL16" s="75"/>
      <c r="AM16" s="75" t="s">
        <v>112</v>
      </c>
      <c r="AN16" s="75"/>
      <c r="AO16" s="75"/>
      <c r="AP16" s="75"/>
      <c r="AQ16" s="75"/>
      <c r="AR16" s="75"/>
      <c r="AS16" s="75" t="s">
        <v>85</v>
      </c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6"/>
    </row>
    <row r="17" spans="1:56" x14ac:dyDescent="0.25">
      <c r="A17" s="77"/>
      <c r="B17" s="65"/>
      <c r="C17" s="65"/>
      <c r="D17" s="65"/>
      <c r="E17" s="65"/>
      <c r="F17" s="65"/>
      <c r="G17" s="65"/>
      <c r="H17" s="65" t="s">
        <v>52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 t="s">
        <v>53</v>
      </c>
      <c r="V17" s="65"/>
      <c r="W17" s="65"/>
      <c r="X17" s="65"/>
      <c r="Y17" s="65"/>
      <c r="Z17" s="65"/>
      <c r="AA17" s="65"/>
      <c r="AB17" s="65"/>
      <c r="AC17" s="65"/>
      <c r="AD17" s="65"/>
      <c r="AE17" s="110" t="s">
        <v>54</v>
      </c>
      <c r="AF17" s="110"/>
      <c r="AG17" s="110"/>
      <c r="AH17" s="110"/>
      <c r="AI17" s="65" t="s">
        <v>94</v>
      </c>
      <c r="AJ17" s="65" t="s">
        <v>95</v>
      </c>
      <c r="AK17" s="65" t="s">
        <v>93</v>
      </c>
      <c r="AL17" s="65" t="s">
        <v>96</v>
      </c>
      <c r="AM17" s="65" t="s">
        <v>101</v>
      </c>
      <c r="AN17" s="65" t="s">
        <v>102</v>
      </c>
      <c r="AO17" s="65" t="s">
        <v>103</v>
      </c>
      <c r="AP17" s="65" t="s">
        <v>105</v>
      </c>
      <c r="AQ17" s="65" t="s">
        <v>104</v>
      </c>
      <c r="AR17" s="65" t="s">
        <v>105</v>
      </c>
      <c r="AS17" s="65" t="s">
        <v>1</v>
      </c>
      <c r="AT17" s="65" t="s">
        <v>61</v>
      </c>
      <c r="AU17" s="66" t="s">
        <v>65</v>
      </c>
      <c r="AV17" s="66"/>
      <c r="AW17" s="66"/>
      <c r="AX17" s="66" t="s">
        <v>68</v>
      </c>
      <c r="AY17" s="66"/>
      <c r="AZ17" s="65" t="s">
        <v>440</v>
      </c>
      <c r="BA17" s="65" t="s">
        <v>441</v>
      </c>
      <c r="BB17" s="66" t="s">
        <v>71</v>
      </c>
      <c r="BC17" s="66"/>
      <c r="BD17" s="78"/>
    </row>
    <row r="18" spans="1:56" ht="38.25" x14ac:dyDescent="0.25">
      <c r="A18" s="77"/>
      <c r="B18" s="46" t="s">
        <v>6</v>
      </c>
      <c r="C18" s="46" t="s">
        <v>7</v>
      </c>
      <c r="D18" s="46" t="s">
        <v>0</v>
      </c>
      <c r="E18" s="46" t="s">
        <v>1</v>
      </c>
      <c r="F18" s="46" t="s">
        <v>2</v>
      </c>
      <c r="G18" s="46" t="s">
        <v>8</v>
      </c>
      <c r="H18" s="67" t="s">
        <v>9</v>
      </c>
      <c r="I18" s="46" t="s">
        <v>3</v>
      </c>
      <c r="J18" s="46" t="s">
        <v>20</v>
      </c>
      <c r="K18" s="46" t="s">
        <v>10</v>
      </c>
      <c r="L18" s="101" t="s">
        <v>49</v>
      </c>
      <c r="M18" s="46" t="s">
        <v>15</v>
      </c>
      <c r="N18" s="46" t="s">
        <v>14</v>
      </c>
      <c r="O18" s="46" t="s">
        <v>13</v>
      </c>
      <c r="P18" s="46" t="s">
        <v>4</v>
      </c>
      <c r="Q18" s="46" t="s">
        <v>91</v>
      </c>
      <c r="R18" s="46" t="s">
        <v>56</v>
      </c>
      <c r="S18" s="46" t="s">
        <v>57</v>
      </c>
      <c r="T18" s="46" t="s">
        <v>5</v>
      </c>
      <c r="U18" s="46" t="s">
        <v>11</v>
      </c>
      <c r="V18" s="46" t="s">
        <v>10</v>
      </c>
      <c r="W18" s="46" t="s">
        <v>15</v>
      </c>
      <c r="X18" s="46" t="s">
        <v>12</v>
      </c>
      <c r="Y18" s="46" t="s">
        <v>14</v>
      </c>
      <c r="Z18" s="46" t="s">
        <v>13</v>
      </c>
      <c r="AA18" s="46" t="s">
        <v>16</v>
      </c>
      <c r="AB18" s="46" t="s">
        <v>17</v>
      </c>
      <c r="AC18" s="101" t="s">
        <v>18</v>
      </c>
      <c r="AD18" s="101" t="s">
        <v>19</v>
      </c>
      <c r="AE18" s="101" t="s">
        <v>23</v>
      </c>
      <c r="AF18" s="101" t="s">
        <v>358</v>
      </c>
      <c r="AG18" s="101" t="s">
        <v>359</v>
      </c>
      <c r="AH18" s="101" t="s">
        <v>21</v>
      </c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47" t="s">
        <v>62</v>
      </c>
      <c r="AV18" s="47" t="s">
        <v>63</v>
      </c>
      <c r="AW18" s="47" t="s">
        <v>64</v>
      </c>
      <c r="AX18" s="47" t="s">
        <v>66</v>
      </c>
      <c r="AY18" s="46" t="s">
        <v>67</v>
      </c>
      <c r="AZ18" s="65"/>
      <c r="BA18" s="65"/>
      <c r="BB18" s="47" t="s">
        <v>62</v>
      </c>
      <c r="BC18" s="47" t="s">
        <v>70</v>
      </c>
      <c r="BD18" s="79" t="s">
        <v>69</v>
      </c>
    </row>
    <row r="19" spans="1:56" ht="13.5" thickBot="1" x14ac:dyDescent="0.3">
      <c r="A19" s="80"/>
      <c r="B19" s="81" t="s">
        <v>24</v>
      </c>
      <c r="C19" s="81" t="s">
        <v>25</v>
      </c>
      <c r="D19" s="82" t="s">
        <v>48</v>
      </c>
      <c r="E19" s="81" t="s">
        <v>26</v>
      </c>
      <c r="F19" s="81" t="s">
        <v>27</v>
      </c>
      <c r="G19" s="81" t="s">
        <v>28</v>
      </c>
      <c r="H19" s="82" t="s">
        <v>29</v>
      </c>
      <c r="I19" s="81" t="s">
        <v>30</v>
      </c>
      <c r="J19" s="81" t="s">
        <v>31</v>
      </c>
      <c r="K19" s="81" t="s">
        <v>32</v>
      </c>
      <c r="L19" s="102" t="s">
        <v>33</v>
      </c>
      <c r="M19" s="81" t="s">
        <v>34</v>
      </c>
      <c r="N19" s="81" t="s">
        <v>35</v>
      </c>
      <c r="O19" s="81" t="s">
        <v>36</v>
      </c>
      <c r="P19" s="81" t="s">
        <v>37</v>
      </c>
      <c r="Q19" s="81" t="s">
        <v>38</v>
      </c>
      <c r="R19" s="81" t="s">
        <v>39</v>
      </c>
      <c r="S19" s="81" t="s">
        <v>50</v>
      </c>
      <c r="T19" s="81" t="s">
        <v>40</v>
      </c>
      <c r="U19" s="81" t="s">
        <v>58</v>
      </c>
      <c r="V19" s="81" t="s">
        <v>41</v>
      </c>
      <c r="W19" s="81" t="s">
        <v>42</v>
      </c>
      <c r="X19" s="81" t="s">
        <v>43</v>
      </c>
      <c r="Y19" s="81" t="s">
        <v>44</v>
      </c>
      <c r="Z19" s="81" t="s">
        <v>45</v>
      </c>
      <c r="AA19" s="81" t="s">
        <v>46</v>
      </c>
      <c r="AB19" s="81" t="s">
        <v>59</v>
      </c>
      <c r="AC19" s="102" t="s">
        <v>47</v>
      </c>
      <c r="AD19" s="102" t="s">
        <v>86</v>
      </c>
      <c r="AE19" s="102" t="s">
        <v>89</v>
      </c>
      <c r="AF19" s="102" t="s">
        <v>60</v>
      </c>
      <c r="AG19" s="102" t="s">
        <v>87</v>
      </c>
      <c r="AH19" s="102" t="s">
        <v>90</v>
      </c>
      <c r="AI19" s="81" t="s">
        <v>72</v>
      </c>
      <c r="AJ19" s="81" t="s">
        <v>73</v>
      </c>
      <c r="AK19" s="81" t="s">
        <v>74</v>
      </c>
      <c r="AL19" s="81" t="s">
        <v>75</v>
      </c>
      <c r="AM19" s="83" t="s">
        <v>76</v>
      </c>
      <c r="AN19" s="83" t="s">
        <v>77</v>
      </c>
      <c r="AO19" s="83" t="s">
        <v>78</v>
      </c>
      <c r="AP19" s="83" t="s">
        <v>79</v>
      </c>
      <c r="AQ19" s="83" t="s">
        <v>80</v>
      </c>
      <c r="AR19" s="83" t="s">
        <v>81</v>
      </c>
      <c r="AS19" s="83" t="s">
        <v>82</v>
      </c>
      <c r="AT19" s="83" t="s">
        <v>88</v>
      </c>
      <c r="AU19" s="83" t="s">
        <v>97</v>
      </c>
      <c r="AV19" s="83" t="s">
        <v>98</v>
      </c>
      <c r="AW19" s="83" t="s">
        <v>99</v>
      </c>
      <c r="AX19" s="83" t="s">
        <v>106</v>
      </c>
      <c r="AY19" s="83" t="s">
        <v>100</v>
      </c>
      <c r="AZ19" s="83" t="s">
        <v>107</v>
      </c>
      <c r="BA19" s="83" t="s">
        <v>108</v>
      </c>
      <c r="BB19" s="83" t="s">
        <v>109</v>
      </c>
      <c r="BC19" s="83" t="s">
        <v>110</v>
      </c>
      <c r="BD19" s="84" t="s">
        <v>111</v>
      </c>
    </row>
    <row r="20" spans="1:56" ht="38.25" x14ac:dyDescent="0.25">
      <c r="A20" s="68">
        <v>1</v>
      </c>
      <c r="B20" s="69" t="s">
        <v>128</v>
      </c>
      <c r="C20" s="69">
        <v>0</v>
      </c>
      <c r="D20" s="69" t="s">
        <v>118</v>
      </c>
      <c r="E20" s="69" t="s">
        <v>116</v>
      </c>
      <c r="F20" s="86" t="s">
        <v>129</v>
      </c>
      <c r="G20" s="69">
        <v>0</v>
      </c>
      <c r="H20" s="94" t="s">
        <v>127</v>
      </c>
      <c r="I20" s="95" t="s">
        <v>130</v>
      </c>
      <c r="J20" s="69" t="s">
        <v>131</v>
      </c>
      <c r="K20" s="69" t="s">
        <v>132</v>
      </c>
      <c r="L20" s="103">
        <v>122028</v>
      </c>
      <c r="M20" s="70">
        <v>11366</v>
      </c>
      <c r="N20" s="69" t="s">
        <v>132</v>
      </c>
      <c r="O20" s="69" t="s">
        <v>133</v>
      </c>
      <c r="P20" s="69" t="s">
        <v>115</v>
      </c>
      <c r="Q20" s="69" t="s">
        <v>116</v>
      </c>
      <c r="R20" s="69" t="s">
        <v>116</v>
      </c>
      <c r="S20" s="69" t="s">
        <v>116</v>
      </c>
      <c r="T20" s="69" t="s">
        <v>134</v>
      </c>
      <c r="U20" s="69" t="s">
        <v>232</v>
      </c>
      <c r="V20" s="69" t="s">
        <v>233</v>
      </c>
      <c r="W20" s="69"/>
      <c r="X20" s="86" t="s">
        <v>154</v>
      </c>
      <c r="Y20" s="69" t="s">
        <v>233</v>
      </c>
      <c r="Z20" s="69" t="s">
        <v>234</v>
      </c>
      <c r="AA20" s="69" t="s">
        <v>116</v>
      </c>
      <c r="AB20" s="69" t="s">
        <v>116</v>
      </c>
      <c r="AC20" s="103" t="s">
        <v>116</v>
      </c>
      <c r="AD20" s="103" t="s">
        <v>116</v>
      </c>
      <c r="AE20" s="103" t="s">
        <v>116</v>
      </c>
      <c r="AF20" s="111">
        <f>69029.87+17067.66+82289.17+19400.83+141129.03+33263.15+69022.1+34419.07+149890.33+53886</f>
        <v>669397.21000000008</v>
      </c>
      <c r="AG20" s="111">
        <f>49984.08+5122.46</f>
        <v>55106.54</v>
      </c>
      <c r="AH20" s="103">
        <f t="shared" ref="AH20:AH39" si="0">AF20+AG20</f>
        <v>724503.75000000012</v>
      </c>
      <c r="AI20" s="72" t="s">
        <v>116</v>
      </c>
      <c r="AJ20" s="72" t="s">
        <v>116</v>
      </c>
      <c r="AK20" s="72" t="s">
        <v>116</v>
      </c>
      <c r="AL20" s="72" t="s">
        <v>116</v>
      </c>
      <c r="AM20" s="71" t="s">
        <v>112</v>
      </c>
      <c r="AN20" s="71" t="s">
        <v>135</v>
      </c>
      <c r="AO20" s="73" t="s">
        <v>136</v>
      </c>
      <c r="AP20" s="73" t="s">
        <v>137</v>
      </c>
      <c r="AQ20" s="73" t="s">
        <v>138</v>
      </c>
      <c r="AR20" s="73" t="s">
        <v>139</v>
      </c>
      <c r="AS20" s="69" t="s">
        <v>116</v>
      </c>
      <c r="AT20" s="44" t="s">
        <v>116</v>
      </c>
      <c r="AU20" s="44" t="s">
        <v>116</v>
      </c>
      <c r="AV20" s="44" t="s">
        <v>116</v>
      </c>
      <c r="AW20" s="44" t="s">
        <v>116</v>
      </c>
      <c r="AX20" s="44" t="s">
        <v>116</v>
      </c>
      <c r="AY20" s="44" t="s">
        <v>116</v>
      </c>
      <c r="AZ20" s="44" t="s">
        <v>116</v>
      </c>
      <c r="BA20" s="44" t="s">
        <v>116</v>
      </c>
      <c r="BB20" s="44" t="s">
        <v>116</v>
      </c>
      <c r="BC20" s="44" t="s">
        <v>116</v>
      </c>
      <c r="BD20" s="44" t="s">
        <v>116</v>
      </c>
    </row>
    <row r="21" spans="1:56" ht="38.25" x14ac:dyDescent="0.25">
      <c r="A21" s="47">
        <v>2</v>
      </c>
      <c r="B21" s="1" t="s">
        <v>140</v>
      </c>
      <c r="C21" s="1">
        <v>0</v>
      </c>
      <c r="D21" s="1" t="s">
        <v>118</v>
      </c>
      <c r="E21" s="1" t="s">
        <v>116</v>
      </c>
      <c r="F21" s="45" t="s">
        <v>141</v>
      </c>
      <c r="G21" s="1">
        <v>0</v>
      </c>
      <c r="H21" s="67" t="s">
        <v>142</v>
      </c>
      <c r="I21" s="85" t="s">
        <v>143</v>
      </c>
      <c r="J21" s="1" t="s">
        <v>144</v>
      </c>
      <c r="K21" s="1" t="s">
        <v>145</v>
      </c>
      <c r="L21" s="104">
        <v>72000</v>
      </c>
      <c r="M21" s="5">
        <v>11366</v>
      </c>
      <c r="N21" s="1" t="s">
        <v>145</v>
      </c>
      <c r="O21" s="1" t="s">
        <v>146</v>
      </c>
      <c r="P21" s="1" t="s">
        <v>115</v>
      </c>
      <c r="Q21" s="1" t="s">
        <v>116</v>
      </c>
      <c r="R21" s="1" t="s">
        <v>116</v>
      </c>
      <c r="S21" s="1" t="s">
        <v>116</v>
      </c>
      <c r="T21" s="1" t="s">
        <v>117</v>
      </c>
      <c r="U21" s="1">
        <v>4</v>
      </c>
      <c r="V21" s="9">
        <v>43173</v>
      </c>
      <c r="W21" s="5">
        <v>12018</v>
      </c>
      <c r="X21" s="45" t="s">
        <v>154</v>
      </c>
      <c r="Y21" s="9">
        <v>43173</v>
      </c>
      <c r="Z21" s="9">
        <v>43538</v>
      </c>
      <c r="AA21" s="1" t="s">
        <v>116</v>
      </c>
      <c r="AB21" s="1" t="s">
        <v>116</v>
      </c>
      <c r="AC21" s="104" t="s">
        <v>116</v>
      </c>
      <c r="AD21" s="104" t="s">
        <v>116</v>
      </c>
      <c r="AE21" s="104" t="s">
        <v>116</v>
      </c>
      <c r="AF21" s="105">
        <f>248100.5+198719.5+305705.58+27001.7+52129.8+14721.08</f>
        <v>846378.16</v>
      </c>
      <c r="AG21" s="105">
        <v>0</v>
      </c>
      <c r="AH21" s="104">
        <f t="shared" si="0"/>
        <v>846378.16</v>
      </c>
      <c r="AI21" s="6" t="s">
        <v>116</v>
      </c>
      <c r="AJ21" s="6" t="s">
        <v>116</v>
      </c>
      <c r="AK21" s="6" t="s">
        <v>116</v>
      </c>
      <c r="AL21" s="6" t="s">
        <v>116</v>
      </c>
      <c r="AM21" s="7" t="s">
        <v>112</v>
      </c>
      <c r="AN21" s="7" t="s">
        <v>135</v>
      </c>
      <c r="AO21" s="8" t="s">
        <v>147</v>
      </c>
      <c r="AP21" s="8" t="s">
        <v>148</v>
      </c>
      <c r="AQ21" s="8" t="s">
        <v>147</v>
      </c>
      <c r="AR21" s="8" t="s">
        <v>149</v>
      </c>
      <c r="AS21" s="1" t="s">
        <v>116</v>
      </c>
      <c r="AT21" s="3" t="s">
        <v>116</v>
      </c>
      <c r="AU21" s="3" t="s">
        <v>116</v>
      </c>
      <c r="AV21" s="3" t="s">
        <v>116</v>
      </c>
      <c r="AW21" s="3" t="s">
        <v>116</v>
      </c>
      <c r="AX21" s="3" t="s">
        <v>116</v>
      </c>
      <c r="AY21" s="3" t="s">
        <v>116</v>
      </c>
      <c r="AZ21" s="3" t="s">
        <v>116</v>
      </c>
      <c r="BA21" s="3" t="s">
        <v>116</v>
      </c>
      <c r="BB21" s="3" t="s">
        <v>116</v>
      </c>
      <c r="BC21" s="3" t="s">
        <v>116</v>
      </c>
      <c r="BD21" s="3" t="s">
        <v>116</v>
      </c>
    </row>
    <row r="22" spans="1:56" ht="63.75" x14ac:dyDescent="0.25">
      <c r="A22" s="47">
        <v>3</v>
      </c>
      <c r="B22" s="3" t="s">
        <v>119</v>
      </c>
      <c r="C22" s="7">
        <v>0</v>
      </c>
      <c r="D22" s="1" t="s">
        <v>118</v>
      </c>
      <c r="E22" s="1" t="s">
        <v>114</v>
      </c>
      <c r="F22" s="45" t="s">
        <v>120</v>
      </c>
      <c r="G22" s="7">
        <v>0</v>
      </c>
      <c r="H22" s="67" t="s">
        <v>121</v>
      </c>
      <c r="I22" s="85" t="s">
        <v>122</v>
      </c>
      <c r="J22" s="3" t="s">
        <v>123</v>
      </c>
      <c r="K22" s="9" t="s">
        <v>124</v>
      </c>
      <c r="L22" s="104">
        <f>8500*12</f>
        <v>102000</v>
      </c>
      <c r="M22" s="5">
        <v>11366</v>
      </c>
      <c r="N22" s="9" t="s">
        <v>124</v>
      </c>
      <c r="O22" s="9" t="s">
        <v>125</v>
      </c>
      <c r="P22" s="1" t="s">
        <v>115</v>
      </c>
      <c r="Q22" s="1" t="s">
        <v>116</v>
      </c>
      <c r="R22" s="1" t="s">
        <v>116</v>
      </c>
      <c r="S22" s="1" t="s">
        <v>116</v>
      </c>
      <c r="T22" s="1" t="s">
        <v>117</v>
      </c>
      <c r="U22" s="1" t="s">
        <v>422</v>
      </c>
      <c r="V22" s="9" t="s">
        <v>423</v>
      </c>
      <c r="W22" s="5">
        <v>12520</v>
      </c>
      <c r="X22" s="45" t="s">
        <v>236</v>
      </c>
      <c r="Y22" s="1" t="s">
        <v>424</v>
      </c>
      <c r="Z22" s="1" t="s">
        <v>425</v>
      </c>
      <c r="AA22" s="1" t="s">
        <v>116</v>
      </c>
      <c r="AB22" s="1" t="s">
        <v>116</v>
      </c>
      <c r="AC22" s="104" t="s">
        <v>116</v>
      </c>
      <c r="AD22" s="104" t="s">
        <v>116</v>
      </c>
      <c r="AE22" s="104" t="s">
        <v>116</v>
      </c>
      <c r="AF22" s="105">
        <f>77500+127500+85000+132664.52</f>
        <v>422664.52</v>
      </c>
      <c r="AG22" s="105">
        <v>30388.78</v>
      </c>
      <c r="AH22" s="104">
        <f>AF22+AG22</f>
        <v>453053.30000000005</v>
      </c>
      <c r="AI22" s="6" t="s">
        <v>116</v>
      </c>
      <c r="AJ22" s="6" t="s">
        <v>116</v>
      </c>
      <c r="AK22" s="6" t="s">
        <v>116</v>
      </c>
      <c r="AL22" s="6" t="s">
        <v>116</v>
      </c>
      <c r="AM22" s="7" t="s">
        <v>112</v>
      </c>
      <c r="AN22" s="7" t="s">
        <v>135</v>
      </c>
      <c r="AO22" s="10">
        <v>11475</v>
      </c>
      <c r="AP22" s="8" t="s">
        <v>150</v>
      </c>
      <c r="AQ22" s="8" t="s">
        <v>151</v>
      </c>
      <c r="AR22" s="8" t="s">
        <v>152</v>
      </c>
      <c r="AS22" s="1" t="s">
        <v>116</v>
      </c>
      <c r="AT22" s="3" t="s">
        <v>116</v>
      </c>
      <c r="AU22" s="3" t="s">
        <v>116</v>
      </c>
      <c r="AV22" s="3" t="s">
        <v>116</v>
      </c>
      <c r="AW22" s="3" t="s">
        <v>116</v>
      </c>
      <c r="AX22" s="3" t="s">
        <v>116</v>
      </c>
      <c r="AY22" s="3" t="s">
        <v>116</v>
      </c>
      <c r="AZ22" s="3" t="s">
        <v>116</v>
      </c>
      <c r="BA22" s="3" t="s">
        <v>116</v>
      </c>
      <c r="BB22" s="3" t="s">
        <v>116</v>
      </c>
      <c r="BC22" s="3" t="s">
        <v>116</v>
      </c>
      <c r="BD22" s="3" t="s">
        <v>116</v>
      </c>
    </row>
    <row r="23" spans="1:56" ht="25.5" x14ac:dyDescent="0.25">
      <c r="A23" s="47">
        <v>4</v>
      </c>
      <c r="B23" s="3" t="s">
        <v>156</v>
      </c>
      <c r="C23" s="11" t="s">
        <v>157</v>
      </c>
      <c r="D23" s="1" t="s">
        <v>126</v>
      </c>
      <c r="E23" s="1" t="s">
        <v>114</v>
      </c>
      <c r="F23" s="45" t="s">
        <v>155</v>
      </c>
      <c r="G23" s="11" t="s">
        <v>169</v>
      </c>
      <c r="H23" s="67" t="s">
        <v>158</v>
      </c>
      <c r="I23" s="85" t="s">
        <v>159</v>
      </c>
      <c r="J23" s="3" t="s">
        <v>160</v>
      </c>
      <c r="K23" s="9" t="s">
        <v>161</v>
      </c>
      <c r="L23" s="104">
        <v>774196.8</v>
      </c>
      <c r="M23" s="5">
        <v>12018</v>
      </c>
      <c r="N23" s="9" t="s">
        <v>161</v>
      </c>
      <c r="O23" s="9" t="s">
        <v>162</v>
      </c>
      <c r="P23" s="1" t="s">
        <v>115</v>
      </c>
      <c r="Q23" s="1"/>
      <c r="R23" s="1"/>
      <c r="S23" s="1"/>
      <c r="T23" s="1" t="s">
        <v>117</v>
      </c>
      <c r="U23" s="1" t="s">
        <v>426</v>
      </c>
      <c r="V23" s="9" t="s">
        <v>427</v>
      </c>
      <c r="W23" s="5">
        <v>12494</v>
      </c>
      <c r="X23" s="45" t="s">
        <v>236</v>
      </c>
      <c r="Y23" s="1" t="s">
        <v>428</v>
      </c>
      <c r="Z23" s="1" t="s">
        <v>429</v>
      </c>
      <c r="AA23" s="1"/>
      <c r="AB23" s="1"/>
      <c r="AC23" s="104"/>
      <c r="AD23" s="104"/>
      <c r="AE23" s="104"/>
      <c r="AF23" s="105">
        <f>107883.8+22096.66+238434.53+47305.69+301366.43+60520.66</f>
        <v>777607.77</v>
      </c>
      <c r="AG23" s="105">
        <f>99792.48+20439.39</f>
        <v>120231.87</v>
      </c>
      <c r="AH23" s="104">
        <f t="shared" si="0"/>
        <v>897839.64</v>
      </c>
      <c r="AI23" s="6"/>
      <c r="AJ23" s="6"/>
      <c r="AK23" s="6"/>
      <c r="AL23" s="6"/>
      <c r="AM23" s="7"/>
      <c r="AN23" s="7"/>
      <c r="AO23" s="10"/>
      <c r="AP23" s="8"/>
      <c r="AQ23" s="8"/>
      <c r="AR23" s="8"/>
      <c r="AS23" s="1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</row>
    <row r="24" spans="1:56" ht="25.5" x14ac:dyDescent="0.25">
      <c r="A24" s="47">
        <v>5</v>
      </c>
      <c r="B24" s="21" t="s">
        <v>163</v>
      </c>
      <c r="C24" s="3" t="s">
        <v>164</v>
      </c>
      <c r="D24" s="1" t="s">
        <v>126</v>
      </c>
      <c r="E24" s="1" t="s">
        <v>114</v>
      </c>
      <c r="F24" s="45" t="s">
        <v>165</v>
      </c>
      <c r="G24" s="11"/>
      <c r="H24" s="67" t="s">
        <v>166</v>
      </c>
      <c r="I24" s="85" t="s">
        <v>168</v>
      </c>
      <c r="J24" s="3" t="s">
        <v>167</v>
      </c>
      <c r="K24" s="9" t="s">
        <v>161</v>
      </c>
      <c r="L24" s="105">
        <v>1351450.08</v>
      </c>
      <c r="M24" s="5">
        <v>12018</v>
      </c>
      <c r="N24" s="9" t="s">
        <v>161</v>
      </c>
      <c r="O24" s="9" t="s">
        <v>162</v>
      </c>
      <c r="P24" s="9" t="s">
        <v>115</v>
      </c>
      <c r="Q24" s="1"/>
      <c r="R24" s="1"/>
      <c r="S24" s="1"/>
      <c r="T24" s="1" t="s">
        <v>117</v>
      </c>
      <c r="U24" s="1" t="s">
        <v>232</v>
      </c>
      <c r="V24" s="9" t="s">
        <v>364</v>
      </c>
      <c r="W24" s="5">
        <v>12561</v>
      </c>
      <c r="X24" s="45" t="s">
        <v>365</v>
      </c>
      <c r="Y24" s="1" t="s">
        <v>366</v>
      </c>
      <c r="Z24" s="1" t="s">
        <v>367</v>
      </c>
      <c r="AA24" s="1"/>
      <c r="AB24" s="1"/>
      <c r="AC24" s="104"/>
      <c r="AD24" s="104"/>
      <c r="AE24" s="104"/>
      <c r="AF24" s="105">
        <f>190147.02+290803.1</f>
        <v>480950.12</v>
      </c>
      <c r="AG24" s="105">
        <f>95342.77+19528.05</f>
        <v>114870.82</v>
      </c>
      <c r="AH24" s="104">
        <f t="shared" si="0"/>
        <v>595820.93999999994</v>
      </c>
      <c r="AI24" s="6"/>
      <c r="AJ24" s="6"/>
      <c r="AK24" s="6"/>
      <c r="AL24" s="6"/>
      <c r="AM24" s="7"/>
      <c r="AN24" s="7"/>
      <c r="AO24" s="10"/>
      <c r="AP24" s="8"/>
      <c r="AQ24" s="8"/>
      <c r="AR24" s="8"/>
      <c r="AS24" s="1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</row>
    <row r="25" spans="1:56" ht="38.25" x14ac:dyDescent="0.25">
      <c r="A25" s="47">
        <v>6</v>
      </c>
      <c r="B25" s="22" t="s">
        <v>223</v>
      </c>
      <c r="C25" s="3">
        <v>0</v>
      </c>
      <c r="D25" s="1" t="s">
        <v>118</v>
      </c>
      <c r="E25" s="1" t="s">
        <v>116</v>
      </c>
      <c r="F25" s="45" t="s">
        <v>179</v>
      </c>
      <c r="G25" s="1">
        <v>0</v>
      </c>
      <c r="H25" s="46" t="s">
        <v>439</v>
      </c>
      <c r="I25" s="85" t="s">
        <v>188</v>
      </c>
      <c r="J25" s="1" t="s">
        <v>195</v>
      </c>
      <c r="K25" s="9" t="s">
        <v>201</v>
      </c>
      <c r="L25" s="104">
        <v>0</v>
      </c>
      <c r="M25" s="1" t="s">
        <v>209</v>
      </c>
      <c r="N25" s="9">
        <v>42828</v>
      </c>
      <c r="O25" s="9">
        <v>43193</v>
      </c>
      <c r="P25" s="9" t="s">
        <v>115</v>
      </c>
      <c r="Q25" s="1"/>
      <c r="R25" s="1"/>
      <c r="S25" s="1"/>
      <c r="T25" s="1" t="s">
        <v>134</v>
      </c>
      <c r="U25" s="1" t="s">
        <v>153</v>
      </c>
      <c r="V25" s="9" t="s">
        <v>237</v>
      </c>
      <c r="W25" s="5">
        <v>12325</v>
      </c>
      <c r="X25" s="45" t="s">
        <v>154</v>
      </c>
      <c r="Y25" s="1" t="s">
        <v>237</v>
      </c>
      <c r="Z25" s="1" t="s">
        <v>238</v>
      </c>
      <c r="AA25" s="1"/>
      <c r="AB25" s="1"/>
      <c r="AC25" s="104"/>
      <c r="AD25" s="104"/>
      <c r="AE25" s="104"/>
      <c r="AF25" s="112">
        <f>42817.36+5182.64+68462.57+9647.23</f>
        <v>126109.8</v>
      </c>
      <c r="AG25" s="105">
        <f>6205.01+408.49</f>
        <v>6613.5</v>
      </c>
      <c r="AH25" s="104">
        <f t="shared" si="0"/>
        <v>132723.29999999999</v>
      </c>
      <c r="AI25" s="6"/>
      <c r="AJ25" s="6"/>
      <c r="AK25" s="6"/>
      <c r="AL25" s="6"/>
      <c r="AM25" s="7" t="s">
        <v>112</v>
      </c>
      <c r="AN25" s="7" t="s">
        <v>135</v>
      </c>
      <c r="AO25" s="10">
        <v>12025</v>
      </c>
      <c r="AP25" s="8" t="s">
        <v>201</v>
      </c>
      <c r="AQ25" s="8" t="s">
        <v>217</v>
      </c>
      <c r="AR25" s="8" t="s">
        <v>218</v>
      </c>
      <c r="AS25" s="1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</row>
    <row r="26" spans="1:56" ht="38.25" x14ac:dyDescent="0.25">
      <c r="A26" s="47">
        <v>7</v>
      </c>
      <c r="B26" s="3" t="s">
        <v>174</v>
      </c>
      <c r="C26" s="3">
        <v>0</v>
      </c>
      <c r="D26" s="1" t="s">
        <v>118</v>
      </c>
      <c r="E26" s="1" t="s">
        <v>116</v>
      </c>
      <c r="F26" s="45" t="s">
        <v>180</v>
      </c>
      <c r="G26" s="1">
        <v>0</v>
      </c>
      <c r="H26" s="67" t="s">
        <v>178</v>
      </c>
      <c r="I26" s="85" t="s">
        <v>189</v>
      </c>
      <c r="J26" s="1" t="s">
        <v>196</v>
      </c>
      <c r="K26" s="9" t="s">
        <v>202</v>
      </c>
      <c r="L26" s="104">
        <v>0</v>
      </c>
      <c r="M26" s="1" t="s">
        <v>210</v>
      </c>
      <c r="N26" s="1" t="s">
        <v>202</v>
      </c>
      <c r="O26" s="1" t="s">
        <v>216</v>
      </c>
      <c r="P26" s="9" t="s">
        <v>115</v>
      </c>
      <c r="Q26" s="1"/>
      <c r="R26" s="1"/>
      <c r="S26" s="1"/>
      <c r="T26" s="1" t="s">
        <v>117</v>
      </c>
      <c r="U26" s="1" t="s">
        <v>235</v>
      </c>
      <c r="V26" s="9" t="s">
        <v>361</v>
      </c>
      <c r="W26" s="5">
        <v>12538</v>
      </c>
      <c r="X26" s="45" t="s">
        <v>154</v>
      </c>
      <c r="Y26" s="1" t="s">
        <v>361</v>
      </c>
      <c r="Z26" s="1" t="s">
        <v>362</v>
      </c>
      <c r="AA26" s="1">
        <v>8.2799999999999994</v>
      </c>
      <c r="AB26" s="1"/>
      <c r="AC26" s="104">
        <v>11945.52</v>
      </c>
      <c r="AD26" s="104"/>
      <c r="AE26" s="104">
        <v>156238.29999999999</v>
      </c>
      <c r="AF26" s="112">
        <f>96000+180219.6</f>
        <v>276219.59999999998</v>
      </c>
      <c r="AG26" s="105">
        <v>38878.89</v>
      </c>
      <c r="AH26" s="104">
        <f t="shared" si="0"/>
        <v>315098.49</v>
      </c>
      <c r="AI26" s="6"/>
      <c r="AJ26" s="6"/>
      <c r="AK26" s="6"/>
      <c r="AL26" s="6"/>
      <c r="AM26" s="7" t="s">
        <v>112</v>
      </c>
      <c r="AN26" s="7" t="s">
        <v>135</v>
      </c>
      <c r="AO26" s="10">
        <v>12032</v>
      </c>
      <c r="AP26" s="8" t="s">
        <v>218</v>
      </c>
      <c r="AQ26" s="8" t="s">
        <v>219</v>
      </c>
      <c r="AR26" s="8" t="s">
        <v>220</v>
      </c>
      <c r="AS26" s="1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</row>
    <row r="27" spans="1:56" ht="38.25" x14ac:dyDescent="0.25">
      <c r="A27" s="47">
        <v>8</v>
      </c>
      <c r="B27" s="3" t="s">
        <v>177</v>
      </c>
      <c r="C27" s="3">
        <v>0</v>
      </c>
      <c r="D27" s="1" t="s">
        <v>118</v>
      </c>
      <c r="E27" s="1" t="s">
        <v>116</v>
      </c>
      <c r="F27" s="45" t="s">
        <v>181</v>
      </c>
      <c r="G27" s="1">
        <v>0</v>
      </c>
      <c r="H27" s="67" t="s">
        <v>177</v>
      </c>
      <c r="I27" s="85" t="s">
        <v>190</v>
      </c>
      <c r="J27" s="1" t="s">
        <v>197</v>
      </c>
      <c r="K27" s="9" t="s">
        <v>203</v>
      </c>
      <c r="L27" s="104">
        <v>216590.4</v>
      </c>
      <c r="M27" s="1" t="s">
        <v>210</v>
      </c>
      <c r="N27" s="9">
        <v>42833</v>
      </c>
      <c r="O27" s="9">
        <v>43198</v>
      </c>
      <c r="P27" s="9" t="s">
        <v>115</v>
      </c>
      <c r="Q27" s="1"/>
      <c r="R27" s="1"/>
      <c r="S27" s="1"/>
      <c r="T27" s="1" t="s">
        <v>134</v>
      </c>
      <c r="U27" s="1" t="s">
        <v>235</v>
      </c>
      <c r="V27" s="9" t="s">
        <v>240</v>
      </c>
      <c r="W27" s="1"/>
      <c r="X27" s="45" t="s">
        <v>154</v>
      </c>
      <c r="Y27" s="1" t="s">
        <v>242</v>
      </c>
      <c r="Z27" s="1" t="s">
        <v>363</v>
      </c>
      <c r="AA27" s="1"/>
      <c r="AB27" s="1"/>
      <c r="AC27" s="104"/>
      <c r="AD27" s="104"/>
      <c r="AE27" s="104"/>
      <c r="AF27" s="112">
        <f>104695.2+230295.49+80447.99</f>
        <v>415438.68</v>
      </c>
      <c r="AG27" s="105">
        <v>89908.88</v>
      </c>
      <c r="AH27" s="104">
        <f t="shared" si="0"/>
        <v>505347.56</v>
      </c>
      <c r="AI27" s="6"/>
      <c r="AJ27" s="6"/>
      <c r="AK27" s="6"/>
      <c r="AL27" s="6"/>
      <c r="AM27" s="7" t="s">
        <v>112</v>
      </c>
      <c r="AN27" s="7" t="s">
        <v>135</v>
      </c>
      <c r="AO27" s="10">
        <v>12032</v>
      </c>
      <c r="AP27" s="8" t="s">
        <v>218</v>
      </c>
      <c r="AQ27" s="8" t="s">
        <v>219</v>
      </c>
      <c r="AR27" s="8" t="s">
        <v>220</v>
      </c>
      <c r="AS27" s="1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</row>
    <row r="28" spans="1:56" ht="38.25" x14ac:dyDescent="0.25">
      <c r="A28" s="47">
        <v>9</v>
      </c>
      <c r="B28" s="3" t="s">
        <v>176</v>
      </c>
      <c r="C28" s="3">
        <v>0</v>
      </c>
      <c r="D28" s="1" t="s">
        <v>118</v>
      </c>
      <c r="E28" s="1" t="s">
        <v>116</v>
      </c>
      <c r="F28" s="45" t="s">
        <v>182</v>
      </c>
      <c r="G28" s="1">
        <v>0</v>
      </c>
      <c r="H28" s="67" t="s">
        <v>176</v>
      </c>
      <c r="I28" s="85" t="s">
        <v>191</v>
      </c>
      <c r="J28" s="1" t="s">
        <v>198</v>
      </c>
      <c r="K28" s="9" t="s">
        <v>203</v>
      </c>
      <c r="L28" s="104">
        <v>248723.52</v>
      </c>
      <c r="M28" s="1" t="s">
        <v>210</v>
      </c>
      <c r="N28" s="9">
        <v>42833</v>
      </c>
      <c r="O28" s="9">
        <v>43198</v>
      </c>
      <c r="P28" s="9" t="s">
        <v>115</v>
      </c>
      <c r="Q28" s="1"/>
      <c r="R28" s="1"/>
      <c r="S28" s="1"/>
      <c r="T28" s="1" t="s">
        <v>117</v>
      </c>
      <c r="U28" s="1" t="s">
        <v>153</v>
      </c>
      <c r="V28" s="9" t="s">
        <v>239</v>
      </c>
      <c r="W28" s="5">
        <v>12357</v>
      </c>
      <c r="X28" s="45" t="s">
        <v>154</v>
      </c>
      <c r="Y28" s="1" t="s">
        <v>239</v>
      </c>
      <c r="Z28" s="1" t="s">
        <v>240</v>
      </c>
      <c r="AA28" s="1"/>
      <c r="AB28" s="1"/>
      <c r="AC28" s="104"/>
      <c r="AD28" s="104"/>
      <c r="AE28" s="104"/>
      <c r="AF28" s="112">
        <f>103634.8+411224.29</f>
        <v>514859.08999999997</v>
      </c>
      <c r="AG28" s="105">
        <v>33355.68</v>
      </c>
      <c r="AH28" s="104">
        <f t="shared" si="0"/>
        <v>548214.77</v>
      </c>
      <c r="AI28" s="6"/>
      <c r="AJ28" s="6"/>
      <c r="AK28" s="6"/>
      <c r="AL28" s="6"/>
      <c r="AM28" s="7" t="s">
        <v>112</v>
      </c>
      <c r="AN28" s="7" t="s">
        <v>135</v>
      </c>
      <c r="AO28" s="10">
        <v>12032</v>
      </c>
      <c r="AP28" s="8" t="s">
        <v>218</v>
      </c>
      <c r="AQ28" s="8" t="s">
        <v>219</v>
      </c>
      <c r="AR28" s="8" t="s">
        <v>220</v>
      </c>
      <c r="AS28" s="1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</row>
    <row r="29" spans="1:56" ht="38.25" x14ac:dyDescent="0.25">
      <c r="A29" s="47">
        <v>10</v>
      </c>
      <c r="B29" s="23" t="s">
        <v>224</v>
      </c>
      <c r="C29" s="3">
        <v>0</v>
      </c>
      <c r="D29" s="1" t="s">
        <v>118</v>
      </c>
      <c r="E29" s="1" t="s">
        <v>116</v>
      </c>
      <c r="F29" s="45" t="s">
        <v>183</v>
      </c>
      <c r="G29" s="1">
        <v>0</v>
      </c>
      <c r="H29" s="67" t="s">
        <v>175</v>
      </c>
      <c r="I29" s="85" t="s">
        <v>191</v>
      </c>
      <c r="J29" s="1" t="s">
        <v>198</v>
      </c>
      <c r="K29" s="9" t="s">
        <v>204</v>
      </c>
      <c r="L29" s="104">
        <v>198000</v>
      </c>
      <c r="M29" s="1" t="s">
        <v>211</v>
      </c>
      <c r="N29" s="9">
        <v>42834</v>
      </c>
      <c r="O29" s="9">
        <v>43199</v>
      </c>
      <c r="P29" s="9" t="s">
        <v>115</v>
      </c>
      <c r="Q29" s="1"/>
      <c r="R29" s="1"/>
      <c r="S29" s="1"/>
      <c r="T29" s="1" t="s">
        <v>117</v>
      </c>
      <c r="U29" s="1" t="s">
        <v>235</v>
      </c>
      <c r="V29" s="9" t="s">
        <v>418</v>
      </c>
      <c r="W29" s="5">
        <v>12538</v>
      </c>
      <c r="X29" s="45" t="s">
        <v>154</v>
      </c>
      <c r="Y29" s="1" t="s">
        <v>241</v>
      </c>
      <c r="Z29" s="1" t="s">
        <v>419</v>
      </c>
      <c r="AA29" s="1">
        <v>8.2799999999999994</v>
      </c>
      <c r="AB29" s="1"/>
      <c r="AC29" s="104">
        <v>4106.25</v>
      </c>
      <c r="AD29" s="104"/>
      <c r="AE29" s="104"/>
      <c r="AF29" s="112">
        <f>66000+330335.5</f>
        <v>396335.5</v>
      </c>
      <c r="AG29" s="105">
        <v>49600.65</v>
      </c>
      <c r="AH29" s="104">
        <f t="shared" si="0"/>
        <v>445936.15</v>
      </c>
      <c r="AI29" s="6"/>
      <c r="AJ29" s="6"/>
      <c r="AK29" s="6"/>
      <c r="AL29" s="6"/>
      <c r="AM29" s="7" t="s">
        <v>112</v>
      </c>
      <c r="AN29" s="7" t="s">
        <v>135</v>
      </c>
      <c r="AO29" s="10">
        <v>12056</v>
      </c>
      <c r="AP29" s="8" t="s">
        <v>221</v>
      </c>
      <c r="AQ29" s="8" t="s">
        <v>222</v>
      </c>
      <c r="AR29" s="8" t="s">
        <v>231</v>
      </c>
      <c r="AS29" s="1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</row>
    <row r="30" spans="1:56" ht="38.25" x14ac:dyDescent="0.25">
      <c r="A30" s="47">
        <v>11</v>
      </c>
      <c r="B30" s="3" t="s">
        <v>175</v>
      </c>
      <c r="C30" s="3">
        <v>0</v>
      </c>
      <c r="D30" s="1" t="s">
        <v>118</v>
      </c>
      <c r="E30" s="1" t="s">
        <v>116</v>
      </c>
      <c r="F30" s="87" t="s">
        <v>184</v>
      </c>
      <c r="G30" s="1">
        <v>0</v>
      </c>
      <c r="H30" s="67" t="s">
        <v>174</v>
      </c>
      <c r="I30" s="85" t="s">
        <v>192</v>
      </c>
      <c r="J30" s="1" t="s">
        <v>123</v>
      </c>
      <c r="K30" s="9" t="s">
        <v>205</v>
      </c>
      <c r="L30" s="104">
        <v>192000</v>
      </c>
      <c r="M30" s="1" t="s">
        <v>212</v>
      </c>
      <c r="N30" s="9">
        <v>42851</v>
      </c>
      <c r="O30" s="9">
        <v>43216</v>
      </c>
      <c r="P30" s="9" t="s">
        <v>115</v>
      </c>
      <c r="Q30" s="1"/>
      <c r="R30" s="1"/>
      <c r="S30" s="1"/>
      <c r="T30" s="1" t="s">
        <v>117</v>
      </c>
      <c r="U30" s="1" t="s">
        <v>153</v>
      </c>
      <c r="V30" s="9" t="s">
        <v>243</v>
      </c>
      <c r="W30" s="1"/>
      <c r="X30" s="45" t="s">
        <v>356</v>
      </c>
      <c r="Y30" s="1" t="s">
        <v>244</v>
      </c>
      <c r="Z30" s="1" t="s">
        <v>357</v>
      </c>
      <c r="AA30" s="1">
        <v>8.2799999999999994</v>
      </c>
      <c r="AB30" s="1"/>
      <c r="AC30" s="104">
        <f>17359.81-16032.53</f>
        <v>1327.2800000000007</v>
      </c>
      <c r="AD30" s="104"/>
      <c r="AE30" s="104">
        <f>17359.81*6</f>
        <v>104158.86000000002</v>
      </c>
      <c r="AF30" s="112">
        <f>96098.3+192227.71</f>
        <v>288326.01</v>
      </c>
      <c r="AG30" s="105">
        <f>32065.06</f>
        <v>32065.06</v>
      </c>
      <c r="AH30" s="104">
        <f t="shared" si="0"/>
        <v>320391.07</v>
      </c>
      <c r="AI30" s="6"/>
      <c r="AJ30" s="6"/>
      <c r="AK30" s="6"/>
      <c r="AL30" s="6"/>
      <c r="AM30" s="7" t="s">
        <v>112</v>
      </c>
      <c r="AN30" s="7" t="s">
        <v>135</v>
      </c>
      <c r="AO30" s="10">
        <v>12056</v>
      </c>
      <c r="AP30" s="8" t="s">
        <v>221</v>
      </c>
      <c r="AQ30" s="8" t="s">
        <v>222</v>
      </c>
      <c r="AR30" s="8" t="s">
        <v>231</v>
      </c>
      <c r="AS30" s="1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</row>
    <row r="31" spans="1:56" ht="38.25" x14ac:dyDescent="0.25">
      <c r="A31" s="47">
        <v>12</v>
      </c>
      <c r="B31" s="3" t="s">
        <v>225</v>
      </c>
      <c r="C31" s="3">
        <v>0</v>
      </c>
      <c r="D31" s="1" t="s">
        <v>118</v>
      </c>
      <c r="E31" s="1" t="s">
        <v>116</v>
      </c>
      <c r="F31" s="45" t="s">
        <v>185</v>
      </c>
      <c r="G31" s="1">
        <v>0</v>
      </c>
      <c r="H31" s="67" t="s">
        <v>420</v>
      </c>
      <c r="I31" s="85" t="s">
        <v>193</v>
      </c>
      <c r="J31" s="1" t="s">
        <v>199</v>
      </c>
      <c r="K31" s="9" t="s">
        <v>206</v>
      </c>
      <c r="L31" s="104">
        <v>246000</v>
      </c>
      <c r="M31" s="1" t="s">
        <v>213</v>
      </c>
      <c r="N31" s="9">
        <v>42857</v>
      </c>
      <c r="O31" s="9">
        <v>43222</v>
      </c>
      <c r="P31" s="9" t="s">
        <v>115</v>
      </c>
      <c r="Q31" s="1"/>
      <c r="R31" s="1"/>
      <c r="S31" s="1"/>
      <c r="T31" s="1" t="s">
        <v>117</v>
      </c>
      <c r="U31" s="1" t="s">
        <v>235</v>
      </c>
      <c r="V31" s="9" t="s">
        <v>245</v>
      </c>
      <c r="W31" s="5">
        <v>12567</v>
      </c>
      <c r="X31" s="45" t="s">
        <v>154</v>
      </c>
      <c r="Y31" s="1" t="s">
        <v>245</v>
      </c>
      <c r="Z31" s="1" t="s">
        <v>421</v>
      </c>
      <c r="AA31" s="1"/>
      <c r="AB31" s="1"/>
      <c r="AC31" s="104"/>
      <c r="AD31" s="104"/>
      <c r="AE31" s="104"/>
      <c r="AF31" s="112">
        <f>82000+344066.7</f>
        <v>426066.7</v>
      </c>
      <c r="AG31" s="105">
        <v>84945.51</v>
      </c>
      <c r="AH31" s="104">
        <f t="shared" si="0"/>
        <v>511012.21</v>
      </c>
      <c r="AI31" s="6"/>
      <c r="AJ31" s="6"/>
      <c r="AK31" s="6"/>
      <c r="AL31" s="6"/>
      <c r="AM31" s="7" t="s">
        <v>112</v>
      </c>
      <c r="AN31" s="7" t="s">
        <v>135</v>
      </c>
      <c r="AO31" s="10">
        <v>12048</v>
      </c>
      <c r="AP31" s="8" t="s">
        <v>228</v>
      </c>
      <c r="AQ31" s="8" t="s">
        <v>222</v>
      </c>
      <c r="AR31" s="8" t="s">
        <v>231</v>
      </c>
      <c r="AS31" s="1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</row>
    <row r="32" spans="1:56" ht="38.25" x14ac:dyDescent="0.25">
      <c r="A32" s="47">
        <v>13</v>
      </c>
      <c r="B32" s="3" t="s">
        <v>226</v>
      </c>
      <c r="C32" s="3">
        <v>0</v>
      </c>
      <c r="D32" s="1" t="s">
        <v>118</v>
      </c>
      <c r="E32" s="1" t="s">
        <v>116</v>
      </c>
      <c r="F32" s="87" t="s">
        <v>186</v>
      </c>
      <c r="G32" s="1">
        <v>0</v>
      </c>
      <c r="H32" s="67" t="s">
        <v>173</v>
      </c>
      <c r="I32" s="85" t="s">
        <v>191</v>
      </c>
      <c r="J32" s="1" t="s">
        <v>198</v>
      </c>
      <c r="K32" s="9" t="s">
        <v>207</v>
      </c>
      <c r="L32" s="104">
        <v>66000</v>
      </c>
      <c r="M32" s="1" t="s">
        <v>214</v>
      </c>
      <c r="N32" s="9">
        <v>42878</v>
      </c>
      <c r="O32" s="9">
        <v>43243</v>
      </c>
      <c r="P32" s="9" t="s">
        <v>115</v>
      </c>
      <c r="Q32" s="1"/>
      <c r="R32" s="1"/>
      <c r="S32" s="1"/>
      <c r="T32" s="1" t="s">
        <v>117</v>
      </c>
      <c r="U32" s="1" t="s">
        <v>235</v>
      </c>
      <c r="V32" s="9" t="s">
        <v>416</v>
      </c>
      <c r="W32" s="5">
        <v>12566</v>
      </c>
      <c r="X32" s="45" t="s">
        <v>154</v>
      </c>
      <c r="Y32" s="1" t="s">
        <v>416</v>
      </c>
      <c r="Z32" s="1" t="s">
        <v>417</v>
      </c>
      <c r="AA32" s="1">
        <v>8.66</v>
      </c>
      <c r="AB32" s="1"/>
      <c r="AC32" s="104">
        <v>5820.96</v>
      </c>
      <c r="AD32" s="104"/>
      <c r="AE32" s="104">
        <v>73071.839999999997</v>
      </c>
      <c r="AF32" s="112">
        <f>27500+83333.92</f>
        <v>110833.92</v>
      </c>
      <c r="AG32" s="105">
        <v>11208.48</v>
      </c>
      <c r="AH32" s="104">
        <f t="shared" si="0"/>
        <v>122042.4</v>
      </c>
      <c r="AI32" s="6"/>
      <c r="AJ32" s="6"/>
      <c r="AK32" s="6"/>
      <c r="AL32" s="6"/>
      <c r="AM32" s="7" t="s">
        <v>112</v>
      </c>
      <c r="AN32" s="7" t="s">
        <v>135</v>
      </c>
      <c r="AO32" s="10">
        <v>12056</v>
      </c>
      <c r="AP32" s="8" t="s">
        <v>221</v>
      </c>
      <c r="AQ32" s="8" t="s">
        <v>222</v>
      </c>
      <c r="AR32" s="8" t="s">
        <v>231</v>
      </c>
      <c r="AS32" s="1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</row>
    <row r="33" spans="1:56" ht="38.25" x14ac:dyDescent="0.25">
      <c r="A33" s="47">
        <v>14</v>
      </c>
      <c r="B33" s="3" t="s">
        <v>227</v>
      </c>
      <c r="C33" s="3">
        <v>0</v>
      </c>
      <c r="D33" s="1" t="s">
        <v>118</v>
      </c>
      <c r="E33" s="1" t="s">
        <v>116</v>
      </c>
      <c r="F33" s="45" t="s">
        <v>187</v>
      </c>
      <c r="G33" s="1">
        <v>0</v>
      </c>
      <c r="H33" s="67" t="s">
        <v>172</v>
      </c>
      <c r="I33" s="85" t="s">
        <v>194</v>
      </c>
      <c r="J33" s="1" t="s">
        <v>200</v>
      </c>
      <c r="K33" s="9" t="s">
        <v>208</v>
      </c>
      <c r="L33" s="104">
        <v>0</v>
      </c>
      <c r="M33" s="1" t="s">
        <v>215</v>
      </c>
      <c r="N33" s="9">
        <v>42940</v>
      </c>
      <c r="O33" s="9">
        <v>43305</v>
      </c>
      <c r="P33" s="9" t="s">
        <v>115</v>
      </c>
      <c r="Q33" s="1"/>
      <c r="R33" s="1"/>
      <c r="S33" s="1"/>
      <c r="T33" s="1" t="s">
        <v>117</v>
      </c>
      <c r="U33" s="1" t="s">
        <v>153</v>
      </c>
      <c r="V33" s="9" t="s">
        <v>246</v>
      </c>
      <c r="W33" s="5">
        <v>12364</v>
      </c>
      <c r="X33" s="45" t="s">
        <v>154</v>
      </c>
      <c r="Y33" s="1" t="s">
        <v>246</v>
      </c>
      <c r="Z33" s="1" t="s">
        <v>247</v>
      </c>
      <c r="AA33" s="1"/>
      <c r="AB33" s="1"/>
      <c r="AC33" s="104"/>
      <c r="AD33" s="104"/>
      <c r="AE33" s="104"/>
      <c r="AF33" s="112">
        <f>60000+305563.95+25823.57</f>
        <v>391387.52</v>
      </c>
      <c r="AG33" s="105">
        <v>85550.080000000002</v>
      </c>
      <c r="AH33" s="104">
        <f t="shared" si="0"/>
        <v>476937.60000000003</v>
      </c>
      <c r="AI33" s="6"/>
      <c r="AJ33" s="6"/>
      <c r="AK33" s="6"/>
      <c r="AL33" s="6"/>
      <c r="AM33" s="7" t="s">
        <v>112</v>
      </c>
      <c r="AN33" s="7" t="s">
        <v>135</v>
      </c>
      <c r="AO33" s="10">
        <v>12099</v>
      </c>
      <c r="AP33" s="8" t="s">
        <v>229</v>
      </c>
      <c r="AQ33" s="8" t="s">
        <v>230</v>
      </c>
      <c r="AR33" s="8" t="s">
        <v>208</v>
      </c>
      <c r="AS33" s="1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</row>
    <row r="34" spans="1:56" ht="25.5" x14ac:dyDescent="0.25">
      <c r="A34" s="47">
        <v>15</v>
      </c>
      <c r="B34" s="3" t="s">
        <v>170</v>
      </c>
      <c r="C34" s="3" t="s">
        <v>171</v>
      </c>
      <c r="D34" s="1" t="s">
        <v>126</v>
      </c>
      <c r="E34" s="1" t="s">
        <v>114</v>
      </c>
      <c r="F34" s="88" t="s">
        <v>248</v>
      </c>
      <c r="G34" s="1"/>
      <c r="H34" s="67" t="s">
        <v>249</v>
      </c>
      <c r="I34" s="96" t="s">
        <v>253</v>
      </c>
      <c r="J34" s="16" t="s">
        <v>250</v>
      </c>
      <c r="K34" s="9" t="s">
        <v>251</v>
      </c>
      <c r="L34" s="104">
        <v>16560</v>
      </c>
      <c r="M34" s="5">
        <v>12363</v>
      </c>
      <c r="N34" s="9" t="s">
        <v>251</v>
      </c>
      <c r="O34" s="9" t="s">
        <v>252</v>
      </c>
      <c r="P34" s="9" t="s">
        <v>115</v>
      </c>
      <c r="Q34" s="1"/>
      <c r="R34" s="1"/>
      <c r="S34" s="1"/>
      <c r="T34" s="1" t="s">
        <v>117</v>
      </c>
      <c r="U34" s="1" t="s">
        <v>235</v>
      </c>
      <c r="V34" s="9" t="s">
        <v>430</v>
      </c>
      <c r="W34" s="5">
        <v>12510</v>
      </c>
      <c r="X34" s="45" t="s">
        <v>154</v>
      </c>
      <c r="Y34" s="1" t="s">
        <v>431</v>
      </c>
      <c r="Z34" s="1" t="s">
        <v>432</v>
      </c>
      <c r="AA34" s="1"/>
      <c r="AB34" s="1"/>
      <c r="AC34" s="104"/>
      <c r="AD34" s="104"/>
      <c r="AE34" s="104"/>
      <c r="AF34" s="112">
        <f>13800+16560</f>
        <v>30360</v>
      </c>
      <c r="AG34" s="105">
        <v>5299.2</v>
      </c>
      <c r="AH34" s="104">
        <f t="shared" si="0"/>
        <v>35659.199999999997</v>
      </c>
      <c r="AI34" s="6"/>
      <c r="AJ34" s="6"/>
      <c r="AK34" s="6"/>
      <c r="AL34" s="6"/>
      <c r="AM34" s="7"/>
      <c r="AN34" s="7"/>
      <c r="AO34" s="10"/>
      <c r="AP34" s="8"/>
      <c r="AQ34" s="8"/>
      <c r="AR34" s="8"/>
      <c r="AS34" s="1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</row>
    <row r="35" spans="1:56" ht="63.75" x14ac:dyDescent="0.25">
      <c r="A35" s="47">
        <v>16</v>
      </c>
      <c r="B35" s="13" t="s">
        <v>254</v>
      </c>
      <c r="C35" s="14" t="s">
        <v>254</v>
      </c>
      <c r="D35" s="1" t="s">
        <v>126</v>
      </c>
      <c r="E35" s="1" t="s">
        <v>114</v>
      </c>
      <c r="F35" s="89" t="s">
        <v>256</v>
      </c>
      <c r="G35" s="1"/>
      <c r="H35" s="67" t="s">
        <v>257</v>
      </c>
      <c r="I35" s="85" t="s">
        <v>255</v>
      </c>
      <c r="J35" s="15" t="s">
        <v>258</v>
      </c>
      <c r="K35" s="9" t="s">
        <v>259</v>
      </c>
      <c r="L35" s="104">
        <v>56595</v>
      </c>
      <c r="M35" s="5">
        <v>12395</v>
      </c>
      <c r="N35" s="9" t="s">
        <v>259</v>
      </c>
      <c r="O35" s="9" t="s">
        <v>260</v>
      </c>
      <c r="P35" s="9" t="s">
        <v>115</v>
      </c>
      <c r="Q35" s="1"/>
      <c r="R35" s="1"/>
      <c r="S35" s="1"/>
      <c r="T35" s="1" t="s">
        <v>117</v>
      </c>
      <c r="U35" s="1"/>
      <c r="V35" s="9"/>
      <c r="W35" s="5"/>
      <c r="X35" s="45"/>
      <c r="Y35" s="1"/>
      <c r="Z35" s="1"/>
      <c r="AA35" s="1"/>
      <c r="AB35" s="1"/>
      <c r="AC35" s="104"/>
      <c r="AD35" s="104"/>
      <c r="AE35" s="104"/>
      <c r="AF35" s="112">
        <f>12020.87+209.15-4135.6-84.4</f>
        <v>8010.02</v>
      </c>
      <c r="AG35" s="105">
        <v>6190.16</v>
      </c>
      <c r="AH35" s="104">
        <f t="shared" si="0"/>
        <v>14200.18</v>
      </c>
      <c r="AI35" s="6"/>
      <c r="AJ35" s="6"/>
      <c r="AK35" s="6"/>
      <c r="AL35" s="6"/>
      <c r="AM35" s="7"/>
      <c r="AN35" s="7"/>
      <c r="AO35" s="10"/>
      <c r="AP35" s="8"/>
      <c r="AQ35" s="8"/>
      <c r="AR35" s="8"/>
      <c r="AS35" s="1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</row>
    <row r="36" spans="1:56" ht="63.75" x14ac:dyDescent="0.25">
      <c r="A36" s="47">
        <v>17</v>
      </c>
      <c r="B36" s="14" t="s">
        <v>274</v>
      </c>
      <c r="C36" s="14" t="s">
        <v>261</v>
      </c>
      <c r="D36" s="1" t="s">
        <v>126</v>
      </c>
      <c r="E36" s="1" t="s">
        <v>114</v>
      </c>
      <c r="F36" s="89" t="s">
        <v>262</v>
      </c>
      <c r="G36" s="1"/>
      <c r="H36" s="67" t="s">
        <v>263</v>
      </c>
      <c r="I36" s="85" t="s">
        <v>264</v>
      </c>
      <c r="J36" s="15" t="s">
        <v>265</v>
      </c>
      <c r="K36" s="9" t="s">
        <v>266</v>
      </c>
      <c r="L36" s="104">
        <v>300000</v>
      </c>
      <c r="M36" s="5">
        <v>12393</v>
      </c>
      <c r="N36" s="9" t="s">
        <v>266</v>
      </c>
      <c r="O36" s="9" t="s">
        <v>267</v>
      </c>
      <c r="P36" s="9" t="s">
        <v>115</v>
      </c>
      <c r="Q36" s="1"/>
      <c r="R36" s="1"/>
      <c r="S36" s="1"/>
      <c r="T36" s="1" t="s">
        <v>117</v>
      </c>
      <c r="U36" s="1"/>
      <c r="V36" s="9"/>
      <c r="W36" s="5"/>
      <c r="X36" s="45"/>
      <c r="Y36" s="1"/>
      <c r="Z36" s="1"/>
      <c r="AA36" s="1"/>
      <c r="AB36" s="1"/>
      <c r="AC36" s="104"/>
      <c r="AD36" s="104"/>
      <c r="AE36" s="104"/>
      <c r="AF36" s="112">
        <f>112819.89+6314.08</f>
        <v>119133.97</v>
      </c>
      <c r="AG36" s="105">
        <f>71576.72+1460.76</f>
        <v>73037.48</v>
      </c>
      <c r="AH36" s="104">
        <f t="shared" si="0"/>
        <v>192171.45</v>
      </c>
      <c r="AI36" s="6"/>
      <c r="AJ36" s="6"/>
      <c r="AK36" s="6"/>
      <c r="AL36" s="6"/>
      <c r="AM36" s="7"/>
      <c r="AN36" s="7"/>
      <c r="AO36" s="10"/>
      <c r="AP36" s="8"/>
      <c r="AQ36" s="8"/>
      <c r="AR36" s="8"/>
      <c r="AS36" s="1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</row>
    <row r="37" spans="1:56" ht="25.5" x14ac:dyDescent="0.25">
      <c r="A37" s="47">
        <v>18</v>
      </c>
      <c r="B37" s="14" t="s">
        <v>275</v>
      </c>
      <c r="C37" s="3">
        <v>0</v>
      </c>
      <c r="D37" s="1" t="s">
        <v>118</v>
      </c>
      <c r="E37" s="1" t="s">
        <v>114</v>
      </c>
      <c r="F37" s="89" t="s">
        <v>269</v>
      </c>
      <c r="G37" s="1"/>
      <c r="H37" s="67" t="s">
        <v>268</v>
      </c>
      <c r="I37" s="85" t="s">
        <v>270</v>
      </c>
      <c r="J37" s="15" t="s">
        <v>271</v>
      </c>
      <c r="K37" s="9" t="s">
        <v>272</v>
      </c>
      <c r="L37" s="104">
        <v>42000</v>
      </c>
      <c r="M37" s="5">
        <v>12415</v>
      </c>
      <c r="N37" s="9" t="s">
        <v>272</v>
      </c>
      <c r="O37" s="9" t="s">
        <v>273</v>
      </c>
      <c r="P37" s="9" t="s">
        <v>115</v>
      </c>
      <c r="Q37" s="1"/>
      <c r="R37" s="1"/>
      <c r="S37" s="1"/>
      <c r="T37" s="1" t="s">
        <v>117</v>
      </c>
      <c r="U37" s="1"/>
      <c r="V37" s="9"/>
      <c r="W37" s="5"/>
      <c r="X37" s="45"/>
      <c r="Y37" s="1"/>
      <c r="Z37" s="1"/>
      <c r="AA37" s="1"/>
      <c r="AB37" s="1"/>
      <c r="AC37" s="104"/>
      <c r="AD37" s="104"/>
      <c r="AE37" s="104"/>
      <c r="AF37" s="112">
        <v>9333.33</v>
      </c>
      <c r="AG37" s="105">
        <f>14485.86+680.8</f>
        <v>15166.66</v>
      </c>
      <c r="AH37" s="104">
        <f t="shared" si="0"/>
        <v>24499.989999999998</v>
      </c>
      <c r="AI37" s="6"/>
      <c r="AJ37" s="6"/>
      <c r="AK37" s="6"/>
      <c r="AL37" s="6"/>
      <c r="AM37" s="7"/>
      <c r="AN37" s="7"/>
      <c r="AO37" s="10"/>
      <c r="AP37" s="8"/>
      <c r="AQ37" s="8"/>
      <c r="AR37" s="8"/>
      <c r="AS37" s="1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</row>
    <row r="38" spans="1:56" ht="38.25" x14ac:dyDescent="0.25">
      <c r="A38" s="47">
        <v>19</v>
      </c>
      <c r="B38" s="16" t="s">
        <v>276</v>
      </c>
      <c r="C38" s="3" t="s">
        <v>277</v>
      </c>
      <c r="D38" s="1" t="s">
        <v>118</v>
      </c>
      <c r="E38" s="1" t="s">
        <v>114</v>
      </c>
      <c r="F38" s="89" t="s">
        <v>278</v>
      </c>
      <c r="G38" s="1"/>
      <c r="H38" s="67" t="s">
        <v>279</v>
      </c>
      <c r="I38" s="85" t="s">
        <v>168</v>
      </c>
      <c r="J38" s="3" t="s">
        <v>167</v>
      </c>
      <c r="K38" s="9" t="s">
        <v>280</v>
      </c>
      <c r="L38" s="104">
        <v>384000</v>
      </c>
      <c r="M38" s="5"/>
      <c r="N38" s="9" t="s">
        <v>280</v>
      </c>
      <c r="O38" s="9" t="s">
        <v>281</v>
      </c>
      <c r="P38" s="9" t="s">
        <v>115</v>
      </c>
      <c r="Q38" s="1"/>
      <c r="R38" s="1"/>
      <c r="S38" s="1"/>
      <c r="T38" s="1" t="s">
        <v>117</v>
      </c>
      <c r="U38" s="1" t="s">
        <v>232</v>
      </c>
      <c r="V38" s="9" t="s">
        <v>282</v>
      </c>
      <c r="W38" s="5"/>
      <c r="X38" s="45" t="s">
        <v>154</v>
      </c>
      <c r="Y38" s="1" t="s">
        <v>282</v>
      </c>
      <c r="Z38" s="1" t="s">
        <v>283</v>
      </c>
      <c r="AA38" s="1"/>
      <c r="AB38" s="1"/>
      <c r="AC38" s="104"/>
      <c r="AD38" s="104"/>
      <c r="AE38" s="104"/>
      <c r="AF38" s="112">
        <f>25600+27490.73</f>
        <v>53090.729999999996</v>
      </c>
      <c r="AG38" s="105">
        <f>7397.34+389.33</f>
        <v>7786.67</v>
      </c>
      <c r="AH38" s="104">
        <f t="shared" si="0"/>
        <v>60877.399999999994</v>
      </c>
      <c r="AI38" s="6"/>
      <c r="AJ38" s="6"/>
      <c r="AK38" s="6"/>
      <c r="AL38" s="6"/>
      <c r="AM38" s="7"/>
      <c r="AN38" s="7"/>
      <c r="AO38" s="10"/>
      <c r="AP38" s="8"/>
      <c r="AQ38" s="8"/>
      <c r="AR38" s="8"/>
      <c r="AS38" s="1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</row>
    <row r="39" spans="1:56" ht="25.5" x14ac:dyDescent="0.25">
      <c r="A39" s="47">
        <v>20</v>
      </c>
      <c r="B39" s="14" t="s">
        <v>284</v>
      </c>
      <c r="C39" s="3" t="s">
        <v>285</v>
      </c>
      <c r="D39" s="1" t="s">
        <v>118</v>
      </c>
      <c r="E39" s="1" t="s">
        <v>114</v>
      </c>
      <c r="F39" s="88" t="s">
        <v>286</v>
      </c>
      <c r="G39" s="1"/>
      <c r="H39" s="67" t="s">
        <v>287</v>
      </c>
      <c r="I39" s="96" t="s">
        <v>288</v>
      </c>
      <c r="J39" s="16" t="s">
        <v>289</v>
      </c>
      <c r="K39" s="9">
        <v>42891</v>
      </c>
      <c r="L39" s="104">
        <v>1376105.04</v>
      </c>
      <c r="M39" s="5">
        <v>12353</v>
      </c>
      <c r="N39" s="9">
        <v>42891</v>
      </c>
      <c r="O39" s="9">
        <v>43256</v>
      </c>
      <c r="P39" s="9" t="s">
        <v>115</v>
      </c>
      <c r="Q39" s="1"/>
      <c r="R39" s="1"/>
      <c r="S39" s="1"/>
      <c r="T39" s="1" t="s">
        <v>117</v>
      </c>
      <c r="U39" s="1">
        <v>2</v>
      </c>
      <c r="V39" s="9">
        <v>43439</v>
      </c>
      <c r="W39" s="5">
        <v>12449</v>
      </c>
      <c r="X39" s="45" t="s">
        <v>236</v>
      </c>
      <c r="Y39" s="9">
        <v>43439</v>
      </c>
      <c r="Z39" s="9">
        <v>43621</v>
      </c>
      <c r="AA39" s="1"/>
      <c r="AB39" s="1"/>
      <c r="AC39" s="104"/>
      <c r="AD39" s="104"/>
      <c r="AE39" s="104"/>
      <c r="AF39" s="112">
        <f>373986.14+76599.53+847583.97+173601.57</f>
        <v>1471771.2100000002</v>
      </c>
      <c r="AG39" s="105">
        <f>296554.99+60740.17</f>
        <v>357295.16</v>
      </c>
      <c r="AH39" s="104">
        <f t="shared" si="0"/>
        <v>1829066.37</v>
      </c>
      <c r="AI39" s="6"/>
      <c r="AJ39" s="6"/>
      <c r="AK39" s="6"/>
      <c r="AL39" s="6"/>
      <c r="AM39" s="7"/>
      <c r="AN39" s="7"/>
      <c r="AO39" s="10"/>
      <c r="AP39" s="8"/>
      <c r="AQ39" s="8"/>
      <c r="AR39" s="8"/>
      <c r="AS39" s="1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spans="1:56" ht="76.5" x14ac:dyDescent="0.25">
      <c r="A40" s="47">
        <v>21</v>
      </c>
      <c r="B40" s="14" t="s">
        <v>352</v>
      </c>
      <c r="C40" s="3" t="s">
        <v>353</v>
      </c>
      <c r="D40" s="1" t="s">
        <v>126</v>
      </c>
      <c r="E40" s="1" t="s">
        <v>114</v>
      </c>
      <c r="F40" s="45" t="s">
        <v>290</v>
      </c>
      <c r="G40" s="5">
        <v>12367</v>
      </c>
      <c r="H40" s="67" t="s">
        <v>291</v>
      </c>
      <c r="I40" s="85" t="s">
        <v>292</v>
      </c>
      <c r="J40" s="3" t="s">
        <v>323</v>
      </c>
      <c r="K40" s="9" t="s">
        <v>293</v>
      </c>
      <c r="L40" s="104">
        <v>2065562.58</v>
      </c>
      <c r="M40" s="5"/>
      <c r="N40" s="9"/>
      <c r="O40" s="9"/>
      <c r="P40" s="9"/>
      <c r="Q40" s="1"/>
      <c r="R40" s="1"/>
      <c r="S40" s="1"/>
      <c r="T40" s="1"/>
      <c r="U40" s="1"/>
      <c r="V40" s="9"/>
      <c r="W40" s="5"/>
      <c r="X40" s="45"/>
      <c r="Y40" s="1"/>
      <c r="Z40" s="1"/>
      <c r="AA40" s="1"/>
      <c r="AB40" s="1"/>
      <c r="AC40" s="104"/>
      <c r="AD40" s="104"/>
      <c r="AE40" s="104"/>
      <c r="AF40" s="112" t="s">
        <v>116</v>
      </c>
      <c r="AG40" s="112">
        <f>222530.69+551278.48</f>
        <v>773809.16999999993</v>
      </c>
      <c r="AH40" s="104">
        <f>AG40</f>
        <v>773809.16999999993</v>
      </c>
      <c r="AI40" s="2" t="s">
        <v>254</v>
      </c>
      <c r="AJ40" s="2" t="s">
        <v>294</v>
      </c>
      <c r="AK40" s="2" t="s">
        <v>295</v>
      </c>
      <c r="AL40" s="2" t="s">
        <v>294</v>
      </c>
      <c r="AM40" s="7"/>
      <c r="AN40" s="7"/>
      <c r="AO40" s="10"/>
      <c r="AP40" s="8"/>
      <c r="AQ40" s="8"/>
      <c r="AR40" s="8"/>
      <c r="AS40" s="1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spans="1:56" s="26" customFormat="1" ht="25.5" x14ac:dyDescent="0.25">
      <c r="A41" s="47">
        <v>22</v>
      </c>
      <c r="B41" s="27" t="s">
        <v>354</v>
      </c>
      <c r="C41" s="2" t="s">
        <v>355</v>
      </c>
      <c r="D41" s="1" t="s">
        <v>126</v>
      </c>
      <c r="E41" s="1" t="s">
        <v>114</v>
      </c>
      <c r="F41" s="45" t="s">
        <v>305</v>
      </c>
      <c r="G41" s="5">
        <v>12178</v>
      </c>
      <c r="H41" s="67" t="s">
        <v>296</v>
      </c>
      <c r="I41" s="85" t="s">
        <v>297</v>
      </c>
      <c r="J41" s="15" t="s">
        <v>324</v>
      </c>
      <c r="K41" s="9" t="s">
        <v>298</v>
      </c>
      <c r="L41" s="104">
        <v>7164</v>
      </c>
      <c r="M41" s="5"/>
      <c r="N41" s="9"/>
      <c r="O41" s="9"/>
      <c r="P41" s="9"/>
      <c r="Q41" s="1"/>
      <c r="R41" s="1"/>
      <c r="S41" s="1"/>
      <c r="T41" s="1"/>
      <c r="U41" s="1" t="s">
        <v>153</v>
      </c>
      <c r="V41" s="9" t="s">
        <v>299</v>
      </c>
      <c r="W41" s="5">
        <v>12464</v>
      </c>
      <c r="X41" s="45" t="s">
        <v>300</v>
      </c>
      <c r="Y41" s="1"/>
      <c r="Z41" s="1"/>
      <c r="AA41" s="1"/>
      <c r="AB41" s="1"/>
      <c r="AC41" s="104"/>
      <c r="AD41" s="104"/>
      <c r="AE41" s="104"/>
      <c r="AF41" s="104">
        <v>1194</v>
      </c>
      <c r="AG41" s="113">
        <v>2388</v>
      </c>
      <c r="AH41" s="104">
        <f>AG41</f>
        <v>2388</v>
      </c>
      <c r="AI41" s="2" t="s">
        <v>301</v>
      </c>
      <c r="AJ41" s="2" t="s">
        <v>302</v>
      </c>
      <c r="AK41" s="2" t="s">
        <v>303</v>
      </c>
      <c r="AL41" s="2" t="s">
        <v>302</v>
      </c>
      <c r="AM41" s="8"/>
      <c r="AN41" s="7"/>
      <c r="AO41" s="5"/>
      <c r="AP41" s="8"/>
      <c r="AQ41" s="8"/>
      <c r="AR41" s="8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</row>
    <row r="42" spans="1:56" ht="38.25" x14ac:dyDescent="0.25">
      <c r="A42" s="47">
        <v>23</v>
      </c>
      <c r="B42" s="14" t="s">
        <v>304</v>
      </c>
      <c r="C42" s="3" t="s">
        <v>116</v>
      </c>
      <c r="D42" s="1" t="s">
        <v>118</v>
      </c>
      <c r="E42" s="1" t="s">
        <v>114</v>
      </c>
      <c r="F42" s="45" t="s">
        <v>305</v>
      </c>
      <c r="G42" s="1" t="s">
        <v>116</v>
      </c>
      <c r="H42" s="67" t="s">
        <v>306</v>
      </c>
      <c r="I42" s="85" t="s">
        <v>297</v>
      </c>
      <c r="J42" s="15" t="s">
        <v>324</v>
      </c>
      <c r="K42" s="9" t="s">
        <v>307</v>
      </c>
      <c r="L42" s="104">
        <v>7200</v>
      </c>
      <c r="M42" s="5"/>
      <c r="N42" s="9"/>
      <c r="O42" s="9"/>
      <c r="P42" s="9"/>
      <c r="Q42" s="1"/>
      <c r="R42" s="1"/>
      <c r="S42" s="1"/>
      <c r="T42" s="1"/>
      <c r="U42" s="1"/>
      <c r="V42" s="9"/>
      <c r="W42" s="5"/>
      <c r="X42" s="45"/>
      <c r="Y42" s="1" t="s">
        <v>395</v>
      </c>
      <c r="Z42" s="1"/>
      <c r="AA42" s="1"/>
      <c r="AB42" s="1"/>
      <c r="AC42" s="104"/>
      <c r="AD42" s="104"/>
      <c r="AE42" s="104"/>
      <c r="AF42" s="112">
        <v>600</v>
      </c>
      <c r="AG42" s="105">
        <v>4800</v>
      </c>
      <c r="AH42" s="104">
        <f>AG42</f>
        <v>4800</v>
      </c>
      <c r="AI42" s="6"/>
      <c r="AJ42" s="6"/>
      <c r="AK42" s="6"/>
      <c r="AL42" s="6"/>
      <c r="AM42" s="7" t="s">
        <v>112</v>
      </c>
      <c r="AN42" s="7" t="s">
        <v>135</v>
      </c>
      <c r="AO42" s="10">
        <v>12451</v>
      </c>
      <c r="AP42" s="8" t="s">
        <v>308</v>
      </c>
      <c r="AQ42" s="8" t="s">
        <v>309</v>
      </c>
      <c r="AR42" s="8" t="s">
        <v>308</v>
      </c>
      <c r="AS42" s="1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</row>
    <row r="43" spans="1:56" ht="38.25" x14ac:dyDescent="0.25">
      <c r="A43" s="47">
        <v>24</v>
      </c>
      <c r="B43" s="14" t="s">
        <v>310</v>
      </c>
      <c r="C43" s="3" t="s">
        <v>116</v>
      </c>
      <c r="D43" s="1" t="s">
        <v>118</v>
      </c>
      <c r="E43" s="1" t="s">
        <v>116</v>
      </c>
      <c r="F43" s="89" t="s">
        <v>311</v>
      </c>
      <c r="G43" s="1" t="s">
        <v>116</v>
      </c>
      <c r="H43" s="67" t="s">
        <v>312</v>
      </c>
      <c r="I43" s="85" t="s">
        <v>313</v>
      </c>
      <c r="J43" s="3" t="s">
        <v>325</v>
      </c>
      <c r="K43" s="9" t="s">
        <v>314</v>
      </c>
      <c r="L43" s="104">
        <f>2580*12</f>
        <v>30960</v>
      </c>
      <c r="M43" s="5"/>
      <c r="N43" s="9"/>
      <c r="O43" s="9"/>
      <c r="P43" s="9"/>
      <c r="Q43" s="1"/>
      <c r="R43" s="1"/>
      <c r="S43" s="1"/>
      <c r="T43" s="1"/>
      <c r="U43" s="1"/>
      <c r="V43" s="9"/>
      <c r="W43" s="5"/>
      <c r="X43" s="45"/>
      <c r="Y43" s="1"/>
      <c r="Z43" s="1"/>
      <c r="AA43" s="1"/>
      <c r="AB43" s="1"/>
      <c r="AC43" s="104"/>
      <c r="AD43" s="104"/>
      <c r="AE43" s="104"/>
      <c r="AF43" s="112">
        <v>3268</v>
      </c>
      <c r="AG43" s="105">
        <f>13249.8+338.2</f>
        <v>13588</v>
      </c>
      <c r="AH43" s="104">
        <f>AG43</f>
        <v>13588</v>
      </c>
      <c r="AI43" s="6"/>
      <c r="AJ43" s="6"/>
      <c r="AK43" s="6"/>
      <c r="AL43" s="6"/>
      <c r="AM43" s="7" t="s">
        <v>112</v>
      </c>
      <c r="AN43" s="7" t="s">
        <v>135</v>
      </c>
      <c r="AO43" s="10">
        <v>12436</v>
      </c>
      <c r="AP43" s="8" t="s">
        <v>314</v>
      </c>
      <c r="AQ43" s="8" t="s">
        <v>315</v>
      </c>
      <c r="AR43" s="8" t="s">
        <v>314</v>
      </c>
      <c r="AS43" s="1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</row>
    <row r="44" spans="1:56" s="30" customFormat="1" ht="25.5" x14ac:dyDescent="0.25">
      <c r="A44" s="47">
        <v>25</v>
      </c>
      <c r="B44" s="28" t="s">
        <v>316</v>
      </c>
      <c r="C44" s="22" t="s">
        <v>318</v>
      </c>
      <c r="D44" s="1" t="s">
        <v>317</v>
      </c>
      <c r="E44" s="2" t="s">
        <v>116</v>
      </c>
      <c r="F44" s="90" t="s">
        <v>319</v>
      </c>
      <c r="G44" s="2" t="s">
        <v>320</v>
      </c>
      <c r="H44" s="67" t="s">
        <v>321</v>
      </c>
      <c r="I44" s="97" t="s">
        <v>322</v>
      </c>
      <c r="J44" s="29" t="s">
        <v>326</v>
      </c>
      <c r="K44" s="2" t="s">
        <v>327</v>
      </c>
      <c r="L44" s="104" t="s">
        <v>116</v>
      </c>
      <c r="M44" s="2" t="s">
        <v>328</v>
      </c>
      <c r="N44" s="2" t="s">
        <v>329</v>
      </c>
      <c r="O44" s="2" t="s">
        <v>330</v>
      </c>
      <c r="P44" s="2"/>
      <c r="Q44" s="2"/>
      <c r="R44" s="2"/>
      <c r="S44" s="2"/>
      <c r="T44" s="2"/>
      <c r="U44" s="2"/>
      <c r="V44" s="2"/>
      <c r="W44" s="2"/>
      <c r="X44" s="92"/>
      <c r="Y44" s="2"/>
      <c r="Z44" s="2"/>
      <c r="AA44" s="2"/>
      <c r="AB44" s="2"/>
      <c r="AC44" s="104"/>
      <c r="AD44" s="104"/>
      <c r="AE44" s="104"/>
      <c r="AF44" s="112" t="s">
        <v>116</v>
      </c>
      <c r="AG44" s="105" t="s">
        <v>116</v>
      </c>
      <c r="AH44" s="104"/>
      <c r="AI44" s="2"/>
      <c r="AJ44" s="2"/>
      <c r="AK44" s="2"/>
      <c r="AL44" s="2"/>
      <c r="AM44" s="8"/>
      <c r="AN44" s="8"/>
      <c r="AO44" s="22"/>
      <c r="AP44" s="8"/>
      <c r="AQ44" s="8"/>
      <c r="AR44" s="8"/>
      <c r="AS44" s="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</row>
    <row r="45" spans="1:56" ht="25.5" x14ac:dyDescent="0.25">
      <c r="A45" s="47">
        <v>26</v>
      </c>
      <c r="B45" s="14" t="s">
        <v>331</v>
      </c>
      <c r="C45" s="3" t="s">
        <v>116</v>
      </c>
      <c r="D45" s="1" t="s">
        <v>118</v>
      </c>
      <c r="E45" s="1" t="s">
        <v>116</v>
      </c>
      <c r="F45" s="89" t="s">
        <v>332</v>
      </c>
      <c r="G45" s="1" t="s">
        <v>116</v>
      </c>
      <c r="H45" s="67" t="s">
        <v>333</v>
      </c>
      <c r="I45" s="85" t="s">
        <v>191</v>
      </c>
      <c r="J45" s="15" t="s">
        <v>198</v>
      </c>
      <c r="K45" s="9" t="s">
        <v>314</v>
      </c>
      <c r="L45" s="104">
        <f>37736.2*12</f>
        <v>452834.39999999997</v>
      </c>
      <c r="M45" s="5">
        <v>12446</v>
      </c>
      <c r="N45" s="9" t="s">
        <v>314</v>
      </c>
      <c r="O45" s="9" t="s">
        <v>334</v>
      </c>
      <c r="P45" s="9"/>
      <c r="Q45" s="1"/>
      <c r="R45" s="1"/>
      <c r="S45" s="1"/>
      <c r="T45" s="1"/>
      <c r="U45" s="1"/>
      <c r="V45" s="9"/>
      <c r="W45" s="5"/>
      <c r="X45" s="45"/>
      <c r="Y45" s="1"/>
      <c r="Z45" s="1"/>
      <c r="AA45" s="1"/>
      <c r="AB45" s="4"/>
      <c r="AC45" s="104">
        <v>16533.55</v>
      </c>
      <c r="AD45" s="104"/>
      <c r="AE45" s="104"/>
      <c r="AF45" s="112">
        <v>37736.199999999997</v>
      </c>
      <c r="AG45" s="105"/>
      <c r="AH45" s="104">
        <f>AG45</f>
        <v>0</v>
      </c>
      <c r="AI45" s="6"/>
      <c r="AJ45" s="6"/>
      <c r="AK45" s="6"/>
      <c r="AL45" s="6"/>
      <c r="AM45" s="7"/>
      <c r="AN45" s="7"/>
      <c r="AO45" s="10"/>
      <c r="AP45" s="8"/>
      <c r="AQ45" s="8"/>
      <c r="AR45" s="8"/>
      <c r="AS45" s="1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</row>
    <row r="46" spans="1:56" ht="38.25" x14ac:dyDescent="0.25">
      <c r="A46" s="47">
        <v>27</v>
      </c>
      <c r="B46" s="14" t="s">
        <v>335</v>
      </c>
      <c r="C46" s="3" t="s">
        <v>116</v>
      </c>
      <c r="D46" s="1" t="s">
        <v>118</v>
      </c>
      <c r="E46" s="1" t="s">
        <v>116</v>
      </c>
      <c r="F46" s="89" t="s">
        <v>336</v>
      </c>
      <c r="G46" s="1" t="s">
        <v>116</v>
      </c>
      <c r="H46" s="67" t="s">
        <v>337</v>
      </c>
      <c r="I46" s="85" t="s">
        <v>338</v>
      </c>
      <c r="J46" s="15" t="s">
        <v>339</v>
      </c>
      <c r="K46" s="9" t="s">
        <v>340</v>
      </c>
      <c r="L46" s="104">
        <v>72000</v>
      </c>
      <c r="M46" s="5">
        <v>12430</v>
      </c>
      <c r="N46" s="9" t="s">
        <v>340</v>
      </c>
      <c r="O46" s="9" t="s">
        <v>341</v>
      </c>
      <c r="P46" s="9"/>
      <c r="Q46" s="1"/>
      <c r="R46" s="1"/>
      <c r="S46" s="1"/>
      <c r="T46" s="1"/>
      <c r="U46" s="1"/>
      <c r="V46" s="9"/>
      <c r="W46" s="5"/>
      <c r="X46" s="45"/>
      <c r="Y46" s="1"/>
      <c r="Z46" s="1"/>
      <c r="AA46" s="1"/>
      <c r="AB46" s="1"/>
      <c r="AC46" s="104"/>
      <c r="AD46" s="104"/>
      <c r="AE46" s="104"/>
      <c r="AF46" s="112">
        <f>6000+4600</f>
        <v>10600</v>
      </c>
      <c r="AG46" s="105">
        <v>18000</v>
      </c>
      <c r="AH46" s="104">
        <f>AG46</f>
        <v>18000</v>
      </c>
      <c r="AI46" s="6"/>
      <c r="AJ46" s="6"/>
      <c r="AK46" s="6"/>
      <c r="AL46" s="6"/>
      <c r="AM46" s="7" t="s">
        <v>112</v>
      </c>
      <c r="AN46" s="7" t="s">
        <v>135</v>
      </c>
      <c r="AO46" s="10">
        <v>12426</v>
      </c>
      <c r="AP46" s="8" t="s">
        <v>340</v>
      </c>
      <c r="AQ46" s="8" t="s">
        <v>342</v>
      </c>
      <c r="AR46" s="8" t="s">
        <v>340</v>
      </c>
      <c r="AS46" s="1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</row>
    <row r="47" spans="1:56" ht="25.5" x14ac:dyDescent="0.25">
      <c r="A47" s="47">
        <v>28</v>
      </c>
      <c r="B47" s="14" t="s">
        <v>343</v>
      </c>
      <c r="C47" s="3" t="s">
        <v>344</v>
      </c>
      <c r="D47" s="1" t="s">
        <v>126</v>
      </c>
      <c r="E47" s="1" t="s">
        <v>114</v>
      </c>
      <c r="F47" s="89" t="s">
        <v>345</v>
      </c>
      <c r="G47" s="5">
        <v>12405</v>
      </c>
      <c r="H47" s="67" t="s">
        <v>396</v>
      </c>
      <c r="I47" s="85" t="s">
        <v>397</v>
      </c>
      <c r="J47" s="15" t="s">
        <v>398</v>
      </c>
      <c r="K47" s="9" t="s">
        <v>399</v>
      </c>
      <c r="L47" s="104">
        <v>71580.100000000006</v>
      </c>
      <c r="M47" s="5">
        <v>12509</v>
      </c>
      <c r="N47" s="9" t="s">
        <v>399</v>
      </c>
      <c r="O47" s="9" t="s">
        <v>400</v>
      </c>
      <c r="P47" s="9" t="s">
        <v>115</v>
      </c>
      <c r="Q47" s="1"/>
      <c r="R47" s="1"/>
      <c r="S47" s="1"/>
      <c r="T47" s="1"/>
      <c r="U47" s="1"/>
      <c r="V47" s="9"/>
      <c r="W47" s="5"/>
      <c r="X47" s="45"/>
      <c r="Y47" s="1"/>
      <c r="Z47" s="1"/>
      <c r="AA47" s="1"/>
      <c r="AB47" s="1"/>
      <c r="AC47" s="104"/>
      <c r="AD47" s="104"/>
      <c r="AE47" s="104"/>
      <c r="AF47" s="112"/>
      <c r="AG47" s="105"/>
      <c r="AH47" s="104"/>
      <c r="AI47" s="6"/>
      <c r="AJ47" s="6"/>
      <c r="AK47" s="6"/>
      <c r="AL47" s="6"/>
      <c r="AM47" s="7"/>
      <c r="AN47" s="7"/>
      <c r="AO47" s="10"/>
      <c r="AP47" s="8"/>
      <c r="AQ47" s="8"/>
      <c r="AR47" s="8"/>
      <c r="AS47" s="1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</row>
    <row r="48" spans="1:56" ht="25.5" x14ac:dyDescent="0.25">
      <c r="A48" s="47">
        <v>29</v>
      </c>
      <c r="B48" s="14" t="s">
        <v>346</v>
      </c>
      <c r="C48" s="3" t="s">
        <v>347</v>
      </c>
      <c r="D48" s="1" t="s">
        <v>126</v>
      </c>
      <c r="E48" s="1" t="s">
        <v>114</v>
      </c>
      <c r="F48" s="89" t="s">
        <v>348</v>
      </c>
      <c r="G48" s="5">
        <v>12402</v>
      </c>
      <c r="H48" s="67" t="s">
        <v>378</v>
      </c>
      <c r="I48" s="85" t="s">
        <v>379</v>
      </c>
      <c r="J48" s="15" t="s">
        <v>380</v>
      </c>
      <c r="K48" s="9" t="s">
        <v>381</v>
      </c>
      <c r="L48" s="104">
        <v>1541</v>
      </c>
      <c r="M48" s="5">
        <v>12543</v>
      </c>
      <c r="N48" s="9" t="s">
        <v>382</v>
      </c>
      <c r="O48" s="9" t="s">
        <v>374</v>
      </c>
      <c r="P48" s="9" t="s">
        <v>115</v>
      </c>
      <c r="Q48" s="1"/>
      <c r="R48" s="1"/>
      <c r="S48" s="1"/>
      <c r="T48" s="1"/>
      <c r="U48" s="1"/>
      <c r="V48" s="9"/>
      <c r="W48" s="5"/>
      <c r="X48" s="45"/>
      <c r="Y48" s="1"/>
      <c r="Z48" s="1"/>
      <c r="AA48" s="1"/>
      <c r="AB48" s="1"/>
      <c r="AC48" s="104"/>
      <c r="AD48" s="104"/>
      <c r="AE48" s="104"/>
      <c r="AF48" s="112"/>
      <c r="AG48" s="105"/>
      <c r="AH48" s="104"/>
      <c r="AI48" s="6"/>
      <c r="AJ48" s="6"/>
      <c r="AK48" s="6"/>
      <c r="AL48" s="6"/>
      <c r="AM48" s="7"/>
      <c r="AN48" s="7"/>
      <c r="AO48" s="10"/>
      <c r="AP48" s="8"/>
      <c r="AQ48" s="8"/>
      <c r="AR48" s="8"/>
      <c r="AS48" s="1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</row>
    <row r="49" spans="1:56" ht="25.5" x14ac:dyDescent="0.25">
      <c r="A49" s="47">
        <v>30</v>
      </c>
      <c r="B49" s="14" t="s">
        <v>349</v>
      </c>
      <c r="C49" s="3" t="s">
        <v>350</v>
      </c>
      <c r="D49" s="1" t="s">
        <v>126</v>
      </c>
      <c r="E49" s="1" t="s">
        <v>114</v>
      </c>
      <c r="F49" s="89" t="s">
        <v>351</v>
      </c>
      <c r="G49" s="5">
        <v>12422</v>
      </c>
      <c r="H49" s="67"/>
      <c r="I49" s="85"/>
      <c r="J49" s="15" t="s">
        <v>360</v>
      </c>
      <c r="K49" s="9"/>
      <c r="L49" s="104"/>
      <c r="M49" s="5"/>
      <c r="N49" s="9"/>
      <c r="O49" s="9"/>
      <c r="P49" s="9"/>
      <c r="Q49" s="1"/>
      <c r="R49" s="1"/>
      <c r="S49" s="1"/>
      <c r="T49" s="1"/>
      <c r="U49" s="1"/>
      <c r="V49" s="9"/>
      <c r="W49" s="5"/>
      <c r="X49" s="45"/>
      <c r="Y49" s="1"/>
      <c r="Z49" s="1"/>
      <c r="AA49" s="1"/>
      <c r="AB49" s="1"/>
      <c r="AC49" s="104"/>
      <c r="AD49" s="104"/>
      <c r="AE49" s="104"/>
      <c r="AF49" s="112"/>
      <c r="AG49" s="105"/>
      <c r="AH49" s="104"/>
      <c r="AI49" s="6"/>
      <c r="AJ49" s="6"/>
      <c r="AK49" s="6"/>
      <c r="AL49" s="6"/>
      <c r="AM49" s="7"/>
      <c r="AN49" s="7"/>
      <c r="AO49" s="10"/>
      <c r="AP49" s="8"/>
      <c r="AQ49" s="8"/>
      <c r="AR49" s="8"/>
      <c r="AS49" s="1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</row>
    <row r="50" spans="1:56" ht="38.25" x14ac:dyDescent="0.25">
      <c r="A50" s="47">
        <v>31</v>
      </c>
      <c r="B50" s="14" t="s">
        <v>368</v>
      </c>
      <c r="C50" s="3" t="s">
        <v>116</v>
      </c>
      <c r="D50" s="1" t="s">
        <v>118</v>
      </c>
      <c r="E50" s="1" t="s">
        <v>114</v>
      </c>
      <c r="F50" s="89" t="s">
        <v>369</v>
      </c>
      <c r="G50" s="1" t="s">
        <v>116</v>
      </c>
      <c r="H50" s="67" t="s">
        <v>370</v>
      </c>
      <c r="I50" s="85" t="s">
        <v>371</v>
      </c>
      <c r="J50" s="15" t="s">
        <v>372</v>
      </c>
      <c r="K50" s="9" t="s">
        <v>373</v>
      </c>
      <c r="L50" s="104">
        <v>14450</v>
      </c>
      <c r="M50" s="5">
        <v>12537</v>
      </c>
      <c r="N50" s="9" t="s">
        <v>373</v>
      </c>
      <c r="O50" s="9" t="s">
        <v>374</v>
      </c>
      <c r="P50" s="9" t="s">
        <v>115</v>
      </c>
      <c r="Q50" s="1"/>
      <c r="R50" s="1"/>
      <c r="S50" s="1"/>
      <c r="T50" s="1" t="s">
        <v>375</v>
      </c>
      <c r="U50" s="1"/>
      <c r="V50" s="9"/>
      <c r="W50" s="5"/>
      <c r="X50" s="45"/>
      <c r="Y50" s="1"/>
      <c r="Z50" s="1"/>
      <c r="AA50" s="1"/>
      <c r="AB50" s="1"/>
      <c r="AC50" s="104"/>
      <c r="AD50" s="104"/>
      <c r="AE50" s="104"/>
      <c r="AF50" s="112"/>
      <c r="AG50" s="105"/>
      <c r="AH50" s="104"/>
      <c r="AI50" s="6"/>
      <c r="AJ50" s="6"/>
      <c r="AK50" s="6"/>
      <c r="AL50" s="6"/>
      <c r="AM50" s="7" t="s">
        <v>112</v>
      </c>
      <c r="AN50" s="7" t="s">
        <v>376</v>
      </c>
      <c r="AO50" s="10">
        <v>12532</v>
      </c>
      <c r="AP50" s="8" t="s">
        <v>373</v>
      </c>
      <c r="AQ50" s="8" t="s">
        <v>377</v>
      </c>
      <c r="AR50" s="8" t="s">
        <v>373</v>
      </c>
      <c r="AS50" s="1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</row>
    <row r="51" spans="1:56" ht="25.5" x14ac:dyDescent="0.25">
      <c r="A51" s="47">
        <v>32</v>
      </c>
      <c r="B51" s="14" t="s">
        <v>346</v>
      </c>
      <c r="C51" s="3" t="s">
        <v>347</v>
      </c>
      <c r="D51" s="1" t="s">
        <v>126</v>
      </c>
      <c r="E51" s="1" t="s">
        <v>114</v>
      </c>
      <c r="F51" s="89" t="s">
        <v>348</v>
      </c>
      <c r="G51" s="5">
        <v>12402</v>
      </c>
      <c r="H51" s="67" t="s">
        <v>383</v>
      </c>
      <c r="I51" s="85" t="s">
        <v>384</v>
      </c>
      <c r="J51" s="15" t="s">
        <v>385</v>
      </c>
      <c r="K51" s="9" t="s">
        <v>381</v>
      </c>
      <c r="L51" s="104">
        <v>3608.68</v>
      </c>
      <c r="M51" s="5">
        <v>12543</v>
      </c>
      <c r="N51" s="9" t="s">
        <v>381</v>
      </c>
      <c r="O51" s="9" t="s">
        <v>374</v>
      </c>
      <c r="P51" s="9" t="s">
        <v>115</v>
      </c>
      <c r="Q51" s="1"/>
      <c r="R51" s="1"/>
      <c r="S51" s="1"/>
      <c r="T51" s="1"/>
      <c r="U51" s="1"/>
      <c r="V51" s="9"/>
      <c r="W51" s="5"/>
      <c r="X51" s="45"/>
      <c r="Y51" s="1"/>
      <c r="Z51" s="1"/>
      <c r="AA51" s="1"/>
      <c r="AB51" s="1"/>
      <c r="AC51" s="104"/>
      <c r="AD51" s="104"/>
      <c r="AE51" s="104"/>
      <c r="AF51" s="112"/>
      <c r="AG51" s="105"/>
      <c r="AH51" s="104"/>
      <c r="AI51" s="6"/>
      <c r="AJ51" s="6"/>
      <c r="AK51" s="6"/>
      <c r="AL51" s="6"/>
      <c r="AM51" s="7"/>
      <c r="AN51" s="7"/>
      <c r="AO51" s="10"/>
      <c r="AP51" s="8"/>
      <c r="AQ51" s="8"/>
      <c r="AR51" s="8"/>
      <c r="AS51" s="1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</row>
    <row r="52" spans="1:56" ht="25.5" x14ac:dyDescent="0.25">
      <c r="A52" s="47">
        <v>33</v>
      </c>
      <c r="B52" s="14" t="s">
        <v>346</v>
      </c>
      <c r="C52" s="3" t="s">
        <v>347</v>
      </c>
      <c r="D52" s="1" t="s">
        <v>126</v>
      </c>
      <c r="E52" s="1" t="s">
        <v>114</v>
      </c>
      <c r="F52" s="89" t="s">
        <v>348</v>
      </c>
      <c r="G52" s="5">
        <v>12402</v>
      </c>
      <c r="H52" s="67" t="s">
        <v>386</v>
      </c>
      <c r="I52" s="85" t="s">
        <v>387</v>
      </c>
      <c r="J52" s="15" t="s">
        <v>388</v>
      </c>
      <c r="K52" s="9" t="s">
        <v>381</v>
      </c>
      <c r="L52" s="104">
        <v>17575.14</v>
      </c>
      <c r="M52" s="5">
        <v>12543</v>
      </c>
      <c r="N52" s="9" t="s">
        <v>381</v>
      </c>
      <c r="O52" s="9" t="s">
        <v>374</v>
      </c>
      <c r="P52" s="9" t="s">
        <v>115</v>
      </c>
      <c r="Q52" s="1"/>
      <c r="R52" s="1"/>
      <c r="S52" s="1"/>
      <c r="T52" s="1"/>
      <c r="U52" s="1"/>
      <c r="V52" s="9"/>
      <c r="W52" s="5"/>
      <c r="X52" s="45"/>
      <c r="Y52" s="1"/>
      <c r="Z52" s="1"/>
      <c r="AA52" s="1"/>
      <c r="AB52" s="1"/>
      <c r="AC52" s="104"/>
      <c r="AD52" s="104"/>
      <c r="AE52" s="104"/>
      <c r="AF52" s="112"/>
      <c r="AG52" s="105"/>
      <c r="AH52" s="104"/>
      <c r="AI52" s="6"/>
      <c r="AJ52" s="6"/>
      <c r="AK52" s="6"/>
      <c r="AL52" s="6"/>
      <c r="AM52" s="7"/>
      <c r="AN52" s="7"/>
      <c r="AO52" s="10"/>
      <c r="AP52" s="8"/>
      <c r="AQ52" s="8"/>
      <c r="AR52" s="8"/>
      <c r="AS52" s="1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</row>
    <row r="53" spans="1:56" ht="25.5" x14ac:dyDescent="0.25">
      <c r="A53" s="47">
        <v>34</v>
      </c>
      <c r="B53" s="14" t="s">
        <v>346</v>
      </c>
      <c r="C53" s="3" t="s">
        <v>347</v>
      </c>
      <c r="D53" s="1" t="s">
        <v>126</v>
      </c>
      <c r="E53" s="1" t="s">
        <v>114</v>
      </c>
      <c r="F53" s="89" t="s">
        <v>348</v>
      </c>
      <c r="G53" s="5">
        <v>12402</v>
      </c>
      <c r="H53" s="67" t="s">
        <v>389</v>
      </c>
      <c r="I53" s="85" t="s">
        <v>390</v>
      </c>
      <c r="J53" s="15" t="s">
        <v>391</v>
      </c>
      <c r="K53" s="9" t="s">
        <v>381</v>
      </c>
      <c r="L53" s="104">
        <v>20310.080000000002</v>
      </c>
      <c r="M53" s="5">
        <v>12543</v>
      </c>
      <c r="N53" s="9" t="s">
        <v>381</v>
      </c>
      <c r="O53" s="9" t="s">
        <v>374</v>
      </c>
      <c r="P53" s="9" t="s">
        <v>115</v>
      </c>
      <c r="Q53" s="1"/>
      <c r="R53" s="1"/>
      <c r="S53" s="1"/>
      <c r="T53" s="1"/>
      <c r="U53" s="1"/>
      <c r="V53" s="9"/>
      <c r="W53" s="5"/>
      <c r="X53" s="45"/>
      <c r="Y53" s="1"/>
      <c r="Z53" s="1"/>
      <c r="AA53" s="1"/>
      <c r="AB53" s="1"/>
      <c r="AC53" s="104"/>
      <c r="AD53" s="104"/>
      <c r="AE53" s="104"/>
      <c r="AF53" s="112"/>
      <c r="AG53" s="105"/>
      <c r="AH53" s="104"/>
      <c r="AI53" s="6"/>
      <c r="AJ53" s="6"/>
      <c r="AK53" s="6"/>
      <c r="AL53" s="6"/>
      <c r="AM53" s="7"/>
      <c r="AN53" s="7"/>
      <c r="AO53" s="10"/>
      <c r="AP53" s="8"/>
      <c r="AQ53" s="8"/>
      <c r="AR53" s="8"/>
      <c r="AS53" s="1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</row>
    <row r="54" spans="1:56" ht="25.5" x14ac:dyDescent="0.25">
      <c r="A54" s="47">
        <v>35</v>
      </c>
      <c r="B54" s="14" t="s">
        <v>346</v>
      </c>
      <c r="C54" s="3" t="s">
        <v>347</v>
      </c>
      <c r="D54" s="1" t="s">
        <v>126</v>
      </c>
      <c r="E54" s="1" t="s">
        <v>114</v>
      </c>
      <c r="F54" s="89" t="s">
        <v>348</v>
      </c>
      <c r="G54" s="5">
        <v>12402</v>
      </c>
      <c r="H54" s="67" t="s">
        <v>392</v>
      </c>
      <c r="I54" s="85" t="s">
        <v>393</v>
      </c>
      <c r="J54" s="15" t="s">
        <v>394</v>
      </c>
      <c r="K54" s="9" t="s">
        <v>381</v>
      </c>
      <c r="L54" s="104">
        <v>9991.5</v>
      </c>
      <c r="M54" s="5">
        <v>12549</v>
      </c>
      <c r="N54" s="9" t="s">
        <v>381</v>
      </c>
      <c r="O54" s="9" t="s">
        <v>374</v>
      </c>
      <c r="P54" s="9" t="s">
        <v>115</v>
      </c>
      <c r="Q54" s="1"/>
      <c r="R54" s="1"/>
      <c r="S54" s="1"/>
      <c r="T54" s="1"/>
      <c r="U54" s="1"/>
      <c r="V54" s="9"/>
      <c r="W54" s="5"/>
      <c r="X54" s="45"/>
      <c r="Y54" s="1"/>
      <c r="Z54" s="1"/>
      <c r="AA54" s="1"/>
      <c r="AB54" s="1"/>
      <c r="AC54" s="104"/>
      <c r="AD54" s="104"/>
      <c r="AE54" s="104"/>
      <c r="AF54" s="112"/>
      <c r="AG54" s="105"/>
      <c r="AH54" s="104"/>
      <c r="AI54" s="6"/>
      <c r="AJ54" s="6"/>
      <c r="AK54" s="6"/>
      <c r="AL54" s="6"/>
      <c r="AM54" s="7"/>
      <c r="AN54" s="7"/>
      <c r="AO54" s="10"/>
      <c r="AP54" s="8"/>
      <c r="AQ54" s="8"/>
      <c r="AR54" s="8"/>
      <c r="AS54" s="1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</row>
    <row r="55" spans="1:56" ht="25.5" x14ac:dyDescent="0.25">
      <c r="A55" s="47">
        <v>36</v>
      </c>
      <c r="B55" s="14" t="s">
        <v>343</v>
      </c>
      <c r="C55" s="3" t="s">
        <v>344</v>
      </c>
      <c r="D55" s="1" t="s">
        <v>126</v>
      </c>
      <c r="E55" s="1" t="s">
        <v>114</v>
      </c>
      <c r="F55" s="89" t="s">
        <v>345</v>
      </c>
      <c r="G55" s="5">
        <v>12405</v>
      </c>
      <c r="H55" s="67" t="s">
        <v>401</v>
      </c>
      <c r="I55" s="85" t="s">
        <v>402</v>
      </c>
      <c r="J55" s="15" t="s">
        <v>403</v>
      </c>
      <c r="K55" s="9" t="s">
        <v>399</v>
      </c>
      <c r="L55" s="104">
        <v>6450</v>
      </c>
      <c r="M55" s="5">
        <v>12509</v>
      </c>
      <c r="N55" s="9" t="s">
        <v>399</v>
      </c>
      <c r="O55" s="9" t="s">
        <v>374</v>
      </c>
      <c r="P55" s="9" t="s">
        <v>115</v>
      </c>
      <c r="Q55" s="1"/>
      <c r="R55" s="1"/>
      <c r="S55" s="1"/>
      <c r="T55" s="1"/>
      <c r="U55" s="1"/>
      <c r="V55" s="9"/>
      <c r="W55" s="5"/>
      <c r="X55" s="45"/>
      <c r="Y55" s="1"/>
      <c r="Z55" s="1"/>
      <c r="AA55" s="1"/>
      <c r="AB55" s="1"/>
      <c r="AC55" s="104"/>
      <c r="AD55" s="104"/>
      <c r="AE55" s="104"/>
      <c r="AF55" s="112"/>
      <c r="AG55" s="105"/>
      <c r="AH55" s="104"/>
      <c r="AI55" s="6"/>
      <c r="AJ55" s="6"/>
      <c r="AK55" s="6"/>
      <c r="AL55" s="6"/>
      <c r="AM55" s="7"/>
      <c r="AN55" s="7"/>
      <c r="AO55" s="10"/>
      <c r="AP55" s="8"/>
      <c r="AQ55" s="8"/>
      <c r="AR55" s="8"/>
      <c r="AS55" s="1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</row>
    <row r="56" spans="1:56" ht="25.5" x14ac:dyDescent="0.25">
      <c r="A56" s="47">
        <v>37</v>
      </c>
      <c r="B56" s="14" t="s">
        <v>343</v>
      </c>
      <c r="C56" s="3" t="s">
        <v>344</v>
      </c>
      <c r="D56" s="1" t="s">
        <v>126</v>
      </c>
      <c r="E56" s="1" t="s">
        <v>114</v>
      </c>
      <c r="F56" s="89" t="s">
        <v>345</v>
      </c>
      <c r="G56" s="5">
        <v>12405</v>
      </c>
      <c r="H56" s="67" t="s">
        <v>404</v>
      </c>
      <c r="I56" s="85" t="s">
        <v>405</v>
      </c>
      <c r="J56" s="15" t="s">
        <v>406</v>
      </c>
      <c r="K56" s="9" t="s">
        <v>399</v>
      </c>
      <c r="L56" s="104">
        <v>92500</v>
      </c>
      <c r="M56" s="5">
        <v>12509</v>
      </c>
      <c r="N56" s="9" t="s">
        <v>399</v>
      </c>
      <c r="O56" s="9" t="s">
        <v>374</v>
      </c>
      <c r="P56" s="9" t="s">
        <v>115</v>
      </c>
      <c r="Q56" s="1"/>
      <c r="R56" s="1"/>
      <c r="S56" s="1"/>
      <c r="T56" s="1"/>
      <c r="U56" s="1"/>
      <c r="V56" s="9"/>
      <c r="W56" s="5"/>
      <c r="X56" s="45"/>
      <c r="Y56" s="1"/>
      <c r="Z56" s="1"/>
      <c r="AA56" s="1"/>
      <c r="AB56" s="1"/>
      <c r="AC56" s="104"/>
      <c r="AD56" s="104"/>
      <c r="AE56" s="104"/>
      <c r="AF56" s="112"/>
      <c r="AG56" s="105"/>
      <c r="AH56" s="104"/>
      <c r="AI56" s="6"/>
      <c r="AJ56" s="6"/>
      <c r="AK56" s="6"/>
      <c r="AL56" s="6"/>
      <c r="AM56" s="7"/>
      <c r="AN56" s="7"/>
      <c r="AO56" s="10"/>
      <c r="AP56" s="8"/>
      <c r="AQ56" s="8"/>
      <c r="AR56" s="8"/>
      <c r="AS56" s="1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</row>
    <row r="57" spans="1:56" ht="25.5" x14ac:dyDescent="0.25">
      <c r="A57" s="47">
        <v>38</v>
      </c>
      <c r="B57" s="14" t="s">
        <v>343</v>
      </c>
      <c r="C57" s="3" t="s">
        <v>344</v>
      </c>
      <c r="D57" s="1" t="s">
        <v>126</v>
      </c>
      <c r="E57" s="1" t="s">
        <v>114</v>
      </c>
      <c r="F57" s="89" t="s">
        <v>345</v>
      </c>
      <c r="G57" s="5">
        <v>12405</v>
      </c>
      <c r="H57" s="67" t="s">
        <v>407</v>
      </c>
      <c r="I57" s="85" t="s">
        <v>408</v>
      </c>
      <c r="J57" s="31" t="s">
        <v>409</v>
      </c>
      <c r="K57" s="9" t="s">
        <v>399</v>
      </c>
      <c r="L57" s="104">
        <v>2234</v>
      </c>
      <c r="M57" s="5">
        <v>12509</v>
      </c>
      <c r="N57" s="9" t="s">
        <v>399</v>
      </c>
      <c r="O57" s="9" t="s">
        <v>374</v>
      </c>
      <c r="P57" s="9" t="s">
        <v>115</v>
      </c>
      <c r="Q57" s="1"/>
      <c r="R57" s="1"/>
      <c r="S57" s="1"/>
      <c r="T57" s="1"/>
      <c r="U57" s="1"/>
      <c r="V57" s="9"/>
      <c r="W57" s="5"/>
      <c r="X57" s="45"/>
      <c r="Y57" s="1"/>
      <c r="Z57" s="1"/>
      <c r="AA57" s="1"/>
      <c r="AB57" s="1"/>
      <c r="AC57" s="104"/>
      <c r="AD57" s="104"/>
      <c r="AE57" s="104"/>
      <c r="AF57" s="112"/>
      <c r="AG57" s="105"/>
      <c r="AH57" s="104"/>
      <c r="AI57" s="6"/>
      <c r="AJ57" s="6"/>
      <c r="AK57" s="6"/>
      <c r="AL57" s="6"/>
      <c r="AM57" s="7"/>
      <c r="AN57" s="7"/>
      <c r="AO57" s="10"/>
      <c r="AP57" s="8"/>
      <c r="AQ57" s="8"/>
      <c r="AR57" s="8"/>
      <c r="AS57" s="1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</row>
    <row r="58" spans="1:56" ht="25.5" x14ac:dyDescent="0.25">
      <c r="A58" s="47">
        <v>39</v>
      </c>
      <c r="B58" s="14" t="s">
        <v>343</v>
      </c>
      <c r="C58" s="3" t="s">
        <v>344</v>
      </c>
      <c r="D58" s="1" t="s">
        <v>126</v>
      </c>
      <c r="E58" s="1" t="s">
        <v>114</v>
      </c>
      <c r="F58" s="89" t="s">
        <v>345</v>
      </c>
      <c r="G58" s="5">
        <v>12405</v>
      </c>
      <c r="H58" s="67" t="s">
        <v>410</v>
      </c>
      <c r="I58" s="85" t="s">
        <v>411</v>
      </c>
      <c r="J58" s="15" t="s">
        <v>412</v>
      </c>
      <c r="K58" s="9" t="s">
        <v>381</v>
      </c>
      <c r="L58" s="104">
        <v>6898.8</v>
      </c>
      <c r="M58" s="5">
        <v>12543</v>
      </c>
      <c r="N58" s="9" t="s">
        <v>381</v>
      </c>
      <c r="O58" s="9" t="s">
        <v>374</v>
      </c>
      <c r="P58" s="9" t="s">
        <v>115</v>
      </c>
      <c r="Q58" s="1"/>
      <c r="R58" s="1"/>
      <c r="S58" s="1"/>
      <c r="T58" s="1"/>
      <c r="U58" s="1"/>
      <c r="V58" s="9"/>
      <c r="W58" s="5"/>
      <c r="X58" s="45"/>
      <c r="Y58" s="1"/>
      <c r="Z58" s="1"/>
      <c r="AA58" s="1"/>
      <c r="AB58" s="1"/>
      <c r="AC58" s="104"/>
      <c r="AD58" s="104"/>
      <c r="AE58" s="104"/>
      <c r="AF58" s="112"/>
      <c r="AG58" s="105"/>
      <c r="AH58" s="104"/>
      <c r="AI58" s="6"/>
      <c r="AJ58" s="6"/>
      <c r="AK58" s="6"/>
      <c r="AL58" s="6"/>
      <c r="AM58" s="7"/>
      <c r="AN58" s="7"/>
      <c r="AO58" s="10"/>
      <c r="AP58" s="8"/>
      <c r="AQ58" s="8"/>
      <c r="AR58" s="8"/>
      <c r="AS58" s="1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</row>
    <row r="59" spans="1:56" ht="26.25" thickBot="1" x14ac:dyDescent="0.3">
      <c r="A59" s="64">
        <v>40</v>
      </c>
      <c r="B59" s="48" t="s">
        <v>343</v>
      </c>
      <c r="C59" s="43" t="s">
        <v>344</v>
      </c>
      <c r="D59" s="12" t="s">
        <v>126</v>
      </c>
      <c r="E59" s="12" t="s">
        <v>114</v>
      </c>
      <c r="F59" s="91" t="s">
        <v>345</v>
      </c>
      <c r="G59" s="49">
        <v>12405</v>
      </c>
      <c r="H59" s="98" t="s">
        <v>413</v>
      </c>
      <c r="I59" s="99" t="s">
        <v>414</v>
      </c>
      <c r="J59" s="50" t="s">
        <v>415</v>
      </c>
      <c r="K59" s="51" t="s">
        <v>381</v>
      </c>
      <c r="L59" s="106">
        <v>14943.81</v>
      </c>
      <c r="M59" s="49">
        <v>12543</v>
      </c>
      <c r="N59" s="51" t="s">
        <v>381</v>
      </c>
      <c r="O59" s="51" t="s">
        <v>374</v>
      </c>
      <c r="P59" s="51" t="s">
        <v>115</v>
      </c>
      <c r="Q59" s="12"/>
      <c r="R59" s="12"/>
      <c r="S59" s="12"/>
      <c r="T59" s="12"/>
      <c r="U59" s="12"/>
      <c r="V59" s="51"/>
      <c r="W59" s="49"/>
      <c r="X59" s="93"/>
      <c r="Y59" s="12"/>
      <c r="Z59" s="12"/>
      <c r="AA59" s="12"/>
      <c r="AB59" s="12"/>
      <c r="AC59" s="106"/>
      <c r="AD59" s="106"/>
      <c r="AE59" s="106"/>
      <c r="AF59" s="114"/>
      <c r="AG59" s="115"/>
      <c r="AH59" s="106"/>
      <c r="AI59" s="53"/>
      <c r="AJ59" s="53"/>
      <c r="AK59" s="53"/>
      <c r="AL59" s="53"/>
      <c r="AM59" s="52"/>
      <c r="AN59" s="52"/>
      <c r="AO59" s="54"/>
      <c r="AP59" s="55"/>
      <c r="AQ59" s="55"/>
      <c r="AR59" s="55"/>
      <c r="AS59" s="12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</row>
    <row r="60" spans="1:56" ht="13.5" thickBot="1" x14ac:dyDescent="0.3">
      <c r="A60" s="56" t="s">
        <v>438</v>
      </c>
      <c r="B60" s="57"/>
      <c r="C60" s="57"/>
      <c r="D60" s="57"/>
      <c r="E60" s="57"/>
      <c r="F60" s="58"/>
      <c r="G60" s="59"/>
      <c r="H60" s="59"/>
      <c r="I60" s="59"/>
      <c r="J60" s="59"/>
      <c r="K60" s="59"/>
      <c r="L60" s="107">
        <f>SUM(L20:L59)</f>
        <v>8662052.9300000016</v>
      </c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109"/>
      <c r="Y60" s="60"/>
      <c r="Z60" s="60"/>
      <c r="AA60" s="60"/>
      <c r="AB60" s="60"/>
      <c r="AC60" s="107">
        <f>SUM(AC20:AC59)</f>
        <v>39733.56</v>
      </c>
      <c r="AD60" s="107">
        <f>SUM(AD20:AD59)</f>
        <v>0</v>
      </c>
      <c r="AE60" s="107">
        <f>SUM(AE20:AE59)</f>
        <v>333469</v>
      </c>
      <c r="AF60" s="107">
        <f>SUM(AF20:AF59)</f>
        <v>7887672.0599999996</v>
      </c>
      <c r="AG60" s="107">
        <f>SUM(AG20:AG59)</f>
        <v>2030085.24</v>
      </c>
      <c r="AH60" s="107">
        <f>SUM(AH20:AH59)</f>
        <v>9864359.1000000015</v>
      </c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0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3"/>
    </row>
    <row r="62" spans="1:56" s="20" customFormat="1" x14ac:dyDescent="0.25">
      <c r="A62" s="18" t="s">
        <v>442</v>
      </c>
      <c r="B62" s="18"/>
      <c r="C62" s="18"/>
      <c r="D62" s="18"/>
      <c r="E62" s="18"/>
      <c r="F62" s="18"/>
      <c r="G62" s="18"/>
      <c r="H62" s="18"/>
      <c r="I62" s="18"/>
      <c r="J62" s="18"/>
      <c r="V62" s="24"/>
      <c r="W62" s="24"/>
      <c r="X62" s="24"/>
      <c r="Y62" s="24"/>
      <c r="Z62" s="24"/>
      <c r="AA62" s="24"/>
      <c r="AB62" s="24"/>
      <c r="AC62" s="24"/>
    </row>
    <row r="63" spans="1:56" s="20" customForma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V63" s="24"/>
      <c r="W63" s="24"/>
      <c r="X63" s="24"/>
      <c r="Y63" s="24"/>
      <c r="Z63" s="24"/>
      <c r="AA63" s="24"/>
      <c r="AB63" s="24"/>
      <c r="AC63" s="24"/>
    </row>
    <row r="64" spans="1:56" s="20" customFormat="1" x14ac:dyDescent="0.25">
      <c r="A64" s="19" t="s">
        <v>443</v>
      </c>
      <c r="B64" s="19"/>
      <c r="C64" s="19"/>
      <c r="D64" s="19"/>
      <c r="E64" s="19"/>
      <c r="F64" s="19"/>
      <c r="G64" s="19"/>
      <c r="H64" s="19"/>
      <c r="I64" s="19"/>
      <c r="J64" s="19"/>
      <c r="V64" s="24"/>
      <c r="W64" s="24"/>
      <c r="X64" s="24"/>
      <c r="Y64" s="24"/>
      <c r="Z64" s="24"/>
      <c r="AA64" s="24"/>
      <c r="AB64" s="24"/>
      <c r="AC64" s="24"/>
    </row>
    <row r="65" spans="1:29" s="20" customForma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V65" s="24"/>
      <c r="W65" s="24"/>
      <c r="X65" s="24"/>
      <c r="Y65" s="24"/>
      <c r="Z65" s="24"/>
      <c r="AA65" s="24"/>
      <c r="AB65" s="24"/>
      <c r="AC65" s="24"/>
    </row>
  </sheetData>
  <mergeCells count="28">
    <mergeCell ref="A62:J62"/>
    <mergeCell ref="AX17:AY17"/>
    <mergeCell ref="AZ17:AZ18"/>
    <mergeCell ref="BA17:BA18"/>
    <mergeCell ref="BB17:BD17"/>
    <mergeCell ref="AS16:BD16"/>
    <mergeCell ref="AS17:AS18"/>
    <mergeCell ref="AT17:AT18"/>
    <mergeCell ref="AU17:AW17"/>
    <mergeCell ref="AI17:AI18"/>
    <mergeCell ref="B16:G17"/>
    <mergeCell ref="H16:AH16"/>
    <mergeCell ref="H17:T17"/>
    <mergeCell ref="U17:AD17"/>
    <mergeCell ref="AE17:AH17"/>
    <mergeCell ref="A16:A19"/>
    <mergeCell ref="A60:F60"/>
    <mergeCell ref="AM16:AR16"/>
    <mergeCell ref="AP17:AP18"/>
    <mergeCell ref="AQ17:AQ18"/>
    <mergeCell ref="AR17:AR18"/>
    <mergeCell ref="AI16:AL16"/>
    <mergeCell ref="AJ17:AJ18"/>
    <mergeCell ref="AK17:AK18"/>
    <mergeCell ref="AL17:AL18"/>
    <mergeCell ref="AM17:AM18"/>
    <mergeCell ref="AN17:AN18"/>
    <mergeCell ref="AO17:AO18"/>
  </mergeCells>
  <pageMargins left="0.51181102362204722" right="0.51181102362204722" top="0.78740157480314965" bottom="0.78740157480314965" header="0.31496062992125984" footer="0.31496062992125984"/>
  <pageSetup scale="37" orientation="landscape" r:id="rId1"/>
  <colBreaks count="2" manualBreakCount="2">
    <brk id="15" max="1048575" man="1"/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SEGATI LICITAÇÕES MAIO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2017-03-22T19:42:55Z</cp:lastPrinted>
  <dcterms:created xsi:type="dcterms:W3CDTF">2013-10-11T22:10:57Z</dcterms:created>
  <dcterms:modified xsi:type="dcterms:W3CDTF">2019-06-13T21:35:24Z</dcterms:modified>
</cp:coreProperties>
</file>