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9440" windowHeight="6855"/>
  </bookViews>
  <sheets>
    <sheet name="SEFIN" sheetId="6" r:id="rId1"/>
  </sheets>
  <calcPr calcId="145621"/>
</workbook>
</file>

<file path=xl/calcChain.xml><?xml version="1.0" encoding="utf-8"?>
<calcChain xmlns="http://schemas.openxmlformats.org/spreadsheetml/2006/main">
  <c r="AH57" i="6" l="1"/>
  <c r="AG57" i="6"/>
  <c r="AH56" i="6"/>
  <c r="AH55" i="6"/>
  <c r="AG55" i="6"/>
  <c r="AH54" i="6"/>
  <c r="AG54" i="6"/>
  <c r="AH53" i="6"/>
  <c r="AG53" i="6"/>
  <c r="AH52" i="6"/>
  <c r="AE51" i="6"/>
  <c r="AG51" i="6" s="1"/>
  <c r="AH51" i="6" s="1"/>
  <c r="AG48" i="6"/>
  <c r="AG20" i="6"/>
  <c r="AG47" i="6"/>
  <c r="AG46" i="6"/>
  <c r="AG45" i="6"/>
  <c r="AG44" i="6"/>
  <c r="AG43" i="6"/>
  <c r="AG40" i="6"/>
  <c r="AG37" i="6"/>
  <c r="AG34" i="6"/>
  <c r="AG32" i="6"/>
  <c r="AG31" i="6"/>
  <c r="AH50" i="6" l="1"/>
  <c r="AG23" i="6"/>
  <c r="A23" i="6" l="1"/>
  <c r="AE22" i="6" l="1"/>
  <c r="AF48" i="6"/>
  <c r="AF47" i="6"/>
  <c r="AF46" i="6"/>
  <c r="AF45" i="6"/>
  <c r="AF44" i="6"/>
  <c r="AF43" i="6"/>
  <c r="AF42" i="6"/>
  <c r="AF41" i="6"/>
  <c r="AF40" i="6"/>
  <c r="AF37" i="6"/>
  <c r="AF34" i="6"/>
  <c r="AF33" i="6"/>
  <c r="AF32" i="6"/>
  <c r="AF31" i="6"/>
  <c r="AF27" i="6"/>
  <c r="AF23" i="6"/>
  <c r="AF20" i="6"/>
  <c r="AD59" i="6" l="1"/>
  <c r="AC59" i="6"/>
  <c r="L59" i="6"/>
  <c r="AH48" i="6"/>
  <c r="AE48" i="6"/>
  <c r="AH47" i="6"/>
  <c r="AE47" i="6"/>
  <c r="AH46" i="6"/>
  <c r="AE46" i="6"/>
  <c r="AH45" i="6"/>
  <c r="AH44" i="6"/>
  <c r="AH43" i="6"/>
  <c r="AH42" i="6"/>
  <c r="AH41" i="6"/>
  <c r="AH40" i="6"/>
  <c r="AH37" i="6"/>
  <c r="AE37" i="6"/>
  <c r="AH34" i="6"/>
  <c r="AE34" i="6"/>
  <c r="AH33" i="6"/>
  <c r="AE33" i="6"/>
  <c r="AH32" i="6"/>
  <c r="AE32" i="6"/>
  <c r="AH31" i="6"/>
  <c r="AH27" i="6"/>
  <c r="AE27" i="6"/>
  <c r="AH23" i="6"/>
  <c r="AE23" i="6"/>
  <c r="AE21" i="6"/>
  <c r="AH20" i="6"/>
  <c r="AG59" i="6"/>
  <c r="AE59" i="6" l="1"/>
  <c r="AH59" i="6"/>
  <c r="AF59" i="6"/>
</calcChain>
</file>

<file path=xl/sharedStrings.xml><?xml version="1.0" encoding="utf-8"?>
<sst xmlns="http://schemas.openxmlformats.org/spreadsheetml/2006/main" count="537" uniqueCount="367">
  <si>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</si>
  <si>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</si>
  <si>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</si>
  <si>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</si>
  <si>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</si>
  <si>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</si>
  <si>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</si>
  <si>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</si>
  <si>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</si>
  <si>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</si>
  <si>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</si>
  <si>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</si>
  <si>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</si>
  <si>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</si>
  <si>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</si>
  <si>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</si>
  <si>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</si>
  <si>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</si>
  <si>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</si>
  <si>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</si>
  <si>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</si>
  <si>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</si>
  <si>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</si>
  <si>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</si>
  <si>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</si>
  <si>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</si>
  <si>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</si>
  <si>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</si>
  <si>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</si>
  <si>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</si>
  <si>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</si>
  <si>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</si>
  <si>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</si>
  <si>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</si>
  <si>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</si>
  <si>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</si>
  <si>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</si>
  <si>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</si>
  <si>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</si>
  <si>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</si>
  <si>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</si>
  <si>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</si>
  <si>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</si>
  <si>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</si>
  <si>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</si>
  <si>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</si>
  <si>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</si>
  <si>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</si>
  <si>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</si>
  <si>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</si>
  <si>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</si>
  <si>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</si>
  <si>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</si>
  <si>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</si>
  <si>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</si>
  <si>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</si>
  <si>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</si>
  <si>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</si>
  <si>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</si>
  <si>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</si>
  <si>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</si>
  <si>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</si>
  <si>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</si>
  <si>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</si>
  <si>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</si>
  <si>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</si>
  <si>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</si>
  <si>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</si>
  <si>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</si>
  <si>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</si>
  <si>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</si>
  <si>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</si>
  <si>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</si>
  <si>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</si>
  <si>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</si>
  <si>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</si>
  <si>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</si>
  <si>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</si>
  <si>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</si>
  <si>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</si>
  <si>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</si>
  <si>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</si>
  <si>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</si>
  <si>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</si>
  <si>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</si>
  <si>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</si>
  <si>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</si>
  <si>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</si>
  <si>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</si>
  <si>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</si>
  <si>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</si>
  <si>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</si>
  <si>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</si>
  <si>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</si>
  <si>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</si>
  <si>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</si>
  <si>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</si>
  <si>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</si>
  <si>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</si>
  <si>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</si>
  <si>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</si>
  <si>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</si>
  <si>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</si>
  <si>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</si>
  <si>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</si>
  <si>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</si>
  <si>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</si>
  <si>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</si>
  <si>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</si>
  <si>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</si>
  <si>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</si>
  <si>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</si>
  <si>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</si>
  <si>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</si>
  <si>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</si>
  <si>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</si>
  <si>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</si>
  <si>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</si>
  <si>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001/2014</t>
  </si>
  <si>
    <t>056/2014</t>
  </si>
  <si>
    <t>009/2014</t>
  </si>
  <si>
    <t>Empresa Municipal de Urbanização de Rio Branco - EMURB</t>
  </si>
  <si>
    <t>Adesão a Ata de Registro de Preços</t>
  </si>
  <si>
    <t>Auto Posto Trevo Ltda</t>
  </si>
  <si>
    <t xml:space="preserve">84.322.932/0001-40 </t>
  </si>
  <si>
    <t>01.04.2014</t>
  </si>
  <si>
    <t>01.04.2015</t>
  </si>
  <si>
    <t>035/2014</t>
  </si>
  <si>
    <t>Item</t>
  </si>
  <si>
    <t>Fornecimento de 100.000 l (cem mil litros) de Gasolina Comum, 300.000 l (trezentos mil litros) de Óleo Diesel BS-10 e 2.000.000 l (dois milhões de litros) de Óleo Diesel, 300 (trezentas) unidades de Gás liquefeito de Petróleo-GLP acondicionado em Botijas de 13Kg E 4.000 l (quatro mil litros) de Aditivo Arla 32</t>
  </si>
  <si>
    <t>33.90.30.00</t>
  </si>
  <si>
    <t>17118/2014</t>
  </si>
  <si>
    <t>007/2014</t>
  </si>
  <si>
    <t>item</t>
  </si>
  <si>
    <t>002/2014</t>
  </si>
  <si>
    <t>003/2014</t>
  </si>
  <si>
    <t>M. R. C. AGUIAR - ME</t>
  </si>
  <si>
    <t>08.004.296/0001-20</t>
  </si>
  <si>
    <t>02.06.2014</t>
  </si>
  <si>
    <t>Contratação de pessoa jurídica para a prestação do serviço de transporte em veículos, tipo passeio (dois veículos)</t>
  </si>
  <si>
    <t>Contratação de pessoa jurídica para a prestação do serviço de transporte em veículos, tipo passeio (um veículo)</t>
  </si>
  <si>
    <t>33.90.39.00</t>
  </si>
  <si>
    <t>02.06.2015</t>
  </si>
  <si>
    <t>Fundação Garibaldi Brasil - FGB</t>
  </si>
  <si>
    <t>5932/2014</t>
  </si>
  <si>
    <t>Dispensa de Licitação</t>
  </si>
  <si>
    <t>Contrato múltiplo de prestação de serviços e venda de produtos</t>
  </si>
  <si>
    <t>9912345518/2014 - ECT</t>
  </si>
  <si>
    <t>EMPRESA BRASILEIRA DE CORREIOS E TELÉGRAFOS</t>
  </si>
  <si>
    <t>34.028.316/7709-95</t>
  </si>
  <si>
    <t>19.03.2014</t>
  </si>
  <si>
    <t>21.03.2014</t>
  </si>
  <si>
    <t>21.03.2015</t>
  </si>
  <si>
    <t>Dispensa de licitação</t>
  </si>
  <si>
    <t>art. 24, VIII, Lei nº 8.666/93</t>
  </si>
  <si>
    <t>19.02.2014</t>
  </si>
  <si>
    <t>17.02.2014</t>
  </si>
  <si>
    <t xml:space="preserve">124/2012 </t>
  </si>
  <si>
    <t>10/2012 -CEL/PMRB</t>
  </si>
  <si>
    <t>Pregão</t>
  </si>
  <si>
    <t>Contratação de empresa especializada para fornecimento dos serviços de manutenção e suporte técnico da rede metropolitana sem fio</t>
  </si>
  <si>
    <t>005/2012</t>
  </si>
  <si>
    <t>MFNET Comércio e Serviços LTDA</t>
  </si>
  <si>
    <t>11.06.2012</t>
  </si>
  <si>
    <t>31.12.2012</t>
  </si>
  <si>
    <t>I</t>
  </si>
  <si>
    <t>27.12.2012</t>
  </si>
  <si>
    <t>Prazo</t>
  </si>
  <si>
    <t>30.06.2013</t>
  </si>
  <si>
    <t>08.068.675/0001-84</t>
  </si>
  <si>
    <t>II</t>
  </si>
  <si>
    <t>III</t>
  </si>
  <si>
    <t>31.12.2014</t>
  </si>
  <si>
    <t>372/2011 - SEHAB</t>
  </si>
  <si>
    <t>372/211 - SEHAB</t>
  </si>
  <si>
    <t>Pregão SRP</t>
  </si>
  <si>
    <t>Contratação de empresa especializada em vigilância eletônica monitorada 24h por dia, 07 dias por semana</t>
  </si>
  <si>
    <t>006/2012</t>
  </si>
  <si>
    <t>Vigiacre Vigilância Patrimonial LTDA</t>
  </si>
  <si>
    <t>04.939.650/0001-58</t>
  </si>
  <si>
    <t>02.07.2012</t>
  </si>
  <si>
    <t xml:space="preserve">31.12.2012 </t>
  </si>
  <si>
    <t xml:space="preserve">27.12.2012 </t>
  </si>
  <si>
    <t xml:space="preserve"> 30.06.2013        </t>
  </si>
  <si>
    <t>017/2011</t>
  </si>
  <si>
    <t>Secretaria de Estado de Habitação - SEHAB</t>
  </si>
  <si>
    <t xml:space="preserve"> 27.06.2013</t>
  </si>
  <si>
    <t>30.06.2014</t>
  </si>
  <si>
    <t>019/2012</t>
  </si>
  <si>
    <t>Lote</t>
  </si>
  <si>
    <t>Contratação de empresa especializada no fornecimento de serviços de comunicação de dados através de acesso a IP  dedicado de internet de 50 Mbps - Lote I, link principal</t>
  </si>
  <si>
    <t>014/2012</t>
  </si>
  <si>
    <t xml:space="preserve">30.10.2012 </t>
  </si>
  <si>
    <t>29.10.2013</t>
  </si>
  <si>
    <t>Contratação de empresa especializada no fornecimento de serviços de comunicação de dados através de acesso a IP  dedicado de internet de 50 Mbps - Lote II, link contingência</t>
  </si>
  <si>
    <t>015/2012</t>
  </si>
  <si>
    <t>33530.486/0001-29</t>
  </si>
  <si>
    <t>30.10.2012</t>
  </si>
  <si>
    <t xml:space="preserve">29.10.2013 </t>
  </si>
  <si>
    <t>002/2013</t>
  </si>
  <si>
    <t>Contratação de Locação de Veículos tipo passeio</t>
  </si>
  <si>
    <t>003/2013</t>
  </si>
  <si>
    <t xml:space="preserve">06.03.2013 </t>
  </si>
  <si>
    <t>06.09.2013</t>
  </si>
  <si>
    <t>06.01.2014</t>
  </si>
  <si>
    <t>04.09.2013</t>
  </si>
  <si>
    <t>005/2013</t>
  </si>
  <si>
    <t>06.07.2014</t>
  </si>
  <si>
    <t>04.07.2014</t>
  </si>
  <si>
    <t>016/2012</t>
  </si>
  <si>
    <t>Fundação Elias Mansour</t>
  </si>
  <si>
    <t>Adesao à Ata de Registro de Preços</t>
  </si>
  <si>
    <t>30.12.2013</t>
  </si>
  <si>
    <t>728/2012</t>
  </si>
  <si>
    <t>Contrato de Locação de Veículos</t>
  </si>
  <si>
    <t>008/2013</t>
  </si>
  <si>
    <t>M. N. Silva Braga</t>
  </si>
  <si>
    <t>84.303.684/0001-90</t>
  </si>
  <si>
    <t>16.05.2013</t>
  </si>
  <si>
    <t>16.05.2014</t>
  </si>
  <si>
    <t xml:space="preserve"> 17/2012 </t>
  </si>
  <si>
    <t>Secretaria de Estado de Desenvolvimento Social - SEDS</t>
  </si>
  <si>
    <t>15.05.2014</t>
  </si>
  <si>
    <t>Prazo e Supressão de 2 carros</t>
  </si>
  <si>
    <t>15.05.2015</t>
  </si>
  <si>
    <t>1137/2012 CPL 05.</t>
  </si>
  <si>
    <t>Aquisição de Material de Consumo (Água Mineral)</t>
  </si>
  <si>
    <t>012/2013</t>
  </si>
  <si>
    <t>J. R. MARTINS JÚNIOR - ME</t>
  </si>
  <si>
    <t>06.253.582/0001-02</t>
  </si>
  <si>
    <t>10.07.2014</t>
  </si>
  <si>
    <t>10.07.2013</t>
  </si>
  <si>
    <t>IAPEN</t>
  </si>
  <si>
    <t>10.07.2015</t>
  </si>
  <si>
    <t>031/2013</t>
  </si>
  <si>
    <t>013/2013</t>
  </si>
  <si>
    <t>Confecção de Carimbos Simples e Automáticos, Cópias de Chaves, Abertura de Portas, Plastificações, Impressões e Fotocópias Simples e em Grandes Formatos</t>
  </si>
  <si>
    <t>S. L. de Castro - ME</t>
  </si>
  <si>
    <t>08.629.283/0001-47</t>
  </si>
  <si>
    <t>15.07.2013</t>
  </si>
  <si>
    <t>15.07.2014</t>
  </si>
  <si>
    <t>33.90.30.00  33.90.39.00</t>
  </si>
  <si>
    <t>14.07.2014</t>
  </si>
  <si>
    <t>13.07.2015</t>
  </si>
  <si>
    <t>017/2013</t>
  </si>
  <si>
    <t>Ministério Público do Acre</t>
  </si>
  <si>
    <t>001/2013</t>
  </si>
  <si>
    <t>Prestação de serviços de repografia</t>
  </si>
  <si>
    <t>15.02.2013</t>
  </si>
  <si>
    <t>120/2012</t>
  </si>
  <si>
    <t>Secretaria Estadual de Educação</t>
  </si>
  <si>
    <t>PG842768-2/2012</t>
  </si>
  <si>
    <t>004/2012</t>
  </si>
  <si>
    <t>Aquisição de sistema para implantação de Nota Fiscal Eletrônica</t>
  </si>
  <si>
    <t>DOE - MT nº 25.946</t>
  </si>
  <si>
    <t>014/2013</t>
  </si>
  <si>
    <t>Ábaco Tecnologia de Informação</t>
  </si>
  <si>
    <t>37.432.689/0001-33</t>
  </si>
  <si>
    <t>7734/2013</t>
  </si>
  <si>
    <t>677/2012</t>
  </si>
  <si>
    <t>0020495-2/2012</t>
  </si>
  <si>
    <t>16.02.2015</t>
  </si>
  <si>
    <t>Secretaria Municipal de Planejamento da Prefeitura Municipal de Cuiabá</t>
  </si>
  <si>
    <t>20814-6/2012</t>
  </si>
  <si>
    <t>IV</t>
  </si>
  <si>
    <t>20090000400332-5</t>
  </si>
  <si>
    <t>007/2011</t>
  </si>
  <si>
    <t>Adesão ata de Registro de Preços - Pregão Eletrônico</t>
  </si>
  <si>
    <t>Prestação de Serviços Móvel Pessoal - SMP, com fornecimento de aparelhos celulares (Lote 01) e acesso 3G, com fornecimento de modem USB para conexão (lote 2)</t>
  </si>
  <si>
    <t>DOE-GO nº 20.800</t>
  </si>
  <si>
    <t>006/2011</t>
  </si>
  <si>
    <t>19.10.2011</t>
  </si>
  <si>
    <t>17.10.2012</t>
  </si>
  <si>
    <t>16.10.2013</t>
  </si>
  <si>
    <t>001/2010</t>
  </si>
  <si>
    <t>Secretaria de Estado de Gestão e Planejamento - SEGPLAN/GO</t>
  </si>
  <si>
    <t>17.05.2013</t>
  </si>
  <si>
    <t>Valor</t>
  </si>
  <si>
    <t>Prazo e valor</t>
  </si>
  <si>
    <t>29.12.2013</t>
  </si>
  <si>
    <t>27.06.2014</t>
  </si>
  <si>
    <t>17.10.2013</t>
  </si>
  <si>
    <t>16.10.2014</t>
  </si>
  <si>
    <t>20.10.2012</t>
  </si>
  <si>
    <t>Vivo S/A/Telefônica Brasil S/A</t>
  </si>
  <si>
    <t>02.558.157/0001-62</t>
  </si>
  <si>
    <t>76.535.764/0327-70</t>
  </si>
  <si>
    <t xml:space="preserve">06.09.2013 </t>
  </si>
  <si>
    <t>Apostilamento</t>
  </si>
  <si>
    <t>06.10.2014</t>
  </si>
  <si>
    <t>196/2014</t>
  </si>
  <si>
    <t>071/2014</t>
  </si>
  <si>
    <t>Aquisição de material de consumo (gasolina, diesel e diesel S-10)</t>
  </si>
  <si>
    <t>Auto Posto ALE V Ltda</t>
  </si>
  <si>
    <t>06.321.259/0001-47</t>
  </si>
  <si>
    <t>05.10.2015</t>
  </si>
  <si>
    <t>OI / BRASIL TELECOM  S/A</t>
  </si>
  <si>
    <t>I                        II</t>
  </si>
  <si>
    <t>29.10.2013 29.10.2014</t>
  </si>
  <si>
    <t>11183               11.498</t>
  </si>
  <si>
    <t>29.10.2014 29.10.2015</t>
  </si>
  <si>
    <t>Executado até 2014</t>
  </si>
  <si>
    <t xml:space="preserve"> Executado no Exercício 2015</t>
  </si>
  <si>
    <t>III                   IV</t>
  </si>
  <si>
    <t>15.10.2013 14.10.2014</t>
  </si>
  <si>
    <t>11184               11.493</t>
  </si>
  <si>
    <t>15.10.2013 15.10.2014</t>
  </si>
  <si>
    <t>16.10.2014 16.10.2015</t>
  </si>
  <si>
    <t>Prazo                                                                               Prazo e Valor</t>
  </si>
  <si>
    <t>29.10.2015</t>
  </si>
  <si>
    <t>I                        II                     III</t>
  </si>
  <si>
    <t>29.10.2013 29.10.2014  26.01.2015</t>
  </si>
  <si>
    <t>11179                11.487              11.497</t>
  </si>
  <si>
    <t>Prazo e Valor                                                        Alteração da Razão Social</t>
  </si>
  <si>
    <t xml:space="preserve">29.10.2013 29.10.2014 </t>
  </si>
  <si>
    <t>04.07.14                                                                                                                                                                                                                                     06.01.15</t>
  </si>
  <si>
    <t>11350               11.493</t>
  </si>
  <si>
    <t>06.07.2015</t>
  </si>
  <si>
    <t>04.07.2014   06.01.2015</t>
  </si>
  <si>
    <t>11350                11.491</t>
  </si>
  <si>
    <t>PRESTAÇÃO DE CONTAS MENSAL - EXERCÍCIO 2015</t>
  </si>
  <si>
    <t>30.12.2014</t>
  </si>
  <si>
    <t>30.06.2015</t>
  </si>
  <si>
    <t>Empresa Brasileira de Telecomunicações S.A - Embratel/CLARO S/A</t>
  </si>
  <si>
    <t>PEMAZA ACRE LTDA</t>
  </si>
  <si>
    <t>14.279.145/0001-88</t>
  </si>
  <si>
    <t>05.02.2015</t>
  </si>
  <si>
    <t>1.02.2015</t>
  </si>
  <si>
    <t>aquisição de bateria para Doblo IPTU NAC-8210</t>
  </si>
  <si>
    <t>Troca de Pastilha de freio Doblo IPTU NXS-0820</t>
  </si>
  <si>
    <t>Aquisição de Peças para Revisão Doblo IPTU NXS-0820</t>
  </si>
  <si>
    <t>22.01.2015</t>
  </si>
  <si>
    <t>Auisição de Painel em Acrílico para campanha IPTU 2015</t>
  </si>
  <si>
    <t>G. S. SILVEIRA-ME</t>
  </si>
  <si>
    <t>84.313.923/0001-93</t>
  </si>
  <si>
    <t>11.12.2014</t>
  </si>
  <si>
    <t>44.90.52.00</t>
  </si>
  <si>
    <t>06.01.2015</t>
  </si>
  <si>
    <t>19/2014</t>
  </si>
  <si>
    <t>ítem</t>
  </si>
  <si>
    <t>Aquisição de Equip. de Informatica SWitchs</t>
  </si>
  <si>
    <t>STUDIO INFORMATICA</t>
  </si>
  <si>
    <t>07.710.871/0001-00</t>
  </si>
  <si>
    <t>04.02.2015</t>
  </si>
  <si>
    <t>Prefeitura de SINOP</t>
  </si>
  <si>
    <t>Impressão Gráfica Cartões coloridos para Campanha IPTU/15</t>
  </si>
  <si>
    <t>J. O. ARRUDA</t>
  </si>
  <si>
    <t>10.706.186/0001-52</t>
  </si>
  <si>
    <t>23.02.2015</t>
  </si>
  <si>
    <t>Aquisição de Armarios</t>
  </si>
  <si>
    <t>D. D. DE ALENCAR</t>
  </si>
  <si>
    <t>63.595.482/0001-90</t>
  </si>
  <si>
    <t>15.01.2015</t>
  </si>
  <si>
    <t>Manutenção Preventiva e Corretiva de Ar-condicionados</t>
  </si>
  <si>
    <t>GALEGO E CAMPOS COMERCIO DE PEÇAS</t>
  </si>
  <si>
    <t>20.281.651/0001-04</t>
  </si>
  <si>
    <t>03.02.2015</t>
  </si>
  <si>
    <t>Aquisição de Dispensador de Senha Eletrônico</t>
  </si>
  <si>
    <t>PREMIER COM. E SERVIÇOS</t>
  </si>
  <si>
    <t>05.606.339/0001-50</t>
  </si>
  <si>
    <t>13.01.2015</t>
  </si>
  <si>
    <t>20.01.2015</t>
  </si>
  <si>
    <r>
      <t xml:space="preserve">ÓRGÃO/ENTIDADE/FUNDO: </t>
    </r>
    <r>
      <rPr>
        <b/>
        <sz val="10"/>
        <color theme="1"/>
        <rFont val="Arial"/>
        <family val="2"/>
      </rPr>
      <t>SECRETARIA MUNICIPAL DE DESENVOLVIMENTO ECONÔMICO E FINANÇAS - SEFIN</t>
    </r>
  </si>
  <si>
    <r>
      <t xml:space="preserve">MÊS/ANO: </t>
    </r>
    <r>
      <rPr>
        <b/>
        <sz val="10"/>
        <color theme="1"/>
        <rFont val="Arial"/>
        <family val="2"/>
      </rPr>
      <t>JANEIRO A MARÇO/2015</t>
    </r>
  </si>
  <si>
    <r>
      <t xml:space="preserve">DATA DA ÚLTIMA ATUALIZAÇÃO: </t>
    </r>
    <r>
      <rPr>
        <b/>
        <sz val="10"/>
        <color theme="1"/>
        <rFont val="Arial"/>
        <family val="2"/>
      </rPr>
      <t>09.04.2015</t>
    </r>
  </si>
  <si>
    <r>
      <t xml:space="preserve">Nome do responsável pela elaboração: </t>
    </r>
    <r>
      <rPr>
        <b/>
        <sz val="11"/>
        <color theme="1"/>
        <rFont val="Arial"/>
        <family val="2"/>
      </rPr>
      <t>Sâmya Ester da Silveira Gouveia Assis</t>
    </r>
  </si>
  <si>
    <r>
      <t xml:space="preserve">Nome do titular do Órgão/Entidade/Fundo (no exercício do cargo): </t>
    </r>
    <r>
      <rPr>
        <b/>
        <sz val="11"/>
        <color theme="1"/>
        <rFont val="Arial"/>
        <family val="2"/>
      </rPr>
      <t>Marcelo Castro Macedo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</si>
</sst>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84">
    <xf numFmtId="0" fontId="0" fillId="0" borderId="0" xfId="0"/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4" fontId="1" fillId="0" borderId="1" xfId="1" applyFont="1" applyFill="1" applyBorder="1" applyAlignment="1">
      <alignment vertical="center" wrapText="1"/>
    </xf>
    <xf numFmtId="44" fontId="1" fillId="0" borderId="1" xfId="0" applyNumberFormat="1" applyFont="1" applyFill="1" applyBorder="1" applyAlignment="1">
      <alignment vertical="center" wrapText="1"/>
    </xf>
    <xf numFmtId="44" fontId="1" fillId="0" borderId="3" xfId="1" applyFont="1" applyFill="1" applyBorder="1" applyAlignment="1">
      <alignment horizontal="center" vertical="center" wrapText="1"/>
    </xf>
    <xf numFmtId="44" fontId="1" fillId="2" borderId="1" xfId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right"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44" fontId="4" fillId="2" borderId="1" xfId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vertical="center" wrapText="1"/>
    </xf>
    <xf numFmtId="44" fontId="4" fillId="0" borderId="1" xfId="0" applyNumberFormat="1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4" fontId="1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1" fillId="0" borderId="11" xfId="0" applyNumberFormat="1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3" fontId="1" fillId="0" borderId="8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4" fontId="2" fillId="0" borderId="6" xfId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4" fontId="1" fillId="0" borderId="0" xfId="1" applyFont="1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44" fontId="1" fillId="0" borderId="0" xfId="1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4" fontId="0" fillId="0" borderId="0" xfId="1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44" fontId="1" fillId="0" borderId="0" xfId="1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 wrapText="1"/>
    </xf>
    <xf numFmtId="44" fontId="0" fillId="0" borderId="0" xfId="1" applyFont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3" fontId="2" fillId="0" borderId="1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1" fillId="0" borderId="13" xfId="0" applyFont="1" applyFill="1" applyBorder="1" applyAlignment="1">
      <alignment horizontal="center" vertical="center" wrapText="1"/>
    </xf>
    <xf numFmtId="43" fontId="1" fillId="0" borderId="2" xfId="2" applyFont="1" applyFill="1" applyBorder="1" applyAlignment="1">
      <alignment horizontal="center" vertical="center" wrapText="1"/>
    </xf>
    <xf numFmtId="44" fontId="4" fillId="2" borderId="2" xfId="1" applyFont="1" applyFill="1" applyBorder="1" applyAlignment="1">
      <alignment horizontal="center" vertical="center" wrapText="1"/>
    </xf>
    <xf numFmtId="44" fontId="4" fillId="2" borderId="3" xfId="0" applyNumberFormat="1" applyFont="1" applyFill="1" applyBorder="1" applyAlignment="1">
      <alignment vertical="center" wrapText="1"/>
    </xf>
    <xf numFmtId="44" fontId="1" fillId="0" borderId="3" xfId="0" applyNumberFormat="1" applyFont="1" applyFill="1" applyBorder="1" applyAlignment="1">
      <alignment vertical="center" wrapText="1"/>
    </xf>
    <xf numFmtId="44" fontId="1" fillId="2" borderId="3" xfId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44" fontId="1" fillId="0" borderId="11" xfId="1" applyFont="1" applyFill="1" applyBorder="1" applyAlignment="1">
      <alignment horizontal="center" vertical="center" wrapText="1"/>
    </xf>
    <xf numFmtId="3" fontId="1" fillId="2" borderId="11" xfId="0" applyNumberFormat="1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44" fontId="1" fillId="0" borderId="26" xfId="1" applyFont="1" applyFill="1" applyBorder="1" applyAlignment="1">
      <alignment horizontal="center" vertical="center" wrapText="1"/>
    </xf>
    <xf numFmtId="2" fontId="1" fillId="0" borderId="11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44" fontId="6" fillId="0" borderId="30" xfId="1" applyFont="1" applyFill="1" applyBorder="1" applyAlignment="1">
      <alignment vertical="center" wrapText="1"/>
    </xf>
    <xf numFmtId="0" fontId="6" fillId="0" borderId="30" xfId="0" applyFont="1" applyFill="1" applyBorder="1" applyAlignment="1">
      <alignment vertical="center" wrapText="1"/>
    </xf>
    <xf numFmtId="43" fontId="6" fillId="0" borderId="30" xfId="2" applyFont="1" applyFill="1" applyBorder="1" applyAlignment="1">
      <alignment vertical="center" wrapText="1"/>
    </xf>
    <xf numFmtId="43" fontId="6" fillId="0" borderId="31" xfId="2" applyFont="1" applyFill="1" applyBorder="1" applyAlignment="1">
      <alignment vertical="center" wrapText="1"/>
    </xf>
    <xf numFmtId="43" fontId="6" fillId="0" borderId="29" xfId="2" applyFont="1" applyFill="1" applyBorder="1" applyAlignment="1">
      <alignment vertical="center" wrapText="1"/>
    </xf>
    <xf numFmtId="2" fontId="6" fillId="0" borderId="32" xfId="0" applyNumberFormat="1" applyFont="1" applyFill="1" applyBorder="1" applyAlignment="1">
      <alignment vertical="center" wrapText="1"/>
    </xf>
    <xf numFmtId="2" fontId="6" fillId="0" borderId="30" xfId="0" applyNumberFormat="1" applyFont="1" applyFill="1" applyBorder="1" applyAlignment="1">
      <alignment vertical="center" wrapText="1"/>
    </xf>
    <xf numFmtId="2" fontId="6" fillId="0" borderId="33" xfId="0" applyNumberFormat="1" applyFont="1" applyFill="1" applyBorder="1" applyAlignment="1">
      <alignment vertical="center" wrapText="1"/>
    </xf>
    <xf numFmtId="2" fontId="6" fillId="0" borderId="29" xfId="0" applyNumberFormat="1" applyFont="1" applyFill="1" applyBorder="1" applyAlignment="1">
      <alignment vertical="center" wrapText="1"/>
    </xf>
    <xf numFmtId="2" fontId="6" fillId="0" borderId="34" xfId="0" applyNumberFormat="1" applyFont="1" applyFill="1" applyBorder="1" applyAlignment="1">
      <alignment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4" fontId="1" fillId="0" borderId="1" xfId="0" applyNumberFormat="1" applyFont="1" applyFill="1" applyBorder="1" applyAlignment="1">
      <alignment horizontal="center" vertical="center" wrapText="1"/>
    </xf>
    <xf numFmtId="44" fontId="1" fillId="0" borderId="3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4" fontId="4" fillId="2" borderId="3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4" fontId="1" fillId="0" borderId="11" xfId="0" applyNumberFormat="1" applyFont="1" applyFill="1" applyBorder="1" applyAlignment="1">
      <alignment horizontal="center" vertical="center" wrapText="1"/>
    </xf>
    <xf numFmtId="44" fontId="1" fillId="0" borderId="12" xfId="0" applyNumberFormat="1" applyFont="1" applyFill="1" applyBorder="1" applyAlignment="1">
      <alignment horizontal="center" vertical="center" wrapText="1"/>
    </xf>
    <xf numFmtId="44" fontId="1" fillId="0" borderId="8" xfId="0" applyNumberFormat="1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3" fontId="1" fillId="0" borderId="12" xfId="0" applyNumberFormat="1" applyFont="1" applyFill="1" applyBorder="1" applyAlignment="1">
      <alignment horizontal="center" vertical="center" wrapText="1"/>
    </xf>
    <xf numFmtId="3" fontId="1" fillId="0" borderId="8" xfId="0" applyNumberFormat="1" applyFont="1" applyFill="1" applyBorder="1" applyAlignment="1">
      <alignment horizontal="center" vertical="center" wrapText="1"/>
    </xf>
    <xf numFmtId="44" fontId="1" fillId="2" borderId="1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3" fontId="1" fillId="2" borderId="14" xfId="2" applyFont="1" applyFill="1" applyBorder="1" applyAlignment="1">
      <alignment horizontal="center" vertical="center" wrapText="1"/>
    </xf>
    <xf numFmtId="43" fontId="1" fillId="2" borderId="3" xfId="2" applyFont="1" applyFill="1" applyBorder="1" applyAlignment="1">
      <alignment horizontal="center" vertical="center" wrapText="1"/>
    </xf>
    <xf numFmtId="44" fontId="1" fillId="0" borderId="8" xfId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17" fontId="1" fillId="0" borderId="8" xfId="0" applyNumberFormat="1" applyFont="1" applyFill="1" applyBorder="1" applyAlignment="1">
      <alignment horizontal="center" vertical="center" wrapText="1"/>
    </xf>
    <xf numFmtId="17" fontId="1" fillId="0" borderId="1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7" fillId="0" borderId="15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2" fillId="0" borderId="3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14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920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0</xdr:row>
      <xdr:rowOff>76199</xdr:rowOff>
    </xdr:from>
    <xdr:to>
      <xdr:col>1</xdr:col>
      <xdr:colOff>371475</xdr:colOff>
      <xdr:row>3</xdr:row>
      <xdr:rowOff>142874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76199"/>
          <a:ext cx="638175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62"/>
  <sheetViews>
    <sheetView tabSelected="1" zoomScaleNormal="100" workbookViewId="0">
      <selection activeCell="C18" sqref="C18"/>
    </sheetView>
  </sheetViews>
  <sheetFormatPr defaultRowHeight="15" x14ac:dyDescent="0.25"/>
  <cols>
    <col min="1" max="1" width="6.42578125" style="50" customWidth="1"/>
    <col min="2" max="2" width="16.85546875" style="50" bestFit="1" customWidth="1"/>
    <col min="3" max="3" width="21.140625" style="50" customWidth="1"/>
    <col min="4" max="4" width="32.5703125" style="49" customWidth="1"/>
    <col min="5" max="5" width="13.7109375" style="50" customWidth="1"/>
    <col min="6" max="6" width="55.7109375" style="49" customWidth="1"/>
    <col min="7" max="7" width="18.140625" style="50" customWidth="1"/>
    <col min="8" max="8" width="12.5703125" style="50" bestFit="1" customWidth="1"/>
    <col min="9" max="9" width="50.140625" style="75" customWidth="1"/>
    <col min="10" max="10" width="21.5703125" style="50" customWidth="1"/>
    <col min="11" max="11" width="10.5703125" style="50" customWidth="1"/>
    <col min="12" max="12" width="21.5703125" style="69" customWidth="1"/>
    <col min="13" max="13" width="10.5703125" style="50" customWidth="1"/>
    <col min="14" max="14" width="11.5703125" style="50" customWidth="1"/>
    <col min="15" max="16" width="10.5703125" style="50" customWidth="1"/>
    <col min="17" max="17" width="12" style="50" customWidth="1"/>
    <col min="18" max="18" width="10.5703125" style="50" customWidth="1"/>
    <col min="19" max="19" width="10" style="50" bestFit="1" customWidth="1"/>
    <col min="20" max="20" width="13" style="50" customWidth="1"/>
    <col min="21" max="22" width="10.5703125" style="50" customWidth="1"/>
    <col min="23" max="23" width="14.7109375" style="50" customWidth="1"/>
    <col min="24" max="24" width="42.42578125" style="50" customWidth="1"/>
    <col min="25" max="25" width="13.7109375" style="50" customWidth="1"/>
    <col min="26" max="28" width="10.5703125" style="50" customWidth="1"/>
    <col min="29" max="29" width="16.140625" style="50" bestFit="1" customWidth="1"/>
    <col min="30" max="30" width="13.28515625" style="50" bestFit="1" customWidth="1"/>
    <col min="31" max="31" width="21" style="54" customWidth="1"/>
    <col min="32" max="32" width="18.7109375" style="50" customWidth="1"/>
    <col min="33" max="33" width="16.140625" style="50" customWidth="1"/>
    <col min="34" max="34" width="20.85546875" style="50" customWidth="1"/>
    <col min="35" max="35" width="11.5703125" style="50" customWidth="1"/>
    <col min="36" max="36" width="13.85546875" style="50" customWidth="1"/>
    <col min="37" max="37" width="33.140625" style="50" customWidth="1"/>
    <col min="38" max="38" width="13.140625" style="50" customWidth="1"/>
    <col min="39" max="39" width="15.5703125" style="50" bestFit="1" customWidth="1"/>
    <col min="40" max="40" width="21.85546875" style="50" bestFit="1" customWidth="1"/>
    <col min="41" max="41" width="13.85546875" style="50" customWidth="1"/>
    <col min="42" max="42" width="13.7109375" style="50" customWidth="1"/>
    <col min="43" max="43" width="13.28515625" style="50" customWidth="1"/>
    <col min="44" max="44" width="12.28515625" style="50" customWidth="1"/>
    <col min="45" max="45" width="9.140625" style="50"/>
    <col min="46" max="46" width="19.42578125" style="50" bestFit="1" customWidth="1"/>
    <col min="47" max="51" width="9.140625" style="50"/>
    <col min="52" max="52" width="18.42578125" style="50" bestFit="1" customWidth="1"/>
    <col min="53" max="53" width="23.140625" style="50" bestFit="1" customWidth="1"/>
    <col min="54" max="55" width="9.140625" style="50"/>
    <col min="56" max="56" width="7" style="50" bestFit="1" customWidth="1"/>
    <col min="57" max="16384" width="9.140625" style="50"/>
  </cols>
  <sheetData>
    <row r="1" spans="1:56" x14ac:dyDescent="0.25">
      <c r="A1" s="149"/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49"/>
      <c r="AG1" s="149"/>
      <c r="AH1" s="149"/>
      <c r="AI1" s="49"/>
      <c r="AJ1" s="49"/>
      <c r="AK1" s="49"/>
      <c r="AL1" s="49"/>
      <c r="AM1" s="49"/>
      <c r="AN1" s="49"/>
      <c r="AO1" s="49"/>
      <c r="AP1" s="49"/>
      <c r="AQ1" s="49"/>
      <c r="AR1" s="49"/>
    </row>
    <row r="2" spans="1:56" x14ac:dyDescent="0.25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49"/>
      <c r="AG2" s="149"/>
      <c r="AH2" s="149"/>
      <c r="AI2" s="49"/>
      <c r="AJ2" s="49"/>
      <c r="AK2" s="49"/>
      <c r="AL2" s="49"/>
      <c r="AM2" s="49"/>
      <c r="AN2" s="49"/>
      <c r="AO2" s="49"/>
      <c r="AP2" s="49"/>
      <c r="AQ2" s="49"/>
      <c r="AR2" s="49"/>
    </row>
    <row r="3" spans="1:56" x14ac:dyDescent="0.25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49"/>
      <c r="AI3" s="49"/>
      <c r="AJ3" s="49"/>
      <c r="AK3" s="49"/>
      <c r="AL3" s="49"/>
      <c r="AM3" s="49"/>
      <c r="AN3" s="49"/>
      <c r="AO3" s="49"/>
      <c r="AP3" s="49"/>
      <c r="AQ3" s="49"/>
      <c r="AR3" s="49"/>
    </row>
    <row r="4" spans="1:56" x14ac:dyDescent="0.25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49"/>
      <c r="AJ4" s="49"/>
      <c r="AK4" s="49"/>
      <c r="AL4" s="49"/>
      <c r="AM4" s="49"/>
      <c r="AN4" s="49"/>
      <c r="AO4" s="49"/>
      <c r="AP4" s="49"/>
      <c r="AQ4" s="49"/>
      <c r="AR4" s="49"/>
    </row>
    <row r="5" spans="1:56" x14ac:dyDescent="0.25">
      <c r="A5" s="51" t="s">
        <v>52</v>
      </c>
      <c r="B5" s="52"/>
      <c r="C5" s="52"/>
      <c r="D5" s="59"/>
      <c r="E5" s="52"/>
      <c r="F5" s="59"/>
      <c r="G5" s="52"/>
      <c r="H5" s="52"/>
      <c r="I5" s="73"/>
      <c r="J5" s="52"/>
      <c r="K5" s="52"/>
      <c r="L5" s="53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4"/>
    </row>
    <row r="6" spans="1:56" x14ac:dyDescent="0.25">
      <c r="A6" s="54"/>
      <c r="B6" s="55"/>
      <c r="C6" s="55"/>
      <c r="D6" s="59"/>
      <c r="E6" s="55"/>
      <c r="F6" s="59"/>
      <c r="G6" s="55"/>
      <c r="H6" s="55"/>
      <c r="I6" s="73"/>
      <c r="J6" s="55"/>
      <c r="K6" s="55"/>
      <c r="L6" s="56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4"/>
    </row>
    <row r="7" spans="1:56" x14ac:dyDescent="0.25">
      <c r="A7" s="150" t="s">
        <v>320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</row>
    <row r="8" spans="1:56" x14ac:dyDescent="0.25">
      <c r="A8" s="151" t="s">
        <v>117</v>
      </c>
      <c r="B8" s="151"/>
      <c r="C8" s="151"/>
      <c r="D8" s="151"/>
      <c r="E8" s="151"/>
      <c r="F8" s="151"/>
      <c r="G8" s="151"/>
      <c r="H8" s="151"/>
      <c r="I8" s="151"/>
      <c r="J8" s="151"/>
      <c r="K8" s="57"/>
      <c r="L8" s="58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</row>
    <row r="9" spans="1:56" x14ac:dyDescent="0.25">
      <c r="A9" s="151" t="s">
        <v>94</v>
      </c>
      <c r="B9" s="151"/>
      <c r="C9" s="151"/>
      <c r="D9" s="151"/>
      <c r="E9" s="151"/>
      <c r="F9" s="59"/>
      <c r="G9" s="59"/>
      <c r="H9" s="59"/>
      <c r="I9" s="73"/>
      <c r="J9" s="59"/>
      <c r="K9" s="59"/>
      <c r="L9" s="60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</row>
    <row r="10" spans="1:56" x14ac:dyDescent="0.25">
      <c r="A10" s="54"/>
      <c r="B10" s="55"/>
      <c r="C10" s="55"/>
      <c r="D10" s="59"/>
      <c r="E10" s="55"/>
      <c r="F10" s="59"/>
      <c r="G10" s="55"/>
      <c r="H10" s="55"/>
      <c r="I10" s="73"/>
      <c r="J10" s="55"/>
      <c r="K10" s="55"/>
      <c r="L10" s="56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</row>
    <row r="11" spans="1:56" x14ac:dyDescent="0.25">
      <c r="A11" s="151" t="s">
        <v>362</v>
      </c>
      <c r="B11" s="151"/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151"/>
      <c r="AB11" s="151"/>
      <c r="AC11" s="151"/>
      <c r="AD11" s="151"/>
      <c r="AE11" s="151"/>
      <c r="AF11" s="151"/>
      <c r="AG11" s="151"/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</row>
    <row r="12" spans="1:56" x14ac:dyDescent="0.25">
      <c r="A12" s="151" t="s">
        <v>363</v>
      </c>
      <c r="B12" s="151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</row>
    <row r="13" spans="1:56" x14ac:dyDescent="0.25">
      <c r="A13" s="151" t="s">
        <v>364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</row>
    <row r="14" spans="1:56" x14ac:dyDescent="0.25">
      <c r="A14" s="54"/>
      <c r="B14" s="55"/>
      <c r="C14" s="55"/>
      <c r="D14" s="59"/>
      <c r="E14" s="55"/>
      <c r="F14" s="59"/>
      <c r="G14" s="55"/>
      <c r="H14" s="55"/>
      <c r="I14" s="73"/>
      <c r="J14" s="55"/>
      <c r="K14" s="55"/>
      <c r="L14" s="56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4"/>
    </row>
    <row r="15" spans="1:56" ht="16.5" thickBot="1" x14ac:dyDescent="0.3">
      <c r="A15" s="152" t="s">
        <v>86</v>
      </c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  <c r="AA15" s="153"/>
      <c r="AB15" s="153"/>
      <c r="AC15" s="153"/>
      <c r="AD15" s="153"/>
      <c r="AE15" s="153"/>
      <c r="AF15" s="153"/>
      <c r="AG15" s="153"/>
      <c r="AH15" s="153"/>
      <c r="AI15" s="153"/>
      <c r="AJ15" s="153"/>
      <c r="AK15" s="153"/>
      <c r="AL15" s="153"/>
      <c r="AM15" s="153"/>
      <c r="AN15" s="153"/>
      <c r="AO15" s="153"/>
      <c r="AP15" s="153"/>
      <c r="AQ15" s="153"/>
      <c r="AR15" s="153"/>
      <c r="AS15" s="153"/>
      <c r="AT15" s="153"/>
      <c r="AU15" s="153"/>
      <c r="AV15" s="153"/>
      <c r="AW15" s="153"/>
      <c r="AX15" s="153"/>
      <c r="AY15" s="153"/>
      <c r="AZ15" s="153"/>
      <c r="BA15" s="153"/>
      <c r="BB15" s="153"/>
      <c r="BC15" s="153"/>
      <c r="BD15" s="154"/>
    </row>
    <row r="16" spans="1:56" ht="15.75" thickBot="1" x14ac:dyDescent="0.3">
      <c r="A16" s="176" t="s">
        <v>56</v>
      </c>
      <c r="B16" s="169" t="s">
        <v>23</v>
      </c>
      <c r="C16" s="156"/>
      <c r="D16" s="156"/>
      <c r="E16" s="156"/>
      <c r="F16" s="156"/>
      <c r="G16" s="157"/>
      <c r="H16" s="158" t="s">
        <v>87</v>
      </c>
      <c r="I16" s="159"/>
      <c r="J16" s="159"/>
      <c r="K16" s="159"/>
      <c r="L16" s="159"/>
      <c r="M16" s="159"/>
      <c r="N16" s="159"/>
      <c r="O16" s="159"/>
      <c r="P16" s="159"/>
      <c r="Q16" s="159"/>
      <c r="R16" s="159"/>
      <c r="S16" s="159"/>
      <c r="T16" s="159"/>
      <c r="U16" s="159"/>
      <c r="V16" s="159"/>
      <c r="W16" s="159"/>
      <c r="X16" s="159"/>
      <c r="Y16" s="159"/>
      <c r="Z16" s="159"/>
      <c r="AA16" s="159"/>
      <c r="AB16" s="159"/>
      <c r="AC16" s="159"/>
      <c r="AD16" s="159"/>
      <c r="AE16" s="159"/>
      <c r="AF16" s="159"/>
      <c r="AG16" s="159"/>
      <c r="AH16" s="160"/>
      <c r="AI16" s="155" t="s">
        <v>96</v>
      </c>
      <c r="AJ16" s="156"/>
      <c r="AK16" s="156"/>
      <c r="AL16" s="157"/>
      <c r="AM16" s="155" t="s">
        <v>116</v>
      </c>
      <c r="AN16" s="156"/>
      <c r="AO16" s="156"/>
      <c r="AP16" s="156"/>
      <c r="AQ16" s="156"/>
      <c r="AR16" s="157"/>
      <c r="AS16" s="161" t="s">
        <v>88</v>
      </c>
      <c r="AT16" s="162"/>
      <c r="AU16" s="162"/>
      <c r="AV16" s="162"/>
      <c r="AW16" s="162"/>
      <c r="AX16" s="162"/>
      <c r="AY16" s="162"/>
      <c r="AZ16" s="162"/>
      <c r="BA16" s="162"/>
      <c r="BB16" s="162"/>
      <c r="BC16" s="162"/>
      <c r="BD16" s="163"/>
    </row>
    <row r="17" spans="1:56" x14ac:dyDescent="0.25">
      <c r="A17" s="177"/>
      <c r="B17" s="170"/>
      <c r="C17" s="141"/>
      <c r="D17" s="141"/>
      <c r="E17" s="141"/>
      <c r="F17" s="141"/>
      <c r="G17" s="143"/>
      <c r="H17" s="155" t="s">
        <v>53</v>
      </c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7"/>
      <c r="U17" s="155" t="s">
        <v>54</v>
      </c>
      <c r="V17" s="156"/>
      <c r="W17" s="156"/>
      <c r="X17" s="156"/>
      <c r="Y17" s="156"/>
      <c r="Z17" s="156"/>
      <c r="AA17" s="156"/>
      <c r="AB17" s="156"/>
      <c r="AC17" s="156"/>
      <c r="AD17" s="164"/>
      <c r="AE17" s="155" t="s">
        <v>55</v>
      </c>
      <c r="AF17" s="156"/>
      <c r="AG17" s="156"/>
      <c r="AH17" s="157"/>
      <c r="AI17" s="142" t="s">
        <v>98</v>
      </c>
      <c r="AJ17" s="141" t="s">
        <v>99</v>
      </c>
      <c r="AK17" s="141" t="s">
        <v>97</v>
      </c>
      <c r="AL17" s="143" t="s">
        <v>100</v>
      </c>
      <c r="AM17" s="142" t="s">
        <v>105</v>
      </c>
      <c r="AN17" s="141" t="s">
        <v>106</v>
      </c>
      <c r="AO17" s="141" t="s">
        <v>107</v>
      </c>
      <c r="AP17" s="141" t="s">
        <v>109</v>
      </c>
      <c r="AQ17" s="141" t="s">
        <v>108</v>
      </c>
      <c r="AR17" s="143" t="s">
        <v>109</v>
      </c>
      <c r="AS17" s="142" t="s">
        <v>1</v>
      </c>
      <c r="AT17" s="139" t="s">
        <v>62</v>
      </c>
      <c r="AU17" s="140" t="s">
        <v>66</v>
      </c>
      <c r="AV17" s="140"/>
      <c r="AW17" s="140"/>
      <c r="AX17" s="140" t="s">
        <v>69</v>
      </c>
      <c r="AY17" s="140"/>
      <c r="AZ17" s="139" t="s">
        <v>70</v>
      </c>
      <c r="BA17" s="141" t="s">
        <v>85</v>
      </c>
      <c r="BB17" s="140" t="s">
        <v>73</v>
      </c>
      <c r="BC17" s="140"/>
      <c r="BD17" s="165"/>
    </row>
    <row r="18" spans="1:56" ht="51" x14ac:dyDescent="0.25">
      <c r="A18" s="177"/>
      <c r="B18" s="43" t="s">
        <v>7</v>
      </c>
      <c r="C18" s="31" t="s">
        <v>8</v>
      </c>
      <c r="D18" s="31" t="s">
        <v>0</v>
      </c>
      <c r="E18" s="31" t="s">
        <v>1</v>
      </c>
      <c r="F18" s="31" t="s">
        <v>2</v>
      </c>
      <c r="G18" s="40" t="s">
        <v>9</v>
      </c>
      <c r="H18" s="45" t="s">
        <v>10</v>
      </c>
      <c r="I18" s="31" t="s">
        <v>3</v>
      </c>
      <c r="J18" s="31" t="s">
        <v>21</v>
      </c>
      <c r="K18" s="31" t="s">
        <v>11</v>
      </c>
      <c r="L18" s="32" t="s">
        <v>50</v>
      </c>
      <c r="M18" s="31" t="s">
        <v>16</v>
      </c>
      <c r="N18" s="31" t="s">
        <v>15</v>
      </c>
      <c r="O18" s="31" t="s">
        <v>14</v>
      </c>
      <c r="P18" s="31" t="s">
        <v>4</v>
      </c>
      <c r="Q18" s="31" t="s">
        <v>95</v>
      </c>
      <c r="R18" s="31" t="s">
        <v>57</v>
      </c>
      <c r="S18" s="31" t="s">
        <v>58</v>
      </c>
      <c r="T18" s="40" t="s">
        <v>5</v>
      </c>
      <c r="U18" s="39" t="s">
        <v>12</v>
      </c>
      <c r="V18" s="31" t="s">
        <v>11</v>
      </c>
      <c r="W18" s="31" t="s">
        <v>16</v>
      </c>
      <c r="X18" s="31" t="s">
        <v>13</v>
      </c>
      <c r="Y18" s="31" t="s">
        <v>15</v>
      </c>
      <c r="Z18" s="31" t="s">
        <v>14</v>
      </c>
      <c r="AA18" s="31" t="s">
        <v>17</v>
      </c>
      <c r="AB18" s="31" t="s">
        <v>18</v>
      </c>
      <c r="AC18" s="31" t="s">
        <v>19</v>
      </c>
      <c r="AD18" s="47" t="s">
        <v>20</v>
      </c>
      <c r="AE18" s="39" t="s">
        <v>24</v>
      </c>
      <c r="AF18" s="43" t="s">
        <v>301</v>
      </c>
      <c r="AG18" s="31" t="s">
        <v>302</v>
      </c>
      <c r="AH18" s="40" t="s">
        <v>22</v>
      </c>
      <c r="AI18" s="142"/>
      <c r="AJ18" s="141"/>
      <c r="AK18" s="141"/>
      <c r="AL18" s="143"/>
      <c r="AM18" s="142"/>
      <c r="AN18" s="141"/>
      <c r="AO18" s="141"/>
      <c r="AP18" s="141"/>
      <c r="AQ18" s="141"/>
      <c r="AR18" s="143"/>
      <c r="AS18" s="142"/>
      <c r="AT18" s="139"/>
      <c r="AU18" s="33" t="s">
        <v>63</v>
      </c>
      <c r="AV18" s="33" t="s">
        <v>64</v>
      </c>
      <c r="AW18" s="33" t="s">
        <v>65</v>
      </c>
      <c r="AX18" s="33" t="s">
        <v>67</v>
      </c>
      <c r="AY18" s="34" t="s">
        <v>68</v>
      </c>
      <c r="AZ18" s="139"/>
      <c r="BA18" s="141"/>
      <c r="BB18" s="33" t="s">
        <v>63</v>
      </c>
      <c r="BC18" s="33" t="s">
        <v>72</v>
      </c>
      <c r="BD18" s="35" t="s">
        <v>71</v>
      </c>
    </row>
    <row r="19" spans="1:56" ht="15.75" thickBot="1" x14ac:dyDescent="0.3">
      <c r="A19" s="178"/>
      <c r="B19" s="44" t="s">
        <v>25</v>
      </c>
      <c r="C19" s="36" t="s">
        <v>26</v>
      </c>
      <c r="D19" s="37" t="s">
        <v>49</v>
      </c>
      <c r="E19" s="36" t="s">
        <v>27</v>
      </c>
      <c r="F19" s="36" t="s">
        <v>28</v>
      </c>
      <c r="G19" s="42" t="s">
        <v>29</v>
      </c>
      <c r="H19" s="46" t="s">
        <v>30</v>
      </c>
      <c r="I19" s="36" t="s">
        <v>31</v>
      </c>
      <c r="J19" s="36" t="s">
        <v>32</v>
      </c>
      <c r="K19" s="36" t="s">
        <v>33</v>
      </c>
      <c r="L19" s="38" t="s">
        <v>34</v>
      </c>
      <c r="M19" s="36" t="s">
        <v>35</v>
      </c>
      <c r="N19" s="36" t="s">
        <v>36</v>
      </c>
      <c r="O19" s="36" t="s">
        <v>37</v>
      </c>
      <c r="P19" s="36" t="s">
        <v>38</v>
      </c>
      <c r="Q19" s="36" t="s">
        <v>39</v>
      </c>
      <c r="R19" s="36" t="s">
        <v>40</v>
      </c>
      <c r="S19" s="36" t="s">
        <v>51</v>
      </c>
      <c r="T19" s="42" t="s">
        <v>41</v>
      </c>
      <c r="U19" s="41" t="s">
        <v>59</v>
      </c>
      <c r="V19" s="36" t="s">
        <v>42</v>
      </c>
      <c r="W19" s="36" t="s">
        <v>43</v>
      </c>
      <c r="X19" s="36" t="s">
        <v>44</v>
      </c>
      <c r="Y19" s="36" t="s">
        <v>45</v>
      </c>
      <c r="Z19" s="36" t="s">
        <v>46</v>
      </c>
      <c r="AA19" s="36" t="s">
        <v>47</v>
      </c>
      <c r="AB19" s="36" t="s">
        <v>60</v>
      </c>
      <c r="AC19" s="36" t="s">
        <v>48</v>
      </c>
      <c r="AD19" s="48" t="s">
        <v>89</v>
      </c>
      <c r="AE19" s="41" t="s">
        <v>92</v>
      </c>
      <c r="AF19" s="44" t="s">
        <v>61</v>
      </c>
      <c r="AG19" s="36" t="s">
        <v>90</v>
      </c>
      <c r="AH19" s="42" t="s">
        <v>93</v>
      </c>
      <c r="AI19" s="41" t="s">
        <v>74</v>
      </c>
      <c r="AJ19" s="36" t="s">
        <v>75</v>
      </c>
      <c r="AK19" s="36" t="s">
        <v>76</v>
      </c>
      <c r="AL19" s="42" t="s">
        <v>77</v>
      </c>
      <c r="AM19" s="61" t="s">
        <v>78</v>
      </c>
      <c r="AN19" s="62" t="s">
        <v>79</v>
      </c>
      <c r="AO19" s="62" t="s">
        <v>80</v>
      </c>
      <c r="AP19" s="62" t="s">
        <v>81</v>
      </c>
      <c r="AQ19" s="62" t="s">
        <v>82</v>
      </c>
      <c r="AR19" s="63" t="s">
        <v>83</v>
      </c>
      <c r="AS19" s="61" t="s">
        <v>84</v>
      </c>
      <c r="AT19" s="62" t="s">
        <v>91</v>
      </c>
      <c r="AU19" s="62" t="s">
        <v>101</v>
      </c>
      <c r="AV19" s="62" t="s">
        <v>102</v>
      </c>
      <c r="AW19" s="62" t="s">
        <v>103</v>
      </c>
      <c r="AX19" s="62" t="s">
        <v>110</v>
      </c>
      <c r="AY19" s="62" t="s">
        <v>104</v>
      </c>
      <c r="AZ19" s="62" t="s">
        <v>111</v>
      </c>
      <c r="BA19" s="62" t="s">
        <v>112</v>
      </c>
      <c r="BB19" s="62" t="s">
        <v>113</v>
      </c>
      <c r="BC19" s="62" t="s">
        <v>114</v>
      </c>
      <c r="BD19" s="63" t="s">
        <v>115</v>
      </c>
    </row>
    <row r="20" spans="1:56" x14ac:dyDescent="0.25">
      <c r="A20" s="179">
        <v>1</v>
      </c>
      <c r="B20" s="171" t="s">
        <v>265</v>
      </c>
      <c r="C20" s="144" t="s">
        <v>266</v>
      </c>
      <c r="D20" s="146" t="s">
        <v>267</v>
      </c>
      <c r="E20" s="133" t="s">
        <v>189</v>
      </c>
      <c r="F20" s="147" t="s">
        <v>268</v>
      </c>
      <c r="G20" s="133" t="s">
        <v>269</v>
      </c>
      <c r="H20" s="122" t="s">
        <v>270</v>
      </c>
      <c r="I20" s="148" t="s">
        <v>284</v>
      </c>
      <c r="J20" s="138" t="s">
        <v>285</v>
      </c>
      <c r="K20" s="133" t="s">
        <v>271</v>
      </c>
      <c r="L20" s="137">
        <v>198917.04</v>
      </c>
      <c r="M20" s="131">
        <v>10684</v>
      </c>
      <c r="N20" s="133" t="s">
        <v>271</v>
      </c>
      <c r="O20" s="133" t="s">
        <v>283</v>
      </c>
      <c r="P20" s="133">
        <v>1</v>
      </c>
      <c r="Q20" s="30"/>
      <c r="R20" s="30"/>
      <c r="S20" s="30"/>
      <c r="T20" s="133" t="s">
        <v>141</v>
      </c>
      <c r="U20" s="30" t="s">
        <v>165</v>
      </c>
      <c r="V20" s="30" t="s">
        <v>272</v>
      </c>
      <c r="W20" s="27">
        <v>10931</v>
      </c>
      <c r="X20" s="30" t="s">
        <v>167</v>
      </c>
      <c r="Y20" s="30" t="s">
        <v>272</v>
      </c>
      <c r="Z20" s="30" t="s">
        <v>273</v>
      </c>
      <c r="AA20" s="30"/>
      <c r="AB20" s="30"/>
      <c r="AC20" s="64"/>
      <c r="AD20" s="77"/>
      <c r="AE20" s="64"/>
      <c r="AF20" s="135">
        <f>139760.22+249765.87+32077.69+234498.8+310073.61</f>
        <v>966176.19</v>
      </c>
      <c r="AG20" s="137">
        <f>5108.34+1894.05+2608.76+14227.41+2608.76+15330.92</f>
        <v>41778.239999999998</v>
      </c>
      <c r="AH20" s="137">
        <f>AF20+AG20</f>
        <v>1007954.4299999999</v>
      </c>
      <c r="AI20" s="133" t="s">
        <v>274</v>
      </c>
      <c r="AJ20" s="133" t="s">
        <v>269</v>
      </c>
      <c r="AK20" s="133" t="s">
        <v>275</v>
      </c>
      <c r="AL20" s="133" t="s">
        <v>269</v>
      </c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</row>
    <row r="21" spans="1:56" x14ac:dyDescent="0.25">
      <c r="A21" s="180"/>
      <c r="B21" s="172"/>
      <c r="C21" s="145"/>
      <c r="D21" s="134"/>
      <c r="E21" s="107"/>
      <c r="F21" s="110"/>
      <c r="G21" s="107"/>
      <c r="H21" s="122"/>
      <c r="I21" s="111"/>
      <c r="J21" s="138"/>
      <c r="K21" s="107"/>
      <c r="L21" s="120"/>
      <c r="M21" s="103"/>
      <c r="N21" s="107"/>
      <c r="O21" s="107"/>
      <c r="P21" s="107"/>
      <c r="Q21" s="17"/>
      <c r="R21" s="17"/>
      <c r="S21" s="17"/>
      <c r="T21" s="107"/>
      <c r="U21" s="17" t="s">
        <v>170</v>
      </c>
      <c r="V21" s="17" t="s">
        <v>276</v>
      </c>
      <c r="W21" s="16">
        <v>11066</v>
      </c>
      <c r="X21" s="17" t="s">
        <v>277</v>
      </c>
      <c r="Y21" s="17"/>
      <c r="Z21" s="17"/>
      <c r="AA21" s="17">
        <v>25</v>
      </c>
      <c r="AB21" s="17"/>
      <c r="AC21" s="24">
        <v>49729.26</v>
      </c>
      <c r="AD21" s="1"/>
      <c r="AE21" s="22">
        <f>L20-AD20+AC21</f>
        <v>248646.30000000002</v>
      </c>
      <c r="AF21" s="136"/>
      <c r="AG21" s="120"/>
      <c r="AH21" s="120"/>
      <c r="AI21" s="107"/>
      <c r="AJ21" s="107"/>
      <c r="AK21" s="107"/>
      <c r="AL21" s="10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</row>
    <row r="22" spans="1:56" ht="25.5" x14ac:dyDescent="0.25">
      <c r="A22" s="180"/>
      <c r="B22" s="172"/>
      <c r="C22" s="145"/>
      <c r="D22" s="134"/>
      <c r="E22" s="107"/>
      <c r="F22" s="110"/>
      <c r="G22" s="107"/>
      <c r="H22" s="123"/>
      <c r="I22" s="111"/>
      <c r="J22" s="133"/>
      <c r="K22" s="107"/>
      <c r="L22" s="120"/>
      <c r="M22" s="103"/>
      <c r="N22" s="107"/>
      <c r="O22" s="107"/>
      <c r="P22" s="107"/>
      <c r="Q22" s="17"/>
      <c r="R22" s="17"/>
      <c r="S22" s="17"/>
      <c r="T22" s="107"/>
      <c r="U22" s="17" t="s">
        <v>303</v>
      </c>
      <c r="V22" s="17" t="s">
        <v>304</v>
      </c>
      <c r="W22" s="16" t="s">
        <v>305</v>
      </c>
      <c r="X22" s="17" t="s">
        <v>308</v>
      </c>
      <c r="Y22" s="17" t="s">
        <v>306</v>
      </c>
      <c r="Z22" s="17" t="s">
        <v>307</v>
      </c>
      <c r="AA22" s="17"/>
      <c r="AB22" s="17"/>
      <c r="AC22" s="17"/>
      <c r="AD22" s="78">
        <v>1016.4</v>
      </c>
      <c r="AE22" s="22">
        <f>L20-AD22</f>
        <v>197900.64</v>
      </c>
      <c r="AF22" s="136"/>
      <c r="AG22" s="120"/>
      <c r="AH22" s="120"/>
      <c r="AI22" s="107"/>
      <c r="AJ22" s="107"/>
      <c r="AK22" s="107"/>
      <c r="AL22" s="10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</row>
    <row r="23" spans="1:56" x14ac:dyDescent="0.25">
      <c r="A23" s="181">
        <f>A20+1</f>
        <v>2</v>
      </c>
      <c r="B23" s="173" t="s">
        <v>157</v>
      </c>
      <c r="C23" s="107" t="s">
        <v>158</v>
      </c>
      <c r="D23" s="134" t="s">
        <v>159</v>
      </c>
      <c r="E23" s="114" t="s">
        <v>128</v>
      </c>
      <c r="F23" s="110" t="s">
        <v>160</v>
      </c>
      <c r="G23" s="103">
        <v>10792</v>
      </c>
      <c r="H23" s="129" t="s">
        <v>161</v>
      </c>
      <c r="I23" s="111" t="s">
        <v>162</v>
      </c>
      <c r="J23" s="114" t="s">
        <v>169</v>
      </c>
      <c r="K23" s="107" t="s">
        <v>163</v>
      </c>
      <c r="L23" s="120">
        <v>593733.32999999996</v>
      </c>
      <c r="M23" s="103">
        <v>10849</v>
      </c>
      <c r="N23" s="107" t="s">
        <v>163</v>
      </c>
      <c r="O23" s="107" t="s">
        <v>164</v>
      </c>
      <c r="P23" s="107">
        <v>1</v>
      </c>
      <c r="Q23" s="107"/>
      <c r="R23" s="107"/>
      <c r="S23" s="107"/>
      <c r="T23" s="107" t="s">
        <v>141</v>
      </c>
      <c r="U23" s="21" t="s">
        <v>165</v>
      </c>
      <c r="V23" s="21" t="s">
        <v>166</v>
      </c>
      <c r="W23" s="16">
        <v>10961</v>
      </c>
      <c r="X23" s="17" t="s">
        <v>278</v>
      </c>
      <c r="Y23" s="17" t="s">
        <v>166</v>
      </c>
      <c r="Z23" s="17" t="s">
        <v>168</v>
      </c>
      <c r="AA23" s="17">
        <v>0</v>
      </c>
      <c r="AB23" s="17">
        <v>10</v>
      </c>
      <c r="AC23" s="24">
        <v>0</v>
      </c>
      <c r="AD23" s="79">
        <v>59373.33</v>
      </c>
      <c r="AE23" s="132">
        <f>L23-AD23+AC23</f>
        <v>534360</v>
      </c>
      <c r="AF23" s="124">
        <f>777202.33+499632</f>
        <v>1276834.33</v>
      </c>
      <c r="AG23" s="126">
        <f>41636</f>
        <v>41636</v>
      </c>
      <c r="AH23" s="116">
        <f>AF23+AG23</f>
        <v>1318470.33</v>
      </c>
      <c r="AI23" s="107"/>
      <c r="AJ23" s="107"/>
      <c r="AK23" s="107"/>
      <c r="AL23" s="107"/>
      <c r="AM23" s="112"/>
      <c r="AN23" s="112"/>
      <c r="AO23" s="112"/>
      <c r="AP23" s="112"/>
      <c r="AQ23" s="112"/>
      <c r="AR23" s="112"/>
      <c r="AS23" s="112"/>
      <c r="AT23" s="112"/>
      <c r="AU23" s="112"/>
      <c r="AV23" s="112"/>
      <c r="AW23" s="112"/>
      <c r="AX23" s="112"/>
      <c r="AY23" s="112"/>
      <c r="AZ23" s="112"/>
      <c r="BA23" s="112"/>
      <c r="BB23" s="112"/>
      <c r="BC23" s="112"/>
      <c r="BD23" s="112"/>
    </row>
    <row r="24" spans="1:56" x14ac:dyDescent="0.25">
      <c r="A24" s="181"/>
      <c r="B24" s="173"/>
      <c r="C24" s="107"/>
      <c r="D24" s="134"/>
      <c r="E24" s="114"/>
      <c r="F24" s="110"/>
      <c r="G24" s="103"/>
      <c r="H24" s="130"/>
      <c r="I24" s="111"/>
      <c r="J24" s="114"/>
      <c r="K24" s="107"/>
      <c r="L24" s="120"/>
      <c r="M24" s="103"/>
      <c r="N24" s="107"/>
      <c r="O24" s="107"/>
      <c r="P24" s="107"/>
      <c r="Q24" s="107"/>
      <c r="R24" s="107"/>
      <c r="S24" s="107"/>
      <c r="T24" s="107"/>
      <c r="U24" s="17" t="s">
        <v>170</v>
      </c>
      <c r="V24" s="17" t="s">
        <v>168</v>
      </c>
      <c r="W24" s="16">
        <v>11111</v>
      </c>
      <c r="X24" s="17" t="s">
        <v>167</v>
      </c>
      <c r="Y24" s="17" t="s">
        <v>168</v>
      </c>
      <c r="Z24" s="17" t="s">
        <v>212</v>
      </c>
      <c r="AA24" s="17">
        <v>0</v>
      </c>
      <c r="AB24" s="17">
        <v>0</v>
      </c>
      <c r="AC24" s="17">
        <v>0</v>
      </c>
      <c r="AD24" s="1">
        <v>0</v>
      </c>
      <c r="AE24" s="132"/>
      <c r="AF24" s="124"/>
      <c r="AG24" s="127"/>
      <c r="AH24" s="116"/>
      <c r="AI24" s="107"/>
      <c r="AJ24" s="107"/>
      <c r="AK24" s="107"/>
      <c r="AL24" s="107"/>
      <c r="AM24" s="112"/>
      <c r="AN24" s="112"/>
      <c r="AO24" s="112"/>
      <c r="AP24" s="112"/>
      <c r="AQ24" s="112"/>
      <c r="AR24" s="112"/>
      <c r="AS24" s="112"/>
      <c r="AT24" s="112"/>
      <c r="AU24" s="112"/>
      <c r="AV24" s="112"/>
      <c r="AW24" s="112"/>
      <c r="AX24" s="112"/>
      <c r="AY24" s="112"/>
      <c r="AZ24" s="112"/>
      <c r="BA24" s="112"/>
      <c r="BB24" s="112"/>
      <c r="BC24" s="112"/>
      <c r="BD24" s="112"/>
    </row>
    <row r="25" spans="1:56" x14ac:dyDescent="0.25">
      <c r="A25" s="181"/>
      <c r="B25" s="173"/>
      <c r="C25" s="107"/>
      <c r="D25" s="134"/>
      <c r="E25" s="114"/>
      <c r="F25" s="110"/>
      <c r="G25" s="103"/>
      <c r="H25" s="130"/>
      <c r="I25" s="111"/>
      <c r="J25" s="114"/>
      <c r="K25" s="107"/>
      <c r="L25" s="120"/>
      <c r="M25" s="103"/>
      <c r="N25" s="107"/>
      <c r="O25" s="107"/>
      <c r="P25" s="107"/>
      <c r="Q25" s="107"/>
      <c r="R25" s="107"/>
      <c r="S25" s="107"/>
      <c r="T25" s="107"/>
      <c r="U25" s="17" t="s">
        <v>171</v>
      </c>
      <c r="V25" s="17" t="s">
        <v>279</v>
      </c>
      <c r="W25" s="20">
        <v>11244</v>
      </c>
      <c r="X25" s="17" t="s">
        <v>278</v>
      </c>
      <c r="Y25" s="17" t="s">
        <v>279</v>
      </c>
      <c r="Z25" s="17" t="s">
        <v>187</v>
      </c>
      <c r="AA25" s="17">
        <v>0</v>
      </c>
      <c r="AB25" s="17">
        <v>0</v>
      </c>
      <c r="AC25" s="17">
        <v>0</v>
      </c>
      <c r="AD25" s="1">
        <v>0</v>
      </c>
      <c r="AE25" s="132"/>
      <c r="AF25" s="124"/>
      <c r="AG25" s="127"/>
      <c r="AH25" s="116"/>
      <c r="AI25" s="107"/>
      <c r="AJ25" s="107"/>
      <c r="AK25" s="107"/>
      <c r="AL25" s="107"/>
      <c r="AM25" s="112"/>
      <c r="AN25" s="112"/>
      <c r="AO25" s="112"/>
      <c r="AP25" s="112"/>
      <c r="AQ25" s="112"/>
      <c r="AR25" s="112"/>
      <c r="AS25" s="112"/>
      <c r="AT25" s="112"/>
      <c r="AU25" s="112"/>
      <c r="AV25" s="112"/>
      <c r="AW25" s="112"/>
      <c r="AX25" s="112"/>
      <c r="AY25" s="112"/>
      <c r="AZ25" s="112"/>
      <c r="BA25" s="112"/>
      <c r="BB25" s="112"/>
      <c r="BC25" s="112"/>
      <c r="BD25" s="112"/>
    </row>
    <row r="26" spans="1:56" x14ac:dyDescent="0.25">
      <c r="A26" s="181"/>
      <c r="B26" s="173"/>
      <c r="C26" s="107"/>
      <c r="D26" s="134"/>
      <c r="E26" s="114"/>
      <c r="F26" s="110"/>
      <c r="G26" s="103"/>
      <c r="H26" s="131"/>
      <c r="I26" s="111"/>
      <c r="J26" s="114"/>
      <c r="K26" s="107"/>
      <c r="L26" s="120"/>
      <c r="M26" s="103"/>
      <c r="N26" s="107"/>
      <c r="O26" s="107"/>
      <c r="P26" s="107"/>
      <c r="Q26" s="107"/>
      <c r="R26" s="107"/>
      <c r="S26" s="107"/>
      <c r="T26" s="107"/>
      <c r="U26" s="17" t="s">
        <v>264</v>
      </c>
      <c r="V26" s="17" t="s">
        <v>187</v>
      </c>
      <c r="W26" s="20">
        <v>11354</v>
      </c>
      <c r="X26" s="17" t="s">
        <v>167</v>
      </c>
      <c r="Y26" s="17" t="s">
        <v>187</v>
      </c>
      <c r="Z26" s="17" t="s">
        <v>172</v>
      </c>
      <c r="AA26" s="17">
        <v>0</v>
      </c>
      <c r="AB26" s="17">
        <v>0</v>
      </c>
      <c r="AC26" s="13">
        <v>534360</v>
      </c>
      <c r="AD26" s="1">
        <v>0</v>
      </c>
      <c r="AE26" s="132"/>
      <c r="AF26" s="124"/>
      <c r="AG26" s="128"/>
      <c r="AH26" s="116"/>
      <c r="AI26" s="107"/>
      <c r="AJ26" s="107"/>
      <c r="AK26" s="107"/>
      <c r="AL26" s="10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</row>
    <row r="27" spans="1:56" ht="25.5" x14ac:dyDescent="0.25">
      <c r="A27" s="181">
        <v>3</v>
      </c>
      <c r="B27" s="173" t="s">
        <v>173</v>
      </c>
      <c r="C27" s="107" t="s">
        <v>174</v>
      </c>
      <c r="D27" s="110" t="s">
        <v>175</v>
      </c>
      <c r="E27" s="107" t="s">
        <v>128</v>
      </c>
      <c r="F27" s="110" t="s">
        <v>176</v>
      </c>
      <c r="G27" s="103">
        <v>10556</v>
      </c>
      <c r="H27" s="121" t="s">
        <v>177</v>
      </c>
      <c r="I27" s="111" t="s">
        <v>178</v>
      </c>
      <c r="J27" s="107" t="s">
        <v>179</v>
      </c>
      <c r="K27" s="107" t="s">
        <v>180</v>
      </c>
      <c r="L27" s="120">
        <v>20000</v>
      </c>
      <c r="M27" s="103">
        <v>10849</v>
      </c>
      <c r="N27" s="107" t="s">
        <v>180</v>
      </c>
      <c r="O27" s="107" t="s">
        <v>181</v>
      </c>
      <c r="P27" s="107">
        <v>1</v>
      </c>
      <c r="Q27" s="107"/>
      <c r="R27" s="107"/>
      <c r="S27" s="107"/>
      <c r="T27" s="107" t="s">
        <v>141</v>
      </c>
      <c r="U27" s="17" t="s">
        <v>165</v>
      </c>
      <c r="V27" s="17" t="s">
        <v>182</v>
      </c>
      <c r="W27" s="16">
        <v>10977</v>
      </c>
      <c r="X27" s="17" t="s">
        <v>167</v>
      </c>
      <c r="Y27" s="17" t="s">
        <v>182</v>
      </c>
      <c r="Z27" s="17" t="s">
        <v>183</v>
      </c>
      <c r="AA27" s="17">
        <v>0</v>
      </c>
      <c r="AB27" s="17">
        <v>0</v>
      </c>
      <c r="AC27" s="17">
        <v>0</v>
      </c>
      <c r="AD27" s="1">
        <v>0</v>
      </c>
      <c r="AE27" s="116">
        <f>L27-AD28+AC28</f>
        <v>20000</v>
      </c>
      <c r="AF27" s="124">
        <f>20000+12000+22000</f>
        <v>54000</v>
      </c>
      <c r="AG27" s="125">
        <v>2000</v>
      </c>
      <c r="AH27" s="116">
        <f>AF27+AG27</f>
        <v>56000</v>
      </c>
      <c r="AI27" s="108" t="s">
        <v>184</v>
      </c>
      <c r="AJ27" s="113">
        <v>10590</v>
      </c>
      <c r="AK27" s="107" t="s">
        <v>185</v>
      </c>
      <c r="AL27" s="113">
        <v>10590</v>
      </c>
      <c r="AM27" s="112"/>
      <c r="AN27" s="112"/>
      <c r="AO27" s="112"/>
      <c r="AP27" s="112"/>
      <c r="AQ27" s="112"/>
      <c r="AR27" s="112"/>
      <c r="AS27" s="112"/>
      <c r="AT27" s="112"/>
      <c r="AU27" s="112"/>
      <c r="AV27" s="112"/>
      <c r="AW27" s="112"/>
      <c r="AX27" s="112"/>
      <c r="AY27" s="112"/>
      <c r="AZ27" s="112"/>
      <c r="BA27" s="112"/>
      <c r="BB27" s="112"/>
      <c r="BC27" s="112"/>
      <c r="BD27" s="112"/>
    </row>
    <row r="28" spans="1:56" ht="25.5" x14ac:dyDescent="0.25">
      <c r="A28" s="181"/>
      <c r="B28" s="173"/>
      <c r="C28" s="107"/>
      <c r="D28" s="110"/>
      <c r="E28" s="107"/>
      <c r="F28" s="110"/>
      <c r="G28" s="103"/>
      <c r="H28" s="122"/>
      <c r="I28" s="111"/>
      <c r="J28" s="107"/>
      <c r="K28" s="107"/>
      <c r="L28" s="120"/>
      <c r="M28" s="103"/>
      <c r="N28" s="107"/>
      <c r="O28" s="107"/>
      <c r="P28" s="107"/>
      <c r="Q28" s="107"/>
      <c r="R28" s="107"/>
      <c r="S28" s="107"/>
      <c r="T28" s="107"/>
      <c r="U28" s="17" t="s">
        <v>170</v>
      </c>
      <c r="V28" s="17" t="s">
        <v>186</v>
      </c>
      <c r="W28" s="16">
        <v>11084</v>
      </c>
      <c r="X28" s="17" t="s">
        <v>167</v>
      </c>
      <c r="Y28" s="17" t="s">
        <v>186</v>
      </c>
      <c r="Z28" s="17" t="s">
        <v>187</v>
      </c>
      <c r="AA28" s="17">
        <v>0</v>
      </c>
      <c r="AB28" s="17">
        <v>0</v>
      </c>
      <c r="AC28" s="17">
        <v>0</v>
      </c>
      <c r="AD28" s="1">
        <v>0</v>
      </c>
      <c r="AE28" s="116"/>
      <c r="AF28" s="124"/>
      <c r="AG28" s="107"/>
      <c r="AH28" s="116"/>
      <c r="AI28" s="108"/>
      <c r="AJ28" s="114"/>
      <c r="AK28" s="107"/>
      <c r="AL28" s="114"/>
      <c r="AM28" s="112"/>
      <c r="AN28" s="112"/>
      <c r="AO28" s="112"/>
      <c r="AP28" s="112"/>
      <c r="AQ28" s="112"/>
      <c r="AR28" s="112"/>
      <c r="AS28" s="112"/>
      <c r="AT28" s="112"/>
      <c r="AU28" s="112"/>
      <c r="AV28" s="112"/>
      <c r="AW28" s="112"/>
      <c r="AX28" s="112"/>
      <c r="AY28" s="112"/>
      <c r="AZ28" s="112"/>
      <c r="BA28" s="112"/>
      <c r="BB28" s="112"/>
      <c r="BC28" s="112"/>
      <c r="BD28" s="112"/>
    </row>
    <row r="29" spans="1:56" x14ac:dyDescent="0.25">
      <c r="A29" s="181"/>
      <c r="B29" s="173"/>
      <c r="C29" s="107"/>
      <c r="D29" s="110"/>
      <c r="E29" s="107"/>
      <c r="F29" s="110"/>
      <c r="G29" s="103"/>
      <c r="H29" s="122"/>
      <c r="I29" s="111"/>
      <c r="J29" s="107"/>
      <c r="K29" s="107"/>
      <c r="L29" s="120"/>
      <c r="M29" s="103"/>
      <c r="N29" s="107"/>
      <c r="O29" s="107"/>
      <c r="P29" s="107"/>
      <c r="Q29" s="107"/>
      <c r="R29" s="107"/>
      <c r="S29" s="107"/>
      <c r="T29" s="107"/>
      <c r="U29" s="17" t="s">
        <v>171</v>
      </c>
      <c r="V29" s="17" t="s">
        <v>280</v>
      </c>
      <c r="W29" s="20">
        <v>11351</v>
      </c>
      <c r="X29" s="17" t="s">
        <v>167</v>
      </c>
      <c r="Y29" s="17" t="s">
        <v>321</v>
      </c>
      <c r="Z29" s="17" t="s">
        <v>322</v>
      </c>
      <c r="AA29" s="17"/>
      <c r="AB29" s="17"/>
      <c r="AC29" s="17"/>
      <c r="AD29" s="1"/>
      <c r="AE29" s="116"/>
      <c r="AF29" s="124"/>
      <c r="AG29" s="107"/>
      <c r="AH29" s="116"/>
      <c r="AI29" s="108"/>
      <c r="AJ29" s="114"/>
      <c r="AK29" s="107"/>
      <c r="AL29" s="114"/>
      <c r="AM29" s="112"/>
      <c r="AN29" s="112"/>
      <c r="AO29" s="112"/>
      <c r="AP29" s="112"/>
      <c r="AQ29" s="112"/>
      <c r="AR29" s="112"/>
      <c r="AS29" s="112"/>
      <c r="AT29" s="112"/>
      <c r="AU29" s="112"/>
      <c r="AV29" s="112"/>
      <c r="AW29" s="112"/>
      <c r="AX29" s="112"/>
      <c r="AY29" s="112"/>
      <c r="AZ29" s="112"/>
      <c r="BA29" s="112"/>
      <c r="BB29" s="112"/>
      <c r="BC29" s="112"/>
      <c r="BD29" s="112"/>
    </row>
    <row r="30" spans="1:56" x14ac:dyDescent="0.25">
      <c r="A30" s="181"/>
      <c r="B30" s="173"/>
      <c r="C30" s="107"/>
      <c r="D30" s="110"/>
      <c r="E30" s="107"/>
      <c r="F30" s="110"/>
      <c r="G30" s="103"/>
      <c r="H30" s="123"/>
      <c r="I30" s="111"/>
      <c r="J30" s="107"/>
      <c r="K30" s="107"/>
      <c r="L30" s="120"/>
      <c r="M30" s="103"/>
      <c r="N30" s="107"/>
      <c r="O30" s="107"/>
      <c r="P30" s="107"/>
      <c r="Q30" s="107"/>
      <c r="R30" s="107"/>
      <c r="S30" s="107"/>
      <c r="T30" s="107"/>
      <c r="U30" s="17" t="s">
        <v>264</v>
      </c>
      <c r="V30" s="17" t="s">
        <v>321</v>
      </c>
      <c r="W30" s="20">
        <v>11491</v>
      </c>
      <c r="X30" s="17" t="s">
        <v>167</v>
      </c>
      <c r="Y30" s="17" t="s">
        <v>280</v>
      </c>
      <c r="Z30" s="17" t="s">
        <v>172</v>
      </c>
      <c r="AA30" s="17">
        <v>0</v>
      </c>
      <c r="AB30" s="17">
        <v>0</v>
      </c>
      <c r="AC30" s="17">
        <v>0</v>
      </c>
      <c r="AD30" s="1">
        <v>0</v>
      </c>
      <c r="AE30" s="116"/>
      <c r="AF30" s="124"/>
      <c r="AG30" s="107"/>
      <c r="AH30" s="116"/>
      <c r="AI30" s="108"/>
      <c r="AJ30" s="114"/>
      <c r="AK30" s="107"/>
      <c r="AL30" s="114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</row>
    <row r="31" spans="1:56" ht="38.25" x14ac:dyDescent="0.25">
      <c r="A31" s="181"/>
      <c r="B31" s="173"/>
      <c r="C31" s="107" t="s">
        <v>188</v>
      </c>
      <c r="D31" s="110" t="s">
        <v>159</v>
      </c>
      <c r="E31" s="107" t="s">
        <v>189</v>
      </c>
      <c r="F31" s="71" t="s">
        <v>190</v>
      </c>
      <c r="G31" s="16">
        <v>10884</v>
      </c>
      <c r="H31" s="17" t="s">
        <v>191</v>
      </c>
      <c r="I31" s="70" t="s">
        <v>296</v>
      </c>
      <c r="J31" s="23" t="s">
        <v>286</v>
      </c>
      <c r="K31" s="17" t="s">
        <v>192</v>
      </c>
      <c r="L31" s="6">
        <v>132000</v>
      </c>
      <c r="M31" s="16">
        <v>10930</v>
      </c>
      <c r="N31" s="17" t="s">
        <v>192</v>
      </c>
      <c r="O31" s="17" t="s">
        <v>193</v>
      </c>
      <c r="P31" s="17">
        <v>1</v>
      </c>
      <c r="Q31" s="17"/>
      <c r="R31" s="17"/>
      <c r="S31" s="17"/>
      <c r="T31" s="17" t="s">
        <v>141</v>
      </c>
      <c r="U31" s="17" t="s">
        <v>297</v>
      </c>
      <c r="V31" s="17" t="s">
        <v>298</v>
      </c>
      <c r="W31" s="20" t="s">
        <v>299</v>
      </c>
      <c r="X31" s="17" t="s">
        <v>167</v>
      </c>
      <c r="Y31" s="17" t="s">
        <v>298</v>
      </c>
      <c r="Z31" s="17" t="s">
        <v>300</v>
      </c>
      <c r="AA31" s="17">
        <v>0</v>
      </c>
      <c r="AB31" s="17">
        <v>0</v>
      </c>
      <c r="AC31" s="13">
        <v>0</v>
      </c>
      <c r="AD31" s="1">
        <v>0</v>
      </c>
      <c r="AE31" s="9">
        <v>148249.98000000001</v>
      </c>
      <c r="AF31" s="80">
        <f>132000+142310.59</f>
        <v>274310.58999999997</v>
      </c>
      <c r="AG31" s="15">
        <f>11555.49+11555.49+11638</f>
        <v>34748.979999999996</v>
      </c>
      <c r="AH31" s="7">
        <f t="shared" ref="AH31:AH34" si="0">AF31+AG31</f>
        <v>309059.56999999995</v>
      </c>
      <c r="AI31" s="18"/>
      <c r="AJ31" s="21"/>
      <c r="AK31" s="17"/>
      <c r="AL31" s="21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</row>
    <row r="32" spans="1:56" ht="38.25" x14ac:dyDescent="0.25">
      <c r="A32" s="182">
        <v>4</v>
      </c>
      <c r="B32" s="173"/>
      <c r="C32" s="107"/>
      <c r="D32" s="110"/>
      <c r="E32" s="107"/>
      <c r="F32" s="71" t="s">
        <v>194</v>
      </c>
      <c r="G32" s="16">
        <v>10884</v>
      </c>
      <c r="H32" s="17" t="s">
        <v>195</v>
      </c>
      <c r="I32" s="70" t="s">
        <v>323</v>
      </c>
      <c r="J32" s="17" t="s">
        <v>196</v>
      </c>
      <c r="K32" s="17" t="s">
        <v>197</v>
      </c>
      <c r="L32" s="6">
        <v>64999.92</v>
      </c>
      <c r="M32" s="16">
        <v>10924</v>
      </c>
      <c r="N32" s="17" t="s">
        <v>197</v>
      </c>
      <c r="O32" s="17" t="s">
        <v>198</v>
      </c>
      <c r="P32" s="17">
        <v>1</v>
      </c>
      <c r="Q32" s="17"/>
      <c r="R32" s="17"/>
      <c r="S32" s="17"/>
      <c r="T32" s="17" t="s">
        <v>141</v>
      </c>
      <c r="U32" s="17" t="s">
        <v>310</v>
      </c>
      <c r="V32" s="23" t="s">
        <v>311</v>
      </c>
      <c r="W32" s="20" t="s">
        <v>312</v>
      </c>
      <c r="X32" s="17" t="s">
        <v>313</v>
      </c>
      <c r="Y32" s="23" t="s">
        <v>314</v>
      </c>
      <c r="Z32" s="17" t="s">
        <v>309</v>
      </c>
      <c r="AA32" s="17">
        <v>25</v>
      </c>
      <c r="AB32" s="17">
        <v>0</v>
      </c>
      <c r="AC32" s="13">
        <v>16249.98</v>
      </c>
      <c r="AD32" s="1">
        <v>0</v>
      </c>
      <c r="AE32" s="22">
        <f>L32-AD32+AC32</f>
        <v>81249.899999999994</v>
      </c>
      <c r="AF32" s="80">
        <f>80241.63+88025.08</f>
        <v>168266.71000000002</v>
      </c>
      <c r="AG32" s="14">
        <f>7783.45+7777.18+7783.45</f>
        <v>23344.080000000002</v>
      </c>
      <c r="AH32" s="7">
        <f t="shared" si="0"/>
        <v>191610.79000000004</v>
      </c>
      <c r="AI32" s="18"/>
      <c r="AJ32" s="21"/>
      <c r="AK32" s="17"/>
      <c r="AL32" s="21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</row>
    <row r="33" spans="1:56" x14ac:dyDescent="0.25">
      <c r="A33" s="182">
        <v>5</v>
      </c>
      <c r="B33" s="174" t="s">
        <v>260</v>
      </c>
      <c r="C33" s="21" t="s">
        <v>259</v>
      </c>
      <c r="D33" s="71" t="s">
        <v>122</v>
      </c>
      <c r="E33" s="17" t="s">
        <v>128</v>
      </c>
      <c r="F33" s="71" t="s">
        <v>247</v>
      </c>
      <c r="G33" s="16">
        <v>10909</v>
      </c>
      <c r="H33" s="17" t="s">
        <v>246</v>
      </c>
      <c r="I33" s="70" t="s">
        <v>237</v>
      </c>
      <c r="J33" s="17" t="s">
        <v>238</v>
      </c>
      <c r="K33" s="17" t="s">
        <v>248</v>
      </c>
      <c r="L33" s="6">
        <v>556998</v>
      </c>
      <c r="M33" s="16">
        <v>10997</v>
      </c>
      <c r="N33" s="17" t="s">
        <v>248</v>
      </c>
      <c r="O33" s="17" t="s">
        <v>156</v>
      </c>
      <c r="P33" s="17">
        <v>1</v>
      </c>
      <c r="Q33" s="17"/>
      <c r="R33" s="17"/>
      <c r="S33" s="17"/>
      <c r="T33" s="17" t="s">
        <v>141</v>
      </c>
      <c r="U33" s="17" t="s">
        <v>165</v>
      </c>
      <c r="V33" s="17" t="s">
        <v>156</v>
      </c>
      <c r="W33" s="20">
        <v>11252</v>
      </c>
      <c r="X33" s="17" t="s">
        <v>167</v>
      </c>
      <c r="Y33" s="17" t="s">
        <v>156</v>
      </c>
      <c r="Z33" s="17" t="s">
        <v>261</v>
      </c>
      <c r="AA33" s="17">
        <v>0</v>
      </c>
      <c r="AB33" s="17">
        <v>0</v>
      </c>
      <c r="AC33" s="17">
        <v>0</v>
      </c>
      <c r="AD33" s="1">
        <v>0</v>
      </c>
      <c r="AE33" s="22">
        <f>L33-AD33+AC33</f>
        <v>556998</v>
      </c>
      <c r="AF33" s="81">
        <f>52033.87+99621.97</f>
        <v>151655.84</v>
      </c>
      <c r="AG33" s="14"/>
      <c r="AH33" s="7">
        <f t="shared" si="0"/>
        <v>151655.84</v>
      </c>
      <c r="AI33" s="18" t="s">
        <v>249</v>
      </c>
      <c r="AJ33" s="20">
        <v>10909</v>
      </c>
      <c r="AK33" s="17" t="s">
        <v>250</v>
      </c>
      <c r="AL33" s="20">
        <v>10909</v>
      </c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</row>
    <row r="34" spans="1:56" x14ac:dyDescent="0.25">
      <c r="A34" s="180">
        <v>6</v>
      </c>
      <c r="B34" s="173"/>
      <c r="C34" s="107"/>
      <c r="D34" s="110"/>
      <c r="E34" s="107"/>
      <c r="F34" s="110" t="s">
        <v>200</v>
      </c>
      <c r="G34" s="103"/>
      <c r="H34" s="121" t="s">
        <v>201</v>
      </c>
      <c r="I34" s="111" t="s">
        <v>136</v>
      </c>
      <c r="J34" s="107" t="s">
        <v>137</v>
      </c>
      <c r="K34" s="107" t="s">
        <v>202</v>
      </c>
      <c r="L34" s="120">
        <v>11970</v>
      </c>
      <c r="M34" s="103">
        <v>11024</v>
      </c>
      <c r="N34" s="107" t="s">
        <v>202</v>
      </c>
      <c r="O34" s="119" t="s">
        <v>287</v>
      </c>
      <c r="P34" s="107"/>
      <c r="Q34" s="107"/>
      <c r="R34" s="107"/>
      <c r="S34" s="107"/>
      <c r="T34" s="107"/>
      <c r="U34" s="17" t="s">
        <v>165</v>
      </c>
      <c r="V34" s="17" t="s">
        <v>205</v>
      </c>
      <c r="W34" s="20">
        <v>11131</v>
      </c>
      <c r="X34" s="17" t="s">
        <v>167</v>
      </c>
      <c r="Y34" s="17" t="s">
        <v>205</v>
      </c>
      <c r="Z34" s="17" t="s">
        <v>204</v>
      </c>
      <c r="AA34" s="107">
        <v>0</v>
      </c>
      <c r="AB34" s="107">
        <v>0</v>
      </c>
      <c r="AC34" s="107">
        <v>0</v>
      </c>
      <c r="AD34" s="115">
        <v>0</v>
      </c>
      <c r="AE34" s="116">
        <f>L34-AD35+AC35</f>
        <v>11970</v>
      </c>
      <c r="AF34" s="117">
        <f>19950+23940</f>
        <v>43890</v>
      </c>
      <c r="AG34" s="118">
        <f>1995+1995</f>
        <v>3990</v>
      </c>
      <c r="AH34" s="116">
        <f t="shared" si="0"/>
        <v>47880</v>
      </c>
      <c r="AI34" s="108" t="s">
        <v>209</v>
      </c>
      <c r="AJ34" s="113">
        <v>10799</v>
      </c>
      <c r="AK34" s="107" t="s">
        <v>210</v>
      </c>
      <c r="AL34" s="114">
        <v>10799</v>
      </c>
      <c r="AM34" s="112"/>
      <c r="AN34" s="112"/>
      <c r="AO34" s="112"/>
      <c r="AP34" s="112"/>
      <c r="AQ34" s="112"/>
      <c r="AR34" s="112"/>
      <c r="AS34" s="112"/>
      <c r="AT34" s="112"/>
      <c r="AU34" s="112"/>
      <c r="AV34" s="112"/>
      <c r="AW34" s="112"/>
      <c r="AX34" s="112"/>
      <c r="AY34" s="112"/>
      <c r="AZ34" s="112"/>
      <c r="BA34" s="112"/>
      <c r="BB34" s="112"/>
      <c r="BC34" s="112"/>
      <c r="BD34" s="112"/>
    </row>
    <row r="35" spans="1:56" x14ac:dyDescent="0.25">
      <c r="A35" s="180"/>
      <c r="B35" s="173"/>
      <c r="C35" s="107"/>
      <c r="D35" s="110"/>
      <c r="E35" s="107"/>
      <c r="F35" s="110"/>
      <c r="G35" s="103"/>
      <c r="H35" s="122"/>
      <c r="I35" s="111"/>
      <c r="J35" s="107"/>
      <c r="K35" s="107"/>
      <c r="L35" s="120"/>
      <c r="M35" s="103"/>
      <c r="N35" s="107"/>
      <c r="O35" s="119"/>
      <c r="P35" s="107"/>
      <c r="Q35" s="107"/>
      <c r="R35" s="107"/>
      <c r="S35" s="107"/>
      <c r="T35" s="107"/>
      <c r="U35" s="17" t="s">
        <v>170</v>
      </c>
      <c r="V35" s="66" t="s">
        <v>204</v>
      </c>
      <c r="W35" s="20">
        <v>11221</v>
      </c>
      <c r="X35" s="17" t="s">
        <v>167</v>
      </c>
      <c r="Y35" s="17" t="s">
        <v>204</v>
      </c>
      <c r="Z35" s="67" t="s">
        <v>207</v>
      </c>
      <c r="AA35" s="107"/>
      <c r="AB35" s="107"/>
      <c r="AC35" s="107"/>
      <c r="AD35" s="115"/>
      <c r="AE35" s="116"/>
      <c r="AF35" s="117"/>
      <c r="AG35" s="118"/>
      <c r="AH35" s="116"/>
      <c r="AI35" s="108"/>
      <c r="AJ35" s="113"/>
      <c r="AK35" s="107"/>
      <c r="AL35" s="114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</row>
    <row r="36" spans="1:56" ht="30" x14ac:dyDescent="0.25">
      <c r="A36" s="180"/>
      <c r="B36" s="173"/>
      <c r="C36" s="107"/>
      <c r="D36" s="110"/>
      <c r="E36" s="107"/>
      <c r="F36" s="110"/>
      <c r="G36" s="103"/>
      <c r="H36" s="123"/>
      <c r="I36" s="111"/>
      <c r="J36" s="107"/>
      <c r="K36" s="107"/>
      <c r="L36" s="120"/>
      <c r="M36" s="103"/>
      <c r="N36" s="107"/>
      <c r="O36" s="119"/>
      <c r="P36" s="107"/>
      <c r="Q36" s="107"/>
      <c r="R36" s="107"/>
      <c r="S36" s="107"/>
      <c r="T36" s="107"/>
      <c r="U36" s="17" t="s">
        <v>303</v>
      </c>
      <c r="V36" s="68" t="s">
        <v>315</v>
      </c>
      <c r="W36" s="20" t="s">
        <v>316</v>
      </c>
      <c r="X36" s="17" t="s">
        <v>167</v>
      </c>
      <c r="Y36" s="17" t="s">
        <v>208</v>
      </c>
      <c r="Z36" s="21" t="s">
        <v>317</v>
      </c>
      <c r="AA36" s="107"/>
      <c r="AB36" s="107"/>
      <c r="AC36" s="107"/>
      <c r="AD36" s="115"/>
      <c r="AE36" s="116"/>
      <c r="AF36" s="117"/>
      <c r="AG36" s="118"/>
      <c r="AH36" s="116"/>
      <c r="AI36" s="108"/>
      <c r="AJ36" s="113"/>
      <c r="AK36" s="107"/>
      <c r="AL36" s="114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</row>
    <row r="37" spans="1:56" x14ac:dyDescent="0.25">
      <c r="A37" s="180">
        <v>7</v>
      </c>
      <c r="B37" s="173"/>
      <c r="C37" s="107"/>
      <c r="D37" s="110"/>
      <c r="E37" s="107"/>
      <c r="F37" s="110"/>
      <c r="G37" s="103"/>
      <c r="H37" s="121" t="s">
        <v>206</v>
      </c>
      <c r="I37" s="111"/>
      <c r="J37" s="107"/>
      <c r="K37" s="107" t="s">
        <v>202</v>
      </c>
      <c r="L37" s="120">
        <v>11970</v>
      </c>
      <c r="M37" s="103">
        <v>11024</v>
      </c>
      <c r="N37" s="107" t="s">
        <v>202</v>
      </c>
      <c r="O37" s="119" t="s">
        <v>287</v>
      </c>
      <c r="P37" s="107"/>
      <c r="Q37" s="107"/>
      <c r="R37" s="107"/>
      <c r="S37" s="107"/>
      <c r="T37" s="107"/>
      <c r="U37" s="17" t="s">
        <v>165</v>
      </c>
      <c r="V37" s="21" t="s">
        <v>205</v>
      </c>
      <c r="W37" s="20">
        <v>11131</v>
      </c>
      <c r="X37" s="17" t="s">
        <v>167</v>
      </c>
      <c r="Y37" s="21" t="s">
        <v>203</v>
      </c>
      <c r="Z37" s="21" t="s">
        <v>204</v>
      </c>
      <c r="AA37" s="107">
        <v>0</v>
      </c>
      <c r="AB37" s="107">
        <v>0</v>
      </c>
      <c r="AC37" s="107">
        <v>0</v>
      </c>
      <c r="AD37" s="115">
        <v>0</v>
      </c>
      <c r="AE37" s="116">
        <f>L37-AD38+AC38</f>
        <v>11970</v>
      </c>
      <c r="AF37" s="117">
        <f>11970+7980+23940</f>
        <v>43890</v>
      </c>
      <c r="AG37" s="118">
        <f>1995+1995</f>
        <v>3990</v>
      </c>
      <c r="AH37" s="116">
        <f>AF37+AG37</f>
        <v>47880</v>
      </c>
      <c r="AI37" s="108"/>
      <c r="AJ37" s="113"/>
      <c r="AK37" s="107"/>
      <c r="AL37" s="114"/>
      <c r="AM37" s="112"/>
      <c r="AN37" s="112"/>
      <c r="AO37" s="112"/>
      <c r="AP37" s="112"/>
      <c r="AQ37" s="112"/>
      <c r="AR37" s="112"/>
      <c r="AS37" s="112"/>
      <c r="AT37" s="112"/>
      <c r="AU37" s="112"/>
      <c r="AV37" s="112"/>
      <c r="AW37" s="112"/>
      <c r="AX37" s="112"/>
      <c r="AY37" s="112"/>
      <c r="AZ37" s="112"/>
      <c r="BA37" s="112"/>
      <c r="BB37" s="112"/>
      <c r="BC37" s="112"/>
      <c r="BD37" s="112"/>
    </row>
    <row r="38" spans="1:56" x14ac:dyDescent="0.25">
      <c r="A38" s="180"/>
      <c r="B38" s="173"/>
      <c r="C38" s="107"/>
      <c r="D38" s="110"/>
      <c r="E38" s="107"/>
      <c r="F38" s="110"/>
      <c r="G38" s="103"/>
      <c r="H38" s="122"/>
      <c r="I38" s="111"/>
      <c r="J38" s="107"/>
      <c r="K38" s="107"/>
      <c r="L38" s="120"/>
      <c r="M38" s="103"/>
      <c r="N38" s="107"/>
      <c r="O38" s="119"/>
      <c r="P38" s="107"/>
      <c r="Q38" s="107"/>
      <c r="R38" s="107"/>
      <c r="S38" s="107"/>
      <c r="T38" s="107"/>
      <c r="U38" s="17" t="s">
        <v>170</v>
      </c>
      <c r="V38" s="21" t="s">
        <v>204</v>
      </c>
      <c r="W38" s="20">
        <v>11221</v>
      </c>
      <c r="X38" s="17" t="s">
        <v>167</v>
      </c>
      <c r="Y38" s="21" t="s">
        <v>204</v>
      </c>
      <c r="Z38" s="21" t="s">
        <v>207</v>
      </c>
      <c r="AA38" s="107"/>
      <c r="AB38" s="107"/>
      <c r="AC38" s="107"/>
      <c r="AD38" s="115"/>
      <c r="AE38" s="116"/>
      <c r="AF38" s="117"/>
      <c r="AG38" s="118"/>
      <c r="AH38" s="116"/>
      <c r="AI38" s="108"/>
      <c r="AJ38" s="113"/>
      <c r="AK38" s="107"/>
      <c r="AL38" s="114"/>
      <c r="AM38" s="112"/>
      <c r="AN38" s="112"/>
      <c r="AO38" s="112"/>
      <c r="AP38" s="112"/>
      <c r="AQ38" s="112"/>
      <c r="AR38" s="112"/>
      <c r="AS38" s="112"/>
      <c r="AT38" s="112"/>
      <c r="AU38" s="112"/>
      <c r="AV38" s="112"/>
      <c r="AW38" s="112"/>
      <c r="AX38" s="112"/>
      <c r="AY38" s="112"/>
      <c r="AZ38" s="112"/>
      <c r="BA38" s="112"/>
      <c r="BB38" s="112"/>
      <c r="BC38" s="112"/>
      <c r="BD38" s="112"/>
    </row>
    <row r="39" spans="1:56" ht="25.5" x14ac:dyDescent="0.25">
      <c r="A39" s="180"/>
      <c r="B39" s="173"/>
      <c r="C39" s="107"/>
      <c r="D39" s="110"/>
      <c r="E39" s="107"/>
      <c r="F39" s="110"/>
      <c r="G39" s="103"/>
      <c r="H39" s="123"/>
      <c r="I39" s="111"/>
      <c r="J39" s="107"/>
      <c r="K39" s="107"/>
      <c r="L39" s="120"/>
      <c r="M39" s="103"/>
      <c r="N39" s="107"/>
      <c r="O39" s="119"/>
      <c r="P39" s="107"/>
      <c r="Q39" s="107"/>
      <c r="R39" s="107"/>
      <c r="S39" s="107"/>
      <c r="T39" s="107"/>
      <c r="U39" s="17" t="s">
        <v>303</v>
      </c>
      <c r="V39" s="21" t="s">
        <v>318</v>
      </c>
      <c r="W39" s="20" t="s">
        <v>319</v>
      </c>
      <c r="X39" s="17" t="s">
        <v>167</v>
      </c>
      <c r="Y39" s="21" t="s">
        <v>318</v>
      </c>
      <c r="Z39" s="21" t="s">
        <v>317</v>
      </c>
      <c r="AA39" s="107"/>
      <c r="AB39" s="107"/>
      <c r="AC39" s="107"/>
      <c r="AD39" s="115"/>
      <c r="AE39" s="116"/>
      <c r="AF39" s="117"/>
      <c r="AG39" s="118"/>
      <c r="AH39" s="116"/>
      <c r="AI39" s="108"/>
      <c r="AJ39" s="113"/>
      <c r="AK39" s="107"/>
      <c r="AL39" s="114"/>
      <c r="AM39" s="112"/>
      <c r="AN39" s="112"/>
      <c r="AO39" s="112"/>
      <c r="AP39" s="112"/>
      <c r="AQ39" s="112"/>
      <c r="AR39" s="112"/>
      <c r="AS39" s="112"/>
      <c r="AT39" s="112"/>
      <c r="AU39" s="112"/>
      <c r="AV39" s="112"/>
      <c r="AW39" s="112"/>
      <c r="AX39" s="112"/>
      <c r="AY39" s="112"/>
      <c r="AZ39" s="112"/>
      <c r="BA39" s="112"/>
      <c r="BB39" s="112"/>
      <c r="BC39" s="112"/>
      <c r="BD39" s="112"/>
    </row>
    <row r="40" spans="1:56" ht="25.5" x14ac:dyDescent="0.25">
      <c r="A40" s="182">
        <v>8</v>
      </c>
      <c r="B40" s="174" t="s">
        <v>263</v>
      </c>
      <c r="C40" s="17" t="s">
        <v>213</v>
      </c>
      <c r="D40" s="71" t="s">
        <v>211</v>
      </c>
      <c r="E40" s="17" t="s">
        <v>128</v>
      </c>
      <c r="F40" s="71" t="s">
        <v>214</v>
      </c>
      <c r="G40" s="16">
        <v>10935</v>
      </c>
      <c r="H40" s="16" t="s">
        <v>215</v>
      </c>
      <c r="I40" s="74" t="s">
        <v>216</v>
      </c>
      <c r="J40" s="17" t="s">
        <v>217</v>
      </c>
      <c r="K40" s="5" t="s">
        <v>218</v>
      </c>
      <c r="L40" s="24">
        <v>139249.44</v>
      </c>
      <c r="M40" s="16">
        <v>11060</v>
      </c>
      <c r="N40" s="5" t="s">
        <v>218</v>
      </c>
      <c r="O40" s="5" t="s">
        <v>219</v>
      </c>
      <c r="P40" s="17">
        <v>1</v>
      </c>
      <c r="Q40" s="17"/>
      <c r="R40" s="17"/>
      <c r="S40" s="17"/>
      <c r="T40" s="17" t="s">
        <v>141</v>
      </c>
      <c r="U40" s="17" t="s">
        <v>165</v>
      </c>
      <c r="V40" s="21" t="s">
        <v>222</v>
      </c>
      <c r="W40" s="20">
        <v>11325</v>
      </c>
      <c r="X40" s="17" t="s">
        <v>223</v>
      </c>
      <c r="Y40" s="21" t="s">
        <v>222</v>
      </c>
      <c r="Z40" s="21" t="s">
        <v>224</v>
      </c>
      <c r="AA40" s="17"/>
      <c r="AB40" s="17"/>
      <c r="AC40" s="17"/>
      <c r="AD40" s="1"/>
      <c r="AE40" s="24">
        <v>139249.44</v>
      </c>
      <c r="AF40" s="82">
        <f>87030.9+109981.27</f>
        <v>197012.16999999998</v>
      </c>
      <c r="AG40" s="22">
        <f>7736.08+7736.08</f>
        <v>15472.16</v>
      </c>
      <c r="AH40" s="22">
        <f t="shared" ref="AH40:AH48" si="1">AF40+AG40</f>
        <v>212484.33</v>
      </c>
      <c r="AI40" s="18" t="s">
        <v>220</v>
      </c>
      <c r="AJ40" s="16">
        <v>10935</v>
      </c>
      <c r="AK40" s="24" t="s">
        <v>221</v>
      </c>
      <c r="AL40" s="16">
        <v>10935</v>
      </c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</row>
    <row r="41" spans="1:56" x14ac:dyDescent="0.25">
      <c r="A41" s="182">
        <v>9</v>
      </c>
      <c r="B41" s="174"/>
      <c r="C41" s="17" t="s">
        <v>225</v>
      </c>
      <c r="D41" s="71" t="s">
        <v>175</v>
      </c>
      <c r="E41" s="17" t="s">
        <v>128</v>
      </c>
      <c r="F41" s="71" t="s">
        <v>226</v>
      </c>
      <c r="G41" s="16">
        <v>10970</v>
      </c>
      <c r="H41" s="16" t="s">
        <v>227</v>
      </c>
      <c r="I41" s="74" t="s">
        <v>228</v>
      </c>
      <c r="J41" s="17" t="s">
        <v>229</v>
      </c>
      <c r="K41" s="17" t="s">
        <v>231</v>
      </c>
      <c r="L41" s="24">
        <v>6160</v>
      </c>
      <c r="M41" s="16">
        <v>11091</v>
      </c>
      <c r="N41" s="17" t="s">
        <v>231</v>
      </c>
      <c r="O41" s="17" t="s">
        <v>230</v>
      </c>
      <c r="P41" s="17">
        <v>1</v>
      </c>
      <c r="Q41" s="17"/>
      <c r="R41" s="17"/>
      <c r="S41" s="17"/>
      <c r="T41" s="17" t="s">
        <v>130</v>
      </c>
      <c r="U41" s="17" t="s">
        <v>165</v>
      </c>
      <c r="V41" s="21" t="s">
        <v>230</v>
      </c>
      <c r="W41" s="20">
        <v>11364</v>
      </c>
      <c r="X41" s="17" t="s">
        <v>167</v>
      </c>
      <c r="Y41" s="21" t="s">
        <v>230</v>
      </c>
      <c r="Z41" s="21" t="s">
        <v>233</v>
      </c>
      <c r="AA41" s="17"/>
      <c r="AB41" s="17"/>
      <c r="AC41" s="17"/>
      <c r="AD41" s="1"/>
      <c r="AE41" s="24">
        <v>6160</v>
      </c>
      <c r="AF41" s="8">
        <f>1969+1539.4</f>
        <v>3508.4</v>
      </c>
      <c r="AG41" s="22"/>
      <c r="AH41" s="22">
        <f t="shared" si="1"/>
        <v>3508.4</v>
      </c>
      <c r="AI41" s="18" t="s">
        <v>199</v>
      </c>
      <c r="AJ41" s="16">
        <v>10970</v>
      </c>
      <c r="AK41" s="17" t="s">
        <v>232</v>
      </c>
      <c r="AL41" s="16">
        <v>10970</v>
      </c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</row>
    <row r="42" spans="1:56" ht="38.25" x14ac:dyDescent="0.25">
      <c r="A42" s="182">
        <v>10</v>
      </c>
      <c r="B42" s="174" t="s">
        <v>244</v>
      </c>
      <c r="C42" s="17" t="s">
        <v>234</v>
      </c>
      <c r="D42" s="71" t="s">
        <v>122</v>
      </c>
      <c r="E42" s="17" t="s">
        <v>128</v>
      </c>
      <c r="F42" s="71" t="s">
        <v>236</v>
      </c>
      <c r="G42" s="20">
        <v>11029</v>
      </c>
      <c r="H42" s="28" t="s">
        <v>235</v>
      </c>
      <c r="I42" s="74" t="s">
        <v>237</v>
      </c>
      <c r="J42" s="17" t="s">
        <v>238</v>
      </c>
      <c r="K42" s="17" t="s">
        <v>239</v>
      </c>
      <c r="L42" s="24">
        <v>20459</v>
      </c>
      <c r="M42" s="20">
        <v>11128</v>
      </c>
      <c r="N42" s="17" t="s">
        <v>239</v>
      </c>
      <c r="O42" s="17" t="s">
        <v>240</v>
      </c>
      <c r="P42" s="17">
        <v>1</v>
      </c>
      <c r="Q42" s="17"/>
      <c r="R42" s="17"/>
      <c r="S42" s="17"/>
      <c r="T42" s="17" t="s">
        <v>241</v>
      </c>
      <c r="U42" s="17" t="s">
        <v>165</v>
      </c>
      <c r="V42" s="20" t="s">
        <v>242</v>
      </c>
      <c r="W42" s="20">
        <v>11365</v>
      </c>
      <c r="X42" s="17" t="s">
        <v>167</v>
      </c>
      <c r="Y42" s="21" t="s">
        <v>242</v>
      </c>
      <c r="Z42" s="21" t="s">
        <v>243</v>
      </c>
      <c r="AA42" s="17"/>
      <c r="AB42" s="17"/>
      <c r="AC42" s="17"/>
      <c r="AD42" s="1"/>
      <c r="AE42" s="24">
        <v>20459</v>
      </c>
      <c r="AF42" s="8">
        <f>2678.14+2400</f>
        <v>5078.1399999999994</v>
      </c>
      <c r="AG42" s="22"/>
      <c r="AH42" s="22">
        <f t="shared" si="1"/>
        <v>5078.1399999999994</v>
      </c>
      <c r="AI42" s="18" t="s">
        <v>244</v>
      </c>
      <c r="AJ42" s="20">
        <v>11029</v>
      </c>
      <c r="AK42" s="17" t="s">
        <v>245</v>
      </c>
      <c r="AL42" s="20">
        <v>11029</v>
      </c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</row>
    <row r="43" spans="1:56" ht="25.5" x14ac:dyDescent="0.25">
      <c r="A43" s="182">
        <v>11</v>
      </c>
      <c r="B43" s="174" t="s">
        <v>251</v>
      </c>
      <c r="C43" s="17" t="s">
        <v>252</v>
      </c>
      <c r="D43" s="71" t="s">
        <v>122</v>
      </c>
      <c r="E43" s="17" t="s">
        <v>128</v>
      </c>
      <c r="F43" s="71" t="s">
        <v>253</v>
      </c>
      <c r="G43" s="20" t="s">
        <v>254</v>
      </c>
      <c r="H43" s="28" t="s">
        <v>255</v>
      </c>
      <c r="I43" s="74" t="s">
        <v>256</v>
      </c>
      <c r="J43" s="17" t="s">
        <v>257</v>
      </c>
      <c r="K43" s="17" t="s">
        <v>281</v>
      </c>
      <c r="L43" s="24">
        <v>432000</v>
      </c>
      <c r="M43" s="20">
        <v>11161</v>
      </c>
      <c r="N43" s="17" t="s">
        <v>281</v>
      </c>
      <c r="O43" s="17" t="s">
        <v>282</v>
      </c>
      <c r="P43" s="17">
        <v>1</v>
      </c>
      <c r="Q43" s="17"/>
      <c r="R43" s="17"/>
      <c r="S43" s="17"/>
      <c r="T43" s="17" t="s">
        <v>141</v>
      </c>
      <c r="U43" s="17"/>
      <c r="V43" s="21"/>
      <c r="W43" s="17">
        <v>11161</v>
      </c>
      <c r="X43" s="17" t="s">
        <v>288</v>
      </c>
      <c r="Y43" s="21"/>
      <c r="Z43" s="21"/>
      <c r="AA43" s="17"/>
      <c r="AB43" s="17"/>
      <c r="AC43" s="17"/>
      <c r="AD43" s="1"/>
      <c r="AE43" s="24">
        <v>432000</v>
      </c>
      <c r="AF43" s="8">
        <f>27600+432000</f>
        <v>459600</v>
      </c>
      <c r="AG43" s="22">
        <f>36000+36000</f>
        <v>72000</v>
      </c>
      <c r="AH43" s="22">
        <f t="shared" si="1"/>
        <v>531600</v>
      </c>
      <c r="AI43" s="18" t="s">
        <v>258</v>
      </c>
      <c r="AJ43" s="20" t="s">
        <v>254</v>
      </c>
      <c r="AK43" s="21" t="s">
        <v>262</v>
      </c>
      <c r="AL43" s="20" t="s">
        <v>254</v>
      </c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</row>
    <row r="44" spans="1:56" ht="76.5" x14ac:dyDescent="0.25">
      <c r="A44" s="182">
        <v>12</v>
      </c>
      <c r="B44" s="174" t="s">
        <v>119</v>
      </c>
      <c r="C44" s="17" t="s">
        <v>127</v>
      </c>
      <c r="D44" s="71" t="s">
        <v>122</v>
      </c>
      <c r="E44" s="17" t="s">
        <v>128</v>
      </c>
      <c r="F44" s="71" t="s">
        <v>129</v>
      </c>
      <c r="G44" s="16">
        <v>11247</v>
      </c>
      <c r="H44" s="28" t="s">
        <v>118</v>
      </c>
      <c r="I44" s="70" t="s">
        <v>123</v>
      </c>
      <c r="J44" s="17" t="s">
        <v>124</v>
      </c>
      <c r="K44" s="17" t="s">
        <v>125</v>
      </c>
      <c r="L44" s="24">
        <v>7064947</v>
      </c>
      <c r="M44" s="16">
        <v>11281</v>
      </c>
      <c r="N44" s="17" t="s">
        <v>125</v>
      </c>
      <c r="O44" s="17" t="s">
        <v>126</v>
      </c>
      <c r="P44" s="17">
        <v>1</v>
      </c>
      <c r="Q44" s="17"/>
      <c r="R44" s="17"/>
      <c r="S44" s="17"/>
      <c r="T44" s="17" t="s">
        <v>130</v>
      </c>
      <c r="U44" s="17"/>
      <c r="V44" s="17"/>
      <c r="W44" s="17"/>
      <c r="X44" s="17"/>
      <c r="Y44" s="17"/>
      <c r="Z44" s="17"/>
      <c r="AA44" s="17"/>
      <c r="AB44" s="17"/>
      <c r="AC44" s="17"/>
      <c r="AD44" s="1"/>
      <c r="AE44" s="24">
        <v>7064947</v>
      </c>
      <c r="AF44" s="8">
        <f>584905.12</f>
        <v>584905.12</v>
      </c>
      <c r="AG44" s="24">
        <f>28500.81+22100.86+72468.88</f>
        <v>123070.55</v>
      </c>
      <c r="AH44" s="22">
        <f t="shared" si="1"/>
        <v>707975.67</v>
      </c>
      <c r="AI44" s="10" t="s">
        <v>120</v>
      </c>
      <c r="AJ44" s="16">
        <v>11273</v>
      </c>
      <c r="AK44" s="18" t="s">
        <v>121</v>
      </c>
      <c r="AL44" s="11">
        <v>11273</v>
      </c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</row>
    <row r="45" spans="1:56" ht="25.5" x14ac:dyDescent="0.25">
      <c r="A45" s="182">
        <v>13</v>
      </c>
      <c r="B45" s="173" t="s">
        <v>131</v>
      </c>
      <c r="C45" s="107" t="s">
        <v>132</v>
      </c>
      <c r="D45" s="110" t="s">
        <v>122</v>
      </c>
      <c r="E45" s="107" t="s">
        <v>133</v>
      </c>
      <c r="F45" s="71" t="s">
        <v>139</v>
      </c>
      <c r="G45" s="103">
        <v>11215</v>
      </c>
      <c r="H45" s="28" t="s">
        <v>134</v>
      </c>
      <c r="I45" s="111" t="s">
        <v>136</v>
      </c>
      <c r="J45" s="107" t="s">
        <v>137</v>
      </c>
      <c r="K45" s="17" t="s">
        <v>125</v>
      </c>
      <c r="L45" s="24">
        <v>60000</v>
      </c>
      <c r="M45" s="16">
        <v>11282</v>
      </c>
      <c r="N45" s="17" t="s">
        <v>125</v>
      </c>
      <c r="O45" s="17" t="s">
        <v>126</v>
      </c>
      <c r="P45" s="107">
        <v>1</v>
      </c>
      <c r="Q45" s="17"/>
      <c r="R45" s="17"/>
      <c r="S45" s="17"/>
      <c r="T45" s="107" t="s">
        <v>141</v>
      </c>
      <c r="U45" s="17"/>
      <c r="V45" s="17"/>
      <c r="W45" s="17"/>
      <c r="X45" s="17"/>
      <c r="Y45" s="17"/>
      <c r="Z45" s="17"/>
      <c r="AA45" s="17"/>
      <c r="AB45" s="17"/>
      <c r="AC45" s="17"/>
      <c r="AD45" s="1"/>
      <c r="AE45" s="24">
        <v>60000</v>
      </c>
      <c r="AF45" s="8">
        <f>43083.33</f>
        <v>43083.33</v>
      </c>
      <c r="AG45" s="13">
        <f>5000+5000</f>
        <v>10000</v>
      </c>
      <c r="AH45" s="22">
        <f t="shared" si="1"/>
        <v>53083.33</v>
      </c>
      <c r="AI45" s="108" t="s">
        <v>135</v>
      </c>
      <c r="AJ45" s="103">
        <v>11232</v>
      </c>
      <c r="AK45" s="109" t="s">
        <v>143</v>
      </c>
      <c r="AL45" s="103">
        <v>11232</v>
      </c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</row>
    <row r="46" spans="1:56" ht="25.5" x14ac:dyDescent="0.25">
      <c r="A46" s="182">
        <v>14</v>
      </c>
      <c r="B46" s="173"/>
      <c r="C46" s="107"/>
      <c r="D46" s="110"/>
      <c r="E46" s="107"/>
      <c r="F46" s="71" t="s">
        <v>140</v>
      </c>
      <c r="G46" s="103"/>
      <c r="H46" s="28" t="s">
        <v>135</v>
      </c>
      <c r="I46" s="111"/>
      <c r="J46" s="107"/>
      <c r="K46" s="17" t="s">
        <v>138</v>
      </c>
      <c r="L46" s="24">
        <v>30000</v>
      </c>
      <c r="M46" s="16">
        <v>11320</v>
      </c>
      <c r="N46" s="17" t="s">
        <v>138</v>
      </c>
      <c r="O46" s="17" t="s">
        <v>142</v>
      </c>
      <c r="P46" s="107"/>
      <c r="Q46" s="17"/>
      <c r="R46" s="17"/>
      <c r="S46" s="17"/>
      <c r="T46" s="107"/>
      <c r="U46" s="17"/>
      <c r="V46" s="17"/>
      <c r="W46" s="17"/>
      <c r="X46" s="17"/>
      <c r="Y46" s="17"/>
      <c r="Z46" s="17"/>
      <c r="AA46" s="17"/>
      <c r="AB46" s="17"/>
      <c r="AC46" s="17"/>
      <c r="AD46" s="1"/>
      <c r="AE46" s="22">
        <f t="shared" ref="AE46:AE48" si="2">L46-AD46+AC46</f>
        <v>30000</v>
      </c>
      <c r="AF46" s="8">
        <f>16750</f>
        <v>16750</v>
      </c>
      <c r="AG46" s="13">
        <f>2500+2500</f>
        <v>5000</v>
      </c>
      <c r="AH46" s="22">
        <f t="shared" si="1"/>
        <v>21750</v>
      </c>
      <c r="AI46" s="108"/>
      <c r="AJ46" s="103"/>
      <c r="AK46" s="109"/>
      <c r="AL46" s="103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</row>
    <row r="47" spans="1:56" ht="25.5" x14ac:dyDescent="0.25">
      <c r="A47" s="182">
        <v>15</v>
      </c>
      <c r="B47" s="174" t="s">
        <v>144</v>
      </c>
      <c r="C47" s="17"/>
      <c r="D47" s="71" t="s">
        <v>145</v>
      </c>
      <c r="E47" s="17"/>
      <c r="F47" s="71" t="s">
        <v>146</v>
      </c>
      <c r="G47" s="16"/>
      <c r="H47" s="28" t="s">
        <v>147</v>
      </c>
      <c r="I47" s="70" t="s">
        <v>148</v>
      </c>
      <c r="J47" s="17" t="s">
        <v>149</v>
      </c>
      <c r="K47" s="17" t="s">
        <v>150</v>
      </c>
      <c r="L47" s="24">
        <v>139000</v>
      </c>
      <c r="M47" s="16">
        <v>11273</v>
      </c>
      <c r="N47" s="17" t="s">
        <v>151</v>
      </c>
      <c r="O47" s="17" t="s">
        <v>152</v>
      </c>
      <c r="P47" s="17">
        <v>1</v>
      </c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"/>
      <c r="AE47" s="22">
        <f t="shared" si="2"/>
        <v>139000</v>
      </c>
      <c r="AF47" s="8">
        <f>137103.15</f>
        <v>137103.15</v>
      </c>
      <c r="AG47" s="24">
        <f>938.31+1364.31+168.96</f>
        <v>2471.58</v>
      </c>
      <c r="AH47" s="22">
        <f t="shared" si="1"/>
        <v>139574.72999999998</v>
      </c>
      <c r="AI47" s="17"/>
      <c r="AJ47" s="17"/>
      <c r="AK47" s="17"/>
      <c r="AL47" s="17"/>
      <c r="AM47" s="19" t="s">
        <v>153</v>
      </c>
      <c r="AN47" s="19" t="s">
        <v>154</v>
      </c>
      <c r="AO47" s="16">
        <v>11247</v>
      </c>
      <c r="AP47" s="12" t="s">
        <v>155</v>
      </c>
      <c r="AQ47" s="16">
        <v>11247</v>
      </c>
      <c r="AR47" s="12" t="s">
        <v>155</v>
      </c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</row>
    <row r="48" spans="1:56" ht="25.5" x14ac:dyDescent="0.25">
      <c r="A48" s="182">
        <v>16</v>
      </c>
      <c r="B48" s="174" t="s">
        <v>290</v>
      </c>
      <c r="C48" s="17" t="s">
        <v>291</v>
      </c>
      <c r="D48" s="71" t="s">
        <v>175</v>
      </c>
      <c r="E48" s="17" t="s">
        <v>133</v>
      </c>
      <c r="F48" s="72" t="s">
        <v>292</v>
      </c>
      <c r="G48" s="16">
        <v>11296</v>
      </c>
      <c r="H48" s="17"/>
      <c r="I48" s="70" t="s">
        <v>293</v>
      </c>
      <c r="J48" s="17" t="s">
        <v>294</v>
      </c>
      <c r="K48" s="17" t="s">
        <v>289</v>
      </c>
      <c r="L48" s="24">
        <v>2014047.1</v>
      </c>
      <c r="M48" s="20">
        <v>11414</v>
      </c>
      <c r="N48" s="17" t="s">
        <v>289</v>
      </c>
      <c r="O48" s="17" t="s">
        <v>295</v>
      </c>
      <c r="P48" s="17">
        <v>1</v>
      </c>
      <c r="Q48" s="17"/>
      <c r="R48" s="17"/>
      <c r="S48" s="17"/>
      <c r="T48" s="17" t="s">
        <v>130</v>
      </c>
      <c r="U48" s="17"/>
      <c r="V48" s="17"/>
      <c r="W48" s="17"/>
      <c r="X48" s="17"/>
      <c r="Y48" s="17"/>
      <c r="Z48" s="17"/>
      <c r="AA48" s="17"/>
      <c r="AB48" s="17"/>
      <c r="AC48" s="17"/>
      <c r="AD48" s="1"/>
      <c r="AE48" s="22">
        <f t="shared" si="2"/>
        <v>2014047.1</v>
      </c>
      <c r="AF48" s="8">
        <f>100153.9</f>
        <v>100153.9</v>
      </c>
      <c r="AG48" s="24">
        <f>72921.2+64614.97+75547.83</f>
        <v>213084</v>
      </c>
      <c r="AH48" s="22">
        <f t="shared" si="1"/>
        <v>313237.90000000002</v>
      </c>
      <c r="AI48" s="17"/>
      <c r="AJ48" s="17"/>
      <c r="AK48" s="17" t="s">
        <v>344</v>
      </c>
      <c r="AL48" s="16">
        <v>26266</v>
      </c>
      <c r="AM48" s="3"/>
      <c r="AN48" s="4"/>
      <c r="AO48" s="20"/>
      <c r="AP48" s="21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</row>
    <row r="49" spans="1:56" ht="25.5" x14ac:dyDescent="0.25">
      <c r="A49" s="182">
        <v>17</v>
      </c>
      <c r="B49" s="174"/>
      <c r="C49" s="17"/>
      <c r="D49" s="71" t="s">
        <v>145</v>
      </c>
      <c r="E49" s="17"/>
      <c r="F49" s="72" t="s">
        <v>329</v>
      </c>
      <c r="G49" s="16"/>
      <c r="H49" s="17"/>
      <c r="I49" s="70" t="s">
        <v>324</v>
      </c>
      <c r="J49" s="17" t="s">
        <v>325</v>
      </c>
      <c r="K49" s="17" t="s">
        <v>326</v>
      </c>
      <c r="L49" s="24">
        <v>30</v>
      </c>
      <c r="M49" s="20"/>
      <c r="N49" s="17"/>
      <c r="O49" s="17"/>
      <c r="P49" s="17">
        <v>1</v>
      </c>
      <c r="Q49" s="17"/>
      <c r="R49" s="17"/>
      <c r="S49" s="17"/>
      <c r="T49" s="17" t="s">
        <v>141</v>
      </c>
      <c r="U49" s="17"/>
      <c r="V49" s="17"/>
      <c r="W49" s="17"/>
      <c r="X49" s="17"/>
      <c r="Y49" s="17"/>
      <c r="Z49" s="17"/>
      <c r="AA49" s="17"/>
      <c r="AB49" s="17"/>
      <c r="AC49" s="17"/>
      <c r="AD49" s="1"/>
      <c r="AE49" s="22"/>
      <c r="AF49" s="8"/>
      <c r="AG49" s="24">
        <v>30</v>
      </c>
      <c r="AH49" s="22">
        <v>30</v>
      </c>
      <c r="AI49" s="17"/>
      <c r="AJ49" s="17"/>
      <c r="AK49" s="17"/>
      <c r="AL49" s="17"/>
      <c r="AM49" s="19" t="s">
        <v>153</v>
      </c>
      <c r="AN49" s="19" t="s">
        <v>154</v>
      </c>
      <c r="AO49" s="20">
        <v>11496</v>
      </c>
      <c r="AP49" s="21" t="s">
        <v>327</v>
      </c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</row>
    <row r="50" spans="1:56" ht="25.5" x14ac:dyDescent="0.25">
      <c r="A50" s="182">
        <v>18</v>
      </c>
      <c r="B50" s="174"/>
      <c r="C50" s="17"/>
      <c r="D50" s="71" t="s">
        <v>145</v>
      </c>
      <c r="E50" s="17"/>
      <c r="F50" s="72" t="s">
        <v>328</v>
      </c>
      <c r="G50" s="16"/>
      <c r="H50" s="17"/>
      <c r="I50" s="70" t="s">
        <v>324</v>
      </c>
      <c r="J50" s="17" t="s">
        <v>325</v>
      </c>
      <c r="K50" s="17" t="s">
        <v>326</v>
      </c>
      <c r="L50" s="24">
        <v>429.91</v>
      </c>
      <c r="M50" s="20"/>
      <c r="N50" s="17"/>
      <c r="O50" s="17"/>
      <c r="P50" s="17">
        <v>1</v>
      </c>
      <c r="Q50" s="17"/>
      <c r="R50" s="17"/>
      <c r="S50" s="17"/>
      <c r="T50" s="17" t="s">
        <v>130</v>
      </c>
      <c r="U50" s="17"/>
      <c r="V50" s="17"/>
      <c r="W50" s="17"/>
      <c r="X50" s="17"/>
      <c r="Y50" s="17"/>
      <c r="Z50" s="17"/>
      <c r="AA50" s="17"/>
      <c r="AB50" s="17"/>
      <c r="AC50" s="17"/>
      <c r="AD50" s="1"/>
      <c r="AE50" s="22"/>
      <c r="AF50" s="8"/>
      <c r="AG50" s="24">
        <v>429.91</v>
      </c>
      <c r="AH50" s="22">
        <f>AG50</f>
        <v>429.91</v>
      </c>
      <c r="AI50" s="17"/>
      <c r="AJ50" s="17"/>
      <c r="AK50" s="17"/>
      <c r="AL50" s="17"/>
      <c r="AM50" s="19" t="s">
        <v>153</v>
      </c>
      <c r="AN50" s="19" t="s">
        <v>154</v>
      </c>
      <c r="AO50" s="20">
        <v>11496</v>
      </c>
      <c r="AP50" s="21" t="s">
        <v>327</v>
      </c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</row>
    <row r="51" spans="1:56" ht="25.5" x14ac:dyDescent="0.25">
      <c r="A51" s="182">
        <v>19</v>
      </c>
      <c r="B51" s="174"/>
      <c r="C51" s="17"/>
      <c r="D51" s="71" t="s">
        <v>145</v>
      </c>
      <c r="E51" s="17"/>
      <c r="F51" s="72" t="s">
        <v>330</v>
      </c>
      <c r="G51" s="16"/>
      <c r="H51" s="17"/>
      <c r="I51" s="70" t="s">
        <v>324</v>
      </c>
      <c r="J51" s="17" t="s">
        <v>325</v>
      </c>
      <c r="K51" s="17" t="s">
        <v>331</v>
      </c>
      <c r="L51" s="24">
        <v>635.23</v>
      </c>
      <c r="M51" s="20"/>
      <c r="N51" s="17"/>
      <c r="O51" s="17"/>
      <c r="P51" s="17">
        <v>1</v>
      </c>
      <c r="Q51" s="17"/>
      <c r="R51" s="17"/>
      <c r="S51" s="17"/>
      <c r="T51" s="17" t="s">
        <v>130</v>
      </c>
      <c r="U51" s="17"/>
      <c r="V51" s="17"/>
      <c r="W51" s="17"/>
      <c r="X51" s="17"/>
      <c r="Y51" s="17"/>
      <c r="Z51" s="17"/>
      <c r="AA51" s="17"/>
      <c r="AB51" s="17"/>
      <c r="AC51" s="17"/>
      <c r="AD51" s="1"/>
      <c r="AE51" s="22">
        <f t="shared" ref="AE51" si="3">L51-AD51+AC51</f>
        <v>635.23</v>
      </c>
      <c r="AF51" s="8"/>
      <c r="AG51" s="24">
        <f>AE51</f>
        <v>635.23</v>
      </c>
      <c r="AH51" s="22">
        <f t="shared" ref="AH51" si="4">AF51+AG51</f>
        <v>635.23</v>
      </c>
      <c r="AI51" s="17"/>
      <c r="AJ51" s="17"/>
      <c r="AK51" s="17"/>
      <c r="AL51" s="17"/>
      <c r="AM51" s="19" t="s">
        <v>153</v>
      </c>
      <c r="AN51" s="19" t="s">
        <v>154</v>
      </c>
      <c r="AO51" s="20">
        <v>11496</v>
      </c>
      <c r="AP51" s="21" t="s">
        <v>327</v>
      </c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</row>
    <row r="52" spans="1:56" ht="25.5" x14ac:dyDescent="0.25">
      <c r="A52" s="182">
        <v>20</v>
      </c>
      <c r="B52" s="174"/>
      <c r="C52" s="17"/>
      <c r="D52" s="71" t="s">
        <v>145</v>
      </c>
      <c r="E52" s="17"/>
      <c r="F52" s="72" t="s">
        <v>332</v>
      </c>
      <c r="G52" s="16"/>
      <c r="H52" s="17"/>
      <c r="I52" s="70" t="s">
        <v>333</v>
      </c>
      <c r="J52" s="17" t="s">
        <v>334</v>
      </c>
      <c r="K52" s="17" t="s">
        <v>335</v>
      </c>
      <c r="L52" s="24">
        <v>1326</v>
      </c>
      <c r="M52" s="20"/>
      <c r="N52" s="17"/>
      <c r="O52" s="17"/>
      <c r="P52" s="17">
        <v>1</v>
      </c>
      <c r="Q52" s="17"/>
      <c r="R52" s="17"/>
      <c r="S52" s="17"/>
      <c r="T52" s="17" t="s">
        <v>336</v>
      </c>
      <c r="U52" s="17"/>
      <c r="V52" s="17"/>
      <c r="W52" s="17"/>
      <c r="X52" s="17"/>
      <c r="Y52" s="17"/>
      <c r="Z52" s="17"/>
      <c r="AA52" s="17"/>
      <c r="AB52" s="17"/>
      <c r="AC52" s="17"/>
      <c r="AD52" s="1"/>
      <c r="AE52" s="22">
        <v>1326</v>
      </c>
      <c r="AF52" s="8"/>
      <c r="AG52" s="24">
        <v>1326</v>
      </c>
      <c r="AH52" s="22">
        <f>AG52</f>
        <v>1326</v>
      </c>
      <c r="AI52" s="17"/>
      <c r="AJ52" s="17"/>
      <c r="AK52" s="17"/>
      <c r="AL52" s="17"/>
      <c r="AM52" s="19" t="s">
        <v>153</v>
      </c>
      <c r="AN52" s="19" t="s">
        <v>154</v>
      </c>
      <c r="AO52" s="20">
        <v>11471</v>
      </c>
      <c r="AP52" s="21" t="s">
        <v>337</v>
      </c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</row>
    <row r="53" spans="1:56" x14ac:dyDescent="0.25">
      <c r="A53" s="182">
        <v>21</v>
      </c>
      <c r="B53" s="174"/>
      <c r="C53" s="17" t="s">
        <v>338</v>
      </c>
      <c r="D53" s="71" t="s">
        <v>122</v>
      </c>
      <c r="E53" s="17" t="s">
        <v>339</v>
      </c>
      <c r="F53" s="72" t="s">
        <v>340</v>
      </c>
      <c r="G53" s="16"/>
      <c r="H53" s="17"/>
      <c r="I53" s="70" t="s">
        <v>341</v>
      </c>
      <c r="J53" s="17" t="s">
        <v>342</v>
      </c>
      <c r="K53" s="17" t="s">
        <v>343</v>
      </c>
      <c r="L53" s="24">
        <v>35814</v>
      </c>
      <c r="M53" s="20">
        <v>26266</v>
      </c>
      <c r="N53" s="17"/>
      <c r="O53" s="17"/>
      <c r="P53" s="17">
        <v>1</v>
      </c>
      <c r="Q53" s="17"/>
      <c r="R53" s="17"/>
      <c r="S53" s="17"/>
      <c r="T53" s="17" t="s">
        <v>336</v>
      </c>
      <c r="U53" s="17"/>
      <c r="V53" s="17"/>
      <c r="W53" s="17"/>
      <c r="X53" s="17"/>
      <c r="Y53" s="17"/>
      <c r="Z53" s="17"/>
      <c r="AA53" s="17"/>
      <c r="AB53" s="17"/>
      <c r="AC53" s="17"/>
      <c r="AD53" s="1"/>
      <c r="AE53" s="22">
        <v>35814</v>
      </c>
      <c r="AF53" s="8"/>
      <c r="AG53" s="24">
        <f>AE53</f>
        <v>35814</v>
      </c>
      <c r="AH53" s="22">
        <f>AE53</f>
        <v>35814</v>
      </c>
      <c r="AI53" s="17"/>
      <c r="AJ53" s="16">
        <v>26266</v>
      </c>
      <c r="AK53" s="17"/>
      <c r="AL53" s="17"/>
      <c r="AM53" s="19"/>
      <c r="AN53" s="19"/>
      <c r="AO53" s="20"/>
      <c r="AP53" s="21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</row>
    <row r="54" spans="1:56" ht="25.5" x14ac:dyDescent="0.25">
      <c r="A54" s="182">
        <v>22</v>
      </c>
      <c r="B54" s="174"/>
      <c r="C54" s="17"/>
      <c r="D54" s="71" t="s">
        <v>145</v>
      </c>
      <c r="E54" s="17"/>
      <c r="F54" s="72" t="s">
        <v>345</v>
      </c>
      <c r="G54" s="16"/>
      <c r="H54" s="17"/>
      <c r="I54" s="70" t="s">
        <v>346</v>
      </c>
      <c r="J54" s="17" t="s">
        <v>347</v>
      </c>
      <c r="K54" s="17" t="s">
        <v>337</v>
      </c>
      <c r="L54" s="24">
        <v>1008.85</v>
      </c>
      <c r="M54" s="20"/>
      <c r="N54" s="17"/>
      <c r="O54" s="17"/>
      <c r="P54" s="17">
        <v>1</v>
      </c>
      <c r="Q54" s="17"/>
      <c r="R54" s="17"/>
      <c r="S54" s="17"/>
      <c r="T54" s="17" t="s">
        <v>141</v>
      </c>
      <c r="U54" s="17"/>
      <c r="V54" s="17"/>
      <c r="W54" s="17"/>
      <c r="X54" s="17"/>
      <c r="Y54" s="17"/>
      <c r="Z54" s="17"/>
      <c r="AA54" s="17"/>
      <c r="AB54" s="17"/>
      <c r="AC54" s="17"/>
      <c r="AD54" s="1"/>
      <c r="AE54" s="22">
        <v>1008.85</v>
      </c>
      <c r="AF54" s="8"/>
      <c r="AG54" s="24">
        <f>AE54</f>
        <v>1008.85</v>
      </c>
      <c r="AH54" s="22">
        <f>AG54</f>
        <v>1008.85</v>
      </c>
      <c r="AI54" s="17"/>
      <c r="AJ54" s="17"/>
      <c r="AK54" s="17"/>
      <c r="AL54" s="17"/>
      <c r="AM54" s="19" t="s">
        <v>153</v>
      </c>
      <c r="AN54" s="19" t="s">
        <v>154</v>
      </c>
      <c r="AO54" s="20">
        <v>11501</v>
      </c>
      <c r="AP54" s="21" t="s">
        <v>348</v>
      </c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</row>
    <row r="55" spans="1:56" ht="25.5" x14ac:dyDescent="0.25">
      <c r="A55" s="182">
        <v>23</v>
      </c>
      <c r="B55" s="174"/>
      <c r="C55" s="17"/>
      <c r="D55" s="71" t="s">
        <v>145</v>
      </c>
      <c r="E55" s="17"/>
      <c r="F55" s="72" t="s">
        <v>349</v>
      </c>
      <c r="G55" s="16"/>
      <c r="H55" s="17"/>
      <c r="I55" s="70" t="s">
        <v>350</v>
      </c>
      <c r="J55" s="17" t="s">
        <v>351</v>
      </c>
      <c r="K55" s="17" t="s">
        <v>352</v>
      </c>
      <c r="L55" s="24">
        <v>4020</v>
      </c>
      <c r="M55" s="20"/>
      <c r="N55" s="17"/>
      <c r="O55" s="17"/>
      <c r="P55" s="17">
        <v>1</v>
      </c>
      <c r="Q55" s="17"/>
      <c r="R55" s="17"/>
      <c r="S55" s="17"/>
      <c r="T55" s="17" t="s">
        <v>336</v>
      </c>
      <c r="U55" s="17"/>
      <c r="V55" s="17"/>
      <c r="W55" s="17"/>
      <c r="X55" s="17"/>
      <c r="Y55" s="17"/>
      <c r="Z55" s="17"/>
      <c r="AA55" s="17"/>
      <c r="AB55" s="17"/>
      <c r="AC55" s="17"/>
      <c r="AD55" s="1"/>
      <c r="AE55" s="22">
        <v>4020</v>
      </c>
      <c r="AF55" s="8"/>
      <c r="AG55" s="24">
        <f>AE55</f>
        <v>4020</v>
      </c>
      <c r="AH55" s="22">
        <f>AE55</f>
        <v>4020</v>
      </c>
      <c r="AI55" s="17"/>
      <c r="AJ55" s="17"/>
      <c r="AK55" s="17"/>
      <c r="AL55" s="17"/>
      <c r="AM55" s="19" t="s">
        <v>153</v>
      </c>
      <c r="AN55" s="19" t="s">
        <v>154</v>
      </c>
      <c r="AO55" s="20">
        <v>11478</v>
      </c>
      <c r="AP55" s="21" t="s">
        <v>352</v>
      </c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</row>
    <row r="56" spans="1:56" ht="25.5" x14ac:dyDescent="0.25">
      <c r="A56" s="182">
        <v>24</v>
      </c>
      <c r="B56" s="174"/>
      <c r="C56" s="17"/>
      <c r="D56" s="71" t="s">
        <v>145</v>
      </c>
      <c r="E56" s="17"/>
      <c r="F56" s="72" t="s">
        <v>353</v>
      </c>
      <c r="G56" s="16"/>
      <c r="H56" s="17"/>
      <c r="I56" s="70" t="s">
        <v>354</v>
      </c>
      <c r="J56" s="17" t="s">
        <v>355</v>
      </c>
      <c r="K56" s="17" t="s">
        <v>356</v>
      </c>
      <c r="L56" s="24">
        <v>2970</v>
      </c>
      <c r="M56" s="20"/>
      <c r="N56" s="17"/>
      <c r="O56" s="17"/>
      <c r="P56" s="17">
        <v>1</v>
      </c>
      <c r="Q56" s="17"/>
      <c r="R56" s="17"/>
      <c r="S56" s="17"/>
      <c r="T56" s="17" t="s">
        <v>141</v>
      </c>
      <c r="U56" s="17"/>
      <c r="V56" s="17"/>
      <c r="W56" s="17"/>
      <c r="X56" s="17"/>
      <c r="Y56" s="17"/>
      <c r="Z56" s="17"/>
      <c r="AA56" s="17"/>
      <c r="AB56" s="17"/>
      <c r="AC56" s="17"/>
      <c r="AD56" s="1"/>
      <c r="AE56" s="22">
        <v>7998</v>
      </c>
      <c r="AF56" s="8"/>
      <c r="AG56" s="24">
        <v>2970</v>
      </c>
      <c r="AH56" s="22">
        <f>AG56</f>
        <v>2970</v>
      </c>
      <c r="AI56" s="17"/>
      <c r="AJ56" s="17"/>
      <c r="AK56" s="17"/>
      <c r="AL56" s="17"/>
      <c r="AM56" s="19" t="s">
        <v>153</v>
      </c>
      <c r="AN56" s="19" t="s">
        <v>154</v>
      </c>
      <c r="AO56" s="20">
        <v>11492</v>
      </c>
      <c r="AP56" s="21" t="s">
        <v>326</v>
      </c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</row>
    <row r="57" spans="1:56" ht="25.5" x14ac:dyDescent="0.25">
      <c r="A57" s="182">
        <v>25</v>
      </c>
      <c r="B57" s="174"/>
      <c r="C57" s="17"/>
      <c r="D57" s="71" t="s">
        <v>145</v>
      </c>
      <c r="E57" s="17"/>
      <c r="F57" s="72" t="s">
        <v>357</v>
      </c>
      <c r="G57" s="16"/>
      <c r="H57" s="17"/>
      <c r="I57" s="70" t="s">
        <v>358</v>
      </c>
      <c r="J57" s="17" t="s">
        <v>359</v>
      </c>
      <c r="K57" s="17" t="s">
        <v>360</v>
      </c>
      <c r="L57" s="24">
        <v>4100</v>
      </c>
      <c r="M57" s="20"/>
      <c r="N57" s="17"/>
      <c r="O57" s="17"/>
      <c r="P57" s="17">
        <v>1</v>
      </c>
      <c r="Q57" s="17"/>
      <c r="R57" s="17"/>
      <c r="S57" s="17"/>
      <c r="T57" s="17" t="s">
        <v>336</v>
      </c>
      <c r="U57" s="17"/>
      <c r="V57" s="17"/>
      <c r="W57" s="17"/>
      <c r="X57" s="17"/>
      <c r="Y57" s="17"/>
      <c r="Z57" s="17"/>
      <c r="AA57" s="17"/>
      <c r="AB57" s="17"/>
      <c r="AC57" s="17"/>
      <c r="AD57" s="1"/>
      <c r="AE57" s="22">
        <v>4100</v>
      </c>
      <c r="AF57" s="8"/>
      <c r="AG57" s="24">
        <f>AE57</f>
        <v>4100</v>
      </c>
      <c r="AH57" s="22">
        <f>AE57</f>
        <v>4100</v>
      </c>
      <c r="AI57" s="17"/>
      <c r="AJ57" s="17"/>
      <c r="AK57" s="17"/>
      <c r="AL57" s="17"/>
      <c r="AM57" s="19" t="s">
        <v>153</v>
      </c>
      <c r="AN57" s="19" t="s">
        <v>154</v>
      </c>
      <c r="AO57" s="20">
        <v>11481</v>
      </c>
      <c r="AP57" s="21" t="s">
        <v>361</v>
      </c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</row>
    <row r="58" spans="1:56" ht="15.75" thickBot="1" x14ac:dyDescent="0.3">
      <c r="A58" s="183"/>
      <c r="B58" s="175"/>
      <c r="C58" s="29"/>
      <c r="D58" s="72"/>
      <c r="E58" s="29"/>
      <c r="F58" s="72"/>
      <c r="G58" s="26"/>
      <c r="H58" s="29"/>
      <c r="I58" s="83"/>
      <c r="J58" s="29"/>
      <c r="K58" s="29"/>
      <c r="L58" s="84"/>
      <c r="M58" s="85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86"/>
      <c r="AE58" s="25"/>
      <c r="AF58" s="87"/>
      <c r="AG58" s="84"/>
      <c r="AH58" s="25"/>
      <c r="AI58" s="29"/>
      <c r="AJ58" s="29"/>
      <c r="AK58" s="29"/>
      <c r="AL58" s="29"/>
      <c r="AM58" s="88"/>
      <c r="AN58" s="88"/>
      <c r="AO58" s="85"/>
      <c r="AP58" s="8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</row>
    <row r="59" spans="1:56" s="76" customFormat="1" ht="15.75" thickBot="1" x14ac:dyDescent="0.3">
      <c r="A59" s="104" t="s">
        <v>6</v>
      </c>
      <c r="B59" s="105"/>
      <c r="C59" s="105"/>
      <c r="D59" s="105"/>
      <c r="E59" s="105"/>
      <c r="F59" s="105"/>
      <c r="G59" s="105"/>
      <c r="H59" s="105"/>
      <c r="I59" s="105"/>
      <c r="J59" s="105"/>
      <c r="K59" s="106"/>
      <c r="L59" s="90">
        <f>SUM(L19:L58)</f>
        <v>11546784.82</v>
      </c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2">
        <f t="shared" ref="AC59:AH59" si="5">SUM(AC19:AC58)</f>
        <v>600339.24</v>
      </c>
      <c r="AD59" s="93">
        <f t="shared" si="5"/>
        <v>60389.73</v>
      </c>
      <c r="AE59" s="92">
        <f t="shared" si="5"/>
        <v>11772109.439999999</v>
      </c>
      <c r="AF59" s="94">
        <f t="shared" si="5"/>
        <v>4526217.87</v>
      </c>
      <c r="AG59" s="92">
        <f t="shared" si="5"/>
        <v>642919.58000000007</v>
      </c>
      <c r="AH59" s="93">
        <f t="shared" si="5"/>
        <v>5169137.4500000011</v>
      </c>
      <c r="AI59" s="95"/>
      <c r="AJ59" s="96"/>
      <c r="AK59" s="96"/>
      <c r="AL59" s="97"/>
      <c r="AM59" s="95"/>
      <c r="AN59" s="98"/>
      <c r="AO59" s="98"/>
      <c r="AP59" s="98"/>
      <c r="AQ59" s="98"/>
      <c r="AR59" s="99"/>
      <c r="AS59" s="100"/>
      <c r="AT59" s="101"/>
      <c r="AU59" s="101"/>
      <c r="AV59" s="101"/>
      <c r="AW59" s="101"/>
      <c r="AX59" s="101"/>
      <c r="AY59" s="101"/>
      <c r="AZ59" s="101"/>
      <c r="BA59" s="101"/>
      <c r="BB59" s="101"/>
      <c r="BC59" s="101"/>
      <c r="BD59" s="102"/>
    </row>
    <row r="61" spans="1:56" s="76" customFormat="1" x14ac:dyDescent="0.25">
      <c r="A61" s="166" t="s">
        <v>365</v>
      </c>
      <c r="B61" s="166"/>
      <c r="C61" s="166"/>
      <c r="D61" s="166"/>
      <c r="F61" s="167"/>
      <c r="I61" s="75"/>
      <c r="L61" s="69"/>
      <c r="AE61" s="168"/>
    </row>
    <row r="62" spans="1:56" s="76" customFormat="1" x14ac:dyDescent="0.25">
      <c r="A62" s="166" t="s">
        <v>366</v>
      </c>
      <c r="B62" s="166"/>
      <c r="C62" s="166"/>
      <c r="D62" s="166"/>
      <c r="E62" s="167"/>
      <c r="F62" s="167"/>
      <c r="I62" s="75"/>
      <c r="L62" s="69"/>
      <c r="AE62" s="168"/>
    </row>
  </sheetData>
  <mergeCells count="236">
    <mergeCell ref="A1:AH4"/>
    <mergeCell ref="A7:AS7"/>
    <mergeCell ref="A8:J8"/>
    <mergeCell ref="A9:E9"/>
    <mergeCell ref="A11:AS11"/>
    <mergeCell ref="A12:AS12"/>
    <mergeCell ref="A13:AS13"/>
    <mergeCell ref="A15:BD15"/>
    <mergeCell ref="A16:A19"/>
    <mergeCell ref="B16:G17"/>
    <mergeCell ref="H16:AH16"/>
    <mergeCell ref="AI16:AL16"/>
    <mergeCell ref="AM16:AR16"/>
    <mergeCell ref="AS16:BD16"/>
    <mergeCell ref="H17:T17"/>
    <mergeCell ref="U17:AD17"/>
    <mergeCell ref="BB17:BD17"/>
    <mergeCell ref="AN17:AN18"/>
    <mergeCell ref="AO17:AO18"/>
    <mergeCell ref="AP17:AP18"/>
    <mergeCell ref="AQ17:AQ18"/>
    <mergeCell ref="AR17:AR18"/>
    <mergeCell ref="AS17:AS18"/>
    <mergeCell ref="AE17:AH17"/>
    <mergeCell ref="A27:A31"/>
    <mergeCell ref="AT17:AT18"/>
    <mergeCell ref="AU17:AW17"/>
    <mergeCell ref="AX17:AY17"/>
    <mergeCell ref="AZ17:AZ18"/>
    <mergeCell ref="BA17:BA18"/>
    <mergeCell ref="AI17:AI18"/>
    <mergeCell ref="AJ17:AJ18"/>
    <mergeCell ref="AK17:AK18"/>
    <mergeCell ref="AL17:AL18"/>
    <mergeCell ref="AM17:AM18"/>
    <mergeCell ref="O20:O22"/>
    <mergeCell ref="A20:A22"/>
    <mergeCell ref="B20:B22"/>
    <mergeCell ref="C20:C22"/>
    <mergeCell ref="D20:D22"/>
    <mergeCell ref="E20:E22"/>
    <mergeCell ref="F20:F22"/>
    <mergeCell ref="G20:G22"/>
    <mergeCell ref="H20:H22"/>
    <mergeCell ref="I20:I22"/>
    <mergeCell ref="K23:K26"/>
    <mergeCell ref="L23:L26"/>
    <mergeCell ref="M23:M26"/>
    <mergeCell ref="AJ20:AJ22"/>
    <mergeCell ref="AK20:AK22"/>
    <mergeCell ref="AL20:AL22"/>
    <mergeCell ref="A23:A26"/>
    <mergeCell ref="B23:B26"/>
    <mergeCell ref="C23:C26"/>
    <mergeCell ref="D23:D26"/>
    <mergeCell ref="E23:E26"/>
    <mergeCell ref="F23:F26"/>
    <mergeCell ref="G23:G26"/>
    <mergeCell ref="P20:P22"/>
    <mergeCell ref="T20:T22"/>
    <mergeCell ref="AF20:AF22"/>
    <mergeCell ref="AG20:AG22"/>
    <mergeCell ref="AH20:AH22"/>
    <mergeCell ref="AI20:AI22"/>
    <mergeCell ref="J20:J22"/>
    <mergeCell ref="K20:K22"/>
    <mergeCell ref="L20:L22"/>
    <mergeCell ref="M20:M22"/>
    <mergeCell ref="N20:N22"/>
    <mergeCell ref="B27:B30"/>
    <mergeCell ref="C27:C30"/>
    <mergeCell ref="D27:D30"/>
    <mergeCell ref="E27:E30"/>
    <mergeCell ref="F27:F30"/>
    <mergeCell ref="G27:G30"/>
    <mergeCell ref="AV23:AV25"/>
    <mergeCell ref="AW23:AW25"/>
    <mergeCell ref="AP23:AP25"/>
    <mergeCell ref="AQ23:AQ25"/>
    <mergeCell ref="AR23:AR25"/>
    <mergeCell ref="AS23:AS25"/>
    <mergeCell ref="AT23:AT25"/>
    <mergeCell ref="AU23:AU25"/>
    <mergeCell ref="AJ23:AJ26"/>
    <mergeCell ref="AK23:AK26"/>
    <mergeCell ref="AL23:AL26"/>
    <mergeCell ref="AM23:AM25"/>
    <mergeCell ref="AN23:AN25"/>
    <mergeCell ref="AO23:AO25"/>
    <mergeCell ref="T23:T26"/>
    <mergeCell ref="AE23:AE26"/>
    <mergeCell ref="AF23:AF26"/>
    <mergeCell ref="J23:J26"/>
    <mergeCell ref="H27:H30"/>
    <mergeCell ref="I27:I30"/>
    <mergeCell ref="J27:J30"/>
    <mergeCell ref="K27:K30"/>
    <mergeCell ref="L27:L30"/>
    <mergeCell ref="M27:M30"/>
    <mergeCell ref="BB23:BB25"/>
    <mergeCell ref="BC23:BC25"/>
    <mergeCell ref="BD23:BD25"/>
    <mergeCell ref="AX23:AX25"/>
    <mergeCell ref="AY23:AY25"/>
    <mergeCell ref="AZ23:AZ25"/>
    <mergeCell ref="BA23:BA25"/>
    <mergeCell ref="AG23:AG26"/>
    <mergeCell ref="AH23:AH26"/>
    <mergeCell ref="AI23:AI26"/>
    <mergeCell ref="N23:N26"/>
    <mergeCell ref="O23:O26"/>
    <mergeCell ref="P23:P26"/>
    <mergeCell ref="Q23:Q26"/>
    <mergeCell ref="R23:R26"/>
    <mergeCell ref="S23:S26"/>
    <mergeCell ref="H23:H26"/>
    <mergeCell ref="I23:I26"/>
    <mergeCell ref="AO27:AO30"/>
    <mergeCell ref="T27:T30"/>
    <mergeCell ref="AE27:AE30"/>
    <mergeCell ref="AF27:AF30"/>
    <mergeCell ref="AG27:AG30"/>
    <mergeCell ref="AH27:AH30"/>
    <mergeCell ref="AI27:AI30"/>
    <mergeCell ref="N27:N30"/>
    <mergeCell ref="O27:O30"/>
    <mergeCell ref="P27:P30"/>
    <mergeCell ref="Q27:Q30"/>
    <mergeCell ref="R27:R30"/>
    <mergeCell ref="S27:S30"/>
    <mergeCell ref="BB27:BB30"/>
    <mergeCell ref="BC27:BC30"/>
    <mergeCell ref="BD27:BD30"/>
    <mergeCell ref="B31:B32"/>
    <mergeCell ref="C31:C32"/>
    <mergeCell ref="D31:D32"/>
    <mergeCell ref="E31:E32"/>
    <mergeCell ref="AV27:AV30"/>
    <mergeCell ref="AW27:AW30"/>
    <mergeCell ref="AX27:AX30"/>
    <mergeCell ref="AY27:AY30"/>
    <mergeCell ref="AZ27:AZ30"/>
    <mergeCell ref="BA27:BA30"/>
    <mergeCell ref="AP27:AP30"/>
    <mergeCell ref="AQ27:AQ30"/>
    <mergeCell ref="AR27:AR30"/>
    <mergeCell ref="AS27:AS30"/>
    <mergeCell ref="AT27:AT30"/>
    <mergeCell ref="AU27:AU30"/>
    <mergeCell ref="AJ27:AJ30"/>
    <mergeCell ref="AK27:AK30"/>
    <mergeCell ref="AL27:AL30"/>
    <mergeCell ref="AM27:AM30"/>
    <mergeCell ref="AN27:AN30"/>
    <mergeCell ref="A34:A36"/>
    <mergeCell ref="F34:F39"/>
    <mergeCell ref="H34:H36"/>
    <mergeCell ref="K34:K36"/>
    <mergeCell ref="L34:L36"/>
    <mergeCell ref="M34:M36"/>
    <mergeCell ref="N34:N36"/>
    <mergeCell ref="B34:B39"/>
    <mergeCell ref="C34:C39"/>
    <mergeCell ref="D34:D39"/>
    <mergeCell ref="E34:E39"/>
    <mergeCell ref="G34:G39"/>
    <mergeCell ref="I34:I39"/>
    <mergeCell ref="A37:A39"/>
    <mergeCell ref="H37:H39"/>
    <mergeCell ref="O34:O36"/>
    <mergeCell ref="Q34:Q36"/>
    <mergeCell ref="R34:R36"/>
    <mergeCell ref="S34:S36"/>
    <mergeCell ref="AA34:AA36"/>
    <mergeCell ref="AB34:AB36"/>
    <mergeCell ref="J34:J39"/>
    <mergeCell ref="P34:P39"/>
    <mergeCell ref="T34:T39"/>
    <mergeCell ref="Q37:Q39"/>
    <mergeCell ref="R37:R39"/>
    <mergeCell ref="S37:S39"/>
    <mergeCell ref="O37:O39"/>
    <mergeCell ref="AA37:AA39"/>
    <mergeCell ref="AB37:AB39"/>
    <mergeCell ref="K37:K39"/>
    <mergeCell ref="L37:L39"/>
    <mergeCell ref="M37:M39"/>
    <mergeCell ref="N37:N39"/>
    <mergeCell ref="AC34:AC36"/>
    <mergeCell ref="AD34:AD36"/>
    <mergeCell ref="AE34:AE36"/>
    <mergeCell ref="AF34:AF36"/>
    <mergeCell ref="AG34:AG36"/>
    <mergeCell ref="AH34:AH36"/>
    <mergeCell ref="AF37:AF39"/>
    <mergeCell ref="AG37:AG39"/>
    <mergeCell ref="AH37:AH39"/>
    <mergeCell ref="AC37:AC39"/>
    <mergeCell ref="AD37:AD39"/>
    <mergeCell ref="AE37:AE39"/>
    <mergeCell ref="BA34:BA39"/>
    <mergeCell ref="BB34:BB39"/>
    <mergeCell ref="BC34:BC39"/>
    <mergeCell ref="BD34:BD39"/>
    <mergeCell ref="AU34:AU39"/>
    <mergeCell ref="AV34:AV39"/>
    <mergeCell ref="AW34:AW39"/>
    <mergeCell ref="AX34:AX39"/>
    <mergeCell ref="AY34:AY39"/>
    <mergeCell ref="AZ34:AZ39"/>
    <mergeCell ref="AO34:AO39"/>
    <mergeCell ref="AP34:AP39"/>
    <mergeCell ref="AQ34:AQ39"/>
    <mergeCell ref="AR34:AR39"/>
    <mergeCell ref="AS34:AS39"/>
    <mergeCell ref="AT34:AT39"/>
    <mergeCell ref="AI34:AI39"/>
    <mergeCell ref="AJ34:AJ39"/>
    <mergeCell ref="AK34:AK39"/>
    <mergeCell ref="AL34:AL39"/>
    <mergeCell ref="AM34:AM39"/>
    <mergeCell ref="AN34:AN39"/>
    <mergeCell ref="AL45:AL46"/>
    <mergeCell ref="A59:K59"/>
    <mergeCell ref="J45:J46"/>
    <mergeCell ref="P45:P46"/>
    <mergeCell ref="T45:T46"/>
    <mergeCell ref="AI45:AI46"/>
    <mergeCell ref="AJ45:AJ46"/>
    <mergeCell ref="AK45:AK46"/>
    <mergeCell ref="B45:B46"/>
    <mergeCell ref="C45:C46"/>
    <mergeCell ref="D45:D46"/>
    <mergeCell ref="E45:E46"/>
    <mergeCell ref="G45:G46"/>
    <mergeCell ref="I45:I46"/>
  </mergeCells>
  <pageMargins left="0.511811024" right="0.511811024" top="0.78740157499999996" bottom="0.78740157499999996" header="0.31496062000000002" footer="0.31496062000000002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SEFIN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2014-09-18T21:55:56Z</cp:lastPrinted>
  <dcterms:created xsi:type="dcterms:W3CDTF">2013-10-11T22:10:57Z</dcterms:created>
  <dcterms:modified xsi:type="dcterms:W3CDTF">2015-07-27T17:22:27Z</dcterms:modified>
</cp:coreProperties>
</file>