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gmrb\ANO 2024\PRESTAÇÃO DE CONTAS MENSAL 2024\Z-FORMATADO\03-MARÇO\"/>
    </mc:Choice>
  </mc:AlternateContent>
  <bookViews>
    <workbookView xWindow="-120" yWindow="-120" windowWidth="29040" windowHeight="15720" tabRatio="775"/>
  </bookViews>
  <sheets>
    <sheet name="SEFIN LICITAÇÕES 03 2024" sheetId="1" r:id="rId1"/>
  </sheets>
  <definedNames>
    <definedName name="_xlnm._FilterDatabase" localSheetId="0" hidden="1">'SEFIN LICITAÇÕES 03 2024'!$I$1:$I$77</definedName>
  </definedNames>
  <calcPr calcId="162913"/>
</workbook>
</file>

<file path=xl/calcChain.xml><?xml version="1.0" encoding="utf-8"?>
<calcChain xmlns="http://schemas.openxmlformats.org/spreadsheetml/2006/main">
  <c r="L70" i="1" l="1"/>
  <c r="AI48" i="1" l="1"/>
  <c r="AI49" i="1"/>
  <c r="AI50" i="1"/>
  <c r="AI51" i="1"/>
  <c r="AI52" i="1"/>
  <c r="AI53" i="1"/>
  <c r="AI47" i="1"/>
  <c r="AI38" i="1"/>
  <c r="AI32" i="1"/>
  <c r="AI33" i="1"/>
  <c r="AI34" i="1"/>
  <c r="AI35" i="1"/>
  <c r="AI31" i="1"/>
  <c r="AI28" i="1"/>
  <c r="AI29" i="1"/>
  <c r="AI30" i="1"/>
  <c r="AI26" i="1"/>
  <c r="AI25" i="1"/>
  <c r="AI24" i="1"/>
  <c r="AI23" i="1"/>
  <c r="AI21" i="1"/>
  <c r="AI22" i="1"/>
  <c r="AI20" i="1"/>
  <c r="AI37" i="1"/>
  <c r="AI40" i="1"/>
  <c r="AI41" i="1"/>
  <c r="AI42" i="1"/>
  <c r="AI43" i="1"/>
  <c r="AI44" i="1"/>
  <c r="AI45" i="1"/>
  <c r="AI46" i="1"/>
  <c r="AI54" i="1"/>
  <c r="AI55" i="1"/>
  <c r="AI56" i="1"/>
  <c r="AI57" i="1"/>
  <c r="AI58" i="1"/>
  <c r="AI59" i="1"/>
  <c r="AI60" i="1"/>
  <c r="AI61" i="1"/>
  <c r="AI62" i="1"/>
  <c r="AI63" i="1"/>
  <c r="AI64" i="1"/>
  <c r="AI65" i="1"/>
  <c r="AI66" i="1"/>
  <c r="AI67" i="1"/>
  <c r="AI68" i="1"/>
  <c r="AI69" i="1"/>
  <c r="AK69" i="1"/>
  <c r="AL69" i="1" s="1"/>
  <c r="AK44" i="1"/>
  <c r="AK43" i="1"/>
  <c r="AK30" i="1"/>
  <c r="AK34" i="1"/>
  <c r="AK24" i="1"/>
  <c r="AK45" i="1"/>
  <c r="AJ21" i="1"/>
  <c r="AJ22" i="1"/>
  <c r="AK22" i="1"/>
  <c r="AK26" i="1"/>
  <c r="AK53" i="1"/>
  <c r="AL53" i="1" s="1"/>
  <c r="AL62" i="1"/>
  <c r="AL63" i="1"/>
  <c r="AL64" i="1"/>
  <c r="AL65" i="1"/>
  <c r="AL66" i="1"/>
  <c r="AL67" i="1"/>
  <c r="AL68" i="1"/>
  <c r="AL41" i="1"/>
  <c r="AK61" i="1" l="1"/>
  <c r="AL61" i="1" s="1"/>
  <c r="AK55" i="1"/>
  <c r="AL30" i="1"/>
  <c r="AJ34" i="1"/>
  <c r="AL34" i="1" s="1"/>
  <c r="AL27" i="1"/>
  <c r="AL29" i="1"/>
  <c r="AL31" i="1"/>
  <c r="AL32" i="1"/>
  <c r="AL33" i="1"/>
  <c r="AL46" i="1"/>
  <c r="AL47" i="1"/>
  <c r="AL48" i="1"/>
  <c r="AL49" i="1"/>
  <c r="AL50" i="1"/>
  <c r="AL51" i="1"/>
  <c r="AL54" i="1"/>
  <c r="AL56" i="1"/>
  <c r="AL58" i="1"/>
  <c r="AL59" i="1"/>
  <c r="AL60" i="1"/>
  <c r="AL20" i="1"/>
  <c r="AJ55" i="1" l="1"/>
  <c r="AL55" i="1" s="1"/>
  <c r="AJ43" i="1"/>
  <c r="AL43" i="1" s="1"/>
  <c r="AJ44" i="1"/>
  <c r="AL44" i="1" s="1"/>
  <c r="AJ37" i="1"/>
  <c r="AL37" i="1" s="1"/>
  <c r="AJ24" i="1"/>
  <c r="AJ23" i="1"/>
  <c r="AL23" i="1" s="1"/>
  <c r="AJ45" i="1"/>
  <c r="AL45" i="1" s="1"/>
  <c r="AL22" i="1"/>
  <c r="AJ57" i="1"/>
  <c r="AL57" i="1" s="1"/>
  <c r="AJ25" i="1"/>
  <c r="AL25" i="1" s="1"/>
  <c r="AJ52" i="1"/>
  <c r="AL24" i="1" l="1"/>
  <c r="AL52" i="1"/>
  <c r="AL35" i="1"/>
  <c r="AJ26" i="1"/>
  <c r="AJ40" i="1"/>
  <c r="AL40" i="1" s="1"/>
  <c r="AL26" i="1" l="1"/>
  <c r="AJ39" i="1"/>
  <c r="AJ28" i="1"/>
  <c r="AE70" i="1"/>
  <c r="AJ38" i="1"/>
  <c r="AL38" i="1" s="1"/>
  <c r="AJ42" i="1"/>
  <c r="AL42" i="1" s="1"/>
  <c r="AL28" i="1" l="1"/>
  <c r="AL39" i="1"/>
  <c r="AL21" i="1"/>
  <c r="AL70" i="1" s="1"/>
  <c r="AD39" i="1" l="1"/>
  <c r="AI39" i="1" s="1"/>
  <c r="AJ70" i="1" l="1"/>
  <c r="AD27" i="1"/>
  <c r="AI27" i="1" s="1"/>
  <c r="AD70" i="1"/>
  <c r="AI70" i="1"/>
  <c r="AI36" i="1"/>
  <c r="AD36" i="1"/>
</calcChain>
</file>

<file path=xl/sharedStrings.xml><?xml version="1.0" encoding="utf-8"?>
<sst xmlns="http://schemas.openxmlformats.org/spreadsheetml/2006/main" count="697" uniqueCount="455">
  <si>
    <t xml:space="preserve">Modalidade </t>
  </si>
  <si>
    <t>Tipo</t>
  </si>
  <si>
    <t>Objeto</t>
  </si>
  <si>
    <t>Parte Contratada</t>
  </si>
  <si>
    <t>Fonte de Recursos</t>
  </si>
  <si>
    <t>Elemento de Despesa</t>
  </si>
  <si>
    <t>Nº Processo Administrativo</t>
  </si>
  <si>
    <t>Nº da Licitação</t>
  </si>
  <si>
    <t>Nº DOE da publicação do Edital</t>
  </si>
  <si>
    <t>Data da assinatura</t>
  </si>
  <si>
    <t>Motivo da alteração</t>
  </si>
  <si>
    <t>Término da vigência</t>
  </si>
  <si>
    <t>Início da vigência</t>
  </si>
  <si>
    <t>Nº DOE da publicação do Extrato</t>
  </si>
  <si>
    <t>% de acréscimo</t>
  </si>
  <si>
    <t>% de supressão</t>
  </si>
  <si>
    <t>Valor do acréscimo</t>
  </si>
  <si>
    <t>Valor da supressão</t>
  </si>
  <si>
    <t>CNPJ/CPF da Parte Contratada</t>
  </si>
  <si>
    <t xml:space="preserve">Total Acumulado </t>
  </si>
  <si>
    <t>Especificações da Licitação</t>
  </si>
  <si>
    <t>Valor do Contrato após alteração</t>
  </si>
  <si>
    <t>(a)</t>
  </si>
  <si>
    <t>(b)</t>
  </si>
  <si>
    <t>(d)</t>
  </si>
  <si>
    <t>(e)</t>
  </si>
  <si>
    <t>(f)</t>
  </si>
  <si>
    <t>(g)</t>
  </si>
  <si>
    <t>(h)</t>
  </si>
  <si>
    <t>(i)</t>
  </si>
  <si>
    <t>(j)</t>
  </si>
  <si>
    <t>(k)</t>
  </si>
  <si>
    <t>(l)</t>
  </si>
  <si>
    <t>(m)</t>
  </si>
  <si>
    <t>(n)</t>
  </si>
  <si>
    <t>(o)</t>
  </si>
  <si>
    <t>(p)</t>
  </si>
  <si>
    <t>(q)</t>
  </si>
  <si>
    <t>(s)</t>
  </si>
  <si>
    <t>(u)</t>
  </si>
  <si>
    <t>(v)</t>
  </si>
  <si>
    <t>(x)</t>
  </si>
  <si>
    <t>(y)</t>
  </si>
  <si>
    <t>(z)</t>
  </si>
  <si>
    <t>(aa)</t>
  </si>
  <si>
    <t>(ac)</t>
  </si>
  <si>
    <t>(c )</t>
  </si>
  <si>
    <t>(r )</t>
  </si>
  <si>
    <t>Especificações do Contrato</t>
  </si>
  <si>
    <t xml:space="preserve">Execução Financeira </t>
  </si>
  <si>
    <t>Seq</t>
  </si>
  <si>
    <t>Parte Concedente</t>
  </si>
  <si>
    <t>Contrapartida</t>
  </si>
  <si>
    <t>(ab)</t>
  </si>
  <si>
    <t>(af)</t>
  </si>
  <si>
    <t>Forma de execução</t>
  </si>
  <si>
    <t>Início</t>
  </si>
  <si>
    <t>Término</t>
  </si>
  <si>
    <t>Prazo de execução</t>
  </si>
  <si>
    <t>Motivo</t>
  </si>
  <si>
    <t>Paralisações</t>
  </si>
  <si>
    <t>(an)</t>
  </si>
  <si>
    <t>(ao)</t>
  </si>
  <si>
    <t>(ap)</t>
  </si>
  <si>
    <t>(aq)</t>
  </si>
  <si>
    <t>(ar)</t>
  </si>
  <si>
    <t>(as)</t>
  </si>
  <si>
    <t xml:space="preserve"> DEMONSTRATIVO DE LICITAÇÕES, CONTRATOS  E OBRAS CONTRATADAS</t>
  </si>
  <si>
    <t>Contrato e Termo Aditivo</t>
  </si>
  <si>
    <t>Especificação de obras e serviços de engenharia</t>
  </si>
  <si>
    <t xml:space="preserve">(ad) </t>
  </si>
  <si>
    <t>(at)</t>
  </si>
  <si>
    <t>Adesão a Registro de Preços</t>
  </si>
  <si>
    <t>Órgão Gerenciador</t>
  </si>
  <si>
    <t>Nº da Ata</t>
  </si>
  <si>
    <t>Nº do DOE de publicação da Ata</t>
  </si>
  <si>
    <t>(au)</t>
  </si>
  <si>
    <t>(av)</t>
  </si>
  <si>
    <t>(ax)</t>
  </si>
  <si>
    <t>Enquadramento</t>
  </si>
  <si>
    <t>Fundamentação Legal</t>
  </si>
  <si>
    <t>Nº do DOE de publicação da autorização</t>
  </si>
  <si>
    <t>Nº do DOE de publicação da ratificação</t>
  </si>
  <si>
    <t>Data do DOE</t>
  </si>
  <si>
    <t>(ba)</t>
  </si>
  <si>
    <t>(bb)</t>
  </si>
  <si>
    <t>(bc)</t>
  </si>
  <si>
    <t>(bd)</t>
  </si>
  <si>
    <t>(be)</t>
  </si>
  <si>
    <t>Dispensa ou Inexigibilidade de Licitação</t>
  </si>
  <si>
    <t>RESOLUÇÃO Nº 87, DE 28 DE NOVEMBRO DE 2013 - TRIBUNAL DE CONTAS DO ESTADO DO ACRE</t>
  </si>
  <si>
    <t>Art. 57 - LF nº 8.666/93</t>
  </si>
  <si>
    <t>Apostilamento</t>
  </si>
  <si>
    <t>Art. 65, § 8º - LF nº 8.666/93</t>
  </si>
  <si>
    <t>Art. 65, caput e §§ 1º a 6º - LF nº 8.666/93</t>
  </si>
  <si>
    <t>(ae)</t>
  </si>
  <si>
    <t>(ag)</t>
  </si>
  <si>
    <t>Valor do reajuste</t>
  </si>
  <si>
    <t>% de reajuste</t>
  </si>
  <si>
    <t>Data da concessão do reajuste</t>
  </si>
  <si>
    <t>Especificações de Termo Aditivo ou Termo de Apostilamento</t>
  </si>
  <si>
    <t>(bf)</t>
  </si>
  <si>
    <t>(t)</t>
  </si>
  <si>
    <t xml:space="preserve">Nº do Termo </t>
  </si>
  <si>
    <t>(ah)</t>
  </si>
  <si>
    <t>(ai) = (k) - (ae) + (ad) + (ah)</t>
  </si>
  <si>
    <t xml:space="preserve">(ak) </t>
  </si>
  <si>
    <t>Nº do DOE de publicação da adesão à Ata</t>
  </si>
  <si>
    <t>(aw)</t>
  </si>
  <si>
    <t>(bg)</t>
  </si>
  <si>
    <t>(bh)</t>
  </si>
  <si>
    <t>(bi)</t>
  </si>
  <si>
    <t>(bj)</t>
  </si>
  <si>
    <t>Nº Contrato formato TCE</t>
  </si>
  <si>
    <t>% de execução</t>
  </si>
  <si>
    <t>Data de Início</t>
  </si>
  <si>
    <t>Data de Reinício</t>
  </si>
  <si>
    <t>Medição</t>
  </si>
  <si>
    <t>Data da última medição</t>
  </si>
  <si>
    <t>Data do pagamento da última médição</t>
  </si>
  <si>
    <t>Nome do responsável pela elaboração: Gleicineide Gonçalves de Souza Torres e Werton D'Avila de Farias</t>
  </si>
  <si>
    <t>Pregão Presencial</t>
  </si>
  <si>
    <t>33.90.39.00</t>
  </si>
  <si>
    <t>Valor Contratado</t>
  </si>
  <si>
    <t>I</t>
  </si>
  <si>
    <t>II</t>
  </si>
  <si>
    <t>III</t>
  </si>
  <si>
    <t>Adesão a Ata de Registro de Preços</t>
  </si>
  <si>
    <t>Prestação de Serviços Terceirizados-Apoio Técnico Adminitrativo e Operacional (Atividade Meio) de Natureza Contínua</t>
  </si>
  <si>
    <t>PRAZO</t>
  </si>
  <si>
    <t>PRAZO E VALOR</t>
  </si>
  <si>
    <t>VALOR</t>
  </si>
  <si>
    <t>Pregão Eletrônico</t>
  </si>
  <si>
    <t>09.427.503/0001-12</t>
  </si>
  <si>
    <t>Prestação de Serviços de Tecnologia da Informação e Comunicação</t>
  </si>
  <si>
    <t>Inexigibilidade de Licitação</t>
  </si>
  <si>
    <t>Prestação de Serviços de Manutenção Preventiva e Corretiva em aparelhos de ar-condicionados, bebedouros, geladeiras e frigobar, incluindo a substituição de peças</t>
  </si>
  <si>
    <t>EMPRESA BRASILEIRA DE CORREIOS E TELÉGRAFOS</t>
  </si>
  <si>
    <t>Item</t>
  </si>
  <si>
    <t>001/2021</t>
  </si>
  <si>
    <t>7009/2021</t>
  </si>
  <si>
    <t xml:space="preserve"> 1080004/2021</t>
  </si>
  <si>
    <t>CONSÓRCIO DE INFORMÁTICA DE GESTÃO PÚBLICA MUNICIPAL – CIGA (SIMPLES NACIONAL)</t>
  </si>
  <si>
    <t>04.05.2021</t>
  </si>
  <si>
    <t>04.05.2022</t>
  </si>
  <si>
    <t>Lei 8.666/1993, 25, inciso I e II</t>
  </si>
  <si>
    <t>Lei 8.666/1993, art. 25, inciso II, cumulado com o art. 13</t>
  </si>
  <si>
    <t>10.09.2021</t>
  </si>
  <si>
    <t xml:space="preserve"> I9 SOLUÇÕES DO BRASIL LTDA.</t>
  </si>
  <si>
    <t>01.019.491/001-31</t>
  </si>
  <si>
    <t>23716/2021</t>
  </si>
  <si>
    <t>003/2021</t>
  </si>
  <si>
    <t>Produtos e serviços por meio de Pacote de Serviços dos CORREIOS</t>
  </si>
  <si>
    <t>1080014/2021</t>
  </si>
  <si>
    <t>34.028.316/7709- 95</t>
  </si>
  <si>
    <t>03.09.2021</t>
  </si>
  <si>
    <t>0761.01352.00018/2020-47</t>
  </si>
  <si>
    <t>258/2020</t>
  </si>
  <si>
    <t>1080016/2021</t>
  </si>
  <si>
    <t>AMAZONAS COPIADORA LTDA</t>
  </si>
  <si>
    <t>01.657.353/0001-21</t>
  </si>
  <si>
    <t>14.10.2021</t>
  </si>
  <si>
    <t>14.10.2022</t>
  </si>
  <si>
    <t>Secretaria de Estado de Indústria, Ciência e Tecnologia - SEICT</t>
  </si>
  <si>
    <t>14.744.004/0001-99</t>
  </si>
  <si>
    <t>03.05.2022</t>
  </si>
  <si>
    <t>12.09.2022</t>
  </si>
  <si>
    <t>Manual de Referência - 9ª Edição</t>
  </si>
  <si>
    <t>136/2021</t>
  </si>
  <si>
    <t>060/2021</t>
  </si>
  <si>
    <t>01080003/2022</t>
  </si>
  <si>
    <t>F. M. TERCERIZAÇÃO EIRELI</t>
  </si>
  <si>
    <t>20.345.453/0001-67</t>
  </si>
  <si>
    <t>11.02.2022</t>
  </si>
  <si>
    <t>3.3.90.39.00</t>
  </si>
  <si>
    <t>ITEM</t>
  </si>
  <si>
    <t>3.3.90.30.00</t>
  </si>
  <si>
    <t>1080019/2021</t>
  </si>
  <si>
    <t>01.12.2021</t>
  </si>
  <si>
    <t>135/2020</t>
  </si>
  <si>
    <t>026/2020</t>
  </si>
  <si>
    <t>Serviços de locação de equipamentos de informática (estação de trabalho, nobreak, impressora a laser multifuncional monocromática e colorida, notebook) com fornecimento de insumos e manutenção.</t>
  </si>
  <si>
    <t>22.11.2021</t>
  </si>
  <si>
    <t>023/2020</t>
  </si>
  <si>
    <t>Secretaria Municipal de Assistência Social e Direitos Humanos - SASDH</t>
  </si>
  <si>
    <t>Lei 8.666/1993, art. 25, inciso I.</t>
  </si>
  <si>
    <t>01.12.2022</t>
  </si>
  <si>
    <t>Pregão Eletrônico SRP</t>
  </si>
  <si>
    <t>04.05.2023</t>
  </si>
  <si>
    <t>05.05.2022</t>
  </si>
  <si>
    <t>002/2022</t>
  </si>
  <si>
    <t>01080007/2022</t>
  </si>
  <si>
    <t>1527/2022</t>
  </si>
  <si>
    <t>Contratação de Pessoa Jurídica para fornecimento de solução corporativa de geoprocessamento e serviços especializados.</t>
  </si>
  <si>
    <t>IMAGEM GEOSISTEMAS E COMÉRCIO LTDA</t>
  </si>
  <si>
    <t>67.393.181/0001-34</t>
  </si>
  <si>
    <t>14.03.2022</t>
  </si>
  <si>
    <t>14.03.2023</t>
  </si>
  <si>
    <t>03.03.2022</t>
  </si>
  <si>
    <t>019/2021</t>
  </si>
  <si>
    <t>010/2021</t>
  </si>
  <si>
    <t>DMM 44</t>
  </si>
  <si>
    <t>01080008/2022</t>
  </si>
  <si>
    <t>08.03.2022</t>
  </si>
  <si>
    <t>08.03.2023</t>
  </si>
  <si>
    <t>DM717/2015 E DM 713/2019</t>
  </si>
  <si>
    <t>TOPOCART TOPOGRAFIA ENGENHARIA E AEROLEVANTAMENTOS LTDA</t>
  </si>
  <si>
    <t>26.994.285/0001-17</t>
  </si>
  <si>
    <t>Contratação de empresa especializada no desenvolvimento de atividades técnica de engenharia consultiva e urbanismo para ações de regularizações de imóveis, nas áreas urbanas e implantação de um sistema de informações georreferenciadas.</t>
  </si>
  <si>
    <t>CONSÓRCIO PÚBLICO PARA O DESENVOLVIMENTO DO ALTO PARAOPEBA - CODAP</t>
  </si>
  <si>
    <t>004/2022</t>
  </si>
  <si>
    <t>4.4.90.52.00</t>
  </si>
  <si>
    <t>089/2022</t>
  </si>
  <si>
    <t>01.08.2023</t>
  </si>
  <si>
    <t>Prestação de serviço de transporte, veículos de passeio com condutor</t>
  </si>
  <si>
    <t>30.09.2022</t>
  </si>
  <si>
    <t>01.12.2023</t>
  </si>
  <si>
    <t>10.889.815/0001-27</t>
  </si>
  <si>
    <t xml:space="preserve"> ACRE FRIO AR-CONDICIONADO LTDA</t>
  </si>
  <si>
    <t>088/2022</t>
  </si>
  <si>
    <t>041/2022</t>
  </si>
  <si>
    <t>12.09.2023</t>
  </si>
  <si>
    <t>01080023/2022</t>
  </si>
  <si>
    <t>30.08.2022</t>
  </si>
  <si>
    <t>04.09.2022</t>
  </si>
  <si>
    <t>04.09.2023</t>
  </si>
  <si>
    <t>23.11.2022</t>
  </si>
  <si>
    <t>(bk)</t>
  </si>
  <si>
    <t>0860.012969.00041/2021-69</t>
  </si>
  <si>
    <t>091/2022</t>
  </si>
  <si>
    <t>Serviços de manutenção preventiva e corretiva, incluindo o fornecimento de peças/insumos, acessórios e mão de obra, da frota de veículos oficiais da Secretaria Municipal de Finanças – SEFIN</t>
  </si>
  <si>
    <t>01080027/2022</t>
  </si>
  <si>
    <t>R. DE ALBUQUERQUE OLIVEIRA -ME</t>
  </si>
  <si>
    <t>12.515.614/0001-95</t>
  </si>
  <si>
    <t>02.12.2022</t>
  </si>
  <si>
    <t>02.12.2023</t>
  </si>
  <si>
    <t>33.90.30.00 33.90.39.00</t>
  </si>
  <si>
    <t>Sec. De Estado de Assistência Social dos Direios humanos e de Políticas Para Mulheres - SEASDHM</t>
  </si>
  <si>
    <t>Global</t>
  </si>
  <si>
    <t>057/2022</t>
  </si>
  <si>
    <t>Serviço de transporte, veículo tipo caminhonete com condutor, para atender as demandas operacionais da SEFIN</t>
  </si>
  <si>
    <t>01080029/2022</t>
  </si>
  <si>
    <t>LOACRE – LOCADORA COMÉRCIO E REPRESENTAÇÃO</t>
  </si>
  <si>
    <t>03.520.514/0001-66</t>
  </si>
  <si>
    <t>08.12.2022</t>
  </si>
  <si>
    <t>08.12.2023</t>
  </si>
  <si>
    <t>Serviço de transporte, veículo tipo motocicleta com condutor, para atender as demandas operacionais da SEFIN</t>
  </si>
  <si>
    <t>02.01.2023</t>
  </si>
  <si>
    <t>01080001/2023</t>
  </si>
  <si>
    <t>02.01.2024</t>
  </si>
  <si>
    <t>31.12.2023</t>
  </si>
  <si>
    <t>-</t>
  </si>
  <si>
    <t>Nome do titular do Órgão/Entidade/Fundo (no exercício do cargo): Wilson José das Chagas Sena Leite</t>
  </si>
  <si>
    <t>PODER EXECUTIVO MUNICIPAL</t>
  </si>
  <si>
    <t>TOTAL</t>
  </si>
  <si>
    <t>Nº do Convênio/ Contrato</t>
  </si>
  <si>
    <t>89/2022</t>
  </si>
  <si>
    <t>57/2022</t>
  </si>
  <si>
    <t>01080005/2023</t>
  </si>
  <si>
    <t>DEBORA MUNIZ DE OLIVEIRA COSTA</t>
  </si>
  <si>
    <t>034.196.232-59</t>
  </si>
  <si>
    <t>17.04.2023</t>
  </si>
  <si>
    <t>17.04.2024</t>
  </si>
  <si>
    <t>3.3.90.36.00</t>
  </si>
  <si>
    <t>002/2023</t>
  </si>
  <si>
    <t>001/2023</t>
  </si>
  <si>
    <t>Lei 8.666/1993, art. 25, inciso II, cumulado com o art. 13, inciso VI</t>
  </si>
  <si>
    <t>10.04.2023</t>
  </si>
  <si>
    <t>03.05.2024</t>
  </si>
  <si>
    <t>9130/2023</t>
  </si>
  <si>
    <t>Consultoria e Assessoria Tributária para atualização do Código Tributário do Município de Rio Branco e  a capacitação dos servidores da Secretaria Municipal de Finanças</t>
  </si>
  <si>
    <t>01080008/2023</t>
  </si>
  <si>
    <t>MANGIERI &amp; CIA CURSOS E EDITORA LTDA - ME</t>
  </si>
  <si>
    <t>25.05.2023</t>
  </si>
  <si>
    <t>25.04.2024</t>
  </si>
  <si>
    <t>3.3.90.35.00</t>
  </si>
  <si>
    <t>19.05.2023</t>
  </si>
  <si>
    <t>345/2018</t>
  </si>
  <si>
    <t>015/2019</t>
  </si>
  <si>
    <t>Lote</t>
  </si>
  <si>
    <t>Aquisição de licença de uso, implantação, treinamento e suporte técnico de Sistema de Informações Gerenciais (Business Inteligence – BI)</t>
  </si>
  <si>
    <t>025/2019</t>
  </si>
  <si>
    <t>AEQUUS CONSULTORIA ECONÔMICA E SISTEMAS S/S LTDA</t>
  </si>
  <si>
    <t>64.185.556/0001-82</t>
  </si>
  <si>
    <t>10.04.2019</t>
  </si>
  <si>
    <t>10.04.2020</t>
  </si>
  <si>
    <t>11.04.2020</t>
  </si>
  <si>
    <t>10.04.2021</t>
  </si>
  <si>
    <t>APOST</t>
  </si>
  <si>
    <t>27.05.2020</t>
  </si>
  <si>
    <t>09.04.2021</t>
  </si>
  <si>
    <t>SUPRESSÃO</t>
  </si>
  <si>
    <t>11.04.2021</t>
  </si>
  <si>
    <t>10.04.2022</t>
  </si>
  <si>
    <t>IV</t>
  </si>
  <si>
    <t>08.04.2022</t>
  </si>
  <si>
    <t>11.04.2023</t>
  </si>
  <si>
    <t>TITULARIDADE</t>
  </si>
  <si>
    <t>05.04.2023</t>
  </si>
  <si>
    <t>01080021/2023</t>
  </si>
  <si>
    <t xml:space="preserve">Referente a contratação para o fornecimento, sob demanda, de Coffee Break/Coquetel para atender eventos do tipo: seminários, conferências, reuniões técnicas, palestras, cursos de capacitação, treinamentos, para atender as necessidades da Secretaria Municipal de Finanças. </t>
  </si>
  <si>
    <t>0715.012462.00199/2022-21</t>
  </si>
  <si>
    <t>SEFAZ</t>
  </si>
  <si>
    <t>196/2022</t>
  </si>
  <si>
    <t>CELIO PEREIRA LTDA</t>
  </si>
  <si>
    <t>14.362842/0001-06</t>
  </si>
  <si>
    <t>08.08.2023</t>
  </si>
  <si>
    <t>08.08.2024</t>
  </si>
  <si>
    <t xml:space="preserve">Lei 8.666/1993, art. 43,§ 3º da Lei n. 8.666/93 </t>
  </si>
  <si>
    <t>25.07.2023</t>
  </si>
  <si>
    <t>045/2022</t>
  </si>
  <si>
    <t>AQUISIÇÃO DE CONSUMO (expediente, limpeza, informática, gênero alimenticio e gráfico)</t>
  </si>
  <si>
    <t>01080009/2023</t>
  </si>
  <si>
    <t xml:space="preserve">BRS SERVIÇOS DE MONTAGENS DE ESTRUTURAS EIRELI </t>
  </si>
  <si>
    <t>24.584.199/0001-00</t>
  </si>
  <si>
    <t>01.08.2024</t>
  </si>
  <si>
    <t xml:space="preserve">3.3.90.30.00 </t>
  </si>
  <si>
    <t>01080010/2023</t>
  </si>
  <si>
    <t xml:space="preserve">PAPELARIA MUNDO IMPORTAÇÃO E EXPORTAÇÃO LTDA </t>
  </si>
  <si>
    <t>14.869.791/0001-03</t>
  </si>
  <si>
    <t>07.08.2023</t>
  </si>
  <si>
    <t>07.08.2024</t>
  </si>
  <si>
    <t>01080020/2023</t>
  </si>
  <si>
    <t>NORTE DISTRIBUIDORA DE PRODUTOS ALIMENTOS LTDA</t>
  </si>
  <si>
    <t>37.306.014/0001-48</t>
  </si>
  <si>
    <t>Outsourcing de impressão sustentável através com equipamentos reprográficos/impressão/digitalização</t>
  </si>
  <si>
    <t>018/2023</t>
  </si>
  <si>
    <t>Chamamento Público</t>
  </si>
  <si>
    <t>Prestação de serviços de empresa operadora de cartão de crédito</t>
  </si>
  <si>
    <t>01080022/2023</t>
  </si>
  <si>
    <t>COOPERATIVA DE CRÉDITO DE LIVRE ADMISSÃO DO ESTADO DO ACRE LTDA</t>
  </si>
  <si>
    <t>01.608.685/0001-16</t>
  </si>
  <si>
    <t>26.09.2023</t>
  </si>
  <si>
    <t>26.09.2024</t>
  </si>
  <si>
    <t>Prestação de serviços de recebimentos de arrecadação de tributos municipais e demais receitas públicas</t>
  </si>
  <si>
    <t>01080023/2023</t>
  </si>
  <si>
    <t>BANCO COOPERATIVO SICOOB S.A</t>
  </si>
  <si>
    <t>02.038.232/0001-64</t>
  </si>
  <si>
    <t>64004.002471/2022-19</t>
  </si>
  <si>
    <t>018/2022</t>
  </si>
  <si>
    <t>DOU 202</t>
  </si>
  <si>
    <t>27.09.2023</t>
  </si>
  <si>
    <t>ARSENAL DE GUERRA DO RIO (AGR)</t>
  </si>
  <si>
    <t>Aquisição de material permanente (mobiliário - Armários, mesas, gaveiteiros e estantes)</t>
  </si>
  <si>
    <t>01080025/2023</t>
  </si>
  <si>
    <t>2P COMÉRCIO E SERVIÇOS EM MOVÉIS EIRELI</t>
  </si>
  <si>
    <t>24.476.378/0001-24</t>
  </si>
  <si>
    <t>V</t>
  </si>
  <si>
    <t>04.12.2023</t>
  </si>
  <si>
    <t>VALOR E PRAZO</t>
  </si>
  <si>
    <t>21.08.2023</t>
  </si>
  <si>
    <t>30.11.2023</t>
  </si>
  <si>
    <t>01.12.2024</t>
  </si>
  <si>
    <t>10.04.2024</t>
  </si>
  <si>
    <t>14.08.2023</t>
  </si>
  <si>
    <t>10.01.2022</t>
  </si>
  <si>
    <t>10.10.2023</t>
  </si>
  <si>
    <t>26.05.2022</t>
  </si>
  <si>
    <t>29.07.2022</t>
  </si>
  <si>
    <t>09.02.2023</t>
  </si>
  <si>
    <t>19.06.2023</t>
  </si>
  <si>
    <t>07.03.2023</t>
  </si>
  <si>
    <t>02.06.2023</t>
  </si>
  <si>
    <t>11.09.2023</t>
  </si>
  <si>
    <t>13.11.2023</t>
  </si>
  <si>
    <t>17.08.2023</t>
  </si>
  <si>
    <t>15.10.2022</t>
  </si>
  <si>
    <t>14.10.2023</t>
  </si>
  <si>
    <t>12.02.2023</t>
  </si>
  <si>
    <t>09.03.2023</t>
  </si>
  <si>
    <t>09.12.2023</t>
  </si>
  <si>
    <t>08.12.2024</t>
  </si>
  <si>
    <t>11.09.2024</t>
  </si>
  <si>
    <t>08.03.2024</t>
  </si>
  <si>
    <t>11.02.2024</t>
  </si>
  <si>
    <t>11.02.2023</t>
  </si>
  <si>
    <t>13.10.204</t>
  </si>
  <si>
    <t>16.08.2024</t>
  </si>
  <si>
    <t>09.03/2023</t>
  </si>
  <si>
    <t>262/2023</t>
  </si>
  <si>
    <t>223/2023</t>
  </si>
  <si>
    <t>LUCAS MATEUS DRESSLER DE BARROS</t>
  </si>
  <si>
    <t>22.590.302/0001-08</t>
  </si>
  <si>
    <t>01080029/2023</t>
  </si>
  <si>
    <t>Aquisição de material (tablet) para distribuição, para atender a Secretaria Municipal de Finanças – SEFIN, no Município de Rio Branco/AC, por ocasião da premiação do Concurso de Redação de Educação Fiscal.</t>
  </si>
  <si>
    <t>20.12.2023</t>
  </si>
  <si>
    <t xml:space="preserve"> Executado até 2023</t>
  </si>
  <si>
    <t xml:space="preserve"> Executado no Exercício 2024</t>
  </si>
  <si>
    <t>PRESTAÇÃO DE CONTAS - EXERCÍCIO 2024</t>
  </si>
  <si>
    <t xml:space="preserve">(aj) </t>
  </si>
  <si>
    <t>(am) = (aj) + (ak)</t>
  </si>
  <si>
    <t>27.12.2023</t>
  </si>
  <si>
    <t>12.02.2024</t>
  </si>
  <si>
    <t>11.02.2025</t>
  </si>
  <si>
    <t>03.01.204</t>
  </si>
  <si>
    <t>02.01.2025</t>
  </si>
  <si>
    <t>11.03.2024</t>
  </si>
  <si>
    <t>30.06.2024</t>
  </si>
  <si>
    <t>01.04.2024</t>
  </si>
  <si>
    <t>276/2022</t>
  </si>
  <si>
    <t>074/2022</t>
  </si>
  <si>
    <t>Fornecimento de material de consumo (ÁGUA MINERAL, GARRAFÃO RETOMÁVEL, GELO EM BARRA)</t>
  </si>
  <si>
    <t>22.172.177/0001-08</t>
  </si>
  <si>
    <t>01080001/2024</t>
  </si>
  <si>
    <t>M S SERVIÇO COMÉRCIO E REPRESENTAÇÕES – ME</t>
  </si>
  <si>
    <t>03.01.2024</t>
  </si>
  <si>
    <t>31.12.2024</t>
  </si>
  <si>
    <t>01080002/2024</t>
  </si>
  <si>
    <t>A.A. SOUZA – EIRELI</t>
  </si>
  <si>
    <t>33.873.300/0001-34</t>
  </si>
  <si>
    <t>01080003/2024</t>
  </si>
  <si>
    <t>163/2023</t>
  </si>
  <si>
    <t>014/2023</t>
  </si>
  <si>
    <t>Fornecimento de kit lanche</t>
  </si>
  <si>
    <t>I. PASTOR DE SOUZA ALIMENTAÇÕES LTDA</t>
  </si>
  <si>
    <t>34.710.145/0001-06</t>
  </si>
  <si>
    <t>01080004/2024</t>
  </si>
  <si>
    <t xml:space="preserve">CALURINO FERRAZ MIRANDA </t>
  </si>
  <si>
    <t>14.413.439/0001-50</t>
  </si>
  <si>
    <t>08.01.2024</t>
  </si>
  <si>
    <t>Aquisição de material (Medalha e Troféus) - premiação do Concurso de Redação de Educação Fiscal</t>
  </si>
  <si>
    <t xml:space="preserve">3.3.90.32.00 </t>
  </si>
  <si>
    <t>01080005/2024</t>
  </si>
  <si>
    <t>05.01.2024</t>
  </si>
  <si>
    <t>05.01.2025</t>
  </si>
  <si>
    <t xml:space="preserve">Fornecimento, sob demanda, de Coffee Break/Coquetel para atender eventos do tipo: seminários, conferências, reuniões técnicas, palestras, cursos de capacitação, treinamentos, para atender as necessidades da Secretaria Municipal de Finanças. </t>
  </si>
  <si>
    <t>284/2023</t>
  </si>
  <si>
    <t>231/2023</t>
  </si>
  <si>
    <t>Aquisição de material permanente, Veículos tipo Motocicletas, conforme programa de trabalho Manutenção das Atividades do Programa IPTU em Dia da Prêmios</t>
  </si>
  <si>
    <t>01080006/2024</t>
  </si>
  <si>
    <t>STAR MOTOS LTDA</t>
  </si>
  <si>
    <t>01.444.283/0001-23</t>
  </si>
  <si>
    <t>23.01.2024</t>
  </si>
  <si>
    <t xml:space="preserve">3.3.90.31.00 </t>
  </si>
  <si>
    <t>Aquisição de material permanente veículo tipo Hatch passeio, conforme programa de trabalho Manutenção das Atividades do Programa IPTU em Dia da Prêmios</t>
  </si>
  <si>
    <t>01080007/2024</t>
  </si>
  <si>
    <t>ULSAN COMÉRCIO DE VEÍCULOS LTDA</t>
  </si>
  <si>
    <t>20.956.437/0001-00</t>
  </si>
  <si>
    <t>Aquisição de material permanente eletrônicos Televisão Smart TV LED 4K 50’ POLEGADAS, conforme programa de trabalho Manutenção das Atividades do Programa IPTU em Dia da Prêmios</t>
  </si>
  <si>
    <t>01080008/2024</t>
  </si>
  <si>
    <t>REPREMIG – REPRESENTAÇÃO E COMÉRCIO DE MINAS GERAIS LTDA</t>
  </si>
  <si>
    <t>65.149.197/0002-51</t>
  </si>
  <si>
    <t>212/2021</t>
  </si>
  <si>
    <t>056/2021</t>
  </si>
  <si>
    <t>Serviços de transporte, em veículo tipo ônibus, com capacidade mínima de 40 lugares, com condutor e combustível, para transporte de crianças participantes do XIII Concurso de Redação Educação Fiscal</t>
  </si>
  <si>
    <t>01080026/2022</t>
  </si>
  <si>
    <t>DAMASCENO &amp; CIA LTDA</t>
  </si>
  <si>
    <t>00.837.742/0001-79</t>
  </si>
  <si>
    <t>30.11.2022</t>
  </si>
  <si>
    <t>Data da emissão: 08/04/2024</t>
  </si>
  <si>
    <t>11.04.2024</t>
  </si>
  <si>
    <t>IDENTIFICAÇÃO DO ÓRGÃO/ENTIDADE/FUNDO: SECRETARIA MUNICIPAL DE FINANÇAS - SEFIN</t>
  </si>
  <si>
    <t>Concluída em 2024</t>
  </si>
  <si>
    <t>Não concluída em 2024</t>
  </si>
  <si>
    <t>REALIZADO ATÉ O MÊS/ANO (ACUMULADO): JANEIRO A MARÇO/2024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</si>
</sst>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&quot;R$&quot;\ * #,##0.00_-;\-&quot;R$&quot;\ * #,##0.00_-;_-&quot;R$&quot;\ * &quot;-&quot;??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83">
    <xf numFmtId="0" fontId="0" fillId="0" borderId="0" xfId="0"/>
    <xf numFmtId="44" fontId="3" fillId="0" borderId="9" xfId="1" applyFont="1" applyFill="1" applyBorder="1" applyAlignment="1">
      <alignment horizontal="center" vertical="center" wrapText="1"/>
    </xf>
    <xf numFmtId="44" fontId="2" fillId="0" borderId="7" xfId="1" applyFont="1" applyFill="1" applyBorder="1" applyAlignment="1">
      <alignment horizontal="center" vertical="center" wrapText="1"/>
    </xf>
    <xf numFmtId="44" fontId="3" fillId="0" borderId="0" xfId="1" applyFont="1" applyFill="1" applyBorder="1" applyAlignment="1">
      <alignment horizontal="center" vertical="center"/>
    </xf>
    <xf numFmtId="44" fontId="2" fillId="0" borderId="0" xfId="1" applyFont="1" applyFill="1" applyBorder="1" applyAlignment="1">
      <alignment horizontal="center" vertical="center"/>
    </xf>
    <xf numFmtId="44" fontId="3" fillId="0" borderId="1" xfId="1" applyFont="1" applyFill="1" applyBorder="1" applyAlignment="1">
      <alignment horizontal="center" vertical="center" wrapText="1"/>
    </xf>
    <xf numFmtId="44" fontId="2" fillId="0" borderId="1" xfId="1" applyFont="1" applyFill="1" applyBorder="1" applyAlignment="1">
      <alignment horizontal="center" vertical="center" wrapText="1"/>
    </xf>
    <xf numFmtId="44" fontId="3" fillId="0" borderId="11" xfId="1" applyFont="1" applyFill="1" applyBorder="1" applyAlignment="1">
      <alignment horizontal="center" vertical="center" wrapText="1"/>
    </xf>
    <xf numFmtId="44" fontId="2" fillId="0" borderId="13" xfId="1" applyFont="1" applyFill="1" applyBorder="1" applyAlignment="1">
      <alignment horizontal="center" vertical="center" wrapText="1"/>
    </xf>
    <xf numFmtId="44" fontId="3" fillId="0" borderId="1" xfId="1" applyFont="1" applyFill="1" applyBorder="1" applyAlignment="1">
      <alignment horizontal="center" vertical="center" wrapText="1"/>
    </xf>
    <xf numFmtId="44" fontId="2" fillId="0" borderId="1" xfId="1" applyFont="1" applyFill="1" applyBorder="1" applyAlignment="1">
      <alignment horizontal="center" vertical="center" wrapText="1"/>
    </xf>
    <xf numFmtId="44" fontId="3" fillId="0" borderId="11" xfId="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14" fontId="3" fillId="0" borderId="0" xfId="0" applyNumberFormat="1" applyFont="1" applyFill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14" fontId="2" fillId="0" borderId="0" xfId="0" applyNumberFormat="1" applyFont="1" applyFill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vertical="center" wrapText="1"/>
    </xf>
    <xf numFmtId="0" fontId="2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horizontal="center" vertical="center" wrapText="1"/>
    </xf>
    <xf numFmtId="49" fontId="2" fillId="0" borderId="13" xfId="0" applyNumberFormat="1" applyFont="1" applyFill="1" applyBorder="1" applyAlignment="1">
      <alignment horizontal="center" vertical="center" wrapText="1"/>
    </xf>
    <xf numFmtId="14" fontId="2" fillId="0" borderId="13" xfId="0" applyNumberFormat="1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 wrapText="1"/>
    </xf>
    <xf numFmtId="17" fontId="3" fillId="0" borderId="11" xfId="0" applyNumberFormat="1" applyFont="1" applyFill="1" applyBorder="1" applyAlignment="1">
      <alignment horizontal="center" vertical="center" wrapText="1"/>
    </xf>
    <xf numFmtId="3" fontId="3" fillId="0" borderId="11" xfId="0" applyNumberFormat="1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14" fontId="3" fillId="0" borderId="11" xfId="0" applyNumberFormat="1" applyFont="1" applyFill="1" applyBorder="1" applyAlignment="1">
      <alignment horizontal="center" vertical="center" wrapText="1"/>
    </xf>
    <xf numFmtId="3" fontId="3" fillId="0" borderId="11" xfId="0" applyNumberFormat="1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17" fontId="3" fillId="0" borderId="1" xfId="0" applyNumberFormat="1" applyFont="1" applyFill="1" applyBorder="1" applyAlignment="1">
      <alignment horizontal="center" vertical="center" wrapText="1"/>
    </xf>
    <xf numFmtId="3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3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4" fontId="3" fillId="0" borderId="1" xfId="0" applyNumberFormat="1" applyFont="1" applyFill="1" applyBorder="1" applyAlignment="1">
      <alignment horizontal="center" vertical="center" wrapText="1"/>
    </xf>
    <xf numFmtId="10" fontId="3" fillId="0" borderId="1" xfId="0" applyNumberFormat="1" applyFont="1" applyFill="1" applyBorder="1" applyAlignment="1">
      <alignment horizontal="center" vertical="center" wrapText="1"/>
    </xf>
    <xf numFmtId="44" fontId="3" fillId="0" borderId="1" xfId="0" applyNumberFormat="1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/>
    </xf>
    <xf numFmtId="17" fontId="3" fillId="0" borderId="1" xfId="0" applyNumberFormat="1" applyFont="1" applyFill="1" applyBorder="1" applyAlignment="1">
      <alignment horizontal="center" vertical="center" wrapText="1"/>
    </xf>
    <xf numFmtId="3" fontId="3" fillId="0" borderId="1" xfId="0" applyNumberFormat="1" applyFont="1" applyFill="1" applyBorder="1" applyAlignment="1">
      <alignment horizontal="center" vertical="center"/>
    </xf>
    <xf numFmtId="3" fontId="3" fillId="0" borderId="1" xfId="0" applyNumberFormat="1" applyFont="1" applyFill="1" applyBorder="1" applyAlignment="1">
      <alignment horizontal="center" vertical="center"/>
    </xf>
    <xf numFmtId="9" fontId="3" fillId="0" borderId="1" xfId="0" applyNumberFormat="1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 wrapText="1"/>
    </xf>
    <xf numFmtId="17" fontId="3" fillId="0" borderId="9" xfId="0" applyNumberFormat="1" applyFont="1" applyFill="1" applyBorder="1" applyAlignment="1">
      <alignment horizontal="center" vertical="center" wrapText="1"/>
    </xf>
    <xf numFmtId="3" fontId="3" fillId="0" borderId="9" xfId="0" applyNumberFormat="1" applyFont="1" applyFill="1" applyBorder="1" applyAlignment="1">
      <alignment horizontal="center" vertical="center" wrapText="1"/>
    </xf>
    <xf numFmtId="14" fontId="3" fillId="0" borderId="9" xfId="0" applyNumberFormat="1" applyFont="1" applyFill="1" applyBorder="1" applyAlignment="1">
      <alignment horizontal="center" vertical="center" wrapText="1"/>
    </xf>
    <xf numFmtId="3" fontId="3" fillId="0" borderId="9" xfId="0" applyNumberFormat="1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 wrapText="1"/>
    </xf>
    <xf numFmtId="14" fontId="2" fillId="0" borderId="7" xfId="0" applyNumberFormat="1" applyFont="1" applyFill="1" applyBorder="1" applyAlignment="1">
      <alignment horizontal="center" vertical="center" wrapText="1"/>
    </xf>
    <xf numFmtId="2" fontId="2" fillId="0" borderId="7" xfId="0" applyNumberFormat="1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/>
    </xf>
    <xf numFmtId="2" fontId="2" fillId="0" borderId="0" xfId="0" applyNumberFormat="1" applyFont="1" applyFill="1" applyAlignment="1">
      <alignment horizontal="center" vertical="center"/>
    </xf>
    <xf numFmtId="0" fontId="2" fillId="0" borderId="0" xfId="0" applyFont="1" applyFill="1" applyAlignment="1">
      <alignment horizontal="left" vertical="center" wrapText="1"/>
    </xf>
    <xf numFmtId="0" fontId="3" fillId="0" borderId="1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9" xfId="0" applyFont="1" applyFill="1" applyBorder="1" applyAlignment="1">
      <alignment horizontal="left" vertical="center" wrapText="1"/>
    </xf>
    <xf numFmtId="0" fontId="3" fillId="0" borderId="0" xfId="0" applyFont="1" applyFill="1" applyAlignment="1">
      <alignment horizontal="left" vertical="center" wrapText="1"/>
    </xf>
    <xf numFmtId="0" fontId="2" fillId="0" borderId="7" xfId="0" applyFont="1" applyFill="1" applyBorder="1" applyAlignment="1">
      <alignment horizontal="left" vertical="center" wrapText="1"/>
    </xf>
    <xf numFmtId="44" fontId="2" fillId="0" borderId="0" xfId="1" applyFont="1" applyFill="1" applyAlignment="1">
      <alignment vertical="center" wrapText="1"/>
    </xf>
  </cellXfs>
  <cellStyles count="3">
    <cellStyle name="Moeda" xfId="1" builtinId="4"/>
    <cellStyle name="Moeda 2" xfId="2"/>
    <cellStyle name="Normal" xfId="0" builtinId="0"/>
  </cellStyles>
  <dxfs count="0"/>
  <tableStyles count="0" defaultTableStyle="TableStyleMedium9" defaultPivotStyle="PivotStyleLight16"/>
  <colors>
    <mruColors>
      <color rgb="FFE1FFE1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19</xdr:col>
      <xdr:colOff>219075</xdr:colOff>
      <xdr:row>0</xdr:row>
      <xdr:rowOff>85725</xdr:rowOff>
    </xdr:from>
    <xdr:to>
      <xdr:col>19</xdr:col>
      <xdr:colOff>219075</xdr:colOff>
      <xdr:row>3</xdr:row>
      <xdr:rowOff>52387</xdr:rowOff>
    </xdr:to>
    <xdr:pic>
      <xdr:nvPicPr>
        <xdr:cNvPr id="2" name="Imagem 1" descr="pmrb_evandr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07450" y="85725"/>
          <a:ext cx="0" cy="4429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108743</xdr:colOff>
      <xdr:row>0</xdr:row>
      <xdr:rowOff>0</xdr:rowOff>
    </xdr:from>
    <xdr:to>
      <xdr:col>1</xdr:col>
      <xdr:colOff>761999</xdr:colOff>
      <xdr:row>3</xdr:row>
      <xdr:rowOff>142873</xdr:rowOff>
    </xdr:to>
    <xdr:pic>
      <xdr:nvPicPr>
        <xdr:cNvPr id="3" name="Imagem 2" descr="pmrb_evandr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61181" y="0"/>
          <a:ext cx="653256" cy="6429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H75"/>
  <sheetViews>
    <sheetView tabSelected="1" zoomScale="80" zoomScaleNormal="80" workbookViewId="0">
      <selection activeCell="F20" sqref="F20:F22"/>
    </sheetView>
  </sheetViews>
  <sheetFormatPr defaultRowHeight="12.75" x14ac:dyDescent="0.25"/>
  <cols>
    <col min="1" max="1" width="6.85546875" style="13" customWidth="1"/>
    <col min="2" max="2" width="28.85546875" style="13" bestFit="1" customWidth="1"/>
    <col min="3" max="3" width="15.28515625" style="13" bestFit="1" customWidth="1"/>
    <col min="4" max="4" width="33.7109375" style="13" bestFit="1" customWidth="1"/>
    <col min="5" max="5" width="6.5703125" style="13" bestFit="1" customWidth="1"/>
    <col min="6" max="6" width="60.7109375" style="12" customWidth="1"/>
    <col min="7" max="7" width="16" style="13" customWidth="1"/>
    <col min="8" max="8" width="14.85546875" style="14" bestFit="1" customWidth="1"/>
    <col min="9" max="9" width="61.140625" style="80" customWidth="1"/>
    <col min="10" max="10" width="19.42578125" style="13" bestFit="1" customWidth="1"/>
    <col min="11" max="11" width="11.5703125" style="13" bestFit="1" customWidth="1"/>
    <col min="12" max="12" width="17.28515625" style="3" bestFit="1" customWidth="1"/>
    <col min="13" max="13" width="13.7109375" style="13" customWidth="1"/>
    <col min="14" max="14" width="18" style="13" bestFit="1" customWidth="1"/>
    <col min="15" max="15" width="12.140625" style="13" bestFit="1" customWidth="1"/>
    <col min="16" max="16" width="10.7109375" style="13" bestFit="1" customWidth="1"/>
    <col min="17" max="17" width="16.7109375" style="13" bestFit="1" customWidth="1"/>
    <col min="18" max="18" width="13.140625" style="13" bestFit="1" customWidth="1"/>
    <col min="19" max="19" width="16.85546875" style="13" customWidth="1"/>
    <col min="20" max="20" width="12.85546875" style="13" bestFit="1" customWidth="1"/>
    <col min="21" max="21" width="5.28515625" style="13" bestFit="1" customWidth="1"/>
    <col min="22" max="22" width="7.85546875" style="13" bestFit="1" customWidth="1"/>
    <col min="23" max="23" width="11.5703125" style="15" bestFit="1" customWidth="1"/>
    <col min="24" max="24" width="15.85546875" style="13" customWidth="1"/>
    <col min="25" max="25" width="10.7109375" style="13" bestFit="1" customWidth="1"/>
    <col min="26" max="26" width="18" style="13" bestFit="1" customWidth="1"/>
    <col min="27" max="27" width="12.140625" style="13" bestFit="1" customWidth="1"/>
    <col min="28" max="28" width="11.5703125" style="13" bestFit="1" customWidth="1"/>
    <col min="29" max="29" width="12" style="13" bestFit="1" customWidth="1"/>
    <col min="30" max="30" width="16.5703125" style="3" bestFit="1" customWidth="1"/>
    <col min="31" max="31" width="15" style="3" bestFit="1" customWidth="1"/>
    <col min="32" max="32" width="19.85546875" style="13" bestFit="1" customWidth="1"/>
    <col min="33" max="33" width="9.42578125" style="13" bestFit="1" customWidth="1"/>
    <col min="34" max="34" width="15" style="3" bestFit="1" customWidth="1"/>
    <col min="35" max="35" width="27.7109375" style="3" bestFit="1" customWidth="1"/>
    <col min="36" max="36" width="16.5703125" style="3" bestFit="1" customWidth="1"/>
    <col min="37" max="37" width="15.5703125" style="3" bestFit="1" customWidth="1"/>
    <col min="38" max="38" width="18.42578125" style="3" bestFit="1" customWidth="1"/>
    <col min="39" max="39" width="8.85546875" style="13" bestFit="1" customWidth="1"/>
    <col min="40" max="40" width="13.85546875" style="13" customWidth="1"/>
    <col min="41" max="41" width="33.140625" style="13" customWidth="1"/>
    <col min="42" max="42" width="14.7109375" style="13" customWidth="1"/>
    <col min="43" max="43" width="25.85546875" style="13" bestFit="1" customWidth="1"/>
    <col min="44" max="44" width="25.7109375" style="13" bestFit="1" customWidth="1"/>
    <col min="45" max="45" width="15.85546875" style="13" customWidth="1"/>
    <col min="46" max="46" width="10.7109375" style="13" bestFit="1" customWidth="1"/>
    <col min="47" max="47" width="16" style="13" customWidth="1"/>
    <col min="48" max="48" width="10.7109375" style="13" bestFit="1" customWidth="1"/>
    <col min="49" max="49" width="4.28515625" style="13" bestFit="1" customWidth="1"/>
    <col min="50" max="50" width="11.42578125" style="13" customWidth="1"/>
    <col min="51" max="51" width="6.42578125" style="13" bestFit="1" customWidth="1"/>
    <col min="52" max="52" width="9.5703125" style="13" bestFit="1" customWidth="1"/>
    <col min="53" max="53" width="10.5703125" style="13" bestFit="1" customWidth="1"/>
    <col min="54" max="54" width="15" style="13" bestFit="1" customWidth="1"/>
    <col min="55" max="55" width="20.28515625" style="13" bestFit="1" customWidth="1"/>
    <col min="56" max="56" width="12.140625" style="13" customWidth="1"/>
    <col min="57" max="57" width="11" style="13" customWidth="1"/>
    <col min="58" max="58" width="14.28515625" style="13" bestFit="1" customWidth="1"/>
    <col min="59" max="59" width="8.85546875" style="13" customWidth="1"/>
    <col min="60" max="60" width="7.85546875" style="13" bestFit="1" customWidth="1"/>
    <col min="61" max="16384" width="9.140625" style="13"/>
  </cols>
  <sheetData>
    <row r="1" spans="1:60" x14ac:dyDescent="0.25">
      <c r="A1" s="12"/>
      <c r="B1" s="12"/>
      <c r="C1" s="12"/>
      <c r="D1" s="12"/>
      <c r="E1" s="12"/>
    </row>
    <row r="2" spans="1:60" x14ac:dyDescent="0.25">
      <c r="A2" s="12"/>
      <c r="B2" s="12"/>
      <c r="C2" s="12"/>
      <c r="D2" s="12"/>
      <c r="E2" s="12"/>
    </row>
    <row r="3" spans="1:60" x14ac:dyDescent="0.25">
      <c r="A3" s="12"/>
      <c r="B3" s="12"/>
      <c r="C3" s="12"/>
      <c r="D3" s="12"/>
      <c r="E3" s="12"/>
    </row>
    <row r="4" spans="1:60" x14ac:dyDescent="0.25">
      <c r="A4" s="12"/>
      <c r="B4" s="12"/>
      <c r="C4" s="12"/>
      <c r="D4" s="12"/>
      <c r="E4" s="12"/>
    </row>
    <row r="5" spans="1:60" s="14" customFormat="1" x14ac:dyDescent="0.25">
      <c r="A5" s="16" t="s">
        <v>253</v>
      </c>
      <c r="B5" s="16"/>
      <c r="C5" s="16"/>
      <c r="D5" s="16"/>
      <c r="E5" s="16"/>
      <c r="F5" s="16"/>
      <c r="I5" s="75"/>
      <c r="L5" s="4"/>
      <c r="W5" s="17"/>
      <c r="AD5" s="4"/>
      <c r="AE5" s="4"/>
      <c r="AH5" s="4"/>
      <c r="AI5" s="4"/>
      <c r="AJ5" s="4"/>
      <c r="AK5" s="4"/>
      <c r="AL5" s="4"/>
    </row>
    <row r="6" spans="1:60" s="14" customFormat="1" x14ac:dyDescent="0.25">
      <c r="A6" s="16"/>
      <c r="B6" s="16"/>
      <c r="C6" s="16"/>
      <c r="D6" s="16"/>
      <c r="E6" s="16"/>
      <c r="F6" s="16"/>
      <c r="I6" s="75"/>
      <c r="L6" s="4"/>
      <c r="W6" s="17"/>
      <c r="AD6" s="4"/>
      <c r="AE6" s="4"/>
      <c r="AH6" s="4"/>
      <c r="AI6" s="4"/>
      <c r="AJ6" s="4"/>
      <c r="AK6" s="4"/>
      <c r="AL6" s="4"/>
    </row>
    <row r="7" spans="1:60" s="14" customFormat="1" x14ac:dyDescent="0.25">
      <c r="A7" s="16" t="s">
        <v>388</v>
      </c>
      <c r="B7" s="16"/>
      <c r="C7" s="16"/>
      <c r="D7" s="16"/>
      <c r="E7" s="16"/>
      <c r="F7" s="16"/>
      <c r="I7" s="75"/>
      <c r="L7" s="4"/>
      <c r="W7" s="17"/>
      <c r="AD7" s="4"/>
      <c r="AE7" s="4"/>
      <c r="AH7" s="4"/>
      <c r="AI7" s="4"/>
      <c r="AJ7" s="4"/>
      <c r="AK7" s="4"/>
      <c r="AL7" s="4"/>
    </row>
    <row r="8" spans="1:60" s="14" customFormat="1" x14ac:dyDescent="0.25">
      <c r="A8" s="16" t="s">
        <v>90</v>
      </c>
      <c r="B8" s="16"/>
      <c r="C8" s="16"/>
      <c r="D8" s="16"/>
      <c r="E8" s="16"/>
      <c r="F8" s="16"/>
      <c r="I8" s="75"/>
      <c r="L8" s="4"/>
      <c r="W8" s="17"/>
      <c r="AD8" s="4"/>
      <c r="AE8" s="4"/>
      <c r="AH8" s="4"/>
      <c r="AI8" s="4"/>
      <c r="AJ8" s="4"/>
      <c r="AK8" s="4"/>
      <c r="AL8" s="4"/>
    </row>
    <row r="9" spans="1:60" s="14" customFormat="1" x14ac:dyDescent="0.25">
      <c r="A9" s="16" t="s">
        <v>167</v>
      </c>
      <c r="B9" s="16"/>
      <c r="C9" s="16"/>
      <c r="D9" s="16"/>
      <c r="E9" s="16"/>
      <c r="F9" s="16"/>
      <c r="I9" s="75"/>
      <c r="L9" s="4"/>
      <c r="W9" s="17"/>
      <c r="AD9" s="4"/>
      <c r="AE9" s="4"/>
      <c r="AH9" s="4"/>
      <c r="AI9" s="4"/>
      <c r="AJ9" s="4"/>
      <c r="AK9" s="4"/>
      <c r="AL9" s="4"/>
    </row>
    <row r="10" spans="1:60" s="14" customFormat="1" x14ac:dyDescent="0.25">
      <c r="A10" s="16"/>
      <c r="B10" s="16"/>
      <c r="C10" s="16"/>
      <c r="D10" s="16"/>
      <c r="E10" s="16"/>
      <c r="F10" s="16"/>
      <c r="I10" s="75"/>
      <c r="L10" s="4"/>
      <c r="W10" s="17"/>
      <c r="AD10" s="4"/>
      <c r="AE10" s="4"/>
      <c r="AH10" s="4"/>
      <c r="AI10" s="4"/>
      <c r="AJ10" s="4"/>
      <c r="AK10" s="4"/>
      <c r="AL10" s="4"/>
    </row>
    <row r="11" spans="1:60" s="14" customFormat="1" x14ac:dyDescent="0.25">
      <c r="A11" s="16" t="s">
        <v>451</v>
      </c>
      <c r="B11" s="16"/>
      <c r="C11" s="16"/>
      <c r="D11" s="16"/>
      <c r="E11" s="16"/>
      <c r="F11" s="16"/>
      <c r="I11" s="75"/>
      <c r="L11" s="4"/>
      <c r="W11" s="17"/>
      <c r="AD11" s="4"/>
      <c r="AE11" s="4"/>
      <c r="AH11" s="4"/>
      <c r="AI11" s="4"/>
      <c r="AJ11" s="4"/>
      <c r="AK11" s="4"/>
      <c r="AL11" s="4"/>
    </row>
    <row r="12" spans="1:60" s="14" customFormat="1" x14ac:dyDescent="0.25">
      <c r="A12" s="16" t="s">
        <v>454</v>
      </c>
      <c r="B12" s="16"/>
      <c r="C12" s="16"/>
      <c r="D12" s="16"/>
      <c r="E12" s="16"/>
      <c r="F12" s="16"/>
      <c r="I12" s="75"/>
      <c r="L12" s="4"/>
      <c r="W12" s="17"/>
      <c r="AD12" s="4"/>
      <c r="AE12" s="4"/>
      <c r="AH12" s="4"/>
      <c r="AI12" s="4"/>
      <c r="AJ12" s="4"/>
      <c r="AK12" s="4"/>
      <c r="AL12" s="4"/>
    </row>
    <row r="14" spans="1:60" ht="13.5" thickBot="1" x14ac:dyDescent="0.3">
      <c r="A14" s="18" t="s">
        <v>67</v>
      </c>
      <c r="B14" s="19"/>
      <c r="C14" s="19"/>
      <c r="D14" s="19"/>
      <c r="E14" s="19"/>
      <c r="F14" s="75"/>
      <c r="G14" s="19"/>
      <c r="H14" s="19"/>
      <c r="I14" s="75"/>
      <c r="J14" s="19"/>
      <c r="K14" s="19"/>
      <c r="L14" s="82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19"/>
      <c r="X14" s="19"/>
      <c r="Y14" s="19"/>
      <c r="Z14" s="19"/>
      <c r="AA14" s="19"/>
      <c r="AB14" s="19"/>
      <c r="AC14" s="19"/>
      <c r="AD14" s="82"/>
      <c r="AE14" s="82"/>
      <c r="AF14" s="19"/>
      <c r="AG14" s="19"/>
      <c r="AH14" s="82"/>
      <c r="AI14" s="82"/>
      <c r="AJ14" s="82"/>
      <c r="AK14" s="82"/>
      <c r="AL14" s="82"/>
      <c r="AM14" s="19"/>
      <c r="AN14" s="19"/>
      <c r="AO14" s="19"/>
      <c r="AP14" s="19"/>
      <c r="AQ14" s="19"/>
      <c r="AR14" s="19"/>
      <c r="AS14" s="19"/>
      <c r="AT14" s="19"/>
      <c r="AU14" s="19"/>
      <c r="AV14" s="19"/>
      <c r="AW14" s="19"/>
      <c r="AX14" s="19"/>
      <c r="AY14" s="19"/>
      <c r="AZ14" s="19"/>
      <c r="BA14" s="19"/>
      <c r="BB14" s="19"/>
      <c r="BC14" s="19"/>
      <c r="BD14" s="19"/>
      <c r="BE14" s="19"/>
      <c r="BF14" s="19"/>
      <c r="BG14" s="19"/>
      <c r="BH14" s="19"/>
    </row>
    <row r="15" spans="1:60" x14ac:dyDescent="0.25">
      <c r="A15" s="20" t="s">
        <v>50</v>
      </c>
      <c r="B15" s="21" t="s">
        <v>20</v>
      </c>
      <c r="C15" s="21"/>
      <c r="D15" s="21"/>
      <c r="E15" s="21"/>
      <c r="F15" s="21"/>
      <c r="G15" s="21"/>
      <c r="H15" s="21" t="s">
        <v>68</v>
      </c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 t="s">
        <v>72</v>
      </c>
      <c r="AN15" s="21"/>
      <c r="AO15" s="21"/>
      <c r="AP15" s="21"/>
      <c r="AQ15" s="21" t="s">
        <v>89</v>
      </c>
      <c r="AR15" s="21"/>
      <c r="AS15" s="21"/>
      <c r="AT15" s="21"/>
      <c r="AU15" s="21"/>
      <c r="AV15" s="21"/>
      <c r="AW15" s="21" t="s">
        <v>69</v>
      </c>
      <c r="AX15" s="21"/>
      <c r="AY15" s="21"/>
      <c r="AZ15" s="21"/>
      <c r="BA15" s="21"/>
      <c r="BB15" s="21"/>
      <c r="BC15" s="21"/>
      <c r="BD15" s="21"/>
      <c r="BE15" s="21"/>
      <c r="BF15" s="21"/>
      <c r="BG15" s="21"/>
      <c r="BH15" s="22"/>
    </row>
    <row r="16" spans="1:60" x14ac:dyDescent="0.25">
      <c r="A16" s="23"/>
      <c r="B16" s="24"/>
      <c r="C16" s="24"/>
      <c r="D16" s="24"/>
      <c r="E16" s="24"/>
      <c r="F16" s="24"/>
      <c r="G16" s="24"/>
      <c r="H16" s="24" t="s">
        <v>48</v>
      </c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 t="s">
        <v>100</v>
      </c>
      <c r="V16" s="24"/>
      <c r="W16" s="24"/>
      <c r="X16" s="24"/>
      <c r="Y16" s="24"/>
      <c r="Z16" s="24"/>
      <c r="AA16" s="24"/>
      <c r="AB16" s="24"/>
      <c r="AC16" s="24"/>
      <c r="AD16" s="24"/>
      <c r="AE16" s="24"/>
      <c r="AF16" s="24" t="s">
        <v>92</v>
      </c>
      <c r="AG16" s="24"/>
      <c r="AH16" s="24"/>
      <c r="AI16" s="10" t="s">
        <v>49</v>
      </c>
      <c r="AJ16" s="10"/>
      <c r="AK16" s="10"/>
      <c r="AL16" s="10"/>
      <c r="AM16" s="24" t="s">
        <v>74</v>
      </c>
      <c r="AN16" s="24" t="s">
        <v>75</v>
      </c>
      <c r="AO16" s="24" t="s">
        <v>73</v>
      </c>
      <c r="AP16" s="24" t="s">
        <v>107</v>
      </c>
      <c r="AQ16" s="24" t="s">
        <v>79</v>
      </c>
      <c r="AR16" s="24" t="s">
        <v>80</v>
      </c>
      <c r="AS16" s="24" t="s">
        <v>81</v>
      </c>
      <c r="AT16" s="24" t="s">
        <v>83</v>
      </c>
      <c r="AU16" s="24" t="s">
        <v>82</v>
      </c>
      <c r="AV16" s="24" t="s">
        <v>83</v>
      </c>
      <c r="AW16" s="24" t="s">
        <v>1</v>
      </c>
      <c r="AX16" s="24" t="s">
        <v>55</v>
      </c>
      <c r="AY16" s="25" t="s">
        <v>58</v>
      </c>
      <c r="AZ16" s="25"/>
      <c r="BA16" s="25"/>
      <c r="BB16" s="25" t="s">
        <v>117</v>
      </c>
      <c r="BC16" s="25"/>
      <c r="BD16" s="24" t="s">
        <v>452</v>
      </c>
      <c r="BE16" s="24" t="s">
        <v>453</v>
      </c>
      <c r="BF16" s="25" t="s">
        <v>60</v>
      </c>
      <c r="BG16" s="25"/>
      <c r="BH16" s="26"/>
    </row>
    <row r="17" spans="1:60" x14ac:dyDescent="0.25">
      <c r="A17" s="23"/>
      <c r="B17" s="24"/>
      <c r="C17" s="24"/>
      <c r="D17" s="24"/>
      <c r="E17" s="24"/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 t="s">
        <v>91</v>
      </c>
      <c r="AA17" s="24"/>
      <c r="AB17" s="24" t="s">
        <v>94</v>
      </c>
      <c r="AC17" s="24"/>
      <c r="AD17" s="24"/>
      <c r="AE17" s="24"/>
      <c r="AF17" s="24" t="s">
        <v>93</v>
      </c>
      <c r="AG17" s="24"/>
      <c r="AH17" s="24"/>
      <c r="AI17" s="6"/>
      <c r="AJ17" s="10"/>
      <c r="AK17" s="10"/>
      <c r="AL17" s="10"/>
      <c r="AM17" s="24"/>
      <c r="AN17" s="24"/>
      <c r="AO17" s="24"/>
      <c r="AP17" s="24"/>
      <c r="AQ17" s="24"/>
      <c r="AR17" s="24"/>
      <c r="AS17" s="24"/>
      <c r="AT17" s="24"/>
      <c r="AU17" s="24"/>
      <c r="AV17" s="24"/>
      <c r="AW17" s="24"/>
      <c r="AX17" s="24"/>
      <c r="AY17" s="25"/>
      <c r="AZ17" s="25"/>
      <c r="BA17" s="25"/>
      <c r="BB17" s="25"/>
      <c r="BC17" s="25"/>
      <c r="BD17" s="24"/>
      <c r="BE17" s="24"/>
      <c r="BF17" s="24" t="s">
        <v>115</v>
      </c>
      <c r="BG17" s="24" t="s">
        <v>116</v>
      </c>
      <c r="BH17" s="26" t="s">
        <v>59</v>
      </c>
    </row>
    <row r="18" spans="1:60" ht="38.25" x14ac:dyDescent="0.25">
      <c r="A18" s="23"/>
      <c r="B18" s="27" t="s">
        <v>6</v>
      </c>
      <c r="C18" s="27" t="s">
        <v>7</v>
      </c>
      <c r="D18" s="27" t="s">
        <v>0</v>
      </c>
      <c r="E18" s="27" t="s">
        <v>1</v>
      </c>
      <c r="F18" s="27" t="s">
        <v>2</v>
      </c>
      <c r="G18" s="27" t="s">
        <v>8</v>
      </c>
      <c r="H18" s="28" t="s">
        <v>113</v>
      </c>
      <c r="I18" s="27" t="s">
        <v>3</v>
      </c>
      <c r="J18" s="27" t="s">
        <v>18</v>
      </c>
      <c r="K18" s="27" t="s">
        <v>9</v>
      </c>
      <c r="L18" s="6" t="s">
        <v>123</v>
      </c>
      <c r="M18" s="27" t="s">
        <v>13</v>
      </c>
      <c r="N18" s="27" t="s">
        <v>12</v>
      </c>
      <c r="O18" s="27" t="s">
        <v>11</v>
      </c>
      <c r="P18" s="27" t="s">
        <v>4</v>
      </c>
      <c r="Q18" s="27" t="s">
        <v>255</v>
      </c>
      <c r="R18" s="27" t="s">
        <v>51</v>
      </c>
      <c r="S18" s="27" t="s">
        <v>52</v>
      </c>
      <c r="T18" s="27" t="s">
        <v>5</v>
      </c>
      <c r="U18" s="27" t="s">
        <v>1</v>
      </c>
      <c r="V18" s="27" t="s">
        <v>103</v>
      </c>
      <c r="W18" s="29" t="s">
        <v>9</v>
      </c>
      <c r="X18" s="27" t="s">
        <v>13</v>
      </c>
      <c r="Y18" s="27" t="s">
        <v>10</v>
      </c>
      <c r="Z18" s="27" t="s">
        <v>12</v>
      </c>
      <c r="AA18" s="27" t="s">
        <v>11</v>
      </c>
      <c r="AB18" s="27" t="s">
        <v>14</v>
      </c>
      <c r="AC18" s="27" t="s">
        <v>15</v>
      </c>
      <c r="AD18" s="6" t="s">
        <v>16</v>
      </c>
      <c r="AE18" s="6" t="s">
        <v>17</v>
      </c>
      <c r="AF18" s="27" t="s">
        <v>99</v>
      </c>
      <c r="AG18" s="27" t="s">
        <v>98</v>
      </c>
      <c r="AH18" s="6" t="s">
        <v>97</v>
      </c>
      <c r="AI18" s="6" t="s">
        <v>21</v>
      </c>
      <c r="AJ18" s="6" t="s">
        <v>386</v>
      </c>
      <c r="AK18" s="6" t="s">
        <v>387</v>
      </c>
      <c r="AL18" s="6" t="s">
        <v>19</v>
      </c>
      <c r="AM18" s="24"/>
      <c r="AN18" s="24"/>
      <c r="AO18" s="24"/>
      <c r="AP18" s="24"/>
      <c r="AQ18" s="24"/>
      <c r="AR18" s="24"/>
      <c r="AS18" s="24"/>
      <c r="AT18" s="24"/>
      <c r="AU18" s="24"/>
      <c r="AV18" s="24"/>
      <c r="AW18" s="24"/>
      <c r="AX18" s="24"/>
      <c r="AY18" s="30" t="s">
        <v>56</v>
      </c>
      <c r="AZ18" s="30" t="s">
        <v>57</v>
      </c>
      <c r="BA18" s="27" t="s">
        <v>114</v>
      </c>
      <c r="BB18" s="27" t="s">
        <v>118</v>
      </c>
      <c r="BC18" s="27" t="s">
        <v>119</v>
      </c>
      <c r="BD18" s="24"/>
      <c r="BE18" s="24"/>
      <c r="BF18" s="24"/>
      <c r="BG18" s="24"/>
      <c r="BH18" s="26"/>
    </row>
    <row r="19" spans="1:60" ht="26.25" thickBot="1" x14ac:dyDescent="0.3">
      <c r="A19" s="31"/>
      <c r="B19" s="32" t="s">
        <v>22</v>
      </c>
      <c r="C19" s="32" t="s">
        <v>23</v>
      </c>
      <c r="D19" s="33" t="s">
        <v>46</v>
      </c>
      <c r="E19" s="32" t="s">
        <v>24</v>
      </c>
      <c r="F19" s="32" t="s">
        <v>25</v>
      </c>
      <c r="G19" s="32" t="s">
        <v>26</v>
      </c>
      <c r="H19" s="33" t="s">
        <v>27</v>
      </c>
      <c r="I19" s="32" t="s">
        <v>28</v>
      </c>
      <c r="J19" s="32" t="s">
        <v>29</v>
      </c>
      <c r="K19" s="32" t="s">
        <v>30</v>
      </c>
      <c r="L19" s="8" t="s">
        <v>31</v>
      </c>
      <c r="M19" s="32" t="s">
        <v>32</v>
      </c>
      <c r="N19" s="32" t="s">
        <v>33</v>
      </c>
      <c r="O19" s="32" t="s">
        <v>34</v>
      </c>
      <c r="P19" s="32" t="s">
        <v>35</v>
      </c>
      <c r="Q19" s="32" t="s">
        <v>36</v>
      </c>
      <c r="R19" s="32" t="s">
        <v>37</v>
      </c>
      <c r="S19" s="32" t="s">
        <v>47</v>
      </c>
      <c r="T19" s="32" t="s">
        <v>38</v>
      </c>
      <c r="U19" s="32" t="s">
        <v>102</v>
      </c>
      <c r="V19" s="32" t="s">
        <v>39</v>
      </c>
      <c r="W19" s="34" t="s">
        <v>40</v>
      </c>
      <c r="X19" s="32" t="s">
        <v>41</v>
      </c>
      <c r="Y19" s="32" t="s">
        <v>42</v>
      </c>
      <c r="Z19" s="32" t="s">
        <v>43</v>
      </c>
      <c r="AA19" s="32" t="s">
        <v>44</v>
      </c>
      <c r="AB19" s="32" t="s">
        <v>53</v>
      </c>
      <c r="AC19" s="32" t="s">
        <v>45</v>
      </c>
      <c r="AD19" s="8" t="s">
        <v>70</v>
      </c>
      <c r="AE19" s="8" t="s">
        <v>95</v>
      </c>
      <c r="AF19" s="32" t="s">
        <v>54</v>
      </c>
      <c r="AG19" s="32" t="s">
        <v>96</v>
      </c>
      <c r="AH19" s="8" t="s">
        <v>104</v>
      </c>
      <c r="AI19" s="8" t="s">
        <v>105</v>
      </c>
      <c r="AJ19" s="8" t="s">
        <v>389</v>
      </c>
      <c r="AK19" s="8" t="s">
        <v>106</v>
      </c>
      <c r="AL19" s="8" t="s">
        <v>390</v>
      </c>
      <c r="AM19" s="32" t="s">
        <v>61</v>
      </c>
      <c r="AN19" s="32" t="s">
        <v>62</v>
      </c>
      <c r="AO19" s="35" t="s">
        <v>63</v>
      </c>
      <c r="AP19" s="35" t="s">
        <v>64</v>
      </c>
      <c r="AQ19" s="35" t="s">
        <v>65</v>
      </c>
      <c r="AR19" s="35" t="s">
        <v>66</v>
      </c>
      <c r="AS19" s="35" t="s">
        <v>71</v>
      </c>
      <c r="AT19" s="35" t="s">
        <v>76</v>
      </c>
      <c r="AU19" s="35" t="s">
        <v>77</v>
      </c>
      <c r="AV19" s="35" t="s">
        <v>108</v>
      </c>
      <c r="AW19" s="35" t="s">
        <v>78</v>
      </c>
      <c r="AX19" s="35" t="s">
        <v>84</v>
      </c>
      <c r="AY19" s="35" t="s">
        <v>85</v>
      </c>
      <c r="AZ19" s="35" t="s">
        <v>86</v>
      </c>
      <c r="BA19" s="35" t="s">
        <v>87</v>
      </c>
      <c r="BB19" s="35" t="s">
        <v>88</v>
      </c>
      <c r="BC19" s="35" t="s">
        <v>101</v>
      </c>
      <c r="BD19" s="35" t="s">
        <v>109</v>
      </c>
      <c r="BE19" s="35" t="s">
        <v>110</v>
      </c>
      <c r="BF19" s="35" t="s">
        <v>111</v>
      </c>
      <c r="BG19" s="35" t="s">
        <v>112</v>
      </c>
      <c r="BH19" s="36" t="s">
        <v>227</v>
      </c>
    </row>
    <row r="20" spans="1:60" x14ac:dyDescent="0.25">
      <c r="A20" s="37">
        <v>1</v>
      </c>
      <c r="B20" s="38" t="s">
        <v>140</v>
      </c>
      <c r="C20" s="39" t="s">
        <v>139</v>
      </c>
      <c r="D20" s="38" t="s">
        <v>135</v>
      </c>
      <c r="E20" s="38" t="s">
        <v>138</v>
      </c>
      <c r="F20" s="76" t="s">
        <v>134</v>
      </c>
      <c r="G20" s="40"/>
      <c r="H20" s="38" t="s">
        <v>141</v>
      </c>
      <c r="I20" s="76" t="s">
        <v>142</v>
      </c>
      <c r="J20" s="38" t="s">
        <v>133</v>
      </c>
      <c r="K20" s="38" t="s">
        <v>143</v>
      </c>
      <c r="L20" s="11">
        <v>23115</v>
      </c>
      <c r="M20" s="40">
        <v>13039</v>
      </c>
      <c r="N20" s="38" t="s">
        <v>143</v>
      </c>
      <c r="O20" s="38" t="s">
        <v>144</v>
      </c>
      <c r="P20" s="38">
        <v>101</v>
      </c>
      <c r="Q20" s="38"/>
      <c r="R20" s="38"/>
      <c r="S20" s="38"/>
      <c r="T20" s="38" t="s">
        <v>122</v>
      </c>
      <c r="U20" s="38" t="s">
        <v>175</v>
      </c>
      <c r="V20" s="41"/>
      <c r="W20" s="42"/>
      <c r="X20" s="43"/>
      <c r="Y20" s="41"/>
      <c r="Z20" s="41"/>
      <c r="AA20" s="41"/>
      <c r="AB20" s="41"/>
      <c r="AC20" s="41"/>
      <c r="AD20" s="7"/>
      <c r="AE20" s="7"/>
      <c r="AF20" s="41"/>
      <c r="AG20" s="41"/>
      <c r="AH20" s="7"/>
      <c r="AI20" s="7">
        <f>$L$20-AE20+AD20+AH20</f>
        <v>23115</v>
      </c>
      <c r="AJ20" s="7">
        <v>0</v>
      </c>
      <c r="AK20" s="7"/>
      <c r="AL20" s="7">
        <f t="shared" ref="AL20:AL69" si="0">AJ20+AK20</f>
        <v>0</v>
      </c>
      <c r="AM20" s="38"/>
      <c r="AN20" s="38"/>
      <c r="AO20" s="38"/>
      <c r="AP20" s="38"/>
      <c r="AQ20" s="37"/>
      <c r="AR20" s="38" t="s">
        <v>145</v>
      </c>
      <c r="AS20" s="40">
        <v>13035</v>
      </c>
      <c r="AT20" s="38" t="s">
        <v>143</v>
      </c>
      <c r="AU20" s="40">
        <v>13035</v>
      </c>
      <c r="AV20" s="38" t="s">
        <v>143</v>
      </c>
      <c r="AW20" s="44"/>
      <c r="AX20" s="44"/>
      <c r="AY20" s="44"/>
      <c r="AZ20" s="44"/>
      <c r="BA20" s="44"/>
      <c r="BB20" s="44"/>
      <c r="BC20" s="44"/>
      <c r="BD20" s="44"/>
      <c r="BE20" s="44"/>
      <c r="BF20" s="44"/>
      <c r="BG20" s="44"/>
      <c r="BH20" s="44"/>
    </row>
    <row r="21" spans="1:60" x14ac:dyDescent="0.25">
      <c r="A21" s="45"/>
      <c r="B21" s="46"/>
      <c r="C21" s="47"/>
      <c r="D21" s="46"/>
      <c r="E21" s="46"/>
      <c r="F21" s="77"/>
      <c r="G21" s="48"/>
      <c r="H21" s="46"/>
      <c r="I21" s="77"/>
      <c r="J21" s="46"/>
      <c r="K21" s="46"/>
      <c r="L21" s="9"/>
      <c r="M21" s="48"/>
      <c r="N21" s="46"/>
      <c r="O21" s="46"/>
      <c r="P21" s="46"/>
      <c r="Q21" s="46"/>
      <c r="R21" s="46"/>
      <c r="S21" s="46"/>
      <c r="T21" s="46"/>
      <c r="U21" s="46"/>
      <c r="V21" s="49" t="s">
        <v>124</v>
      </c>
      <c r="W21" s="50" t="s">
        <v>165</v>
      </c>
      <c r="X21" s="51">
        <v>13277</v>
      </c>
      <c r="Y21" s="49" t="s">
        <v>129</v>
      </c>
      <c r="Z21" s="49" t="s">
        <v>189</v>
      </c>
      <c r="AA21" s="49" t="s">
        <v>188</v>
      </c>
      <c r="AB21" s="49"/>
      <c r="AC21" s="49"/>
      <c r="AD21" s="5"/>
      <c r="AE21" s="5"/>
      <c r="AF21" s="49"/>
      <c r="AG21" s="49"/>
      <c r="AH21" s="5"/>
      <c r="AI21" s="5">
        <f t="shared" ref="AI21:AI22" si="1">$L$20-AE21+AD21+AH21</f>
        <v>23115</v>
      </c>
      <c r="AJ21" s="5">
        <f>1926.25+5137.7+2354.64</f>
        <v>9418.59</v>
      </c>
      <c r="AK21" s="5"/>
      <c r="AL21" s="5">
        <f t="shared" si="0"/>
        <v>9418.59</v>
      </c>
      <c r="AM21" s="46"/>
      <c r="AN21" s="46"/>
      <c r="AO21" s="46"/>
      <c r="AP21" s="46"/>
      <c r="AQ21" s="45"/>
      <c r="AR21" s="46"/>
      <c r="AS21" s="48"/>
      <c r="AT21" s="46"/>
      <c r="AU21" s="48"/>
      <c r="AV21" s="46"/>
      <c r="AW21" s="52"/>
      <c r="AX21" s="52"/>
      <c r="AY21" s="52"/>
      <c r="AZ21" s="52"/>
      <c r="BA21" s="52"/>
      <c r="BB21" s="52"/>
      <c r="BC21" s="52"/>
      <c r="BD21" s="52"/>
      <c r="BE21" s="52"/>
      <c r="BF21" s="52"/>
      <c r="BG21" s="52"/>
      <c r="BH21" s="52"/>
    </row>
    <row r="22" spans="1:60" x14ac:dyDescent="0.25">
      <c r="A22" s="45"/>
      <c r="B22" s="46"/>
      <c r="C22" s="47"/>
      <c r="D22" s="46"/>
      <c r="E22" s="46"/>
      <c r="F22" s="77"/>
      <c r="G22" s="48"/>
      <c r="H22" s="46"/>
      <c r="I22" s="77"/>
      <c r="J22" s="46"/>
      <c r="K22" s="46"/>
      <c r="L22" s="9"/>
      <c r="M22" s="48"/>
      <c r="N22" s="46"/>
      <c r="O22" s="46"/>
      <c r="P22" s="46"/>
      <c r="Q22" s="46"/>
      <c r="R22" s="46"/>
      <c r="S22" s="46"/>
      <c r="T22" s="46"/>
      <c r="U22" s="46"/>
      <c r="V22" s="49" t="s">
        <v>125</v>
      </c>
      <c r="W22" s="50" t="s">
        <v>267</v>
      </c>
      <c r="X22" s="51">
        <v>13516</v>
      </c>
      <c r="Y22" s="49" t="s">
        <v>131</v>
      </c>
      <c r="Z22" s="49" t="s">
        <v>188</v>
      </c>
      <c r="AA22" s="49" t="s">
        <v>268</v>
      </c>
      <c r="AB22" s="49"/>
      <c r="AC22" s="49"/>
      <c r="AD22" s="5">
        <v>5140.78</v>
      </c>
      <c r="AE22" s="5"/>
      <c r="AF22" s="49"/>
      <c r="AG22" s="49"/>
      <c r="AH22" s="5"/>
      <c r="AI22" s="5">
        <f t="shared" si="1"/>
        <v>28255.78</v>
      </c>
      <c r="AJ22" s="5">
        <f>4709.39+2354.64+2354.64+2354.64+2354.64+2354.64+2354.64</f>
        <v>18837.23</v>
      </c>
      <c r="AK22" s="5">
        <f>2354.64+2354.64+2566.59</f>
        <v>7275.87</v>
      </c>
      <c r="AL22" s="5">
        <f t="shared" si="0"/>
        <v>26113.1</v>
      </c>
      <c r="AM22" s="49"/>
      <c r="AN22" s="49"/>
      <c r="AO22" s="49"/>
      <c r="AP22" s="49"/>
      <c r="AQ22" s="52"/>
      <c r="AR22" s="49"/>
      <c r="AS22" s="51"/>
      <c r="AT22" s="49"/>
      <c r="AU22" s="51"/>
      <c r="AV22" s="49"/>
      <c r="AW22" s="52"/>
      <c r="AX22" s="52"/>
      <c r="AY22" s="52"/>
      <c r="AZ22" s="52"/>
      <c r="BA22" s="52"/>
      <c r="BB22" s="52"/>
      <c r="BC22" s="52"/>
      <c r="BD22" s="52"/>
      <c r="BE22" s="52"/>
      <c r="BF22" s="52"/>
      <c r="BG22" s="52"/>
      <c r="BH22" s="52"/>
    </row>
    <row r="23" spans="1:60" ht="38.25" x14ac:dyDescent="0.25">
      <c r="A23" s="45">
        <v>2</v>
      </c>
      <c r="B23" s="46" t="s">
        <v>150</v>
      </c>
      <c r="C23" s="47" t="s">
        <v>151</v>
      </c>
      <c r="D23" s="46" t="s">
        <v>135</v>
      </c>
      <c r="E23" s="46" t="s">
        <v>138</v>
      </c>
      <c r="F23" s="77" t="s">
        <v>152</v>
      </c>
      <c r="G23" s="48"/>
      <c r="H23" s="45" t="s">
        <v>153</v>
      </c>
      <c r="I23" s="77" t="s">
        <v>137</v>
      </c>
      <c r="J23" s="46" t="s">
        <v>154</v>
      </c>
      <c r="K23" s="46" t="s">
        <v>155</v>
      </c>
      <c r="L23" s="9">
        <v>350000</v>
      </c>
      <c r="M23" s="48">
        <v>13144</v>
      </c>
      <c r="N23" s="46" t="s">
        <v>155</v>
      </c>
      <c r="O23" s="53">
        <v>44807</v>
      </c>
      <c r="P23" s="46">
        <v>101</v>
      </c>
      <c r="Q23" s="46"/>
      <c r="R23" s="46"/>
      <c r="S23" s="46"/>
      <c r="T23" s="46" t="s">
        <v>122</v>
      </c>
      <c r="U23" s="46" t="s">
        <v>175</v>
      </c>
      <c r="V23" s="49" t="s">
        <v>124</v>
      </c>
      <c r="W23" s="50" t="s">
        <v>223</v>
      </c>
      <c r="X23" s="51">
        <v>13389</v>
      </c>
      <c r="Y23" s="49" t="s">
        <v>129</v>
      </c>
      <c r="Z23" s="49" t="s">
        <v>224</v>
      </c>
      <c r="AA23" s="49" t="s">
        <v>225</v>
      </c>
      <c r="AB23" s="49"/>
      <c r="AC23" s="49"/>
      <c r="AD23" s="5"/>
      <c r="AE23" s="5"/>
      <c r="AF23" s="49"/>
      <c r="AG23" s="49"/>
      <c r="AH23" s="5"/>
      <c r="AI23" s="5">
        <f>$L$23-AE23+AD23+AH23</f>
        <v>350000</v>
      </c>
      <c r="AJ23" s="5">
        <f>174.51+3902.31</f>
        <v>4076.8199999999997</v>
      </c>
      <c r="AK23" s="5"/>
      <c r="AL23" s="5">
        <f t="shared" si="0"/>
        <v>4076.8199999999997</v>
      </c>
      <c r="AM23" s="49"/>
      <c r="AN23" s="49"/>
      <c r="AO23" s="49"/>
      <c r="AP23" s="49"/>
      <c r="AQ23" s="52"/>
      <c r="AR23" s="49" t="s">
        <v>146</v>
      </c>
      <c r="AS23" s="51">
        <v>13124</v>
      </c>
      <c r="AT23" s="49" t="s">
        <v>147</v>
      </c>
      <c r="AU23" s="51">
        <v>13124</v>
      </c>
      <c r="AV23" s="49" t="s">
        <v>147</v>
      </c>
      <c r="AW23" s="52"/>
      <c r="AX23" s="52"/>
      <c r="AY23" s="52"/>
      <c r="AZ23" s="52"/>
      <c r="BA23" s="52"/>
      <c r="BB23" s="52"/>
      <c r="BC23" s="52"/>
      <c r="BD23" s="52"/>
      <c r="BE23" s="52"/>
      <c r="BF23" s="52"/>
      <c r="BG23" s="52"/>
      <c r="BH23" s="52"/>
    </row>
    <row r="24" spans="1:60" x14ac:dyDescent="0.25">
      <c r="A24" s="45"/>
      <c r="B24" s="46"/>
      <c r="C24" s="47"/>
      <c r="D24" s="46"/>
      <c r="E24" s="46"/>
      <c r="F24" s="77"/>
      <c r="G24" s="48"/>
      <c r="H24" s="45"/>
      <c r="I24" s="77"/>
      <c r="J24" s="46"/>
      <c r="K24" s="46"/>
      <c r="L24" s="9"/>
      <c r="M24" s="48"/>
      <c r="N24" s="46"/>
      <c r="O24" s="53"/>
      <c r="P24" s="46"/>
      <c r="Q24" s="46"/>
      <c r="R24" s="46"/>
      <c r="S24" s="46"/>
      <c r="T24" s="46"/>
      <c r="U24" s="46"/>
      <c r="V24" s="49" t="s">
        <v>125</v>
      </c>
      <c r="W24" s="50" t="s">
        <v>354</v>
      </c>
      <c r="X24" s="51">
        <v>13602</v>
      </c>
      <c r="Y24" s="49" t="s">
        <v>129</v>
      </c>
      <c r="Z24" s="50" t="s">
        <v>365</v>
      </c>
      <c r="AA24" s="50" t="s">
        <v>377</v>
      </c>
      <c r="AB24" s="49"/>
      <c r="AC24" s="49"/>
      <c r="AD24" s="5"/>
      <c r="AE24" s="5"/>
      <c r="AF24" s="49"/>
      <c r="AG24" s="49"/>
      <c r="AH24" s="5"/>
      <c r="AI24" s="5">
        <f>$L$23-AE24+AD24+AH24</f>
        <v>350000</v>
      </c>
      <c r="AJ24" s="5">
        <f>151083.36+311.18+2048+3584.09+3402.46+754.6+1709.4+3080+86921.52+3280.2</f>
        <v>256174.81</v>
      </c>
      <c r="AK24" s="5">
        <f>7147+1155+1440.07</f>
        <v>9742.07</v>
      </c>
      <c r="AL24" s="5">
        <f t="shared" si="0"/>
        <v>265916.88</v>
      </c>
      <c r="AM24" s="49"/>
      <c r="AN24" s="49"/>
      <c r="AO24" s="49"/>
      <c r="AP24" s="49"/>
      <c r="AQ24" s="52"/>
      <c r="AR24" s="49"/>
      <c r="AS24" s="51"/>
      <c r="AT24" s="49"/>
      <c r="AU24" s="51"/>
      <c r="AV24" s="49"/>
      <c r="AW24" s="52"/>
      <c r="AX24" s="52"/>
      <c r="AY24" s="52"/>
      <c r="AZ24" s="52"/>
      <c r="BA24" s="52"/>
      <c r="BB24" s="52"/>
      <c r="BC24" s="52"/>
      <c r="BD24" s="52"/>
      <c r="BE24" s="52"/>
      <c r="BF24" s="52"/>
      <c r="BG24" s="52"/>
      <c r="BH24" s="52"/>
    </row>
    <row r="25" spans="1:60" ht="25.5" x14ac:dyDescent="0.25">
      <c r="A25" s="45">
        <v>3</v>
      </c>
      <c r="B25" s="46" t="s">
        <v>156</v>
      </c>
      <c r="C25" s="47" t="s">
        <v>157</v>
      </c>
      <c r="D25" s="46" t="s">
        <v>127</v>
      </c>
      <c r="E25" s="46" t="s">
        <v>138</v>
      </c>
      <c r="F25" s="77" t="s">
        <v>325</v>
      </c>
      <c r="G25" s="48">
        <v>12937</v>
      </c>
      <c r="H25" s="46" t="s">
        <v>158</v>
      </c>
      <c r="I25" s="77" t="s">
        <v>159</v>
      </c>
      <c r="J25" s="46" t="s">
        <v>160</v>
      </c>
      <c r="K25" s="46" t="s">
        <v>161</v>
      </c>
      <c r="L25" s="9">
        <v>255000</v>
      </c>
      <c r="M25" s="48">
        <v>13149</v>
      </c>
      <c r="N25" s="46" t="s">
        <v>161</v>
      </c>
      <c r="O25" s="46" t="s">
        <v>162</v>
      </c>
      <c r="P25" s="46">
        <v>101</v>
      </c>
      <c r="Q25" s="46"/>
      <c r="R25" s="46"/>
      <c r="S25" s="46"/>
      <c r="T25" s="46" t="s">
        <v>122</v>
      </c>
      <c r="U25" s="46" t="s">
        <v>175</v>
      </c>
      <c r="V25" s="49" t="s">
        <v>124</v>
      </c>
      <c r="W25" s="50" t="s">
        <v>355</v>
      </c>
      <c r="X25" s="51">
        <v>13391</v>
      </c>
      <c r="Y25" s="49" t="s">
        <v>129</v>
      </c>
      <c r="Z25" s="50" t="s">
        <v>366</v>
      </c>
      <c r="AA25" s="50" t="s">
        <v>367</v>
      </c>
      <c r="AB25" s="49"/>
      <c r="AC25" s="49"/>
      <c r="AD25" s="5"/>
      <c r="AE25" s="5"/>
      <c r="AF25" s="49"/>
      <c r="AG25" s="49"/>
      <c r="AH25" s="5"/>
      <c r="AI25" s="5">
        <f>$L$25-AE25+AD25+AH25</f>
        <v>255000</v>
      </c>
      <c r="AJ25" s="5">
        <f>18909.2+19247.6+18450+35567.3+18922+14818+12853.5+12538</f>
        <v>151305.60000000001</v>
      </c>
      <c r="AK25" s="5"/>
      <c r="AL25" s="5">
        <f t="shared" si="0"/>
        <v>151305.60000000001</v>
      </c>
      <c r="AM25" s="49" t="s">
        <v>139</v>
      </c>
      <c r="AN25" s="51">
        <v>12988</v>
      </c>
      <c r="AO25" s="49" t="s">
        <v>163</v>
      </c>
      <c r="AP25" s="51">
        <v>12988</v>
      </c>
      <c r="AQ25" s="52"/>
      <c r="AR25" s="52"/>
      <c r="AS25" s="52"/>
      <c r="AT25" s="52"/>
      <c r="AU25" s="52"/>
      <c r="AV25" s="52"/>
      <c r="AW25" s="52"/>
      <c r="AX25" s="52"/>
      <c r="AY25" s="52"/>
      <c r="AZ25" s="52"/>
      <c r="BA25" s="52"/>
      <c r="BB25" s="52"/>
      <c r="BC25" s="52"/>
      <c r="BD25" s="52"/>
      <c r="BE25" s="52"/>
      <c r="BF25" s="52"/>
      <c r="BG25" s="52"/>
      <c r="BH25" s="52"/>
    </row>
    <row r="26" spans="1:60" x14ac:dyDescent="0.25">
      <c r="A26" s="45"/>
      <c r="B26" s="46"/>
      <c r="C26" s="47"/>
      <c r="D26" s="46"/>
      <c r="E26" s="46"/>
      <c r="F26" s="77"/>
      <c r="G26" s="48"/>
      <c r="H26" s="46"/>
      <c r="I26" s="77"/>
      <c r="J26" s="46"/>
      <c r="K26" s="46"/>
      <c r="L26" s="9"/>
      <c r="M26" s="48"/>
      <c r="N26" s="46"/>
      <c r="O26" s="46"/>
      <c r="P26" s="46"/>
      <c r="Q26" s="46"/>
      <c r="R26" s="46"/>
      <c r="S26" s="46"/>
      <c r="T26" s="46"/>
      <c r="U26" s="46"/>
      <c r="V26" s="49" t="s">
        <v>125</v>
      </c>
      <c r="W26" s="50" t="s">
        <v>356</v>
      </c>
      <c r="X26" s="51">
        <v>13658</v>
      </c>
      <c r="Y26" s="49" t="s">
        <v>129</v>
      </c>
      <c r="Z26" s="50" t="s">
        <v>367</v>
      </c>
      <c r="AA26" s="50" t="s">
        <v>376</v>
      </c>
      <c r="AB26" s="49"/>
      <c r="AC26" s="49"/>
      <c r="AD26" s="5"/>
      <c r="AE26" s="5"/>
      <c r="AF26" s="49"/>
      <c r="AG26" s="49"/>
      <c r="AH26" s="5"/>
      <c r="AI26" s="5">
        <f>$L$25-AE26+AD26+AH26</f>
        <v>255000</v>
      </c>
      <c r="AJ26" s="5">
        <f>24634+12787.6</f>
        <v>37421.599999999999</v>
      </c>
      <c r="AK26" s="5">
        <f>21015.65+20864.4</f>
        <v>41880.050000000003</v>
      </c>
      <c r="AL26" s="5">
        <f t="shared" si="0"/>
        <v>79301.649999999994</v>
      </c>
      <c r="AM26" s="49"/>
      <c r="AN26" s="51"/>
      <c r="AO26" s="49"/>
      <c r="AP26" s="51"/>
      <c r="AQ26" s="52"/>
      <c r="AR26" s="52"/>
      <c r="AS26" s="52"/>
      <c r="AT26" s="52"/>
      <c r="AU26" s="52"/>
      <c r="AV26" s="52"/>
      <c r="AW26" s="52"/>
      <c r="AX26" s="52"/>
      <c r="AY26" s="52"/>
      <c r="AZ26" s="52"/>
      <c r="BA26" s="52"/>
      <c r="BB26" s="52"/>
      <c r="BC26" s="52"/>
      <c r="BD26" s="52"/>
      <c r="BE26" s="52"/>
      <c r="BF26" s="52"/>
      <c r="BG26" s="52"/>
      <c r="BH26" s="52"/>
    </row>
    <row r="27" spans="1:60" ht="25.5" x14ac:dyDescent="0.25">
      <c r="A27" s="45">
        <v>4</v>
      </c>
      <c r="B27" s="46" t="s">
        <v>179</v>
      </c>
      <c r="C27" s="47" t="s">
        <v>180</v>
      </c>
      <c r="D27" s="46" t="s">
        <v>127</v>
      </c>
      <c r="E27" s="46" t="s">
        <v>138</v>
      </c>
      <c r="F27" s="77" t="s">
        <v>181</v>
      </c>
      <c r="G27" s="48">
        <v>12891</v>
      </c>
      <c r="H27" s="45" t="s">
        <v>177</v>
      </c>
      <c r="I27" s="77" t="s">
        <v>148</v>
      </c>
      <c r="J27" s="46" t="s">
        <v>149</v>
      </c>
      <c r="K27" s="46" t="s">
        <v>182</v>
      </c>
      <c r="L27" s="9">
        <v>242709.72</v>
      </c>
      <c r="M27" s="48">
        <v>13182</v>
      </c>
      <c r="N27" s="46" t="s">
        <v>178</v>
      </c>
      <c r="O27" s="46" t="s">
        <v>186</v>
      </c>
      <c r="P27" s="46">
        <v>101</v>
      </c>
      <c r="Q27" s="46"/>
      <c r="R27" s="46"/>
      <c r="S27" s="46"/>
      <c r="T27" s="46" t="s">
        <v>176</v>
      </c>
      <c r="U27" s="46" t="s">
        <v>175</v>
      </c>
      <c r="V27" s="49" t="s">
        <v>124</v>
      </c>
      <c r="W27" s="50" t="s">
        <v>357</v>
      </c>
      <c r="X27" s="51">
        <v>13311</v>
      </c>
      <c r="Y27" s="49" t="s">
        <v>131</v>
      </c>
      <c r="Z27" s="49" t="s">
        <v>178</v>
      </c>
      <c r="AA27" s="49" t="s">
        <v>216</v>
      </c>
      <c r="AB27" s="54">
        <v>0.21440000000000001</v>
      </c>
      <c r="AC27" s="49"/>
      <c r="AD27" s="5">
        <f>AB27*L27</f>
        <v>52036.963968000004</v>
      </c>
      <c r="AE27" s="5"/>
      <c r="AF27" s="55"/>
      <c r="AG27" s="49"/>
      <c r="AH27" s="5"/>
      <c r="AI27" s="5">
        <f>$L$27-AE27+AD27+AH27</f>
        <v>294746.683968</v>
      </c>
      <c r="AJ27" s="5">
        <v>0</v>
      </c>
      <c r="AK27" s="5"/>
      <c r="AL27" s="5">
        <f t="shared" si="0"/>
        <v>0</v>
      </c>
      <c r="AM27" s="49" t="s">
        <v>183</v>
      </c>
      <c r="AN27" s="51">
        <v>12944</v>
      </c>
      <c r="AO27" s="49" t="s">
        <v>184</v>
      </c>
      <c r="AP27" s="51">
        <v>13172</v>
      </c>
      <c r="AQ27" s="52"/>
      <c r="AR27" s="49"/>
      <c r="AS27" s="51"/>
      <c r="AT27" s="49"/>
      <c r="AU27" s="51"/>
      <c r="AV27" s="49"/>
      <c r="AW27" s="52"/>
      <c r="AX27" s="52"/>
      <c r="AY27" s="52"/>
      <c r="AZ27" s="52"/>
      <c r="BA27" s="52"/>
      <c r="BB27" s="52"/>
      <c r="BC27" s="52"/>
      <c r="BD27" s="52"/>
      <c r="BE27" s="52"/>
      <c r="BF27" s="52"/>
      <c r="BG27" s="52"/>
      <c r="BH27" s="52"/>
    </row>
    <row r="28" spans="1:60" x14ac:dyDescent="0.25">
      <c r="A28" s="45"/>
      <c r="B28" s="46"/>
      <c r="C28" s="47"/>
      <c r="D28" s="46"/>
      <c r="E28" s="46"/>
      <c r="F28" s="77"/>
      <c r="G28" s="48"/>
      <c r="H28" s="45"/>
      <c r="I28" s="77"/>
      <c r="J28" s="46"/>
      <c r="K28" s="46"/>
      <c r="L28" s="9"/>
      <c r="M28" s="48"/>
      <c r="N28" s="46"/>
      <c r="O28" s="46"/>
      <c r="P28" s="46"/>
      <c r="Q28" s="46"/>
      <c r="R28" s="46"/>
      <c r="S28" s="46"/>
      <c r="T28" s="46"/>
      <c r="U28" s="46"/>
      <c r="V28" s="49" t="s">
        <v>125</v>
      </c>
      <c r="W28" s="50" t="s">
        <v>226</v>
      </c>
      <c r="X28" s="51">
        <v>13417</v>
      </c>
      <c r="Y28" s="49" t="s">
        <v>129</v>
      </c>
      <c r="Z28" s="49" t="s">
        <v>186</v>
      </c>
      <c r="AA28" s="49" t="s">
        <v>216</v>
      </c>
      <c r="AB28" s="54"/>
      <c r="AC28" s="49"/>
      <c r="AD28" s="5"/>
      <c r="AE28" s="5"/>
      <c r="AF28" s="49"/>
      <c r="AG28" s="49"/>
      <c r="AH28" s="5"/>
      <c r="AI28" s="5">
        <f t="shared" ref="AI28:AI30" si="2">$L$27-AE28+AD28+AH28</f>
        <v>242709.72</v>
      </c>
      <c r="AJ28" s="5">
        <f>22790.38+23031.96+23031.96+23031.96+23031.96+23031.96+23031.96+22972.41+27599.55+29509.35</f>
        <v>241063.44999999995</v>
      </c>
      <c r="AK28" s="5"/>
      <c r="AL28" s="5">
        <f t="shared" si="0"/>
        <v>241063.44999999995</v>
      </c>
      <c r="AM28" s="49"/>
      <c r="AN28" s="51"/>
      <c r="AO28" s="49"/>
      <c r="AP28" s="51"/>
      <c r="AQ28" s="52"/>
      <c r="AR28" s="49"/>
      <c r="AS28" s="51"/>
      <c r="AT28" s="49"/>
      <c r="AU28" s="51"/>
      <c r="AV28" s="49"/>
      <c r="AW28" s="52"/>
      <c r="AX28" s="52"/>
      <c r="AY28" s="52"/>
      <c r="AZ28" s="52"/>
      <c r="BA28" s="52"/>
      <c r="BB28" s="52"/>
      <c r="BC28" s="52"/>
      <c r="BD28" s="52"/>
      <c r="BE28" s="52"/>
      <c r="BF28" s="52"/>
      <c r="BG28" s="52"/>
      <c r="BH28" s="52"/>
    </row>
    <row r="29" spans="1:60" x14ac:dyDescent="0.25">
      <c r="A29" s="45"/>
      <c r="B29" s="46"/>
      <c r="C29" s="47"/>
      <c r="D29" s="46"/>
      <c r="E29" s="46"/>
      <c r="F29" s="77"/>
      <c r="G29" s="48"/>
      <c r="H29" s="45"/>
      <c r="I29" s="77"/>
      <c r="J29" s="46"/>
      <c r="K29" s="46"/>
      <c r="L29" s="9"/>
      <c r="M29" s="48"/>
      <c r="N29" s="46"/>
      <c r="O29" s="46"/>
      <c r="P29" s="46"/>
      <c r="Q29" s="46"/>
      <c r="R29" s="46"/>
      <c r="S29" s="46"/>
      <c r="T29" s="46"/>
      <c r="U29" s="46"/>
      <c r="V29" s="49" t="s">
        <v>126</v>
      </c>
      <c r="W29" s="50" t="s">
        <v>350</v>
      </c>
      <c r="X29" s="51">
        <v>13602</v>
      </c>
      <c r="Y29" s="49" t="s">
        <v>131</v>
      </c>
      <c r="Z29" s="49" t="s">
        <v>186</v>
      </c>
      <c r="AA29" s="49" t="s">
        <v>216</v>
      </c>
      <c r="AB29" s="54">
        <v>0.1676</v>
      </c>
      <c r="AC29" s="49"/>
      <c r="AD29" s="5">
        <v>59368.08</v>
      </c>
      <c r="AE29" s="5"/>
      <c r="AF29" s="49"/>
      <c r="AG29" s="49"/>
      <c r="AH29" s="5"/>
      <c r="AI29" s="5">
        <f t="shared" si="2"/>
        <v>302077.8</v>
      </c>
      <c r="AJ29" s="5"/>
      <c r="AK29" s="5"/>
      <c r="AL29" s="5">
        <f t="shared" si="0"/>
        <v>0</v>
      </c>
      <c r="AM29" s="49"/>
      <c r="AN29" s="51"/>
      <c r="AO29" s="49"/>
      <c r="AP29" s="51"/>
      <c r="AQ29" s="52"/>
      <c r="AR29" s="49"/>
      <c r="AS29" s="51"/>
      <c r="AT29" s="49"/>
      <c r="AU29" s="51"/>
      <c r="AV29" s="49"/>
      <c r="AW29" s="52"/>
      <c r="AX29" s="52"/>
      <c r="AY29" s="52"/>
      <c r="AZ29" s="52"/>
      <c r="BA29" s="52"/>
      <c r="BB29" s="52"/>
      <c r="BC29" s="52"/>
      <c r="BD29" s="52"/>
      <c r="BE29" s="52"/>
      <c r="BF29" s="52"/>
      <c r="BG29" s="52"/>
      <c r="BH29" s="52"/>
    </row>
    <row r="30" spans="1:60" ht="25.5" x14ac:dyDescent="0.25">
      <c r="A30" s="45"/>
      <c r="B30" s="46"/>
      <c r="C30" s="47"/>
      <c r="D30" s="46"/>
      <c r="E30" s="46"/>
      <c r="F30" s="77"/>
      <c r="G30" s="48"/>
      <c r="H30" s="45"/>
      <c r="I30" s="77"/>
      <c r="J30" s="46"/>
      <c r="K30" s="46"/>
      <c r="L30" s="9"/>
      <c r="M30" s="48"/>
      <c r="N30" s="46"/>
      <c r="O30" s="46"/>
      <c r="P30" s="46"/>
      <c r="Q30" s="46"/>
      <c r="R30" s="46"/>
      <c r="S30" s="46"/>
      <c r="T30" s="46"/>
      <c r="U30" s="46"/>
      <c r="V30" s="49" t="s">
        <v>294</v>
      </c>
      <c r="W30" s="50" t="s">
        <v>351</v>
      </c>
      <c r="X30" s="51">
        <v>13674</v>
      </c>
      <c r="Y30" s="49" t="s">
        <v>349</v>
      </c>
      <c r="Z30" s="49" t="s">
        <v>235</v>
      </c>
      <c r="AA30" s="49" t="s">
        <v>352</v>
      </c>
      <c r="AB30" s="54">
        <v>3.8199999999999998E-2</v>
      </c>
      <c r="AC30" s="49"/>
      <c r="AD30" s="5">
        <v>13527.36</v>
      </c>
      <c r="AE30" s="5"/>
      <c r="AF30" s="49"/>
      <c r="AG30" s="49"/>
      <c r="AH30" s="5"/>
      <c r="AI30" s="5">
        <f t="shared" si="2"/>
        <v>256237.08000000002</v>
      </c>
      <c r="AJ30" s="5">
        <v>60145.98</v>
      </c>
      <c r="AK30" s="5">
        <f>30636.63+30636.63</f>
        <v>61273.26</v>
      </c>
      <c r="AL30" s="5">
        <f t="shared" si="0"/>
        <v>121419.24</v>
      </c>
      <c r="AM30" s="49"/>
      <c r="AN30" s="51"/>
      <c r="AO30" s="49"/>
      <c r="AP30" s="51"/>
      <c r="AQ30" s="52"/>
      <c r="AR30" s="49"/>
      <c r="AS30" s="51"/>
      <c r="AT30" s="49"/>
      <c r="AU30" s="51"/>
      <c r="AV30" s="49"/>
      <c r="AW30" s="52"/>
      <c r="AX30" s="52"/>
      <c r="AY30" s="52"/>
      <c r="AZ30" s="52"/>
      <c r="BA30" s="52"/>
      <c r="BB30" s="52"/>
      <c r="BC30" s="52"/>
      <c r="BD30" s="52"/>
      <c r="BE30" s="52"/>
      <c r="BF30" s="52"/>
      <c r="BG30" s="52"/>
      <c r="BH30" s="52"/>
    </row>
    <row r="31" spans="1:60" x14ac:dyDescent="0.25">
      <c r="A31" s="45">
        <v>5</v>
      </c>
      <c r="B31" s="46" t="s">
        <v>168</v>
      </c>
      <c r="C31" s="47" t="s">
        <v>169</v>
      </c>
      <c r="D31" s="46" t="s">
        <v>132</v>
      </c>
      <c r="E31" s="46" t="s">
        <v>138</v>
      </c>
      <c r="F31" s="77" t="s">
        <v>128</v>
      </c>
      <c r="G31" s="48">
        <v>13123</v>
      </c>
      <c r="H31" s="45" t="s">
        <v>170</v>
      </c>
      <c r="I31" s="77" t="s">
        <v>171</v>
      </c>
      <c r="J31" s="46" t="s">
        <v>172</v>
      </c>
      <c r="K31" s="46" t="s">
        <v>173</v>
      </c>
      <c r="L31" s="9">
        <v>4090270.8</v>
      </c>
      <c r="M31" s="48">
        <v>13225</v>
      </c>
      <c r="N31" s="53">
        <v>44603</v>
      </c>
      <c r="O31" s="53">
        <v>44968</v>
      </c>
      <c r="P31" s="46">
        <v>101</v>
      </c>
      <c r="Q31" s="46"/>
      <c r="R31" s="46"/>
      <c r="S31" s="46"/>
      <c r="T31" s="46" t="s">
        <v>174</v>
      </c>
      <c r="U31" s="46" t="s">
        <v>175</v>
      </c>
      <c r="V31" s="49"/>
      <c r="W31" s="50"/>
      <c r="X31" s="49"/>
      <c r="Y31" s="49"/>
      <c r="Z31" s="49"/>
      <c r="AA31" s="49"/>
      <c r="AB31" s="54"/>
      <c r="AC31" s="49"/>
      <c r="AD31" s="5"/>
      <c r="AE31" s="5"/>
      <c r="AF31" s="49"/>
      <c r="AG31" s="49"/>
      <c r="AH31" s="5"/>
      <c r="AI31" s="5">
        <f>$L$31-AE31+AD31+AH31</f>
        <v>4090270.8</v>
      </c>
      <c r="AJ31" s="5"/>
      <c r="AK31" s="5"/>
      <c r="AL31" s="5">
        <f t="shared" si="0"/>
        <v>0</v>
      </c>
      <c r="AM31" s="49"/>
      <c r="AN31" s="55"/>
      <c r="AO31" s="49"/>
      <c r="AP31" s="49"/>
      <c r="AQ31" s="52"/>
      <c r="AR31" s="49"/>
      <c r="AS31" s="51"/>
      <c r="AT31" s="49"/>
      <c r="AU31" s="51"/>
      <c r="AV31" s="49"/>
      <c r="AW31" s="52"/>
      <c r="AX31" s="52"/>
      <c r="AY31" s="52"/>
      <c r="AZ31" s="52"/>
      <c r="BA31" s="52"/>
      <c r="BB31" s="52"/>
      <c r="BC31" s="52"/>
      <c r="BD31" s="52"/>
      <c r="BE31" s="52"/>
      <c r="BF31" s="52"/>
      <c r="BG31" s="52"/>
      <c r="BH31" s="52"/>
    </row>
    <row r="32" spans="1:60" x14ac:dyDescent="0.25">
      <c r="A32" s="45"/>
      <c r="B32" s="46"/>
      <c r="C32" s="47"/>
      <c r="D32" s="46"/>
      <c r="E32" s="46"/>
      <c r="F32" s="77"/>
      <c r="G32" s="48"/>
      <c r="H32" s="45"/>
      <c r="I32" s="77"/>
      <c r="J32" s="46"/>
      <c r="K32" s="46"/>
      <c r="L32" s="9"/>
      <c r="M32" s="48"/>
      <c r="N32" s="53"/>
      <c r="O32" s="53"/>
      <c r="P32" s="46"/>
      <c r="Q32" s="46"/>
      <c r="R32" s="46"/>
      <c r="S32" s="46"/>
      <c r="T32" s="46"/>
      <c r="U32" s="46"/>
      <c r="V32" s="49" t="s">
        <v>124</v>
      </c>
      <c r="W32" s="50" t="s">
        <v>358</v>
      </c>
      <c r="X32" s="51">
        <v>13340</v>
      </c>
      <c r="Y32" s="49" t="s">
        <v>131</v>
      </c>
      <c r="Z32" s="50" t="s">
        <v>358</v>
      </c>
      <c r="AA32" s="50" t="s">
        <v>375</v>
      </c>
      <c r="AB32" s="54">
        <v>0.22950000000000001</v>
      </c>
      <c r="AC32" s="49"/>
      <c r="AD32" s="5">
        <v>938629.68</v>
      </c>
      <c r="AE32" s="5"/>
      <c r="AF32" s="49"/>
      <c r="AG32" s="49"/>
      <c r="AH32" s="5"/>
      <c r="AI32" s="5">
        <f t="shared" ref="AI32:AI36" si="3">$L$31-AE32+AD32+AH32</f>
        <v>5028900.4799999995</v>
      </c>
      <c r="AJ32" s="5"/>
      <c r="AK32" s="5"/>
      <c r="AL32" s="5">
        <f t="shared" si="0"/>
        <v>0</v>
      </c>
      <c r="AM32" s="49"/>
      <c r="AN32" s="55"/>
      <c r="AO32" s="49"/>
      <c r="AP32" s="49"/>
      <c r="AQ32" s="52"/>
      <c r="AR32" s="49"/>
      <c r="AS32" s="51"/>
      <c r="AT32" s="49"/>
      <c r="AU32" s="51"/>
      <c r="AV32" s="49"/>
      <c r="AW32" s="52"/>
      <c r="AX32" s="52"/>
      <c r="AY32" s="52"/>
      <c r="AZ32" s="52"/>
      <c r="BA32" s="52"/>
      <c r="BB32" s="52"/>
      <c r="BC32" s="52"/>
      <c r="BD32" s="52"/>
      <c r="BE32" s="52"/>
      <c r="BF32" s="52"/>
      <c r="BG32" s="52"/>
      <c r="BH32" s="52"/>
    </row>
    <row r="33" spans="1:60" x14ac:dyDescent="0.25">
      <c r="A33" s="45"/>
      <c r="B33" s="46"/>
      <c r="C33" s="47"/>
      <c r="D33" s="46"/>
      <c r="E33" s="46"/>
      <c r="F33" s="77"/>
      <c r="G33" s="48"/>
      <c r="H33" s="45"/>
      <c r="I33" s="77"/>
      <c r="J33" s="46"/>
      <c r="K33" s="46"/>
      <c r="L33" s="9"/>
      <c r="M33" s="48"/>
      <c r="N33" s="53"/>
      <c r="O33" s="53"/>
      <c r="P33" s="46"/>
      <c r="Q33" s="46"/>
      <c r="R33" s="46"/>
      <c r="S33" s="46"/>
      <c r="T33" s="46"/>
      <c r="U33" s="46"/>
      <c r="V33" s="49" t="s">
        <v>125</v>
      </c>
      <c r="W33" s="50" t="s">
        <v>359</v>
      </c>
      <c r="X33" s="51">
        <v>13473</v>
      </c>
      <c r="Y33" s="49" t="s">
        <v>129</v>
      </c>
      <c r="Z33" s="50" t="s">
        <v>368</v>
      </c>
      <c r="AA33" s="50" t="s">
        <v>374</v>
      </c>
      <c r="AB33" s="54"/>
      <c r="AC33" s="49"/>
      <c r="AD33" s="5"/>
      <c r="AE33" s="5"/>
      <c r="AF33" s="49"/>
      <c r="AG33" s="49"/>
      <c r="AH33" s="5"/>
      <c r="AI33" s="5">
        <f t="shared" si="3"/>
        <v>4090270.8</v>
      </c>
      <c r="AJ33" s="5"/>
      <c r="AK33" s="5"/>
      <c r="AL33" s="5">
        <f t="shared" si="0"/>
        <v>0</v>
      </c>
      <c r="AM33" s="49"/>
      <c r="AN33" s="49"/>
      <c r="AO33" s="49"/>
      <c r="AP33" s="49"/>
      <c r="AQ33" s="52"/>
      <c r="AR33" s="49"/>
      <c r="AS33" s="51"/>
      <c r="AT33" s="49"/>
      <c r="AU33" s="51"/>
      <c r="AV33" s="49"/>
      <c r="AW33" s="52"/>
      <c r="AX33" s="52"/>
      <c r="AY33" s="52"/>
      <c r="AZ33" s="52"/>
      <c r="BA33" s="52"/>
      <c r="BB33" s="52"/>
      <c r="BC33" s="52"/>
      <c r="BD33" s="52"/>
      <c r="BE33" s="52"/>
      <c r="BF33" s="52"/>
      <c r="BG33" s="52"/>
      <c r="BH33" s="52"/>
    </row>
    <row r="34" spans="1:60" x14ac:dyDescent="0.25">
      <c r="A34" s="45"/>
      <c r="B34" s="46"/>
      <c r="C34" s="47"/>
      <c r="D34" s="46"/>
      <c r="E34" s="46"/>
      <c r="F34" s="77"/>
      <c r="G34" s="48"/>
      <c r="H34" s="45"/>
      <c r="I34" s="77"/>
      <c r="J34" s="46"/>
      <c r="K34" s="46"/>
      <c r="L34" s="9"/>
      <c r="M34" s="48"/>
      <c r="N34" s="53"/>
      <c r="O34" s="53"/>
      <c r="P34" s="46"/>
      <c r="Q34" s="46"/>
      <c r="R34" s="46"/>
      <c r="S34" s="46"/>
      <c r="T34" s="46"/>
      <c r="U34" s="46"/>
      <c r="V34" s="49" t="s">
        <v>126</v>
      </c>
      <c r="W34" s="50" t="s">
        <v>360</v>
      </c>
      <c r="X34" s="51">
        <v>13561</v>
      </c>
      <c r="Y34" s="49" t="s">
        <v>131</v>
      </c>
      <c r="Z34" s="50" t="s">
        <v>368</v>
      </c>
      <c r="AA34" s="50" t="s">
        <v>374</v>
      </c>
      <c r="AB34" s="54"/>
      <c r="AC34" s="49"/>
      <c r="AD34" s="5"/>
      <c r="AE34" s="5"/>
      <c r="AF34" s="50">
        <v>45105</v>
      </c>
      <c r="AG34" s="54">
        <v>6.08E-2</v>
      </c>
      <c r="AH34" s="5">
        <v>305587.88</v>
      </c>
      <c r="AI34" s="5">
        <f t="shared" si="3"/>
        <v>4395858.68</v>
      </c>
      <c r="AJ34" s="5">
        <f>2244978.25+377493.06+375773.08+379973.09+404292.5+834170.01</f>
        <v>4616679.99</v>
      </c>
      <c r="AK34" s="5">
        <f>438458.84</f>
        <v>438458.84</v>
      </c>
      <c r="AL34" s="5">
        <f t="shared" si="0"/>
        <v>5055138.83</v>
      </c>
      <c r="AM34" s="49"/>
      <c r="AN34" s="49"/>
      <c r="AO34" s="49"/>
      <c r="AP34" s="49"/>
      <c r="AQ34" s="52"/>
      <c r="AR34" s="49"/>
      <c r="AS34" s="51"/>
      <c r="AT34" s="49"/>
      <c r="AU34" s="51"/>
      <c r="AV34" s="49"/>
      <c r="AW34" s="52"/>
      <c r="AX34" s="52"/>
      <c r="AY34" s="52"/>
      <c r="AZ34" s="52"/>
      <c r="BA34" s="52"/>
      <c r="BB34" s="52"/>
      <c r="BC34" s="52"/>
      <c r="BD34" s="52"/>
      <c r="BE34" s="52"/>
      <c r="BF34" s="52"/>
      <c r="BG34" s="52"/>
      <c r="BH34" s="52"/>
    </row>
    <row r="35" spans="1:60" x14ac:dyDescent="0.25">
      <c r="A35" s="45"/>
      <c r="B35" s="46"/>
      <c r="C35" s="47"/>
      <c r="D35" s="46"/>
      <c r="E35" s="46"/>
      <c r="F35" s="77"/>
      <c r="G35" s="48"/>
      <c r="H35" s="45"/>
      <c r="I35" s="77"/>
      <c r="J35" s="46"/>
      <c r="K35" s="46"/>
      <c r="L35" s="9"/>
      <c r="M35" s="48"/>
      <c r="N35" s="53"/>
      <c r="O35" s="53"/>
      <c r="P35" s="46"/>
      <c r="Q35" s="46"/>
      <c r="R35" s="46"/>
      <c r="S35" s="46"/>
      <c r="T35" s="46"/>
      <c r="U35" s="46"/>
      <c r="V35" s="49" t="s">
        <v>294</v>
      </c>
      <c r="W35" s="50" t="s">
        <v>391</v>
      </c>
      <c r="X35" s="51">
        <v>13703</v>
      </c>
      <c r="Y35" s="49" t="s">
        <v>129</v>
      </c>
      <c r="Z35" s="50" t="s">
        <v>392</v>
      </c>
      <c r="AA35" s="50" t="s">
        <v>393</v>
      </c>
      <c r="AB35" s="54"/>
      <c r="AC35" s="49"/>
      <c r="AD35" s="5"/>
      <c r="AE35" s="5"/>
      <c r="AF35" s="50"/>
      <c r="AG35" s="54"/>
      <c r="AH35" s="5"/>
      <c r="AI35" s="5">
        <f t="shared" si="3"/>
        <v>4090270.8</v>
      </c>
      <c r="AJ35" s="5"/>
      <c r="AK35" s="5"/>
      <c r="AL35" s="5">
        <f t="shared" si="0"/>
        <v>0</v>
      </c>
      <c r="AM35" s="49"/>
      <c r="AN35" s="49"/>
      <c r="AO35" s="49"/>
      <c r="AP35" s="49"/>
      <c r="AQ35" s="52"/>
      <c r="AR35" s="49"/>
      <c r="AS35" s="51"/>
      <c r="AT35" s="49"/>
      <c r="AU35" s="51"/>
      <c r="AV35" s="49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</row>
    <row r="36" spans="1:60" x14ac:dyDescent="0.25">
      <c r="A36" s="45"/>
      <c r="B36" s="46"/>
      <c r="C36" s="47"/>
      <c r="D36" s="46"/>
      <c r="E36" s="46"/>
      <c r="F36" s="77"/>
      <c r="G36" s="48"/>
      <c r="H36" s="45"/>
      <c r="I36" s="77"/>
      <c r="J36" s="46"/>
      <c r="K36" s="46"/>
      <c r="L36" s="9"/>
      <c r="M36" s="48"/>
      <c r="N36" s="53"/>
      <c r="O36" s="53"/>
      <c r="P36" s="46"/>
      <c r="Q36" s="46"/>
      <c r="R36" s="46"/>
      <c r="S36" s="46"/>
      <c r="T36" s="46"/>
      <c r="U36" s="46"/>
      <c r="V36" s="49" t="s">
        <v>347</v>
      </c>
      <c r="W36" s="56" t="s">
        <v>450</v>
      </c>
      <c r="X36" s="51">
        <v>13754</v>
      </c>
      <c r="Y36" s="49" t="s">
        <v>131</v>
      </c>
      <c r="Z36" s="50" t="s">
        <v>392</v>
      </c>
      <c r="AA36" s="50" t="s">
        <v>393</v>
      </c>
      <c r="AB36" s="54">
        <v>6.1499999999999999E-2</v>
      </c>
      <c r="AC36" s="49"/>
      <c r="AD36" s="5">
        <f ca="1">AI36-AI35</f>
        <v>328457.04000000004</v>
      </c>
      <c r="AE36" s="5"/>
      <c r="AF36" s="50"/>
      <c r="AG36" s="54"/>
      <c r="AH36" s="5"/>
      <c r="AI36" s="5">
        <f t="shared" ca="1" si="3"/>
        <v>4090270.8</v>
      </c>
      <c r="AJ36" s="5"/>
      <c r="AK36" s="5">
        <v>437474.07</v>
      </c>
      <c r="AL36" s="5"/>
      <c r="AM36" s="49"/>
      <c r="AN36" s="49"/>
      <c r="AO36" s="49"/>
      <c r="AP36" s="49"/>
      <c r="AQ36" s="52"/>
      <c r="AR36" s="49"/>
      <c r="AS36" s="51"/>
      <c r="AT36" s="49"/>
      <c r="AU36" s="51"/>
      <c r="AV36" s="49"/>
      <c r="AW36" s="52"/>
      <c r="AX36" s="52"/>
      <c r="AY36" s="52"/>
      <c r="AZ36" s="52"/>
      <c r="BA36" s="52"/>
      <c r="BB36" s="52"/>
      <c r="BC36" s="52"/>
      <c r="BD36" s="52"/>
      <c r="BE36" s="52"/>
      <c r="BF36" s="52"/>
      <c r="BG36" s="52"/>
      <c r="BH36" s="52"/>
    </row>
    <row r="37" spans="1:60" ht="25.5" x14ac:dyDescent="0.25">
      <c r="A37" s="52">
        <v>6</v>
      </c>
      <c r="B37" s="49" t="s">
        <v>192</v>
      </c>
      <c r="C37" s="57" t="s">
        <v>190</v>
      </c>
      <c r="D37" s="49" t="s">
        <v>135</v>
      </c>
      <c r="E37" s="49" t="s">
        <v>138</v>
      </c>
      <c r="F37" s="78" t="s">
        <v>193</v>
      </c>
      <c r="G37" s="51"/>
      <c r="H37" s="52" t="s">
        <v>191</v>
      </c>
      <c r="I37" s="78" t="s">
        <v>194</v>
      </c>
      <c r="J37" s="49" t="s">
        <v>195</v>
      </c>
      <c r="K37" s="49" t="s">
        <v>196</v>
      </c>
      <c r="L37" s="5">
        <v>2470424.5</v>
      </c>
      <c r="M37" s="51">
        <v>13248</v>
      </c>
      <c r="N37" s="49" t="s">
        <v>196</v>
      </c>
      <c r="O37" s="49" t="s">
        <v>197</v>
      </c>
      <c r="P37" s="49">
        <v>101</v>
      </c>
      <c r="Q37" s="49"/>
      <c r="R37" s="49"/>
      <c r="S37" s="49"/>
      <c r="T37" s="49" t="s">
        <v>176</v>
      </c>
      <c r="U37" s="49"/>
      <c r="V37" s="49"/>
      <c r="W37" s="50"/>
      <c r="X37" s="49"/>
      <c r="Y37" s="49"/>
      <c r="Z37" s="49"/>
      <c r="AA37" s="49"/>
      <c r="AB37" s="49"/>
      <c r="AC37" s="49"/>
      <c r="AD37" s="5"/>
      <c r="AE37" s="5"/>
      <c r="AF37" s="55"/>
      <c r="AG37" s="49"/>
      <c r="AH37" s="5"/>
      <c r="AI37" s="5">
        <f t="shared" ref="AI37:AI69" si="4">L37-AE37+AD37+AH37</f>
        <v>2470424.5</v>
      </c>
      <c r="AJ37" s="5">
        <f>57395.6+63135.16+44057.83+47499.71</f>
        <v>212088.30000000002</v>
      </c>
      <c r="AK37" s="5">
        <v>51656.04</v>
      </c>
      <c r="AL37" s="5">
        <f t="shared" si="0"/>
        <v>263744.34000000003</v>
      </c>
      <c r="AM37" s="49"/>
      <c r="AN37" s="49"/>
      <c r="AO37" s="49"/>
      <c r="AP37" s="49"/>
      <c r="AQ37" s="52"/>
      <c r="AR37" s="49" t="s">
        <v>185</v>
      </c>
      <c r="AS37" s="58">
        <v>13235</v>
      </c>
      <c r="AT37" s="52" t="s">
        <v>198</v>
      </c>
      <c r="AU37" s="58">
        <v>13235</v>
      </c>
      <c r="AV37" s="52" t="s">
        <v>198</v>
      </c>
      <c r="AW37" s="52"/>
      <c r="AX37" s="52"/>
      <c r="AY37" s="52"/>
      <c r="AZ37" s="52"/>
      <c r="BA37" s="52"/>
      <c r="BB37" s="52"/>
      <c r="BC37" s="52"/>
      <c r="BD37" s="52"/>
      <c r="BE37" s="52"/>
      <c r="BF37" s="52"/>
      <c r="BG37" s="52"/>
      <c r="BH37" s="52"/>
    </row>
    <row r="38" spans="1:60" x14ac:dyDescent="0.25">
      <c r="A38" s="45">
        <v>7</v>
      </c>
      <c r="B38" s="46" t="s">
        <v>199</v>
      </c>
      <c r="C38" s="47" t="s">
        <v>200</v>
      </c>
      <c r="D38" s="46" t="s">
        <v>127</v>
      </c>
      <c r="E38" s="46" t="s">
        <v>138</v>
      </c>
      <c r="F38" s="77" t="s">
        <v>208</v>
      </c>
      <c r="G38" s="48" t="s">
        <v>201</v>
      </c>
      <c r="H38" s="45" t="s">
        <v>202</v>
      </c>
      <c r="I38" s="77" t="s">
        <v>206</v>
      </c>
      <c r="J38" s="46" t="s">
        <v>207</v>
      </c>
      <c r="K38" s="46" t="s">
        <v>203</v>
      </c>
      <c r="L38" s="9">
        <v>5766386</v>
      </c>
      <c r="M38" s="48">
        <v>13244</v>
      </c>
      <c r="N38" s="46" t="s">
        <v>203</v>
      </c>
      <c r="O38" s="46" t="s">
        <v>204</v>
      </c>
      <c r="P38" s="46">
        <v>101</v>
      </c>
      <c r="Q38" s="46"/>
      <c r="R38" s="46"/>
      <c r="S38" s="46"/>
      <c r="T38" s="46" t="s">
        <v>174</v>
      </c>
      <c r="U38" s="46" t="s">
        <v>175</v>
      </c>
      <c r="V38" s="49" t="s">
        <v>124</v>
      </c>
      <c r="W38" s="50" t="s">
        <v>361</v>
      </c>
      <c r="X38" s="51">
        <v>13489</v>
      </c>
      <c r="Y38" s="49" t="s">
        <v>129</v>
      </c>
      <c r="Z38" s="50" t="s">
        <v>369</v>
      </c>
      <c r="AA38" s="50" t="s">
        <v>373</v>
      </c>
      <c r="AB38" s="49"/>
      <c r="AC38" s="49"/>
      <c r="AD38" s="5"/>
      <c r="AE38" s="5"/>
      <c r="AF38" s="49"/>
      <c r="AG38" s="49"/>
      <c r="AH38" s="5"/>
      <c r="AI38" s="5">
        <f>$L$38-AE38+AD38+AH38</f>
        <v>5766386</v>
      </c>
      <c r="AJ38" s="5">
        <f>358250+603956+12300+481570</f>
        <v>1456076</v>
      </c>
      <c r="AK38" s="5"/>
      <c r="AL38" s="5">
        <f t="shared" si="0"/>
        <v>1456076</v>
      </c>
      <c r="AM38" s="46" t="s">
        <v>200</v>
      </c>
      <c r="AN38" s="46" t="s">
        <v>201</v>
      </c>
      <c r="AO38" s="46" t="s">
        <v>209</v>
      </c>
      <c r="AP38" s="48">
        <v>13233</v>
      </c>
      <c r="AQ38" s="46" t="s">
        <v>205</v>
      </c>
      <c r="AR38" s="46"/>
      <c r="AS38" s="59"/>
      <c r="AT38" s="45"/>
      <c r="AU38" s="59"/>
      <c r="AV38" s="45"/>
      <c r="AW38" s="45"/>
      <c r="AX38" s="52"/>
      <c r="AY38" s="52"/>
      <c r="AZ38" s="52"/>
      <c r="BA38" s="52"/>
      <c r="BB38" s="52"/>
      <c r="BC38" s="52"/>
      <c r="BD38" s="52"/>
      <c r="BE38" s="52"/>
      <c r="BF38" s="52"/>
      <c r="BG38" s="52"/>
      <c r="BH38" s="52"/>
    </row>
    <row r="39" spans="1:60" x14ac:dyDescent="0.25">
      <c r="A39" s="45"/>
      <c r="B39" s="46"/>
      <c r="C39" s="47"/>
      <c r="D39" s="46"/>
      <c r="E39" s="46"/>
      <c r="F39" s="77"/>
      <c r="G39" s="48"/>
      <c r="H39" s="45"/>
      <c r="I39" s="77"/>
      <c r="J39" s="46"/>
      <c r="K39" s="46"/>
      <c r="L39" s="9"/>
      <c r="M39" s="48"/>
      <c r="N39" s="46"/>
      <c r="O39" s="46"/>
      <c r="P39" s="46"/>
      <c r="Q39" s="46"/>
      <c r="R39" s="46"/>
      <c r="S39" s="46"/>
      <c r="T39" s="46"/>
      <c r="U39" s="46"/>
      <c r="V39" s="49" t="s">
        <v>125</v>
      </c>
      <c r="W39" s="50" t="s">
        <v>362</v>
      </c>
      <c r="X39" s="51">
        <v>13599</v>
      </c>
      <c r="Y39" s="49" t="s">
        <v>131</v>
      </c>
      <c r="Z39" s="49" t="s">
        <v>378</v>
      </c>
      <c r="AA39" s="49" t="s">
        <v>373</v>
      </c>
      <c r="AB39" s="60">
        <v>0.25</v>
      </c>
      <c r="AC39" s="49"/>
      <c r="AD39" s="5">
        <f>AI38*AB39</f>
        <v>1441596.5</v>
      </c>
      <c r="AE39" s="5"/>
      <c r="AF39" s="49"/>
      <c r="AG39" s="49"/>
      <c r="AH39" s="5"/>
      <c r="AI39" s="5">
        <f>$L$38-AE39+AD39+AH39</f>
        <v>7207982.5</v>
      </c>
      <c r="AJ39" s="5">
        <f>118460+362596.5+151632+173160+754208</f>
        <v>1560056.5</v>
      </c>
      <c r="AK39" s="5"/>
      <c r="AL39" s="5">
        <f t="shared" si="0"/>
        <v>1560056.5</v>
      </c>
      <c r="AM39" s="46"/>
      <c r="AN39" s="46"/>
      <c r="AO39" s="46"/>
      <c r="AP39" s="48"/>
      <c r="AQ39" s="46"/>
      <c r="AR39" s="46"/>
      <c r="AS39" s="59"/>
      <c r="AT39" s="45"/>
      <c r="AU39" s="59"/>
      <c r="AV39" s="45"/>
      <c r="AW39" s="45"/>
      <c r="AX39" s="52"/>
      <c r="AY39" s="52"/>
      <c r="AZ39" s="52"/>
      <c r="BA39" s="52"/>
      <c r="BB39" s="52"/>
      <c r="BC39" s="52"/>
      <c r="BD39" s="52"/>
      <c r="BE39" s="52"/>
      <c r="BF39" s="52"/>
      <c r="BG39" s="52"/>
      <c r="BH39" s="52"/>
    </row>
    <row r="40" spans="1:60" ht="38.25" x14ac:dyDescent="0.25">
      <c r="A40" s="52">
        <v>8</v>
      </c>
      <c r="B40" s="49" t="s">
        <v>219</v>
      </c>
      <c r="C40" s="57" t="s">
        <v>220</v>
      </c>
      <c r="D40" s="49" t="s">
        <v>132</v>
      </c>
      <c r="E40" s="49" t="s">
        <v>138</v>
      </c>
      <c r="F40" s="78" t="s">
        <v>136</v>
      </c>
      <c r="G40" s="51">
        <v>13322</v>
      </c>
      <c r="H40" s="52" t="s">
        <v>222</v>
      </c>
      <c r="I40" s="78" t="s">
        <v>218</v>
      </c>
      <c r="J40" s="49" t="s">
        <v>217</v>
      </c>
      <c r="K40" s="50" t="s">
        <v>166</v>
      </c>
      <c r="L40" s="5">
        <v>72500</v>
      </c>
      <c r="M40" s="51">
        <v>13370</v>
      </c>
      <c r="N40" s="50" t="s">
        <v>166</v>
      </c>
      <c r="O40" s="50" t="s">
        <v>221</v>
      </c>
      <c r="P40" s="49">
        <v>101</v>
      </c>
      <c r="Q40" s="49"/>
      <c r="R40" s="49"/>
      <c r="S40" s="49"/>
      <c r="T40" s="49" t="s">
        <v>174</v>
      </c>
      <c r="U40" s="49"/>
      <c r="V40" s="49" t="s">
        <v>124</v>
      </c>
      <c r="W40" s="50" t="s">
        <v>363</v>
      </c>
      <c r="X40" s="51">
        <v>13620</v>
      </c>
      <c r="Y40" s="49" t="s">
        <v>129</v>
      </c>
      <c r="Z40" s="49" t="s">
        <v>221</v>
      </c>
      <c r="AA40" s="50" t="s">
        <v>372</v>
      </c>
      <c r="AB40" s="49"/>
      <c r="AC40" s="49"/>
      <c r="AD40" s="5"/>
      <c r="AE40" s="5"/>
      <c r="AF40" s="49"/>
      <c r="AG40" s="49"/>
      <c r="AH40" s="5"/>
      <c r="AI40" s="5">
        <f t="shared" si="4"/>
        <v>72500</v>
      </c>
      <c r="AJ40" s="5">
        <f>13143.4+7083.2+2324.8+7636+5075.2</f>
        <v>35262.6</v>
      </c>
      <c r="AK40" s="5">
        <v>5092.8</v>
      </c>
      <c r="AL40" s="5">
        <f t="shared" si="0"/>
        <v>40355.4</v>
      </c>
      <c r="AM40" s="49"/>
      <c r="AN40" s="51"/>
      <c r="AO40" s="49"/>
      <c r="AP40" s="51"/>
      <c r="AQ40" s="52"/>
      <c r="AR40" s="49"/>
      <c r="AS40" s="52"/>
      <c r="AT40" s="52"/>
      <c r="AU40" s="52"/>
      <c r="AV40" s="52"/>
      <c r="AW40" s="52"/>
      <c r="AX40" s="52"/>
      <c r="AY40" s="52"/>
      <c r="AZ40" s="52"/>
      <c r="BA40" s="52"/>
      <c r="BB40" s="52"/>
      <c r="BC40" s="52"/>
      <c r="BD40" s="52"/>
      <c r="BE40" s="52"/>
      <c r="BF40" s="52"/>
      <c r="BG40" s="52"/>
      <c r="BH40" s="52"/>
    </row>
    <row r="41" spans="1:60" ht="51" x14ac:dyDescent="0.25">
      <c r="A41" s="52">
        <v>9</v>
      </c>
      <c r="B41" s="49" t="s">
        <v>442</v>
      </c>
      <c r="C41" s="57" t="s">
        <v>443</v>
      </c>
      <c r="D41" s="49" t="s">
        <v>132</v>
      </c>
      <c r="E41" s="49" t="s">
        <v>138</v>
      </c>
      <c r="F41" s="78" t="s">
        <v>444</v>
      </c>
      <c r="G41" s="51">
        <v>13160</v>
      </c>
      <c r="H41" s="52" t="s">
        <v>445</v>
      </c>
      <c r="I41" s="78" t="s">
        <v>446</v>
      </c>
      <c r="J41" s="49" t="s">
        <v>447</v>
      </c>
      <c r="K41" s="50" t="s">
        <v>448</v>
      </c>
      <c r="L41" s="5">
        <v>100000</v>
      </c>
      <c r="M41" s="51">
        <v>13423</v>
      </c>
      <c r="N41" s="50" t="s">
        <v>186</v>
      </c>
      <c r="O41" s="50" t="s">
        <v>216</v>
      </c>
      <c r="P41" s="49">
        <v>101</v>
      </c>
      <c r="Q41" s="49"/>
      <c r="R41" s="49"/>
      <c r="S41" s="49"/>
      <c r="T41" s="49" t="s">
        <v>174</v>
      </c>
      <c r="U41" s="49"/>
      <c r="V41" s="49" t="s">
        <v>124</v>
      </c>
      <c r="W41" s="50" t="s">
        <v>351</v>
      </c>
      <c r="X41" s="51">
        <v>13666</v>
      </c>
      <c r="Y41" s="49" t="s">
        <v>129</v>
      </c>
      <c r="Z41" s="49" t="s">
        <v>351</v>
      </c>
      <c r="AA41" s="50" t="s">
        <v>352</v>
      </c>
      <c r="AB41" s="49"/>
      <c r="AC41" s="49"/>
      <c r="AD41" s="5"/>
      <c r="AE41" s="5"/>
      <c r="AF41" s="49"/>
      <c r="AG41" s="49"/>
      <c r="AH41" s="5"/>
      <c r="AI41" s="5">
        <f t="shared" si="4"/>
        <v>100000</v>
      </c>
      <c r="AJ41" s="5"/>
      <c r="AK41" s="5">
        <v>52000</v>
      </c>
      <c r="AL41" s="5">
        <f t="shared" si="0"/>
        <v>52000</v>
      </c>
      <c r="AM41" s="49"/>
      <c r="AN41" s="51"/>
      <c r="AO41" s="49"/>
      <c r="AP41" s="51"/>
      <c r="AQ41" s="52"/>
      <c r="AR41" s="49"/>
      <c r="AS41" s="52"/>
      <c r="AT41" s="52"/>
      <c r="AU41" s="52"/>
      <c r="AV41" s="52"/>
      <c r="AW41" s="52"/>
      <c r="AX41" s="52"/>
      <c r="AY41" s="52"/>
      <c r="AZ41" s="52"/>
      <c r="BA41" s="52"/>
      <c r="BB41" s="52"/>
      <c r="BC41" s="52"/>
      <c r="BD41" s="52"/>
      <c r="BE41" s="52"/>
      <c r="BF41" s="52"/>
      <c r="BG41" s="52"/>
      <c r="BH41" s="52"/>
    </row>
    <row r="42" spans="1:60" ht="38.25" x14ac:dyDescent="0.25">
      <c r="A42" s="52">
        <v>10</v>
      </c>
      <c r="B42" s="49" t="s">
        <v>228</v>
      </c>
      <c r="C42" s="57" t="s">
        <v>229</v>
      </c>
      <c r="D42" s="49" t="s">
        <v>132</v>
      </c>
      <c r="E42" s="49" t="s">
        <v>238</v>
      </c>
      <c r="F42" s="78" t="s">
        <v>230</v>
      </c>
      <c r="G42" s="51">
        <v>13242</v>
      </c>
      <c r="H42" s="52" t="s">
        <v>231</v>
      </c>
      <c r="I42" s="78" t="s">
        <v>232</v>
      </c>
      <c r="J42" s="49" t="s">
        <v>233</v>
      </c>
      <c r="K42" s="50" t="s">
        <v>186</v>
      </c>
      <c r="L42" s="5">
        <v>149500</v>
      </c>
      <c r="M42" s="51">
        <v>13427</v>
      </c>
      <c r="N42" s="50" t="s">
        <v>234</v>
      </c>
      <c r="O42" s="50" t="s">
        <v>235</v>
      </c>
      <c r="P42" s="49">
        <v>101</v>
      </c>
      <c r="Q42" s="49"/>
      <c r="R42" s="49"/>
      <c r="S42" s="49"/>
      <c r="T42" s="49" t="s">
        <v>236</v>
      </c>
      <c r="U42" s="49"/>
      <c r="V42" s="49" t="s">
        <v>124</v>
      </c>
      <c r="W42" s="50" t="s">
        <v>216</v>
      </c>
      <c r="X42" s="51">
        <v>13666</v>
      </c>
      <c r="Y42" s="49" t="s">
        <v>129</v>
      </c>
      <c r="Z42" s="50" t="s">
        <v>235</v>
      </c>
      <c r="AA42" s="50" t="s">
        <v>352</v>
      </c>
      <c r="AB42" s="49"/>
      <c r="AC42" s="49"/>
      <c r="AD42" s="5"/>
      <c r="AE42" s="5"/>
      <c r="AF42" s="49"/>
      <c r="AG42" s="49"/>
      <c r="AH42" s="5"/>
      <c r="AI42" s="5">
        <f t="shared" si="4"/>
        <v>149500</v>
      </c>
      <c r="AJ42" s="5">
        <f>7495.35+2814.3</f>
        <v>10309.650000000001</v>
      </c>
      <c r="AK42" s="5"/>
      <c r="AL42" s="5">
        <f t="shared" si="0"/>
        <v>10309.650000000001</v>
      </c>
      <c r="AM42" s="49" t="s">
        <v>210</v>
      </c>
      <c r="AN42" s="51">
        <v>13281</v>
      </c>
      <c r="AO42" s="49" t="s">
        <v>237</v>
      </c>
      <c r="AP42" s="51">
        <v>13399</v>
      </c>
      <c r="AQ42" s="52"/>
      <c r="AR42" s="49"/>
      <c r="AS42" s="58"/>
      <c r="AT42" s="52"/>
      <c r="AU42" s="58"/>
      <c r="AV42" s="52"/>
      <c r="AW42" s="52"/>
      <c r="AX42" s="52"/>
      <c r="AY42" s="52"/>
      <c r="AZ42" s="52"/>
      <c r="BA42" s="52"/>
      <c r="BB42" s="52"/>
      <c r="BC42" s="52"/>
      <c r="BD42" s="52"/>
      <c r="BE42" s="52"/>
      <c r="BF42" s="52"/>
      <c r="BG42" s="52"/>
      <c r="BH42" s="52"/>
    </row>
    <row r="43" spans="1:60" ht="25.5" x14ac:dyDescent="0.25">
      <c r="A43" s="52">
        <v>11</v>
      </c>
      <c r="B43" s="49" t="s">
        <v>212</v>
      </c>
      <c r="C43" s="57" t="s">
        <v>239</v>
      </c>
      <c r="D43" s="49" t="s">
        <v>121</v>
      </c>
      <c r="E43" s="49" t="s">
        <v>138</v>
      </c>
      <c r="F43" s="78" t="s">
        <v>240</v>
      </c>
      <c r="G43" s="51">
        <v>13294</v>
      </c>
      <c r="H43" s="52" t="s">
        <v>241</v>
      </c>
      <c r="I43" s="78" t="s">
        <v>242</v>
      </c>
      <c r="J43" s="49" t="s">
        <v>243</v>
      </c>
      <c r="K43" s="50" t="s">
        <v>244</v>
      </c>
      <c r="L43" s="5">
        <v>73992</v>
      </c>
      <c r="M43" s="51">
        <v>13428</v>
      </c>
      <c r="N43" s="50" t="s">
        <v>244</v>
      </c>
      <c r="O43" s="50" t="s">
        <v>245</v>
      </c>
      <c r="P43" s="49">
        <v>101</v>
      </c>
      <c r="Q43" s="49"/>
      <c r="R43" s="49"/>
      <c r="S43" s="49"/>
      <c r="T43" s="49" t="s">
        <v>174</v>
      </c>
      <c r="U43" s="49"/>
      <c r="V43" s="49" t="s">
        <v>124</v>
      </c>
      <c r="W43" s="50" t="s">
        <v>364</v>
      </c>
      <c r="X43" s="51">
        <v>13673</v>
      </c>
      <c r="Y43" s="49" t="s">
        <v>130</v>
      </c>
      <c r="Z43" s="50" t="s">
        <v>370</v>
      </c>
      <c r="AA43" s="50" t="s">
        <v>371</v>
      </c>
      <c r="AB43" s="54">
        <v>4.2500000000000003E-2</v>
      </c>
      <c r="AC43" s="49"/>
      <c r="AD43" s="5">
        <v>3999.18</v>
      </c>
      <c r="AE43" s="5"/>
      <c r="AF43" s="49"/>
      <c r="AG43" s="49"/>
      <c r="AH43" s="5"/>
      <c r="AI43" s="5">
        <f t="shared" si="4"/>
        <v>77991.179999999993</v>
      </c>
      <c r="AJ43" s="5">
        <f>18498+6166+6166+6166+6166+6166+6166+6166+6166+6166</f>
        <v>73992</v>
      </c>
      <c r="AK43" s="5">
        <f>6418.43+6166+6418.43</f>
        <v>19002.86</v>
      </c>
      <c r="AL43" s="5">
        <f t="shared" si="0"/>
        <v>92994.86</v>
      </c>
      <c r="AM43" s="49"/>
      <c r="AN43" s="51"/>
      <c r="AO43" s="49"/>
      <c r="AP43" s="51"/>
      <c r="AQ43" s="52"/>
      <c r="AR43" s="49"/>
      <c r="AS43" s="58"/>
      <c r="AT43" s="52"/>
      <c r="AU43" s="58"/>
      <c r="AV43" s="52"/>
      <c r="AW43" s="52"/>
      <c r="AX43" s="52"/>
      <c r="AY43" s="52"/>
      <c r="AZ43" s="52"/>
      <c r="BA43" s="52"/>
      <c r="BB43" s="52"/>
      <c r="BC43" s="52"/>
      <c r="BD43" s="52"/>
      <c r="BE43" s="52"/>
      <c r="BF43" s="52"/>
      <c r="BG43" s="52"/>
      <c r="BH43" s="52"/>
    </row>
    <row r="44" spans="1:60" ht="25.5" x14ac:dyDescent="0.25">
      <c r="A44" s="52">
        <v>12</v>
      </c>
      <c r="B44" s="49" t="s">
        <v>212</v>
      </c>
      <c r="C44" s="57" t="s">
        <v>239</v>
      </c>
      <c r="D44" s="49" t="s">
        <v>121</v>
      </c>
      <c r="E44" s="49" t="s">
        <v>138</v>
      </c>
      <c r="F44" s="78" t="s">
        <v>246</v>
      </c>
      <c r="G44" s="51">
        <v>13294</v>
      </c>
      <c r="H44" s="52" t="s">
        <v>248</v>
      </c>
      <c r="I44" s="78" t="s">
        <v>242</v>
      </c>
      <c r="J44" s="49" t="s">
        <v>243</v>
      </c>
      <c r="K44" s="50" t="s">
        <v>247</v>
      </c>
      <c r="L44" s="5">
        <v>30000</v>
      </c>
      <c r="M44" s="51">
        <v>13468</v>
      </c>
      <c r="N44" s="50" t="s">
        <v>247</v>
      </c>
      <c r="O44" s="50" t="s">
        <v>249</v>
      </c>
      <c r="P44" s="49">
        <v>101</v>
      </c>
      <c r="Q44" s="49"/>
      <c r="R44" s="49"/>
      <c r="S44" s="49"/>
      <c r="T44" s="49" t="s">
        <v>174</v>
      </c>
      <c r="U44" s="49"/>
      <c r="V44" s="49" t="s">
        <v>124</v>
      </c>
      <c r="W44" s="50" t="s">
        <v>391</v>
      </c>
      <c r="X44" s="51">
        <v>13683</v>
      </c>
      <c r="Y44" s="49" t="s">
        <v>130</v>
      </c>
      <c r="Z44" s="49" t="s">
        <v>394</v>
      </c>
      <c r="AA44" s="49" t="s">
        <v>395</v>
      </c>
      <c r="AB44" s="54">
        <v>4.2500000000000003E-2</v>
      </c>
      <c r="AC44" s="49"/>
      <c r="AD44" s="5">
        <v>1275</v>
      </c>
      <c r="AE44" s="5"/>
      <c r="AF44" s="49"/>
      <c r="AG44" s="49"/>
      <c r="AH44" s="5"/>
      <c r="AI44" s="5">
        <f t="shared" si="4"/>
        <v>31275</v>
      </c>
      <c r="AJ44" s="5">
        <f>5000+2500+2500+2500+2500+2500+2500+2500+2500+2500+2500</f>
        <v>30000</v>
      </c>
      <c r="AK44" s="5">
        <f>2606.25+2606.25</f>
        <v>5212.5</v>
      </c>
      <c r="AL44" s="5">
        <f t="shared" si="0"/>
        <v>35212.5</v>
      </c>
      <c r="AM44" s="49"/>
      <c r="AN44" s="51"/>
      <c r="AO44" s="49"/>
      <c r="AP44" s="51"/>
      <c r="AQ44" s="52"/>
      <c r="AR44" s="49"/>
      <c r="AS44" s="58"/>
      <c r="AT44" s="52"/>
      <c r="AU44" s="58"/>
      <c r="AV44" s="52"/>
      <c r="AW44" s="52"/>
      <c r="AX44" s="52"/>
      <c r="AY44" s="52"/>
      <c r="AZ44" s="52"/>
      <c r="BA44" s="52"/>
      <c r="BB44" s="52"/>
      <c r="BC44" s="52"/>
      <c r="BD44" s="52"/>
      <c r="BE44" s="52"/>
      <c r="BF44" s="52"/>
      <c r="BG44" s="52"/>
      <c r="BH44" s="52"/>
    </row>
    <row r="45" spans="1:60" x14ac:dyDescent="0.25">
      <c r="A45" s="52">
        <v>13</v>
      </c>
      <c r="B45" s="49" t="s">
        <v>256</v>
      </c>
      <c r="C45" s="57" t="s">
        <v>257</v>
      </c>
      <c r="D45" s="49" t="s">
        <v>187</v>
      </c>
      <c r="E45" s="49" t="s">
        <v>138</v>
      </c>
      <c r="F45" s="78" t="s">
        <v>214</v>
      </c>
      <c r="G45" s="51">
        <v>13215</v>
      </c>
      <c r="H45" s="52" t="s">
        <v>258</v>
      </c>
      <c r="I45" s="78" t="s">
        <v>259</v>
      </c>
      <c r="J45" s="49" t="s">
        <v>260</v>
      </c>
      <c r="K45" s="50" t="s">
        <v>261</v>
      </c>
      <c r="L45" s="5">
        <v>42000</v>
      </c>
      <c r="M45" s="51">
        <v>13517</v>
      </c>
      <c r="N45" s="50" t="s">
        <v>261</v>
      </c>
      <c r="O45" s="50" t="s">
        <v>262</v>
      </c>
      <c r="P45" s="49">
        <v>101</v>
      </c>
      <c r="Q45" s="49"/>
      <c r="R45" s="49"/>
      <c r="S45" s="49"/>
      <c r="T45" s="49" t="s">
        <v>263</v>
      </c>
      <c r="U45" s="49"/>
      <c r="V45" s="49"/>
      <c r="W45" s="50"/>
      <c r="X45" s="49"/>
      <c r="Y45" s="49"/>
      <c r="Z45" s="49"/>
      <c r="AA45" s="49"/>
      <c r="AB45" s="49"/>
      <c r="AC45" s="49"/>
      <c r="AD45" s="5"/>
      <c r="AE45" s="5"/>
      <c r="AF45" s="49"/>
      <c r="AG45" s="49"/>
      <c r="AH45" s="5"/>
      <c r="AI45" s="5">
        <f t="shared" si="4"/>
        <v>42000</v>
      </c>
      <c r="AJ45" s="5">
        <f>3500+3500+3500+3500+3500+3500+3500+3500</f>
        <v>28000</v>
      </c>
      <c r="AK45" s="5">
        <f>3500+3500+3500</f>
        <v>10500</v>
      </c>
      <c r="AL45" s="5">
        <f t="shared" si="0"/>
        <v>38500</v>
      </c>
      <c r="AM45" s="49"/>
      <c r="AN45" s="51"/>
      <c r="AO45" s="49"/>
      <c r="AP45" s="51"/>
      <c r="AQ45" s="52"/>
      <c r="AR45" s="49"/>
      <c r="AS45" s="58"/>
      <c r="AT45" s="52"/>
      <c r="AU45" s="58"/>
      <c r="AV45" s="52"/>
      <c r="AW45" s="52"/>
      <c r="AX45" s="52"/>
      <c r="AY45" s="52"/>
      <c r="AZ45" s="52"/>
      <c r="BA45" s="52"/>
      <c r="BB45" s="52"/>
      <c r="BC45" s="52"/>
      <c r="BD45" s="52"/>
      <c r="BE45" s="52"/>
      <c r="BF45" s="52"/>
      <c r="BG45" s="52"/>
      <c r="BH45" s="52"/>
    </row>
    <row r="46" spans="1:60" ht="38.25" x14ac:dyDescent="0.25">
      <c r="A46" s="52">
        <v>14</v>
      </c>
      <c r="B46" s="49" t="s">
        <v>269</v>
      </c>
      <c r="C46" s="57" t="s">
        <v>264</v>
      </c>
      <c r="D46" s="49" t="s">
        <v>135</v>
      </c>
      <c r="E46" s="49" t="s">
        <v>251</v>
      </c>
      <c r="F46" s="78" t="s">
        <v>270</v>
      </c>
      <c r="G46" s="51" t="s">
        <v>251</v>
      </c>
      <c r="H46" s="52" t="s">
        <v>271</v>
      </c>
      <c r="I46" s="78" t="s">
        <v>272</v>
      </c>
      <c r="J46" s="49" t="s">
        <v>164</v>
      </c>
      <c r="K46" s="50" t="s">
        <v>273</v>
      </c>
      <c r="L46" s="5">
        <v>69000</v>
      </c>
      <c r="M46" s="51">
        <v>13544</v>
      </c>
      <c r="N46" s="50" t="s">
        <v>273</v>
      </c>
      <c r="O46" s="50" t="s">
        <v>274</v>
      </c>
      <c r="P46" s="49">
        <v>101</v>
      </c>
      <c r="Q46" s="49"/>
      <c r="R46" s="49"/>
      <c r="S46" s="49"/>
      <c r="T46" s="49" t="s">
        <v>275</v>
      </c>
      <c r="U46" s="49"/>
      <c r="V46" s="49"/>
      <c r="W46" s="50"/>
      <c r="X46" s="49"/>
      <c r="Y46" s="49"/>
      <c r="Z46" s="49"/>
      <c r="AA46" s="49"/>
      <c r="AB46" s="49"/>
      <c r="AC46" s="49"/>
      <c r="AD46" s="5"/>
      <c r="AE46" s="5"/>
      <c r="AF46" s="49"/>
      <c r="AG46" s="49"/>
      <c r="AH46" s="5"/>
      <c r="AI46" s="5">
        <f t="shared" si="4"/>
        <v>69000</v>
      </c>
      <c r="AJ46" s="5">
        <v>34500</v>
      </c>
      <c r="AK46" s="5"/>
      <c r="AL46" s="5">
        <f t="shared" si="0"/>
        <v>34500</v>
      </c>
      <c r="AM46" s="49"/>
      <c r="AN46" s="51"/>
      <c r="AO46" s="49"/>
      <c r="AP46" s="51"/>
      <c r="AQ46" s="52"/>
      <c r="AR46" s="49" t="s">
        <v>266</v>
      </c>
      <c r="AS46" s="58">
        <v>13537</v>
      </c>
      <c r="AT46" s="52" t="s">
        <v>276</v>
      </c>
      <c r="AU46" s="58">
        <v>13537</v>
      </c>
      <c r="AV46" s="52" t="s">
        <v>276</v>
      </c>
      <c r="AW46" s="52"/>
      <c r="AX46" s="52"/>
      <c r="AY46" s="52"/>
      <c r="AZ46" s="52"/>
      <c r="BA46" s="52"/>
      <c r="BB46" s="52"/>
      <c r="BC46" s="52"/>
      <c r="BD46" s="52"/>
      <c r="BE46" s="52"/>
      <c r="BF46" s="52"/>
      <c r="BG46" s="52"/>
      <c r="BH46" s="52"/>
    </row>
    <row r="47" spans="1:60" x14ac:dyDescent="0.25">
      <c r="A47" s="45">
        <v>15</v>
      </c>
      <c r="B47" s="46" t="s">
        <v>277</v>
      </c>
      <c r="C47" s="47" t="s">
        <v>278</v>
      </c>
      <c r="D47" s="46" t="s">
        <v>121</v>
      </c>
      <c r="E47" s="46" t="s">
        <v>279</v>
      </c>
      <c r="F47" s="77" t="s">
        <v>280</v>
      </c>
      <c r="G47" s="48">
        <v>12463</v>
      </c>
      <c r="H47" s="45" t="s">
        <v>281</v>
      </c>
      <c r="I47" s="77" t="s">
        <v>282</v>
      </c>
      <c r="J47" s="46" t="s">
        <v>283</v>
      </c>
      <c r="K47" s="53" t="s">
        <v>284</v>
      </c>
      <c r="L47" s="9">
        <v>400800</v>
      </c>
      <c r="M47" s="48">
        <v>12547</v>
      </c>
      <c r="N47" s="53" t="s">
        <v>284</v>
      </c>
      <c r="O47" s="53" t="s">
        <v>285</v>
      </c>
      <c r="P47" s="46">
        <v>101</v>
      </c>
      <c r="Q47" s="46"/>
      <c r="R47" s="46"/>
      <c r="S47" s="46"/>
      <c r="T47" s="46" t="s">
        <v>174</v>
      </c>
      <c r="U47" s="49"/>
      <c r="V47" s="49" t="s">
        <v>124</v>
      </c>
      <c r="W47" s="50" t="s">
        <v>285</v>
      </c>
      <c r="X47" s="51">
        <v>12790</v>
      </c>
      <c r="Y47" s="49" t="s">
        <v>129</v>
      </c>
      <c r="Z47" s="49" t="s">
        <v>286</v>
      </c>
      <c r="AA47" s="49" t="s">
        <v>287</v>
      </c>
      <c r="AB47" s="49"/>
      <c r="AC47" s="49"/>
      <c r="AD47" s="5"/>
      <c r="AE47" s="5"/>
      <c r="AF47" s="49"/>
      <c r="AG47" s="49"/>
      <c r="AH47" s="5"/>
      <c r="AI47" s="5">
        <f>$L$47-AE47+AD47+AH47</f>
        <v>400800</v>
      </c>
      <c r="AJ47" s="5"/>
      <c r="AK47" s="5"/>
      <c r="AL47" s="5">
        <f t="shared" si="0"/>
        <v>0</v>
      </c>
      <c r="AM47" s="49"/>
      <c r="AN47" s="51"/>
      <c r="AO47" s="49"/>
      <c r="AP47" s="51"/>
      <c r="AQ47" s="52"/>
      <c r="AR47" s="49"/>
      <c r="AS47" s="58"/>
      <c r="AT47" s="52"/>
      <c r="AU47" s="58"/>
      <c r="AV47" s="52"/>
      <c r="AW47" s="52"/>
      <c r="AX47" s="52"/>
      <c r="AY47" s="52"/>
      <c r="AZ47" s="52"/>
      <c r="BA47" s="52"/>
      <c r="BB47" s="52"/>
      <c r="BC47" s="52"/>
      <c r="BD47" s="52"/>
      <c r="BE47" s="52"/>
      <c r="BF47" s="52"/>
      <c r="BG47" s="52"/>
      <c r="BH47" s="52"/>
    </row>
    <row r="48" spans="1:60" ht="25.5" x14ac:dyDescent="0.25">
      <c r="A48" s="45"/>
      <c r="B48" s="46"/>
      <c r="C48" s="47"/>
      <c r="D48" s="46"/>
      <c r="E48" s="46"/>
      <c r="F48" s="77"/>
      <c r="G48" s="48"/>
      <c r="H48" s="45"/>
      <c r="I48" s="77"/>
      <c r="J48" s="46"/>
      <c r="K48" s="53"/>
      <c r="L48" s="9"/>
      <c r="M48" s="48"/>
      <c r="N48" s="53"/>
      <c r="O48" s="53"/>
      <c r="P48" s="46"/>
      <c r="Q48" s="46"/>
      <c r="R48" s="46"/>
      <c r="S48" s="46"/>
      <c r="T48" s="46"/>
      <c r="U48" s="49"/>
      <c r="V48" s="49" t="s">
        <v>288</v>
      </c>
      <c r="W48" s="50" t="s">
        <v>289</v>
      </c>
      <c r="X48" s="51">
        <v>12816</v>
      </c>
      <c r="Y48" s="49" t="s">
        <v>291</v>
      </c>
      <c r="Z48" s="49"/>
      <c r="AA48" s="49"/>
      <c r="AB48" s="49"/>
      <c r="AC48" s="54">
        <v>0.64219999999999999</v>
      </c>
      <c r="AD48" s="5"/>
      <c r="AE48" s="5">
        <v>143400</v>
      </c>
      <c r="AF48" s="49"/>
      <c r="AG48" s="49"/>
      <c r="AH48" s="5"/>
      <c r="AI48" s="5">
        <f t="shared" ref="AI48:AI53" si="5">$L$47-AE48+AD48+AH48</f>
        <v>257400</v>
      </c>
      <c r="AJ48" s="5"/>
      <c r="AK48" s="5"/>
      <c r="AL48" s="5">
        <f t="shared" si="0"/>
        <v>0</v>
      </c>
      <c r="AM48" s="49"/>
      <c r="AN48" s="51"/>
      <c r="AO48" s="49"/>
      <c r="AP48" s="51"/>
      <c r="AQ48" s="52"/>
      <c r="AR48" s="49"/>
      <c r="AS48" s="58"/>
      <c r="AT48" s="52"/>
      <c r="AU48" s="58"/>
      <c r="AV48" s="52"/>
      <c r="AW48" s="52"/>
      <c r="AX48" s="52"/>
      <c r="AY48" s="52"/>
      <c r="AZ48" s="52"/>
      <c r="BA48" s="52"/>
      <c r="BB48" s="52"/>
      <c r="BC48" s="52"/>
      <c r="BD48" s="52"/>
      <c r="BE48" s="52"/>
      <c r="BF48" s="52"/>
      <c r="BG48" s="52"/>
      <c r="BH48" s="52"/>
    </row>
    <row r="49" spans="1:60" x14ac:dyDescent="0.25">
      <c r="A49" s="45"/>
      <c r="B49" s="46"/>
      <c r="C49" s="47"/>
      <c r="D49" s="46"/>
      <c r="E49" s="46"/>
      <c r="F49" s="77"/>
      <c r="G49" s="48"/>
      <c r="H49" s="45"/>
      <c r="I49" s="77"/>
      <c r="J49" s="46"/>
      <c r="K49" s="53"/>
      <c r="L49" s="9"/>
      <c r="M49" s="48"/>
      <c r="N49" s="53"/>
      <c r="O49" s="53"/>
      <c r="P49" s="46"/>
      <c r="Q49" s="46"/>
      <c r="R49" s="46"/>
      <c r="S49" s="46"/>
      <c r="T49" s="46"/>
      <c r="U49" s="49"/>
      <c r="V49" s="49" t="s">
        <v>125</v>
      </c>
      <c r="W49" s="50" t="s">
        <v>290</v>
      </c>
      <c r="X49" s="51">
        <v>13029</v>
      </c>
      <c r="Y49" s="49" t="s">
        <v>129</v>
      </c>
      <c r="Z49" s="49" t="s">
        <v>292</v>
      </c>
      <c r="AA49" s="49" t="s">
        <v>293</v>
      </c>
      <c r="AB49" s="49"/>
      <c r="AC49" s="49"/>
      <c r="AD49" s="5"/>
      <c r="AE49" s="5"/>
      <c r="AF49" s="49"/>
      <c r="AG49" s="49"/>
      <c r="AH49" s="5"/>
      <c r="AI49" s="5">
        <f t="shared" si="5"/>
        <v>400800</v>
      </c>
      <c r="AJ49" s="5"/>
      <c r="AK49" s="5"/>
      <c r="AL49" s="5">
        <f t="shared" si="0"/>
        <v>0</v>
      </c>
      <c r="AM49" s="49"/>
      <c r="AN49" s="51"/>
      <c r="AO49" s="49"/>
      <c r="AP49" s="51"/>
      <c r="AQ49" s="52"/>
      <c r="AR49" s="49"/>
      <c r="AS49" s="58"/>
      <c r="AT49" s="52"/>
      <c r="AU49" s="58"/>
      <c r="AV49" s="52"/>
      <c r="AW49" s="52"/>
      <c r="AX49" s="52"/>
      <c r="AY49" s="52"/>
      <c r="AZ49" s="52"/>
      <c r="BA49" s="52"/>
      <c r="BB49" s="52"/>
      <c r="BC49" s="52"/>
      <c r="BD49" s="52"/>
      <c r="BE49" s="52"/>
      <c r="BF49" s="52"/>
      <c r="BG49" s="52"/>
      <c r="BH49" s="52"/>
    </row>
    <row r="50" spans="1:60" ht="25.5" x14ac:dyDescent="0.25">
      <c r="A50" s="45"/>
      <c r="B50" s="46"/>
      <c r="C50" s="47"/>
      <c r="D50" s="46"/>
      <c r="E50" s="46"/>
      <c r="F50" s="77"/>
      <c r="G50" s="48"/>
      <c r="H50" s="45"/>
      <c r="I50" s="77"/>
      <c r="J50" s="46"/>
      <c r="K50" s="53"/>
      <c r="L50" s="9"/>
      <c r="M50" s="48"/>
      <c r="N50" s="53"/>
      <c r="O50" s="53"/>
      <c r="P50" s="46"/>
      <c r="Q50" s="46"/>
      <c r="R50" s="46"/>
      <c r="S50" s="46"/>
      <c r="T50" s="46"/>
      <c r="U50" s="49"/>
      <c r="V50" s="49" t="s">
        <v>126</v>
      </c>
      <c r="W50" s="50" t="s">
        <v>295</v>
      </c>
      <c r="X50" s="51">
        <v>13268</v>
      </c>
      <c r="Y50" s="49" t="s">
        <v>130</v>
      </c>
      <c r="Z50" s="49" t="s">
        <v>296</v>
      </c>
      <c r="AA50" s="49" t="s">
        <v>267</v>
      </c>
      <c r="AB50" s="49"/>
      <c r="AC50" s="54">
        <v>9.74E-2</v>
      </c>
      <c r="AD50" s="5">
        <v>25079.759999999998</v>
      </c>
      <c r="AE50" s="5"/>
      <c r="AF50" s="49"/>
      <c r="AG50" s="49"/>
      <c r="AH50" s="5"/>
      <c r="AI50" s="5">
        <f t="shared" si="5"/>
        <v>425879.76</v>
      </c>
      <c r="AJ50" s="5"/>
      <c r="AK50" s="5"/>
      <c r="AL50" s="5">
        <f t="shared" si="0"/>
        <v>0</v>
      </c>
      <c r="AM50" s="49"/>
      <c r="AN50" s="51"/>
      <c r="AO50" s="49"/>
      <c r="AP50" s="51"/>
      <c r="AQ50" s="52"/>
      <c r="AR50" s="49"/>
      <c r="AS50" s="58"/>
      <c r="AT50" s="52"/>
      <c r="AU50" s="58"/>
      <c r="AV50" s="52"/>
      <c r="AW50" s="52"/>
      <c r="AX50" s="52"/>
      <c r="AY50" s="52"/>
      <c r="AZ50" s="52"/>
      <c r="BA50" s="52"/>
      <c r="BB50" s="52"/>
      <c r="BC50" s="52"/>
      <c r="BD50" s="52"/>
      <c r="BE50" s="52"/>
      <c r="BF50" s="52"/>
      <c r="BG50" s="52"/>
      <c r="BH50" s="52"/>
    </row>
    <row r="51" spans="1:60" ht="25.5" x14ac:dyDescent="0.25">
      <c r="A51" s="45"/>
      <c r="B51" s="46"/>
      <c r="C51" s="47"/>
      <c r="D51" s="46"/>
      <c r="E51" s="46"/>
      <c r="F51" s="77"/>
      <c r="G51" s="48"/>
      <c r="H51" s="45"/>
      <c r="I51" s="77"/>
      <c r="J51" s="46"/>
      <c r="K51" s="53"/>
      <c r="L51" s="9"/>
      <c r="M51" s="48"/>
      <c r="N51" s="53"/>
      <c r="O51" s="53"/>
      <c r="P51" s="46"/>
      <c r="Q51" s="46"/>
      <c r="R51" s="46"/>
      <c r="S51" s="46"/>
      <c r="T51" s="46"/>
      <c r="U51" s="49"/>
      <c r="V51" s="49" t="s">
        <v>288</v>
      </c>
      <c r="W51" s="50" t="s">
        <v>215</v>
      </c>
      <c r="X51" s="51">
        <v>13391</v>
      </c>
      <c r="Y51" s="49" t="s">
        <v>297</v>
      </c>
      <c r="Z51" s="49"/>
      <c r="AA51" s="49"/>
      <c r="AB51" s="49"/>
      <c r="AC51" s="54"/>
      <c r="AD51" s="5"/>
      <c r="AE51" s="5"/>
      <c r="AF51" s="49"/>
      <c r="AG51" s="49"/>
      <c r="AH51" s="5"/>
      <c r="AI51" s="5">
        <f t="shared" si="5"/>
        <v>400800</v>
      </c>
      <c r="AJ51" s="5"/>
      <c r="AK51" s="5"/>
      <c r="AL51" s="5">
        <f t="shared" si="0"/>
        <v>0</v>
      </c>
      <c r="AM51" s="49"/>
      <c r="AN51" s="51"/>
      <c r="AO51" s="49"/>
      <c r="AP51" s="51"/>
      <c r="AQ51" s="52"/>
      <c r="AR51" s="49"/>
      <c r="AS51" s="58"/>
      <c r="AT51" s="52"/>
      <c r="AU51" s="58"/>
      <c r="AV51" s="52"/>
      <c r="AW51" s="52"/>
      <c r="AX51" s="52"/>
      <c r="AY51" s="52"/>
      <c r="AZ51" s="52"/>
      <c r="BA51" s="52"/>
      <c r="BB51" s="52"/>
      <c r="BC51" s="52"/>
      <c r="BD51" s="52"/>
      <c r="BE51" s="52"/>
      <c r="BF51" s="52"/>
      <c r="BG51" s="52"/>
      <c r="BH51" s="52"/>
    </row>
    <row r="52" spans="1:60" ht="25.5" x14ac:dyDescent="0.25">
      <c r="A52" s="45"/>
      <c r="B52" s="46"/>
      <c r="C52" s="47"/>
      <c r="D52" s="46"/>
      <c r="E52" s="46"/>
      <c r="F52" s="77"/>
      <c r="G52" s="48"/>
      <c r="H52" s="45"/>
      <c r="I52" s="77"/>
      <c r="J52" s="46"/>
      <c r="K52" s="53"/>
      <c r="L52" s="9"/>
      <c r="M52" s="48"/>
      <c r="N52" s="53"/>
      <c r="O52" s="53"/>
      <c r="P52" s="46"/>
      <c r="Q52" s="46"/>
      <c r="R52" s="46"/>
      <c r="S52" s="46"/>
      <c r="T52" s="46"/>
      <c r="U52" s="49"/>
      <c r="V52" s="49" t="s">
        <v>294</v>
      </c>
      <c r="W52" s="50" t="s">
        <v>298</v>
      </c>
      <c r="X52" s="51">
        <v>13513</v>
      </c>
      <c r="Y52" s="49" t="s">
        <v>130</v>
      </c>
      <c r="Z52" s="49" t="s">
        <v>296</v>
      </c>
      <c r="AA52" s="49" t="s">
        <v>353</v>
      </c>
      <c r="AB52" s="49"/>
      <c r="AC52" s="54">
        <v>5.67E-2</v>
      </c>
      <c r="AD52" s="5">
        <v>16029.72</v>
      </c>
      <c r="AE52" s="5"/>
      <c r="AF52" s="49"/>
      <c r="AG52" s="49"/>
      <c r="AH52" s="5"/>
      <c r="AI52" s="5">
        <f t="shared" si="5"/>
        <v>416829.72</v>
      </c>
      <c r="AJ52" s="5">
        <f>78634.8+49751.58+24875.79+24875.79+55970.53</f>
        <v>234108.49000000002</v>
      </c>
      <c r="AK52" s="5"/>
      <c r="AL52" s="5">
        <f t="shared" si="0"/>
        <v>234108.49000000002</v>
      </c>
      <c r="AM52" s="49"/>
      <c r="AN52" s="51"/>
      <c r="AO52" s="49"/>
      <c r="AP52" s="51"/>
      <c r="AQ52" s="52"/>
      <c r="AR52" s="49"/>
      <c r="AS52" s="58"/>
      <c r="AT52" s="52"/>
      <c r="AU52" s="58"/>
      <c r="AV52" s="52"/>
      <c r="AW52" s="52"/>
      <c r="AX52" s="52"/>
      <c r="AY52" s="52"/>
      <c r="AZ52" s="52"/>
      <c r="BA52" s="52"/>
      <c r="BB52" s="52"/>
      <c r="BC52" s="52"/>
      <c r="BD52" s="52"/>
      <c r="BE52" s="52"/>
      <c r="BF52" s="52"/>
      <c r="BG52" s="52"/>
      <c r="BH52" s="52"/>
    </row>
    <row r="53" spans="1:60" x14ac:dyDescent="0.25">
      <c r="A53" s="45"/>
      <c r="B53" s="46"/>
      <c r="C53" s="47"/>
      <c r="D53" s="46"/>
      <c r="E53" s="46"/>
      <c r="F53" s="77"/>
      <c r="G53" s="48"/>
      <c r="H53" s="45"/>
      <c r="I53" s="77"/>
      <c r="J53" s="46"/>
      <c r="K53" s="53"/>
      <c r="L53" s="9"/>
      <c r="M53" s="48"/>
      <c r="N53" s="53"/>
      <c r="O53" s="53"/>
      <c r="P53" s="46"/>
      <c r="Q53" s="46"/>
      <c r="R53" s="46"/>
      <c r="S53" s="46"/>
      <c r="T53" s="46"/>
      <c r="U53" s="49"/>
      <c r="V53" s="49" t="s">
        <v>347</v>
      </c>
      <c r="W53" s="50" t="s">
        <v>348</v>
      </c>
      <c r="X53" s="51">
        <v>13667</v>
      </c>
      <c r="Y53" s="49" t="s">
        <v>131</v>
      </c>
      <c r="Z53" s="49" t="s">
        <v>296</v>
      </c>
      <c r="AA53" s="49" t="s">
        <v>353</v>
      </c>
      <c r="AB53" s="60">
        <v>0.25</v>
      </c>
      <c r="AC53" s="54"/>
      <c r="AD53" s="5">
        <v>74627.399999999994</v>
      </c>
      <c r="AE53" s="5"/>
      <c r="AF53" s="49"/>
      <c r="AG53" s="49"/>
      <c r="AH53" s="5"/>
      <c r="AI53" s="5">
        <f t="shared" si="5"/>
        <v>475427.4</v>
      </c>
      <c r="AJ53" s="5"/>
      <c r="AK53" s="5">
        <f>31094.74+31094.74</f>
        <v>62189.48</v>
      </c>
      <c r="AL53" s="5">
        <f t="shared" si="0"/>
        <v>62189.48</v>
      </c>
      <c r="AM53" s="49"/>
      <c r="AN53" s="51"/>
      <c r="AO53" s="49"/>
      <c r="AP53" s="51"/>
      <c r="AQ53" s="52"/>
      <c r="AR53" s="49"/>
      <c r="AS53" s="58"/>
      <c r="AT53" s="52"/>
      <c r="AU53" s="58"/>
      <c r="AV53" s="52"/>
      <c r="AW53" s="52"/>
      <c r="AX53" s="52"/>
      <c r="AY53" s="52"/>
      <c r="AZ53" s="52"/>
      <c r="BA53" s="52"/>
      <c r="BB53" s="52"/>
      <c r="BC53" s="52"/>
      <c r="BD53" s="52"/>
      <c r="BE53" s="52"/>
      <c r="BF53" s="52"/>
      <c r="BG53" s="52"/>
      <c r="BH53" s="52"/>
    </row>
    <row r="54" spans="1:60" ht="25.5" x14ac:dyDescent="0.25">
      <c r="A54" s="52">
        <v>16</v>
      </c>
      <c r="B54" s="49" t="s">
        <v>310</v>
      </c>
      <c r="C54" s="57" t="s">
        <v>310</v>
      </c>
      <c r="D54" s="49" t="s">
        <v>187</v>
      </c>
      <c r="E54" s="49" t="s">
        <v>138</v>
      </c>
      <c r="F54" s="78" t="s">
        <v>311</v>
      </c>
      <c r="G54" s="51">
        <v>13618</v>
      </c>
      <c r="H54" s="52" t="s">
        <v>312</v>
      </c>
      <c r="I54" s="78" t="s">
        <v>313</v>
      </c>
      <c r="J54" s="52" t="s">
        <v>314</v>
      </c>
      <c r="K54" s="50" t="s">
        <v>213</v>
      </c>
      <c r="L54" s="5">
        <v>4332</v>
      </c>
      <c r="M54" s="51"/>
      <c r="N54" s="50" t="s">
        <v>213</v>
      </c>
      <c r="O54" s="50" t="s">
        <v>315</v>
      </c>
      <c r="P54" s="49">
        <v>101</v>
      </c>
      <c r="Q54" s="49"/>
      <c r="R54" s="49"/>
      <c r="S54" s="49"/>
      <c r="T54" s="52" t="s">
        <v>316</v>
      </c>
      <c r="U54" s="49"/>
      <c r="V54" s="49"/>
      <c r="W54" s="50"/>
      <c r="X54" s="49"/>
      <c r="Y54" s="49"/>
      <c r="Z54" s="49"/>
      <c r="AA54" s="49"/>
      <c r="AB54" s="49"/>
      <c r="AC54" s="54"/>
      <c r="AD54" s="5"/>
      <c r="AE54" s="5"/>
      <c r="AF54" s="49"/>
      <c r="AG54" s="49"/>
      <c r="AH54" s="5"/>
      <c r="AI54" s="5">
        <f t="shared" si="4"/>
        <v>4332</v>
      </c>
      <c r="AJ54" s="5"/>
      <c r="AK54" s="5"/>
      <c r="AL54" s="5">
        <f t="shared" si="0"/>
        <v>0</v>
      </c>
      <c r="AM54" s="49"/>
      <c r="AN54" s="51"/>
      <c r="AO54" s="49"/>
      <c r="AP54" s="51"/>
      <c r="AQ54" s="52"/>
      <c r="AR54" s="49"/>
      <c r="AS54" s="58"/>
      <c r="AT54" s="52"/>
      <c r="AU54" s="58"/>
      <c r="AV54" s="52"/>
      <c r="AW54" s="52"/>
      <c r="AX54" s="52"/>
      <c r="AY54" s="52"/>
      <c r="AZ54" s="52"/>
      <c r="BA54" s="52"/>
      <c r="BB54" s="52"/>
      <c r="BC54" s="52"/>
      <c r="BD54" s="52"/>
      <c r="BE54" s="52"/>
      <c r="BF54" s="52"/>
      <c r="BG54" s="52"/>
      <c r="BH54" s="52"/>
    </row>
    <row r="55" spans="1:60" ht="25.5" x14ac:dyDescent="0.25">
      <c r="A55" s="52">
        <v>17</v>
      </c>
      <c r="B55" s="49" t="s">
        <v>310</v>
      </c>
      <c r="C55" s="57" t="s">
        <v>310</v>
      </c>
      <c r="D55" s="49" t="s">
        <v>187</v>
      </c>
      <c r="E55" s="49" t="s">
        <v>138</v>
      </c>
      <c r="F55" s="78" t="s">
        <v>311</v>
      </c>
      <c r="G55" s="51">
        <v>13588</v>
      </c>
      <c r="H55" s="52" t="s">
        <v>317</v>
      </c>
      <c r="I55" s="78" t="s">
        <v>318</v>
      </c>
      <c r="J55" s="52" t="s">
        <v>319</v>
      </c>
      <c r="K55" s="50" t="s">
        <v>213</v>
      </c>
      <c r="L55" s="5">
        <v>25673.05</v>
      </c>
      <c r="M55" s="51"/>
      <c r="N55" s="50" t="s">
        <v>213</v>
      </c>
      <c r="O55" s="50" t="s">
        <v>315</v>
      </c>
      <c r="P55" s="49">
        <v>101</v>
      </c>
      <c r="Q55" s="49"/>
      <c r="R55" s="49"/>
      <c r="S55" s="49"/>
      <c r="T55" s="52" t="s">
        <v>316</v>
      </c>
      <c r="U55" s="49"/>
      <c r="V55" s="49"/>
      <c r="W55" s="50"/>
      <c r="X55" s="49"/>
      <c r="Y55" s="49"/>
      <c r="Z55" s="49"/>
      <c r="AA55" s="49"/>
      <c r="AB55" s="49"/>
      <c r="AC55" s="54"/>
      <c r="AD55" s="5"/>
      <c r="AE55" s="5"/>
      <c r="AF55" s="49"/>
      <c r="AG55" s="49"/>
      <c r="AH55" s="5"/>
      <c r="AI55" s="5">
        <f t="shared" si="4"/>
        <v>25673.05</v>
      </c>
      <c r="AJ55" s="5">
        <f>17998.2+6951.79</f>
        <v>24949.99</v>
      </c>
      <c r="AK55" s="5">
        <f>723.06</f>
        <v>723.06</v>
      </c>
      <c r="AL55" s="5">
        <f t="shared" si="0"/>
        <v>25673.050000000003</v>
      </c>
      <c r="AM55" s="49"/>
      <c r="AN55" s="51"/>
      <c r="AO55" s="49"/>
      <c r="AP55" s="51"/>
      <c r="AQ55" s="52"/>
      <c r="AR55" s="49"/>
      <c r="AS55" s="58"/>
      <c r="AT55" s="52"/>
      <c r="AU55" s="58"/>
      <c r="AV55" s="52"/>
      <c r="AW55" s="52"/>
      <c r="AX55" s="52"/>
      <c r="AY55" s="52"/>
      <c r="AZ55" s="52"/>
      <c r="BA55" s="52"/>
      <c r="BB55" s="52"/>
      <c r="BC55" s="52"/>
      <c r="BD55" s="52"/>
      <c r="BE55" s="52"/>
      <c r="BF55" s="52"/>
      <c r="BG55" s="52"/>
      <c r="BH55" s="52"/>
    </row>
    <row r="56" spans="1:60" ht="25.5" x14ac:dyDescent="0.25">
      <c r="A56" s="52">
        <v>18</v>
      </c>
      <c r="B56" s="49" t="s">
        <v>310</v>
      </c>
      <c r="C56" s="57" t="s">
        <v>310</v>
      </c>
      <c r="D56" s="49" t="s">
        <v>187</v>
      </c>
      <c r="E56" s="49" t="s">
        <v>138</v>
      </c>
      <c r="F56" s="78" t="s">
        <v>311</v>
      </c>
      <c r="G56" s="51">
        <v>13619</v>
      </c>
      <c r="H56" s="52" t="s">
        <v>322</v>
      </c>
      <c r="I56" s="78" t="s">
        <v>323</v>
      </c>
      <c r="J56" s="49" t="s">
        <v>324</v>
      </c>
      <c r="K56" s="50" t="s">
        <v>320</v>
      </c>
      <c r="L56" s="5">
        <v>750</v>
      </c>
      <c r="M56" s="51"/>
      <c r="N56" s="50" t="s">
        <v>320</v>
      </c>
      <c r="O56" s="50" t="s">
        <v>321</v>
      </c>
      <c r="P56" s="49">
        <v>101</v>
      </c>
      <c r="Q56" s="49"/>
      <c r="R56" s="49"/>
      <c r="S56" s="49"/>
      <c r="T56" s="52" t="s">
        <v>316</v>
      </c>
      <c r="U56" s="49"/>
      <c r="V56" s="49"/>
      <c r="W56" s="50"/>
      <c r="X56" s="49"/>
      <c r="Y56" s="49"/>
      <c r="Z56" s="49"/>
      <c r="AA56" s="49"/>
      <c r="AB56" s="49"/>
      <c r="AC56" s="54"/>
      <c r="AD56" s="5"/>
      <c r="AE56" s="5"/>
      <c r="AF56" s="49"/>
      <c r="AG56" s="49"/>
      <c r="AH56" s="5"/>
      <c r="AI56" s="5">
        <f t="shared" si="4"/>
        <v>750</v>
      </c>
      <c r="AJ56" s="5"/>
      <c r="AK56" s="5"/>
      <c r="AL56" s="5">
        <f t="shared" si="0"/>
        <v>0</v>
      </c>
      <c r="AM56" s="49"/>
      <c r="AN56" s="51"/>
      <c r="AO56" s="49"/>
      <c r="AP56" s="51"/>
      <c r="AQ56" s="52"/>
      <c r="AR56" s="49"/>
      <c r="AS56" s="58"/>
      <c r="AT56" s="52"/>
      <c r="AU56" s="58"/>
      <c r="AV56" s="52"/>
      <c r="AW56" s="52"/>
      <c r="AX56" s="52"/>
      <c r="AY56" s="52"/>
      <c r="AZ56" s="52"/>
      <c r="BA56" s="52"/>
      <c r="BB56" s="52"/>
      <c r="BC56" s="52"/>
      <c r="BD56" s="52"/>
      <c r="BE56" s="52"/>
      <c r="BF56" s="52"/>
      <c r="BG56" s="52"/>
      <c r="BH56" s="52"/>
    </row>
    <row r="57" spans="1:60" ht="63.75" x14ac:dyDescent="0.25">
      <c r="A57" s="52">
        <v>19</v>
      </c>
      <c r="B57" s="49" t="s">
        <v>301</v>
      </c>
      <c r="C57" s="57" t="s">
        <v>303</v>
      </c>
      <c r="D57" s="49" t="s">
        <v>121</v>
      </c>
      <c r="E57" s="49" t="s">
        <v>138</v>
      </c>
      <c r="F57" s="78" t="s">
        <v>300</v>
      </c>
      <c r="G57" s="51">
        <v>13497</v>
      </c>
      <c r="H57" s="52" t="s">
        <v>299</v>
      </c>
      <c r="I57" s="78" t="s">
        <v>304</v>
      </c>
      <c r="J57" s="49" t="s">
        <v>305</v>
      </c>
      <c r="K57" s="50" t="s">
        <v>306</v>
      </c>
      <c r="L57" s="5">
        <v>27299</v>
      </c>
      <c r="M57" s="51">
        <v>13597</v>
      </c>
      <c r="N57" s="50" t="s">
        <v>306</v>
      </c>
      <c r="O57" s="50" t="s">
        <v>307</v>
      </c>
      <c r="P57" s="49">
        <v>101</v>
      </c>
      <c r="Q57" s="49"/>
      <c r="R57" s="49"/>
      <c r="S57" s="49"/>
      <c r="T57" s="49" t="s">
        <v>174</v>
      </c>
      <c r="U57" s="49"/>
      <c r="V57" s="49"/>
      <c r="W57" s="50"/>
      <c r="X57" s="49"/>
      <c r="Y57" s="49"/>
      <c r="Z57" s="49"/>
      <c r="AA57" s="49"/>
      <c r="AB57" s="49"/>
      <c r="AC57" s="49"/>
      <c r="AD57" s="5"/>
      <c r="AE57" s="5"/>
      <c r="AF57" s="49"/>
      <c r="AG57" s="49"/>
      <c r="AH57" s="5"/>
      <c r="AI57" s="5">
        <f t="shared" si="4"/>
        <v>27299</v>
      </c>
      <c r="AJ57" s="5">
        <f>5598.66+3949.75+13634.09</f>
        <v>23182.5</v>
      </c>
      <c r="AK57" s="5"/>
      <c r="AL57" s="5">
        <f t="shared" si="0"/>
        <v>23182.5</v>
      </c>
      <c r="AM57" s="49" t="s">
        <v>265</v>
      </c>
      <c r="AN57" s="51">
        <v>13474</v>
      </c>
      <c r="AO57" s="49" t="s">
        <v>302</v>
      </c>
      <c r="AP57" s="51">
        <v>13580</v>
      </c>
      <c r="AQ57" s="52"/>
      <c r="AR57" s="49" t="s">
        <v>308</v>
      </c>
      <c r="AS57" s="58">
        <v>13580</v>
      </c>
      <c r="AT57" s="52" t="s">
        <v>309</v>
      </c>
      <c r="AU57" s="58"/>
      <c r="AV57" s="52"/>
      <c r="AW57" s="52"/>
      <c r="AX57" s="52"/>
      <c r="AY57" s="52"/>
      <c r="AZ57" s="52"/>
      <c r="BA57" s="52"/>
      <c r="BB57" s="52"/>
      <c r="BC57" s="52"/>
      <c r="BD57" s="52"/>
      <c r="BE57" s="52"/>
      <c r="BF57" s="52"/>
      <c r="BG57" s="52"/>
      <c r="BH57" s="52"/>
    </row>
    <row r="58" spans="1:60" ht="25.5" x14ac:dyDescent="0.25">
      <c r="A58" s="52">
        <v>20</v>
      </c>
      <c r="B58" s="49" t="s">
        <v>326</v>
      </c>
      <c r="C58" s="57" t="s">
        <v>265</v>
      </c>
      <c r="D58" s="49" t="s">
        <v>327</v>
      </c>
      <c r="E58" s="49" t="s">
        <v>279</v>
      </c>
      <c r="F58" s="78" t="s">
        <v>328</v>
      </c>
      <c r="G58" s="51">
        <v>13549</v>
      </c>
      <c r="H58" s="52" t="s">
        <v>329</v>
      </c>
      <c r="I58" s="78" t="s">
        <v>330</v>
      </c>
      <c r="J58" s="49" t="s">
        <v>331</v>
      </c>
      <c r="K58" s="50" t="s">
        <v>332</v>
      </c>
      <c r="L58" s="5">
        <v>251754.88</v>
      </c>
      <c r="M58" s="51">
        <v>13632</v>
      </c>
      <c r="N58" s="50" t="s">
        <v>332</v>
      </c>
      <c r="O58" s="50" t="s">
        <v>333</v>
      </c>
      <c r="P58" s="49">
        <v>101</v>
      </c>
      <c r="Q58" s="49"/>
      <c r="R58" s="49"/>
      <c r="S58" s="49"/>
      <c r="T58" s="49" t="s">
        <v>174</v>
      </c>
      <c r="U58" s="49"/>
      <c r="V58" s="49"/>
      <c r="W58" s="50"/>
      <c r="X58" s="49"/>
      <c r="Y58" s="49"/>
      <c r="Z58" s="49"/>
      <c r="AA58" s="49"/>
      <c r="AB58" s="49"/>
      <c r="AC58" s="49"/>
      <c r="AD58" s="5"/>
      <c r="AE58" s="5"/>
      <c r="AF58" s="49"/>
      <c r="AG58" s="49"/>
      <c r="AH58" s="5"/>
      <c r="AI58" s="5">
        <f t="shared" si="4"/>
        <v>251754.88</v>
      </c>
      <c r="AJ58" s="5"/>
      <c r="AK58" s="5"/>
      <c r="AL58" s="5">
        <f t="shared" si="0"/>
        <v>0</v>
      </c>
      <c r="AM58" s="49"/>
      <c r="AN58" s="51"/>
      <c r="AO58" s="49"/>
      <c r="AP58" s="51"/>
      <c r="AQ58" s="52"/>
      <c r="AR58" s="49"/>
      <c r="AS58" s="58"/>
      <c r="AT58" s="52"/>
      <c r="AU58" s="58"/>
      <c r="AV58" s="52"/>
      <c r="AW58" s="52"/>
      <c r="AX58" s="52"/>
      <c r="AY58" s="52"/>
      <c r="AZ58" s="52"/>
      <c r="BA58" s="52"/>
      <c r="BB58" s="52"/>
      <c r="BC58" s="52"/>
      <c r="BD58" s="52"/>
      <c r="BE58" s="52"/>
      <c r="BF58" s="52"/>
      <c r="BG58" s="52"/>
      <c r="BH58" s="52"/>
    </row>
    <row r="59" spans="1:60" ht="25.5" x14ac:dyDescent="0.25">
      <c r="A59" s="52">
        <v>21</v>
      </c>
      <c r="B59" s="49" t="s">
        <v>326</v>
      </c>
      <c r="C59" s="57" t="s">
        <v>265</v>
      </c>
      <c r="D59" s="49" t="s">
        <v>327</v>
      </c>
      <c r="E59" s="49" t="s">
        <v>279</v>
      </c>
      <c r="F59" s="78" t="s">
        <v>334</v>
      </c>
      <c r="G59" s="51">
        <v>13549</v>
      </c>
      <c r="H59" s="52" t="s">
        <v>335</v>
      </c>
      <c r="I59" s="78" t="s">
        <v>336</v>
      </c>
      <c r="J59" s="49" t="s">
        <v>337</v>
      </c>
      <c r="K59" s="50" t="s">
        <v>332</v>
      </c>
      <c r="L59" s="5">
        <v>1996100</v>
      </c>
      <c r="M59" s="51">
        <v>13630</v>
      </c>
      <c r="N59" s="50" t="s">
        <v>332</v>
      </c>
      <c r="O59" s="50" t="s">
        <v>333</v>
      </c>
      <c r="P59" s="49">
        <v>101</v>
      </c>
      <c r="Q59" s="49"/>
      <c r="R59" s="49"/>
      <c r="S59" s="49"/>
      <c r="T59" s="49" t="s">
        <v>174</v>
      </c>
      <c r="U59" s="49"/>
      <c r="V59" s="49"/>
      <c r="W59" s="50"/>
      <c r="X59" s="49"/>
      <c r="Y59" s="49"/>
      <c r="Z59" s="49"/>
      <c r="AA59" s="49"/>
      <c r="AB59" s="49"/>
      <c r="AC59" s="49"/>
      <c r="AD59" s="5"/>
      <c r="AE59" s="5"/>
      <c r="AF59" s="49"/>
      <c r="AG59" s="49"/>
      <c r="AH59" s="5"/>
      <c r="AI59" s="5">
        <f t="shared" si="4"/>
        <v>1996100</v>
      </c>
      <c r="AJ59" s="5"/>
      <c r="AK59" s="5"/>
      <c r="AL59" s="5">
        <f t="shared" si="0"/>
        <v>0</v>
      </c>
      <c r="AM59" s="49"/>
      <c r="AN59" s="51"/>
      <c r="AO59" s="49"/>
      <c r="AP59" s="51"/>
      <c r="AQ59" s="52"/>
      <c r="AR59" s="49"/>
      <c r="AS59" s="58"/>
      <c r="AT59" s="52"/>
      <c r="AU59" s="58"/>
      <c r="AV59" s="52"/>
      <c r="AW59" s="52"/>
      <c r="AX59" s="52"/>
      <c r="AY59" s="52"/>
      <c r="AZ59" s="52"/>
      <c r="BA59" s="52"/>
      <c r="BB59" s="52"/>
      <c r="BC59" s="52"/>
      <c r="BD59" s="52"/>
      <c r="BE59" s="52"/>
      <c r="BF59" s="52"/>
      <c r="BG59" s="52"/>
      <c r="BH59" s="52"/>
    </row>
    <row r="60" spans="1:60" ht="25.5" x14ac:dyDescent="0.25">
      <c r="A60" s="52">
        <v>22</v>
      </c>
      <c r="B60" s="49" t="s">
        <v>338</v>
      </c>
      <c r="C60" s="57" t="s">
        <v>339</v>
      </c>
      <c r="D60" s="49" t="s">
        <v>127</v>
      </c>
      <c r="E60" s="49" t="s">
        <v>138</v>
      </c>
      <c r="F60" s="78" t="s">
        <v>343</v>
      </c>
      <c r="G60" s="51" t="s">
        <v>340</v>
      </c>
      <c r="H60" s="52" t="s">
        <v>344</v>
      </c>
      <c r="I60" s="78" t="s">
        <v>345</v>
      </c>
      <c r="J60" s="49" t="s">
        <v>346</v>
      </c>
      <c r="K60" s="50" t="s">
        <v>341</v>
      </c>
      <c r="L60" s="5">
        <v>349750.85</v>
      </c>
      <c r="M60" s="51">
        <v>13628</v>
      </c>
      <c r="N60" s="50" t="s">
        <v>341</v>
      </c>
      <c r="O60" s="50" t="s">
        <v>250</v>
      </c>
      <c r="P60" s="49">
        <v>101</v>
      </c>
      <c r="Q60" s="49"/>
      <c r="R60" s="49"/>
      <c r="S60" s="49"/>
      <c r="T60" s="49" t="s">
        <v>211</v>
      </c>
      <c r="U60" s="49"/>
      <c r="V60" s="49" t="s">
        <v>124</v>
      </c>
      <c r="W60" s="50" t="s">
        <v>396</v>
      </c>
      <c r="X60" s="51">
        <v>13733</v>
      </c>
      <c r="Y60" s="49" t="s">
        <v>130</v>
      </c>
      <c r="Z60" s="49" t="s">
        <v>398</v>
      </c>
      <c r="AA60" s="49" t="s">
        <v>397</v>
      </c>
      <c r="AB60" s="54">
        <v>0.22500000000000001</v>
      </c>
      <c r="AC60" s="49"/>
      <c r="AD60" s="5">
        <v>77125.279999999999</v>
      </c>
      <c r="AE60" s="5"/>
      <c r="AF60" s="49"/>
      <c r="AG60" s="49"/>
      <c r="AH60" s="5"/>
      <c r="AI60" s="5">
        <f t="shared" si="4"/>
        <v>426876.13</v>
      </c>
      <c r="AJ60" s="5"/>
      <c r="AK60" s="5">
        <v>349750.85</v>
      </c>
      <c r="AL60" s="5">
        <f t="shared" si="0"/>
        <v>349750.85</v>
      </c>
      <c r="AM60" s="49">
        <v>182022</v>
      </c>
      <c r="AN60" s="51">
        <v>202</v>
      </c>
      <c r="AO60" s="49" t="s">
        <v>342</v>
      </c>
      <c r="AP60" s="51">
        <v>13618</v>
      </c>
      <c r="AQ60" s="49" t="s">
        <v>205</v>
      </c>
      <c r="AR60" s="49"/>
      <c r="AS60" s="58"/>
      <c r="AT60" s="52"/>
      <c r="AU60" s="58"/>
      <c r="AV60" s="52"/>
      <c r="AW60" s="52"/>
      <c r="AX60" s="52"/>
      <c r="AY60" s="52"/>
      <c r="AZ60" s="52"/>
      <c r="BA60" s="52"/>
      <c r="BB60" s="52"/>
      <c r="BC60" s="52"/>
      <c r="BD60" s="52"/>
      <c r="BE60" s="52"/>
      <c r="BF60" s="52"/>
      <c r="BG60" s="52"/>
      <c r="BH60" s="52"/>
    </row>
    <row r="61" spans="1:60" ht="51" x14ac:dyDescent="0.25">
      <c r="A61" s="52">
        <v>23</v>
      </c>
      <c r="B61" s="49" t="s">
        <v>379</v>
      </c>
      <c r="C61" s="57" t="s">
        <v>380</v>
      </c>
      <c r="D61" s="49" t="s">
        <v>132</v>
      </c>
      <c r="E61" s="49" t="s">
        <v>138</v>
      </c>
      <c r="F61" s="78" t="s">
        <v>384</v>
      </c>
      <c r="G61" s="51">
        <v>13666</v>
      </c>
      <c r="H61" s="52" t="s">
        <v>383</v>
      </c>
      <c r="I61" s="78" t="s">
        <v>381</v>
      </c>
      <c r="J61" s="49" t="s">
        <v>382</v>
      </c>
      <c r="K61" s="50" t="s">
        <v>385</v>
      </c>
      <c r="L61" s="5">
        <v>129583.8</v>
      </c>
      <c r="M61" s="51">
        <v>13681</v>
      </c>
      <c r="N61" s="50" t="s">
        <v>385</v>
      </c>
      <c r="O61" s="50" t="s">
        <v>250</v>
      </c>
      <c r="P61" s="49">
        <v>101</v>
      </c>
      <c r="Q61" s="49"/>
      <c r="R61" s="49"/>
      <c r="S61" s="49"/>
      <c r="T61" s="49" t="s">
        <v>174</v>
      </c>
      <c r="U61" s="49"/>
      <c r="V61" s="49"/>
      <c r="W61" s="50"/>
      <c r="X61" s="49"/>
      <c r="Y61" s="49"/>
      <c r="Z61" s="49"/>
      <c r="AA61" s="49"/>
      <c r="AB61" s="49"/>
      <c r="AC61" s="49"/>
      <c r="AD61" s="5"/>
      <c r="AE61" s="5"/>
      <c r="AF61" s="49"/>
      <c r="AG61" s="49"/>
      <c r="AH61" s="5"/>
      <c r="AI61" s="5">
        <f t="shared" si="4"/>
        <v>129583.8</v>
      </c>
      <c r="AJ61" s="5"/>
      <c r="AK61" s="5">
        <f>71991</f>
        <v>71991</v>
      </c>
      <c r="AL61" s="5">
        <f t="shared" si="0"/>
        <v>71991</v>
      </c>
      <c r="AM61" s="49"/>
      <c r="AN61" s="51"/>
      <c r="AO61" s="49"/>
      <c r="AP61" s="51"/>
      <c r="AQ61" s="52"/>
      <c r="AR61" s="49"/>
      <c r="AS61" s="58"/>
      <c r="AT61" s="52"/>
      <c r="AU61" s="58"/>
      <c r="AV61" s="52"/>
      <c r="AW61" s="52"/>
      <c r="AX61" s="52"/>
      <c r="AY61" s="52"/>
      <c r="AZ61" s="52"/>
      <c r="BA61" s="52"/>
      <c r="BB61" s="52"/>
      <c r="BC61" s="52"/>
      <c r="BD61" s="52"/>
      <c r="BE61" s="52"/>
      <c r="BF61" s="52"/>
      <c r="BG61" s="52"/>
      <c r="BH61" s="52"/>
    </row>
    <row r="62" spans="1:60" ht="25.5" x14ac:dyDescent="0.25">
      <c r="A62" s="52">
        <v>24</v>
      </c>
      <c r="B62" s="49" t="s">
        <v>399</v>
      </c>
      <c r="C62" s="57" t="s">
        <v>400</v>
      </c>
      <c r="D62" s="49" t="s">
        <v>132</v>
      </c>
      <c r="E62" s="49" t="s">
        <v>138</v>
      </c>
      <c r="F62" s="78" t="s">
        <v>401</v>
      </c>
      <c r="G62" s="51">
        <v>13423</v>
      </c>
      <c r="H62" s="52" t="s">
        <v>403</v>
      </c>
      <c r="I62" s="78" t="s">
        <v>404</v>
      </c>
      <c r="J62" s="49" t="s">
        <v>402</v>
      </c>
      <c r="K62" s="50" t="s">
        <v>405</v>
      </c>
      <c r="L62" s="5">
        <v>5349.5</v>
      </c>
      <c r="M62" s="51">
        <v>13686</v>
      </c>
      <c r="N62" s="50" t="s">
        <v>405</v>
      </c>
      <c r="O62" s="50" t="s">
        <v>406</v>
      </c>
      <c r="P62" s="49">
        <v>1500</v>
      </c>
      <c r="Q62" s="49"/>
      <c r="R62" s="49"/>
      <c r="S62" s="49"/>
      <c r="T62" s="52" t="s">
        <v>316</v>
      </c>
      <c r="U62" s="49"/>
      <c r="V62" s="49"/>
      <c r="W62" s="50"/>
      <c r="X62" s="49"/>
      <c r="Y62" s="49"/>
      <c r="Z62" s="49"/>
      <c r="AA62" s="49"/>
      <c r="AB62" s="49"/>
      <c r="AC62" s="49"/>
      <c r="AD62" s="5"/>
      <c r="AE62" s="5"/>
      <c r="AF62" s="49"/>
      <c r="AG62" s="49"/>
      <c r="AH62" s="5"/>
      <c r="AI62" s="5">
        <f t="shared" si="4"/>
        <v>5349.5</v>
      </c>
      <c r="AJ62" s="5"/>
      <c r="AK62" s="5"/>
      <c r="AL62" s="5">
        <f t="shared" si="0"/>
        <v>0</v>
      </c>
      <c r="AM62" s="49"/>
      <c r="AN62" s="51"/>
      <c r="AO62" s="49"/>
      <c r="AP62" s="51"/>
      <c r="AQ62" s="52"/>
      <c r="AR62" s="49"/>
      <c r="AS62" s="58"/>
      <c r="AT62" s="52"/>
      <c r="AU62" s="58"/>
      <c r="AV62" s="52"/>
      <c r="AW62" s="52"/>
      <c r="AX62" s="52"/>
      <c r="AY62" s="52"/>
      <c r="AZ62" s="52"/>
      <c r="BA62" s="52"/>
      <c r="BB62" s="52"/>
      <c r="BC62" s="52"/>
      <c r="BD62" s="52"/>
      <c r="BE62" s="52"/>
      <c r="BF62" s="52"/>
      <c r="BG62" s="52"/>
      <c r="BH62" s="52"/>
    </row>
    <row r="63" spans="1:60" ht="25.5" x14ac:dyDescent="0.25">
      <c r="A63" s="52">
        <v>25</v>
      </c>
      <c r="B63" s="49" t="s">
        <v>399</v>
      </c>
      <c r="C63" s="57" t="s">
        <v>400</v>
      </c>
      <c r="D63" s="49" t="s">
        <v>132</v>
      </c>
      <c r="E63" s="49" t="s">
        <v>138</v>
      </c>
      <c r="F63" s="78" t="s">
        <v>401</v>
      </c>
      <c r="G63" s="51">
        <v>13423</v>
      </c>
      <c r="H63" s="52" t="s">
        <v>407</v>
      </c>
      <c r="I63" s="78" t="s">
        <v>408</v>
      </c>
      <c r="J63" s="49" t="s">
        <v>409</v>
      </c>
      <c r="K63" s="50" t="s">
        <v>405</v>
      </c>
      <c r="L63" s="5">
        <v>9714</v>
      </c>
      <c r="M63" s="51">
        <v>13686</v>
      </c>
      <c r="N63" s="50" t="s">
        <v>405</v>
      </c>
      <c r="O63" s="50" t="s">
        <v>406</v>
      </c>
      <c r="P63" s="49">
        <v>1500</v>
      </c>
      <c r="Q63" s="49"/>
      <c r="R63" s="49"/>
      <c r="S63" s="49"/>
      <c r="T63" s="52" t="s">
        <v>316</v>
      </c>
      <c r="U63" s="49"/>
      <c r="V63" s="49"/>
      <c r="W63" s="50"/>
      <c r="X63" s="49"/>
      <c r="Y63" s="49"/>
      <c r="Z63" s="49"/>
      <c r="AA63" s="49"/>
      <c r="AB63" s="49"/>
      <c r="AC63" s="49"/>
      <c r="AD63" s="5"/>
      <c r="AE63" s="5"/>
      <c r="AF63" s="49"/>
      <c r="AG63" s="49"/>
      <c r="AH63" s="5"/>
      <c r="AI63" s="5">
        <f t="shared" si="4"/>
        <v>9714</v>
      </c>
      <c r="AJ63" s="5"/>
      <c r="AK63" s="5"/>
      <c r="AL63" s="5">
        <f t="shared" si="0"/>
        <v>0</v>
      </c>
      <c r="AM63" s="49"/>
      <c r="AN63" s="51"/>
      <c r="AO63" s="49"/>
      <c r="AP63" s="51"/>
      <c r="AQ63" s="52"/>
      <c r="AR63" s="49"/>
      <c r="AS63" s="58"/>
      <c r="AT63" s="52"/>
      <c r="AU63" s="58"/>
      <c r="AV63" s="52"/>
      <c r="AW63" s="52"/>
      <c r="AX63" s="52"/>
      <c r="AY63" s="52"/>
      <c r="AZ63" s="52"/>
      <c r="BA63" s="52"/>
      <c r="BB63" s="52"/>
      <c r="BC63" s="52"/>
      <c r="BD63" s="52"/>
      <c r="BE63" s="52"/>
      <c r="BF63" s="52"/>
      <c r="BG63" s="52"/>
      <c r="BH63" s="52"/>
    </row>
    <row r="64" spans="1:60" x14ac:dyDescent="0.25">
      <c r="A64" s="52">
        <v>26</v>
      </c>
      <c r="B64" s="49" t="s">
        <v>411</v>
      </c>
      <c r="C64" s="57" t="s">
        <v>412</v>
      </c>
      <c r="D64" s="49" t="s">
        <v>121</v>
      </c>
      <c r="E64" s="49" t="s">
        <v>138</v>
      </c>
      <c r="F64" s="78" t="s">
        <v>413</v>
      </c>
      <c r="G64" s="51">
        <v>13628</v>
      </c>
      <c r="H64" s="52" t="s">
        <v>410</v>
      </c>
      <c r="I64" s="78" t="s">
        <v>414</v>
      </c>
      <c r="J64" s="49" t="s">
        <v>415</v>
      </c>
      <c r="K64" s="50" t="s">
        <v>405</v>
      </c>
      <c r="L64" s="5">
        <v>21000</v>
      </c>
      <c r="M64" s="51">
        <v>13688</v>
      </c>
      <c r="N64" s="50" t="s">
        <v>405</v>
      </c>
      <c r="O64" s="50" t="s">
        <v>406</v>
      </c>
      <c r="P64" s="49">
        <v>1500</v>
      </c>
      <c r="Q64" s="49"/>
      <c r="R64" s="49"/>
      <c r="S64" s="49"/>
      <c r="T64" s="52" t="s">
        <v>421</v>
      </c>
      <c r="U64" s="49"/>
      <c r="V64" s="49"/>
      <c r="W64" s="50"/>
      <c r="X64" s="49"/>
      <c r="Y64" s="49"/>
      <c r="Z64" s="49"/>
      <c r="AA64" s="49"/>
      <c r="AB64" s="49"/>
      <c r="AC64" s="49"/>
      <c r="AD64" s="5"/>
      <c r="AE64" s="5"/>
      <c r="AF64" s="49"/>
      <c r="AG64" s="49"/>
      <c r="AH64" s="5"/>
      <c r="AI64" s="5">
        <f t="shared" si="4"/>
        <v>21000</v>
      </c>
      <c r="AJ64" s="5"/>
      <c r="AK64" s="5">
        <v>20580</v>
      </c>
      <c r="AL64" s="5">
        <f t="shared" si="0"/>
        <v>20580</v>
      </c>
      <c r="AM64" s="49"/>
      <c r="AN64" s="51"/>
      <c r="AO64" s="49"/>
      <c r="AP64" s="51"/>
      <c r="AQ64" s="52"/>
      <c r="AR64" s="49"/>
      <c r="AS64" s="58"/>
      <c r="AT64" s="52"/>
      <c r="AU64" s="58"/>
      <c r="AV64" s="52"/>
      <c r="AW64" s="52"/>
      <c r="AX64" s="52"/>
      <c r="AY64" s="52"/>
      <c r="AZ64" s="52"/>
      <c r="BA64" s="52"/>
      <c r="BB64" s="52"/>
      <c r="BC64" s="52"/>
      <c r="BD64" s="52"/>
      <c r="BE64" s="52"/>
      <c r="BF64" s="52"/>
      <c r="BG64" s="52"/>
      <c r="BH64" s="52"/>
    </row>
    <row r="65" spans="1:60" ht="25.5" x14ac:dyDescent="0.25">
      <c r="A65" s="52">
        <v>27</v>
      </c>
      <c r="B65" s="49" t="s">
        <v>379</v>
      </c>
      <c r="C65" s="57" t="s">
        <v>380</v>
      </c>
      <c r="D65" s="49" t="s">
        <v>132</v>
      </c>
      <c r="E65" s="49" t="s">
        <v>138</v>
      </c>
      <c r="F65" s="78" t="s">
        <v>420</v>
      </c>
      <c r="G65" s="51">
        <v>13666</v>
      </c>
      <c r="H65" s="52" t="s">
        <v>416</v>
      </c>
      <c r="I65" s="78" t="s">
        <v>417</v>
      </c>
      <c r="J65" s="49" t="s">
        <v>418</v>
      </c>
      <c r="K65" s="50" t="s">
        <v>419</v>
      </c>
      <c r="L65" s="5">
        <v>7234</v>
      </c>
      <c r="M65" s="51">
        <v>13704</v>
      </c>
      <c r="N65" s="50" t="s">
        <v>419</v>
      </c>
      <c r="O65" s="50" t="s">
        <v>406</v>
      </c>
      <c r="P65" s="49">
        <v>1500</v>
      </c>
      <c r="Q65" s="49"/>
      <c r="R65" s="49"/>
      <c r="S65" s="49"/>
      <c r="T65" s="52" t="s">
        <v>316</v>
      </c>
      <c r="U65" s="49"/>
      <c r="V65" s="49"/>
      <c r="W65" s="50"/>
      <c r="X65" s="49"/>
      <c r="Y65" s="49"/>
      <c r="Z65" s="49"/>
      <c r="AA65" s="49"/>
      <c r="AB65" s="49"/>
      <c r="AC65" s="49"/>
      <c r="AD65" s="5"/>
      <c r="AE65" s="5"/>
      <c r="AF65" s="49"/>
      <c r="AG65" s="49"/>
      <c r="AH65" s="5"/>
      <c r="AI65" s="5">
        <f t="shared" si="4"/>
        <v>7234</v>
      </c>
      <c r="AJ65" s="5"/>
      <c r="AK65" s="5">
        <v>7234</v>
      </c>
      <c r="AL65" s="5">
        <f t="shared" si="0"/>
        <v>7234</v>
      </c>
      <c r="AM65" s="49"/>
      <c r="AN65" s="51"/>
      <c r="AO65" s="49"/>
      <c r="AP65" s="51"/>
      <c r="AQ65" s="52"/>
      <c r="AR65" s="49"/>
      <c r="AS65" s="58"/>
      <c r="AT65" s="52"/>
      <c r="AU65" s="58"/>
      <c r="AV65" s="52"/>
      <c r="AW65" s="52"/>
      <c r="AX65" s="52"/>
      <c r="AY65" s="52"/>
      <c r="AZ65" s="52"/>
      <c r="BA65" s="52"/>
      <c r="BB65" s="52"/>
      <c r="BC65" s="52"/>
      <c r="BD65" s="52"/>
      <c r="BE65" s="52"/>
      <c r="BF65" s="52"/>
      <c r="BG65" s="52"/>
      <c r="BH65" s="52"/>
    </row>
    <row r="66" spans="1:60" ht="51" x14ac:dyDescent="0.25">
      <c r="A66" s="52">
        <v>28</v>
      </c>
      <c r="B66" s="49" t="s">
        <v>301</v>
      </c>
      <c r="C66" s="57" t="s">
        <v>303</v>
      </c>
      <c r="D66" s="49" t="s">
        <v>121</v>
      </c>
      <c r="E66" s="49" t="s">
        <v>138</v>
      </c>
      <c r="F66" s="78" t="s">
        <v>425</v>
      </c>
      <c r="G66" s="51">
        <v>13497</v>
      </c>
      <c r="H66" s="52" t="s">
        <v>422</v>
      </c>
      <c r="I66" s="78" t="s">
        <v>304</v>
      </c>
      <c r="J66" s="49" t="s">
        <v>305</v>
      </c>
      <c r="K66" s="50" t="s">
        <v>423</v>
      </c>
      <c r="L66" s="5">
        <v>101995</v>
      </c>
      <c r="M66" s="51">
        <v>13597</v>
      </c>
      <c r="N66" s="50" t="s">
        <v>423</v>
      </c>
      <c r="O66" s="50" t="s">
        <v>424</v>
      </c>
      <c r="P66" s="49">
        <v>1500</v>
      </c>
      <c r="Q66" s="49"/>
      <c r="R66" s="49"/>
      <c r="S66" s="49"/>
      <c r="T66" s="49" t="s">
        <v>174</v>
      </c>
      <c r="U66" s="49"/>
      <c r="V66" s="49"/>
      <c r="W66" s="50"/>
      <c r="X66" s="49"/>
      <c r="Y66" s="49"/>
      <c r="Z66" s="49"/>
      <c r="AA66" s="49"/>
      <c r="AB66" s="49"/>
      <c r="AC66" s="49"/>
      <c r="AD66" s="5"/>
      <c r="AE66" s="5"/>
      <c r="AF66" s="49"/>
      <c r="AG66" s="49"/>
      <c r="AH66" s="5"/>
      <c r="AI66" s="5">
        <f t="shared" si="4"/>
        <v>101995</v>
      </c>
      <c r="AJ66" s="5"/>
      <c r="AK66" s="5"/>
      <c r="AL66" s="5">
        <f t="shared" si="0"/>
        <v>0</v>
      </c>
      <c r="AM66" s="49"/>
      <c r="AN66" s="51"/>
      <c r="AO66" s="49"/>
      <c r="AP66" s="51"/>
      <c r="AQ66" s="52"/>
      <c r="AR66" s="49"/>
      <c r="AS66" s="58"/>
      <c r="AT66" s="52"/>
      <c r="AU66" s="58"/>
      <c r="AV66" s="52"/>
      <c r="AW66" s="52"/>
      <c r="AX66" s="52"/>
      <c r="AY66" s="52"/>
      <c r="AZ66" s="52"/>
      <c r="BA66" s="52"/>
      <c r="BB66" s="52"/>
      <c r="BC66" s="52"/>
      <c r="BD66" s="52"/>
      <c r="BE66" s="52"/>
      <c r="BF66" s="52"/>
      <c r="BG66" s="52"/>
      <c r="BH66" s="52"/>
    </row>
    <row r="67" spans="1:60" ht="38.25" x14ac:dyDescent="0.25">
      <c r="A67" s="52">
        <v>29</v>
      </c>
      <c r="B67" s="49" t="s">
        <v>426</v>
      </c>
      <c r="C67" s="57" t="s">
        <v>427</v>
      </c>
      <c r="D67" s="49" t="s">
        <v>132</v>
      </c>
      <c r="E67" s="49" t="s">
        <v>138</v>
      </c>
      <c r="F67" s="78" t="s">
        <v>428</v>
      </c>
      <c r="G67" s="51">
        <v>13667</v>
      </c>
      <c r="H67" s="52" t="s">
        <v>429</v>
      </c>
      <c r="I67" s="78" t="s">
        <v>430</v>
      </c>
      <c r="J67" s="49" t="s">
        <v>431</v>
      </c>
      <c r="K67" s="50" t="s">
        <v>432</v>
      </c>
      <c r="L67" s="5">
        <v>35700</v>
      </c>
      <c r="M67" s="51">
        <v>13704</v>
      </c>
      <c r="N67" s="50" t="s">
        <v>432</v>
      </c>
      <c r="O67" s="50" t="s">
        <v>406</v>
      </c>
      <c r="P67" s="49">
        <v>1500</v>
      </c>
      <c r="Q67" s="49"/>
      <c r="R67" s="49"/>
      <c r="S67" s="49"/>
      <c r="T67" s="52" t="s">
        <v>433</v>
      </c>
      <c r="U67" s="49"/>
      <c r="V67" s="49"/>
      <c r="W67" s="50"/>
      <c r="X67" s="49"/>
      <c r="Y67" s="49"/>
      <c r="Z67" s="49"/>
      <c r="AA67" s="49"/>
      <c r="AB67" s="49"/>
      <c r="AC67" s="49"/>
      <c r="AD67" s="5"/>
      <c r="AE67" s="5"/>
      <c r="AF67" s="49"/>
      <c r="AG67" s="49"/>
      <c r="AH67" s="5"/>
      <c r="AI67" s="5">
        <f t="shared" si="4"/>
        <v>35700</v>
      </c>
      <c r="AJ67" s="5"/>
      <c r="AK67" s="5">
        <v>35700</v>
      </c>
      <c r="AL67" s="5">
        <f t="shared" si="0"/>
        <v>35700</v>
      </c>
      <c r="AM67" s="49"/>
      <c r="AN67" s="51"/>
      <c r="AO67" s="49"/>
      <c r="AP67" s="51"/>
      <c r="AQ67" s="52"/>
      <c r="AR67" s="49"/>
      <c r="AS67" s="58"/>
      <c r="AT67" s="52"/>
      <c r="AU67" s="58"/>
      <c r="AV67" s="52"/>
      <c r="AW67" s="52"/>
      <c r="AX67" s="52"/>
      <c r="AY67" s="52"/>
      <c r="AZ67" s="52"/>
      <c r="BA67" s="52"/>
      <c r="BB67" s="52"/>
      <c r="BC67" s="52"/>
      <c r="BD67" s="52"/>
      <c r="BE67" s="52"/>
      <c r="BF67" s="52"/>
      <c r="BG67" s="52"/>
      <c r="BH67" s="52"/>
    </row>
    <row r="68" spans="1:60" ht="38.25" x14ac:dyDescent="0.25">
      <c r="A68" s="52">
        <v>30</v>
      </c>
      <c r="B68" s="49" t="s">
        <v>426</v>
      </c>
      <c r="C68" s="57" t="s">
        <v>427</v>
      </c>
      <c r="D68" s="49" t="s">
        <v>132</v>
      </c>
      <c r="E68" s="49" t="s">
        <v>138</v>
      </c>
      <c r="F68" s="78" t="s">
        <v>434</v>
      </c>
      <c r="G68" s="51">
        <v>13667</v>
      </c>
      <c r="H68" s="52" t="s">
        <v>435</v>
      </c>
      <c r="I68" s="78" t="s">
        <v>436</v>
      </c>
      <c r="J68" s="49" t="s">
        <v>437</v>
      </c>
      <c r="K68" s="50" t="s">
        <v>432</v>
      </c>
      <c r="L68" s="5">
        <v>88840</v>
      </c>
      <c r="M68" s="51">
        <v>13705</v>
      </c>
      <c r="N68" s="50" t="s">
        <v>432</v>
      </c>
      <c r="O68" s="50" t="s">
        <v>406</v>
      </c>
      <c r="P68" s="49">
        <v>1500</v>
      </c>
      <c r="Q68" s="49"/>
      <c r="R68" s="49"/>
      <c r="S68" s="49"/>
      <c r="T68" s="52" t="s">
        <v>433</v>
      </c>
      <c r="U68" s="49"/>
      <c r="V68" s="49"/>
      <c r="W68" s="50"/>
      <c r="X68" s="49"/>
      <c r="Y68" s="49"/>
      <c r="Z68" s="49"/>
      <c r="AA68" s="49"/>
      <c r="AB68" s="49"/>
      <c r="AC68" s="49"/>
      <c r="AD68" s="5"/>
      <c r="AE68" s="5"/>
      <c r="AF68" s="49"/>
      <c r="AG68" s="49"/>
      <c r="AH68" s="5"/>
      <c r="AI68" s="5">
        <f t="shared" si="4"/>
        <v>88840</v>
      </c>
      <c r="AJ68" s="5"/>
      <c r="AK68" s="5"/>
      <c r="AL68" s="5">
        <f t="shared" si="0"/>
        <v>0</v>
      </c>
      <c r="AM68" s="49"/>
      <c r="AN68" s="51"/>
      <c r="AO68" s="49"/>
      <c r="AP68" s="51"/>
      <c r="AQ68" s="52"/>
      <c r="AR68" s="49"/>
      <c r="AS68" s="58"/>
      <c r="AT68" s="52"/>
      <c r="AU68" s="58"/>
      <c r="AV68" s="52"/>
      <c r="AW68" s="52"/>
      <c r="AX68" s="52"/>
      <c r="AY68" s="52"/>
      <c r="AZ68" s="52"/>
      <c r="BA68" s="52"/>
      <c r="BB68" s="52"/>
      <c r="BC68" s="52"/>
      <c r="BD68" s="52"/>
      <c r="BE68" s="52"/>
      <c r="BF68" s="52"/>
      <c r="BG68" s="52"/>
      <c r="BH68" s="52"/>
    </row>
    <row r="69" spans="1:60" ht="39" thickBot="1" x14ac:dyDescent="0.3">
      <c r="A69" s="61">
        <v>31</v>
      </c>
      <c r="B69" s="62" t="s">
        <v>426</v>
      </c>
      <c r="C69" s="63" t="s">
        <v>427</v>
      </c>
      <c r="D69" s="62" t="s">
        <v>132</v>
      </c>
      <c r="E69" s="62" t="s">
        <v>138</v>
      </c>
      <c r="F69" s="79" t="s">
        <v>438</v>
      </c>
      <c r="G69" s="64">
        <v>13667</v>
      </c>
      <c r="H69" s="61" t="s">
        <v>439</v>
      </c>
      <c r="I69" s="79" t="s">
        <v>440</v>
      </c>
      <c r="J69" s="62" t="s">
        <v>441</v>
      </c>
      <c r="K69" s="65" t="s">
        <v>432</v>
      </c>
      <c r="L69" s="1">
        <v>20889</v>
      </c>
      <c r="M69" s="64">
        <v>13705</v>
      </c>
      <c r="N69" s="65" t="s">
        <v>432</v>
      </c>
      <c r="O69" s="65" t="s">
        <v>406</v>
      </c>
      <c r="P69" s="62">
        <v>1500</v>
      </c>
      <c r="Q69" s="62"/>
      <c r="R69" s="62"/>
      <c r="S69" s="62"/>
      <c r="T69" s="61" t="s">
        <v>433</v>
      </c>
      <c r="U69" s="62"/>
      <c r="V69" s="62"/>
      <c r="W69" s="65"/>
      <c r="X69" s="62"/>
      <c r="Y69" s="62"/>
      <c r="Z69" s="62"/>
      <c r="AA69" s="62"/>
      <c r="AB69" s="62"/>
      <c r="AC69" s="62"/>
      <c r="AD69" s="1"/>
      <c r="AE69" s="1"/>
      <c r="AF69" s="62"/>
      <c r="AG69" s="62"/>
      <c r="AH69" s="1"/>
      <c r="AI69" s="1">
        <f t="shared" si="4"/>
        <v>20889</v>
      </c>
      <c r="AJ69" s="1"/>
      <c r="AK69" s="1">
        <f>20889</f>
        <v>20889</v>
      </c>
      <c r="AL69" s="1">
        <f t="shared" si="0"/>
        <v>20889</v>
      </c>
      <c r="AM69" s="62"/>
      <c r="AN69" s="64"/>
      <c r="AO69" s="62"/>
      <c r="AP69" s="64"/>
      <c r="AQ69" s="61"/>
      <c r="AR69" s="62"/>
      <c r="AS69" s="66"/>
      <c r="AT69" s="61"/>
      <c r="AU69" s="66"/>
      <c r="AV69" s="61"/>
      <c r="AW69" s="61"/>
      <c r="AX69" s="61"/>
      <c r="AY69" s="61"/>
      <c r="AZ69" s="61"/>
      <c r="BA69" s="61"/>
      <c r="BB69" s="61"/>
      <c r="BC69" s="61"/>
      <c r="BD69" s="61"/>
      <c r="BE69" s="61"/>
      <c r="BF69" s="61"/>
      <c r="BG69" s="61"/>
      <c r="BH69" s="61"/>
    </row>
    <row r="70" spans="1:60" ht="13.5" thickBot="1" x14ac:dyDescent="0.3">
      <c r="A70" s="67" t="s">
        <v>254</v>
      </c>
      <c r="B70" s="68"/>
      <c r="C70" s="68"/>
      <c r="D70" s="68"/>
      <c r="E70" s="68"/>
      <c r="F70" s="68"/>
      <c r="G70" s="69"/>
      <c r="H70" s="69"/>
      <c r="I70" s="81"/>
      <c r="J70" s="69"/>
      <c r="K70" s="69"/>
      <c r="L70" s="2">
        <f>SUM(L20:L69)</f>
        <v>17211663.100000001</v>
      </c>
      <c r="M70" s="70"/>
      <c r="N70" s="70"/>
      <c r="O70" s="70"/>
      <c r="P70" s="70"/>
      <c r="Q70" s="70"/>
      <c r="R70" s="70"/>
      <c r="S70" s="70"/>
      <c r="T70" s="70"/>
      <c r="U70" s="70"/>
      <c r="V70" s="70"/>
      <c r="W70" s="71"/>
      <c r="X70" s="70"/>
      <c r="Y70" s="70"/>
      <c r="Z70" s="70"/>
      <c r="AA70" s="70"/>
      <c r="AB70" s="70"/>
      <c r="AC70" s="70"/>
      <c r="AD70" s="2">
        <f ca="1">SUM(AD20:AD57)</f>
        <v>2959767.4639679999</v>
      </c>
      <c r="AE70" s="2">
        <f>SUM(AE20:AE57)</f>
        <v>143400</v>
      </c>
      <c r="AF70" s="72"/>
      <c r="AG70" s="72"/>
      <c r="AH70" s="2"/>
      <c r="AI70" s="2">
        <f ca="1">SUM(AI20:AI69)</f>
        <v>52196543.763967998</v>
      </c>
      <c r="AJ70" s="2">
        <f>SUM(AJ20:AJ69)</f>
        <v>9117650.1000000015</v>
      </c>
      <c r="AK70" s="2"/>
      <c r="AL70" s="2">
        <f>SUM(AL20:AL69)</f>
        <v>10388801.780000001</v>
      </c>
      <c r="AM70" s="72"/>
      <c r="AN70" s="72"/>
      <c r="AO70" s="72"/>
      <c r="AP70" s="72"/>
      <c r="AQ70" s="72"/>
      <c r="AR70" s="72"/>
      <c r="AS70" s="72"/>
      <c r="AT70" s="72"/>
      <c r="AU70" s="72"/>
      <c r="AV70" s="72"/>
      <c r="AW70" s="70"/>
      <c r="AX70" s="69"/>
      <c r="AY70" s="69"/>
      <c r="AZ70" s="69"/>
      <c r="BA70" s="69"/>
      <c r="BB70" s="69"/>
      <c r="BC70" s="69"/>
      <c r="BD70" s="69"/>
      <c r="BE70" s="69"/>
      <c r="BF70" s="69"/>
      <c r="BG70" s="69"/>
      <c r="BH70" s="73"/>
    </row>
    <row r="71" spans="1:60" x14ac:dyDescent="0.25">
      <c r="A71" s="14"/>
      <c r="B71" s="14"/>
      <c r="C71" s="14"/>
      <c r="D71" s="14"/>
      <c r="E71" s="14"/>
      <c r="F71" s="16"/>
      <c r="G71" s="14"/>
      <c r="I71" s="75"/>
      <c r="J71" s="14"/>
      <c r="K71" s="14"/>
      <c r="L71" s="4"/>
      <c r="M71" s="14"/>
      <c r="N71" s="14"/>
      <c r="O71" s="14"/>
      <c r="P71" s="14"/>
      <c r="Q71" s="14"/>
      <c r="R71" s="14"/>
      <c r="S71" s="14"/>
      <c r="T71" s="14"/>
      <c r="U71" s="14"/>
      <c r="V71" s="14"/>
      <c r="W71" s="17"/>
      <c r="X71" s="14"/>
      <c r="Y71" s="14"/>
      <c r="Z71" s="14"/>
      <c r="AA71" s="14"/>
      <c r="AB71" s="14"/>
      <c r="AC71" s="14"/>
      <c r="AD71" s="4"/>
      <c r="AE71" s="4"/>
      <c r="AF71" s="74"/>
      <c r="AG71" s="74"/>
      <c r="AH71" s="4"/>
      <c r="AI71" s="4"/>
      <c r="AJ71" s="4"/>
      <c r="AK71" s="4"/>
      <c r="AL71" s="4"/>
      <c r="AM71" s="74"/>
      <c r="AN71" s="74"/>
      <c r="AO71" s="74"/>
      <c r="AP71" s="74"/>
      <c r="AQ71" s="74"/>
      <c r="AR71" s="74"/>
      <c r="AS71" s="74"/>
      <c r="AT71" s="74"/>
      <c r="AU71" s="74"/>
      <c r="AV71" s="74"/>
    </row>
    <row r="72" spans="1:60" x14ac:dyDescent="0.25">
      <c r="A72" s="16" t="s">
        <v>449</v>
      </c>
      <c r="B72" s="12"/>
      <c r="C72" s="12"/>
      <c r="D72" s="12"/>
      <c r="E72" s="12"/>
    </row>
    <row r="73" spans="1:60" x14ac:dyDescent="0.25">
      <c r="A73" s="16" t="s">
        <v>120</v>
      </c>
      <c r="B73" s="12"/>
      <c r="C73" s="12"/>
      <c r="D73" s="12"/>
      <c r="E73" s="12"/>
    </row>
    <row r="74" spans="1:60" x14ac:dyDescent="0.25">
      <c r="A74" s="16" t="s">
        <v>252</v>
      </c>
      <c r="B74" s="12"/>
      <c r="C74" s="12"/>
      <c r="D74" s="12"/>
      <c r="E74" s="12"/>
    </row>
    <row r="75" spans="1:60" x14ac:dyDescent="0.25">
      <c r="A75" s="12"/>
      <c r="B75" s="12"/>
      <c r="C75" s="12"/>
      <c r="D75" s="12"/>
      <c r="E75" s="12"/>
    </row>
  </sheetData>
  <mergeCells count="203">
    <mergeCell ref="H27:H30"/>
    <mergeCell ref="A27:A30"/>
    <mergeCell ref="B27:B30"/>
    <mergeCell ref="C27:C30"/>
    <mergeCell ref="D27:D30"/>
    <mergeCell ref="E27:E30"/>
    <mergeCell ref="F27:F30"/>
    <mergeCell ref="A38:A39"/>
    <mergeCell ref="B38:B39"/>
    <mergeCell ref="C38:C39"/>
    <mergeCell ref="D38:D39"/>
    <mergeCell ref="E38:E39"/>
    <mergeCell ref="F38:F39"/>
    <mergeCell ref="A31:A36"/>
    <mergeCell ref="B31:B36"/>
    <mergeCell ref="C31:C36"/>
    <mergeCell ref="D31:D36"/>
    <mergeCell ref="E31:E36"/>
    <mergeCell ref="F31:F36"/>
    <mergeCell ref="A20:A22"/>
    <mergeCell ref="B20:B22"/>
    <mergeCell ref="C20:C22"/>
    <mergeCell ref="D20:D22"/>
    <mergeCell ref="E20:E22"/>
    <mergeCell ref="F20:F22"/>
    <mergeCell ref="G20:G22"/>
    <mergeCell ref="T25:T26"/>
    <mergeCell ref="U25:U26"/>
    <mergeCell ref="A25:A26"/>
    <mergeCell ref="B25:B26"/>
    <mergeCell ref="C25:C26"/>
    <mergeCell ref="D25:D26"/>
    <mergeCell ref="F25:F26"/>
    <mergeCell ref="E25:E26"/>
    <mergeCell ref="G25:G26"/>
    <mergeCell ref="H25:H26"/>
    <mergeCell ref="I25:I26"/>
    <mergeCell ref="K25:K26"/>
    <mergeCell ref="L25:L26"/>
    <mergeCell ref="M25:M26"/>
    <mergeCell ref="N25:N26"/>
    <mergeCell ref="O25:O26"/>
    <mergeCell ref="P25:P26"/>
    <mergeCell ref="H20:H22"/>
    <mergeCell ref="I20:I22"/>
    <mergeCell ref="J20:J22"/>
    <mergeCell ref="K20:K22"/>
    <mergeCell ref="S20:S22"/>
    <mergeCell ref="T20:T22"/>
    <mergeCell ref="U20:U22"/>
    <mergeCell ref="J27:J30"/>
    <mergeCell ref="K27:K30"/>
    <mergeCell ref="L27:L30"/>
    <mergeCell ref="M27:M30"/>
    <mergeCell ref="N27:N30"/>
    <mergeCell ref="Q25:Q26"/>
    <mergeCell ref="R25:R26"/>
    <mergeCell ref="S25:S26"/>
    <mergeCell ref="L20:L22"/>
    <mergeCell ref="M20:M22"/>
    <mergeCell ref="N20:N22"/>
    <mergeCell ref="O20:O22"/>
    <mergeCell ref="J23:J24"/>
    <mergeCell ref="K23:K24"/>
    <mergeCell ref="L23:L24"/>
    <mergeCell ref="M23:M24"/>
    <mergeCell ref="S27:S30"/>
    <mergeCell ref="AU16:AU18"/>
    <mergeCell ref="AV16:AV18"/>
    <mergeCell ref="H16:T17"/>
    <mergeCell ref="U17:Y17"/>
    <mergeCell ref="AM16:AM18"/>
    <mergeCell ref="AN16:AN18"/>
    <mergeCell ref="AS16:AS18"/>
    <mergeCell ref="AT16:AT18"/>
    <mergeCell ref="AQ16:AQ18"/>
    <mergeCell ref="Z17:AA17"/>
    <mergeCell ref="AP16:AP18"/>
    <mergeCell ref="BE16:BE18"/>
    <mergeCell ref="BF16:BH16"/>
    <mergeCell ref="AW15:BH15"/>
    <mergeCell ref="AW16:AW18"/>
    <mergeCell ref="AX16:AX18"/>
    <mergeCell ref="A15:A19"/>
    <mergeCell ref="AY16:BA17"/>
    <mergeCell ref="BB16:BC17"/>
    <mergeCell ref="H15:AL15"/>
    <mergeCell ref="AQ15:AV15"/>
    <mergeCell ref="AR16:AR18"/>
    <mergeCell ref="BF17:BF18"/>
    <mergeCell ref="BG17:BG18"/>
    <mergeCell ref="BH17:BH18"/>
    <mergeCell ref="AO16:AO18"/>
    <mergeCell ref="BD16:BD18"/>
    <mergeCell ref="AI16:AL16"/>
    <mergeCell ref="U16:AE16"/>
    <mergeCell ref="AJ17:AL17"/>
    <mergeCell ref="B15:G17"/>
    <mergeCell ref="AB17:AE17"/>
    <mergeCell ref="AF16:AH16"/>
    <mergeCell ref="AF17:AH17"/>
    <mergeCell ref="AM15:AP15"/>
    <mergeCell ref="I31:I36"/>
    <mergeCell ref="J31:J36"/>
    <mergeCell ref="K31:K36"/>
    <mergeCell ref="L31:L36"/>
    <mergeCell ref="M31:M36"/>
    <mergeCell ref="N31:N36"/>
    <mergeCell ref="O31:O36"/>
    <mergeCell ref="AV20:AV21"/>
    <mergeCell ref="AM20:AM21"/>
    <mergeCell ref="AN20:AN21"/>
    <mergeCell ref="AO20:AO21"/>
    <mergeCell ref="AP20:AP21"/>
    <mergeCell ref="AR20:AR21"/>
    <mergeCell ref="AQ20:AQ21"/>
    <mergeCell ref="AS20:AS21"/>
    <mergeCell ref="AT20:AT21"/>
    <mergeCell ref="AU20:AU21"/>
    <mergeCell ref="I27:I30"/>
    <mergeCell ref="T31:T36"/>
    <mergeCell ref="U31:U36"/>
    <mergeCell ref="T27:T30"/>
    <mergeCell ref="U27:U30"/>
    <mergeCell ref="A70:F70"/>
    <mergeCell ref="C47:C53"/>
    <mergeCell ref="B47:B53"/>
    <mergeCell ref="A47:A53"/>
    <mergeCell ref="D47:D53"/>
    <mergeCell ref="M47:M53"/>
    <mergeCell ref="L47:L53"/>
    <mergeCell ref="K47:K53"/>
    <mergeCell ref="J47:J53"/>
    <mergeCell ref="I47:I53"/>
    <mergeCell ref="G47:G53"/>
    <mergeCell ref="H47:H53"/>
    <mergeCell ref="F47:F53"/>
    <mergeCell ref="E47:E53"/>
    <mergeCell ref="P20:P22"/>
    <mergeCell ref="Q20:Q22"/>
    <mergeCell ref="R20:R22"/>
    <mergeCell ref="G38:G39"/>
    <mergeCell ref="H38:H39"/>
    <mergeCell ref="I38:I39"/>
    <mergeCell ref="J38:J39"/>
    <mergeCell ref="K38:K39"/>
    <mergeCell ref="L38:L39"/>
    <mergeCell ref="M38:M39"/>
    <mergeCell ref="N38:N39"/>
    <mergeCell ref="O38:O39"/>
    <mergeCell ref="P38:P39"/>
    <mergeCell ref="Q38:Q39"/>
    <mergeCell ref="G27:G30"/>
    <mergeCell ref="O27:O30"/>
    <mergeCell ref="P27:P30"/>
    <mergeCell ref="Q27:Q30"/>
    <mergeCell ref="R27:R30"/>
    <mergeCell ref="J25:J26"/>
    <mergeCell ref="P31:P36"/>
    <mergeCell ref="Q31:Q36"/>
    <mergeCell ref="G31:G36"/>
    <mergeCell ref="H31:H36"/>
    <mergeCell ref="AT38:AT39"/>
    <mergeCell ref="AU38:AU39"/>
    <mergeCell ref="AV38:AV39"/>
    <mergeCell ref="AW38:AW39"/>
    <mergeCell ref="S38:S39"/>
    <mergeCell ref="T38:T39"/>
    <mergeCell ref="U38:U39"/>
    <mergeCell ref="AM38:AM39"/>
    <mergeCell ref="AN38:AN39"/>
    <mergeCell ref="AO38:AO39"/>
    <mergeCell ref="AP38:AP39"/>
    <mergeCell ref="AQ38:AQ39"/>
    <mergeCell ref="AR38:AR39"/>
    <mergeCell ref="AS38:AS39"/>
    <mergeCell ref="S47:S53"/>
    <mergeCell ref="T47:T53"/>
    <mergeCell ref="R47:R53"/>
    <mergeCell ref="Q47:Q53"/>
    <mergeCell ref="P47:P53"/>
    <mergeCell ref="O47:O53"/>
    <mergeCell ref="N47:N53"/>
    <mergeCell ref="R38:R39"/>
    <mergeCell ref="U23:U24"/>
    <mergeCell ref="N23:N24"/>
    <mergeCell ref="O23:O24"/>
    <mergeCell ref="P23:P24"/>
    <mergeCell ref="Q23:Q24"/>
    <mergeCell ref="R23:R24"/>
    <mergeCell ref="S23:S24"/>
    <mergeCell ref="T23:T24"/>
    <mergeCell ref="R31:R36"/>
    <mergeCell ref="S31:S36"/>
    <mergeCell ref="A23:A24"/>
    <mergeCell ref="B23:B24"/>
    <mergeCell ref="C23:C24"/>
    <mergeCell ref="D23:D24"/>
    <mergeCell ref="E23:E24"/>
    <mergeCell ref="F23:F24"/>
    <mergeCell ref="G23:G24"/>
    <mergeCell ref="H23:H24"/>
    <mergeCell ref="I23:I24"/>
  </mergeCells>
  <pageMargins left="0.51181102362204722" right="0.51181102362204722" top="0.78740157480314965" bottom="0.78740157480314965" header="0.31496062992125984" footer="0.31496062992125984"/>
  <pageSetup paperSize="9" scale="13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SEFIN LICITAÇÕES 03 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controladoria_03</dc:creator>
  <cp:lastModifiedBy>cgmrb</cp:lastModifiedBy>
  <cp:lastPrinted>2022-12-15T14:58:00Z</cp:lastPrinted>
  <dcterms:created xsi:type="dcterms:W3CDTF">2013-10-11T22:10:57Z</dcterms:created>
  <dcterms:modified xsi:type="dcterms:W3CDTF">2024-08-08T14:43:25Z</dcterms:modified>
</cp:coreProperties>
</file>