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49"/>
  </bookViews>
  <sheets>
    <sheet name="SEFIN LICITAÇÕES MAIO 2023" sheetId="1" r:id="rId1"/>
  </sheets>
  <calcPr calcId="125725"/>
</workbook>
</file>

<file path=xl/calcChain.xml><?xml version="1.0" encoding="utf-8"?>
<calcChain xmlns="http://schemas.openxmlformats.org/spreadsheetml/2006/main">
  <c r="AI20" i="1"/>
  <c r="AI54" s="1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19"/>
  <c r="AL20"/>
  <c r="AL54" s="1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19"/>
  <c r="BE54"/>
  <c r="BD54"/>
  <c r="AK54"/>
  <c r="AJ54"/>
  <c r="AH54"/>
  <c r="AE54"/>
  <c r="AD54"/>
  <c r="S54"/>
  <c r="R54"/>
  <c r="L54"/>
  <c r="AK40" l="1"/>
  <c r="AK45"/>
  <c r="AK34"/>
  <c r="AK21"/>
  <c r="AK42"/>
  <c r="AK47"/>
  <c r="AK46"/>
  <c r="AK30"/>
  <c r="AK32"/>
  <c r="AK26"/>
  <c r="AK51"/>
  <c r="AK24"/>
  <c r="AK23"/>
  <c r="AK52"/>
  <c r="AK27"/>
  <c r="AJ28" l="1"/>
  <c r="AJ27"/>
  <c r="AJ26"/>
  <c r="AJ25"/>
  <c r="AJ22"/>
  <c r="AJ20"/>
  <c r="AK35"/>
  <c r="AJ29"/>
  <c r="AJ40"/>
  <c r="AJ34"/>
  <c r="AJ35"/>
  <c r="AJ21"/>
  <c r="AJ42" l="1"/>
  <c r="AJ33"/>
  <c r="AJ32"/>
  <c r="AJ23"/>
  <c r="AJ39"/>
  <c r="AJ41"/>
  <c r="AD29" l="1"/>
  <c r="AD19" l="1"/>
</calcChain>
</file>

<file path=xl/sharedStrings.xml><?xml version="1.0" encoding="utf-8"?>
<sst xmlns="http://schemas.openxmlformats.org/spreadsheetml/2006/main" count="588" uniqueCount="416">
  <si>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</si>
  <si>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</si>
  <si>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</si>
  <si>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</si>
  <si>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</si>
  <si>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</si>
  <si>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</si>
  <si>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</si>
  <si>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</si>
  <si>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</si>
  <si>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</si>
  <si>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</si>
  <si>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</si>
  <si>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</si>
  <si>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</si>
  <si>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</si>
  <si>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</si>
  <si>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</si>
  <si>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</si>
  <si>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</si>
  <si>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</si>
  <si>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</si>
  <si>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</si>
  <si>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</si>
  <si>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</si>
  <si>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</si>
  <si>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</si>
  <si>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</si>
  <si>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</si>
  <si>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</si>
  <si>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</si>
  <si>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</si>
  <si>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</si>
  <si>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</si>
  <si>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</si>
  <si>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</si>
  <si>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</si>
  <si>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</si>
  <si>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</si>
  <si>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</si>
  <si>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</si>
  <si>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</si>
  <si>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</si>
  <si>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</si>
  <si>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</si>
  <si>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</si>
  <si>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</si>
  <si>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</si>
  <si>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</si>
  <si>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</si>
  <si>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</si>
  <si>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</si>
  <si>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</si>
  <si>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</si>
  <si>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</si>
  <si>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</si>
  <si>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</si>
  <si>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</si>
  <si>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</si>
  <si>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</si>
  <si>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</si>
  <si>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</si>
  <si>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</si>
  <si>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</si>
  <si>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</si>
  <si>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</si>
  <si>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</si>
  <si>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</si>
  <si>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</si>
  <si>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</si>
  <si>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</si>
  <si>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</si>
  <si>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</si>
  <si>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</si>
  <si>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</si>
  <si>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</si>
  <si>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</si>
  <si>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</si>
  <si>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</si>
  <si>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</si>
  <si>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</si>
  <si>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</si>
  <si>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</si>
  <si>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</si>
  <si>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</si>
  <si>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</si>
  <si>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</si>
  <si>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</si>
  <si>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</si>
  <si>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</si>
  <si>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</si>
  <si>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</si>
  <si>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</si>
  <si>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</si>
  <si>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</si>
  <si>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</si>
  <si>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</si>
  <si>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</si>
  <si>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</si>
  <si>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</si>
  <si>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</si>
  <si>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</si>
  <si>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</si>
  <si>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</si>
  <si>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</si>
  <si>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</si>
  <si>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</si>
  <si>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</si>
  <si>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</si>
  <si>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</si>
  <si>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</si>
  <si>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</si>
  <si>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</si>
  <si>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</si>
  <si>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</si>
  <si>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</si>
  <si>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</si>
  <si>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</si>
  <si>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</si>
  <si>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</si>
  <si>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Nome do responsável pela elaboração: Gleicineide Gonçalves de Souza Torres e Werton D'Avila de Farias</t>
  </si>
  <si>
    <t>Pregão Presencial</t>
  </si>
  <si>
    <t>33.90.39.00</t>
  </si>
  <si>
    <t>Valor Contratado</t>
  </si>
  <si>
    <t>I</t>
  </si>
  <si>
    <t>II</t>
  </si>
  <si>
    <t>III</t>
  </si>
  <si>
    <t>29.04.2019</t>
  </si>
  <si>
    <t>29.04.2021</t>
  </si>
  <si>
    <t>29.04.2020</t>
  </si>
  <si>
    <t>Adesão a Ata de Registro de Preços</t>
  </si>
  <si>
    <t>Prestação de Serviços Terceirizados-Apoio Técnico Adminitrativo e Operacional (Atividade Meio) de Natureza Contínua</t>
  </si>
  <si>
    <t>PRAZO</t>
  </si>
  <si>
    <t>PRAZO E VALOR</t>
  </si>
  <si>
    <t>VALOR</t>
  </si>
  <si>
    <t>Pregão Eletrônico</t>
  </si>
  <si>
    <t>09.427.503/0001-12</t>
  </si>
  <si>
    <t>Prestação de Serviços de Tecnologia da Informação e Comunicação</t>
  </si>
  <si>
    <t>Inexigibilidade de Licitação</t>
  </si>
  <si>
    <t>Prestação de Serviços de Manutenção Preventiva e Corretiva em aparelhos de ar-condicionados, bebedouros, geladeiras e frigobar, incluindo a substituição de peças</t>
  </si>
  <si>
    <t>04.793.242/0001-30</t>
  </si>
  <si>
    <t>003/2019</t>
  </si>
  <si>
    <t>Serviços especializados na gestão das Informações Territoriais</t>
  </si>
  <si>
    <t>001/2019</t>
  </si>
  <si>
    <t>11902/2019</t>
  </si>
  <si>
    <t>27.03.2020</t>
  </si>
  <si>
    <t>02.05.2019</t>
  </si>
  <si>
    <t>EMPRESA BRASILEIRA DE CORREIOS E TELÉGRAFOS</t>
  </si>
  <si>
    <t>Item</t>
  </si>
  <si>
    <t>001/2021</t>
  </si>
  <si>
    <t>Dispensa de Licitação</t>
  </si>
  <si>
    <t>Lei 8.666/1993, 24, inciso II</t>
  </si>
  <si>
    <t>7009/2021</t>
  </si>
  <si>
    <t xml:space="preserve"> 1080004/2021</t>
  </si>
  <si>
    <t>CONSÓRCIO DE INFORMÁTICA DE GESTÃO PÚBLICA MUNICIPAL – CIGA (SIMPLES NACIONAL)</t>
  </si>
  <si>
    <t>04.05.2021</t>
  </si>
  <si>
    <t>04.05.2022</t>
  </si>
  <si>
    <t>Lei 8.666/1993, 25, inciso I e II</t>
  </si>
  <si>
    <t>002/2021</t>
  </si>
  <si>
    <t>18245/2021</t>
  </si>
  <si>
    <t>Prestação de serviços técnicos especializados e singulares de consultoria, para implementação do programa Cidades Excelentes na Prefeitura de Rio Branco</t>
  </si>
  <si>
    <t>1080007/2021</t>
  </si>
  <si>
    <t>INSTITUTO AQUILA DE GESTÃO</t>
  </si>
  <si>
    <t>14.377.211/0001-52</t>
  </si>
  <si>
    <t>05.08.2021</t>
  </si>
  <si>
    <t>05.02.2023</t>
  </si>
  <si>
    <t>Lei 8.666/1993, art. 25, inciso II, cumulado com o art. 13</t>
  </si>
  <si>
    <t>22.07.2021</t>
  </si>
  <si>
    <t>10.09.2021</t>
  </si>
  <si>
    <t>Serviços de confecção de placa de inauguração em material acrílico e foto corrosão</t>
  </si>
  <si>
    <t>O. MILANIN NETO EIRELI.</t>
  </si>
  <si>
    <t>33.590.012/0001-72</t>
  </si>
  <si>
    <t xml:space="preserve"> I9 SOLUÇÕES DO BRASIL LTDA.</t>
  </si>
  <si>
    <t>01.019.491/001-31</t>
  </si>
  <si>
    <t>23716/2021</t>
  </si>
  <si>
    <t>003/2021</t>
  </si>
  <si>
    <t>Produtos e serviços por meio de Pacote de Serviços dos CORREIOS</t>
  </si>
  <si>
    <t>1080014/2021</t>
  </si>
  <si>
    <t>34.028.316/7709- 95</t>
  </si>
  <si>
    <t>03.09.2021</t>
  </si>
  <si>
    <t>0761.01352.00018/2020-47</t>
  </si>
  <si>
    <t>258/2020</t>
  </si>
  <si>
    <t>outsourcing de impressão sustentável através com equipamentos reprográficos/impressão/digitalização</t>
  </si>
  <si>
    <t>1080016/2021</t>
  </si>
  <si>
    <t>AMAZONAS COPIADORA LTDA</t>
  </si>
  <si>
    <t>01.657.353/0001-21</t>
  </si>
  <si>
    <t>14.10.2021</t>
  </si>
  <si>
    <t>14.10.2022</t>
  </si>
  <si>
    <t>Secretaria de Estado de Indústria, Ciência e Tecnologia - SEICT</t>
  </si>
  <si>
    <t>12018/2021</t>
  </si>
  <si>
    <t>004/2021</t>
  </si>
  <si>
    <t>Prestação de serviços de consultoria especializada na área fiscalização tributária das Instituições Financeira</t>
  </si>
  <si>
    <t>1080018/2021.</t>
  </si>
  <si>
    <t>14.744.004/0001-99</t>
  </si>
  <si>
    <t>03.11.2021</t>
  </si>
  <si>
    <t>03.05.2022</t>
  </si>
  <si>
    <t>21.10.2021</t>
  </si>
  <si>
    <t>12.09.2022</t>
  </si>
  <si>
    <t>30.04.2020</t>
  </si>
  <si>
    <t>30.04.2021</t>
  </si>
  <si>
    <t>29.04.2022</t>
  </si>
  <si>
    <t>MANGIERI, MELO &amp; CIA CURSOS E EDITORA LTDA - ME</t>
  </si>
  <si>
    <t>Manual de Referência - 9ª Edição</t>
  </si>
  <si>
    <t>136/2021</t>
  </si>
  <si>
    <t>060/2021</t>
  </si>
  <si>
    <t>01080003/2022</t>
  </si>
  <si>
    <t>F. M. TERCERIZAÇÃO EIRELI</t>
  </si>
  <si>
    <t>20.345.453/0001-67</t>
  </si>
  <si>
    <t>11.02.2022</t>
  </si>
  <si>
    <t>3.3.90.39.00</t>
  </si>
  <si>
    <t>ITEM</t>
  </si>
  <si>
    <t>3.3.90.30.00</t>
  </si>
  <si>
    <t>1080019/2021</t>
  </si>
  <si>
    <t>01.12.2021</t>
  </si>
  <si>
    <t>135/2020</t>
  </si>
  <si>
    <t>026/2020</t>
  </si>
  <si>
    <t>Serviços de locação de equipamentos de informática (estação de trabalho, nobreak, impressora a laser multifuncional monocromática e colorida, notebook) com fornecimento de insumos e manutenção.</t>
  </si>
  <si>
    <t>22.11.2021</t>
  </si>
  <si>
    <t>023/2020</t>
  </si>
  <si>
    <t>Secretaria Municipal de Assistência Social e Direitos Humanos - SASDH</t>
  </si>
  <si>
    <t>Lei 8.666/1993, art. 25, inciso I.</t>
  </si>
  <si>
    <t>01.12.2022</t>
  </si>
  <si>
    <t>001/2022</t>
  </si>
  <si>
    <t>Pregão Eletrônico SRP</t>
  </si>
  <si>
    <t>04.05.2023</t>
  </si>
  <si>
    <t>05.05.2022</t>
  </si>
  <si>
    <t>18.04.2022</t>
  </si>
  <si>
    <t>28.04.2023</t>
  </si>
  <si>
    <t>114/2021</t>
  </si>
  <si>
    <t>0844013399000142021-50</t>
  </si>
  <si>
    <t>Confecção de bonés, camisetas, coletes e máscaras para atender as necessidades de padronização dos Servidores da SEFIN.</t>
  </si>
  <si>
    <t>GABBY MALHARIA LTDA</t>
  </si>
  <si>
    <t>03.978.576/0001-16</t>
  </si>
  <si>
    <t>06.05.2022</t>
  </si>
  <si>
    <t>Secretaria de Estado de Desenvolvimento Urbano e Regional -SEDUR</t>
  </si>
  <si>
    <t>01080010/2022</t>
  </si>
  <si>
    <t>01080011/2022</t>
  </si>
  <si>
    <t>H. J. RODRIGUES FILHO (SPORTIVA)</t>
  </si>
  <si>
    <t>2709/2022</t>
  </si>
  <si>
    <t>002/2022</t>
  </si>
  <si>
    <t>Aquisição de 25 (vinte e cinco) Troféus. Concurso de redação da Educação Fiscal.</t>
  </si>
  <si>
    <t>00.531.615/0001-44</t>
  </si>
  <si>
    <t>31.03.2022</t>
  </si>
  <si>
    <t>30.06.2023</t>
  </si>
  <si>
    <t>3.3.90.31.00</t>
  </si>
  <si>
    <t>01080007/2022</t>
  </si>
  <si>
    <t>1527/2022</t>
  </si>
  <si>
    <t>Contratação de Pessoa Jurídica para fornecimento de solução corporativa de geoprocessamento e serviços especializados.</t>
  </si>
  <si>
    <t>IMAGEM GEOSISTEMAS E COMÉRCIO LTDA</t>
  </si>
  <si>
    <t>67.393.181/0001-34</t>
  </si>
  <si>
    <t>14.03.2022</t>
  </si>
  <si>
    <t>14.03.2023</t>
  </si>
  <si>
    <t>29.07.22</t>
  </si>
  <si>
    <t>23.03.2022</t>
  </si>
  <si>
    <t>Lei 8.666/1993, art. 24, inciso II.</t>
  </si>
  <si>
    <t>03.03.2022</t>
  </si>
  <si>
    <t>01080009/2022</t>
  </si>
  <si>
    <t>SOFTPLAN PLANEJAMENTO E SISTEMAS LTDA</t>
  </si>
  <si>
    <t>8317/2022</t>
  </si>
  <si>
    <t>003/2022</t>
  </si>
  <si>
    <t>Contratação de empresa especializada para prestação de serviços de manutenção nos módulos administrativos, judicial e execução fiscal eletrônica, através da atualização tecnológica e suporte técnico remoto e local,</t>
  </si>
  <si>
    <t>82.845.322/0001-04</t>
  </si>
  <si>
    <t>23.03.2023</t>
  </si>
  <si>
    <t>019/2021</t>
  </si>
  <si>
    <t>010/2021</t>
  </si>
  <si>
    <t>DMM 44</t>
  </si>
  <si>
    <t>01080008/2022</t>
  </si>
  <si>
    <t>08.03.2022</t>
  </si>
  <si>
    <t>08.03.2023</t>
  </si>
  <si>
    <t>DM717/2015 E DM 713/2019</t>
  </si>
  <si>
    <t>TOPOCART TOPOGRAFIA ENGENHARIA E AEROLEVANTAMENTOS LTDA</t>
  </si>
  <si>
    <t>26.994.285/0001-17</t>
  </si>
  <si>
    <t>Contratação de empresa especializada no desenvolvimento de atividades técnica de engenharia consultiva e urbanismo para ações de regularizações de imóveis, nas áreas urbanas e implantação de um sistema de informações georreferenciadas.</t>
  </si>
  <si>
    <t>CONSÓRCIO PÚBLICO PARA O DESENVOLVIMENTO DO ALTO PARAOPEBA - CODAP</t>
  </si>
  <si>
    <t>004/2022</t>
  </si>
  <si>
    <t>4.4.90.52.00</t>
  </si>
  <si>
    <t>01080015/2022</t>
  </si>
  <si>
    <t>01080016/2022</t>
  </si>
  <si>
    <t>031/2022</t>
  </si>
  <si>
    <t>070/2022</t>
  </si>
  <si>
    <t>Contratação de empresa especializada em prestação de serviços de agenciamento de viagens, especializada em emissão de passagens aéreas nacionais, internacionais e intermunicipais.</t>
  </si>
  <si>
    <t>BRASILTUR EVENTOS E TURISMO LTDA</t>
  </si>
  <si>
    <t>23.361.387/0001-07</t>
  </si>
  <si>
    <t>24.06.2022</t>
  </si>
  <si>
    <t>3.3.90.33.00</t>
  </si>
  <si>
    <t>MVP ELETRODOMESTICOS E EQUIPAMENTOS EIRELI</t>
  </si>
  <si>
    <t xml:space="preserve">	28.472.036/0001-97 </t>
  </si>
  <si>
    <t>01.08.2022</t>
  </si>
  <si>
    <t xml:space="preserve"> V. C. P. DAVILA LTDA</t>
  </si>
  <si>
    <t>26.909.991/0001-13</t>
  </si>
  <si>
    <t>089/2022</t>
  </si>
  <si>
    <t>01.08.2023</t>
  </si>
  <si>
    <t>Prestação de serviço de transporte, veículos de passeio com condutor</t>
  </si>
  <si>
    <t>30.09.2022</t>
  </si>
  <si>
    <t>24.06.2023</t>
  </si>
  <si>
    <t>26.05.22</t>
  </si>
  <si>
    <t>01.12.2023</t>
  </si>
  <si>
    <t>10.889.815/0001-27</t>
  </si>
  <si>
    <t xml:space="preserve"> ACRE FRIO AR-CONDICIONADO LTDA</t>
  </si>
  <si>
    <t>088/2022</t>
  </si>
  <si>
    <t>041/2022</t>
  </si>
  <si>
    <t>12.09.2023</t>
  </si>
  <si>
    <t>01080023/2022</t>
  </si>
  <si>
    <t>30.08.2022</t>
  </si>
  <si>
    <t>04.09.2022</t>
  </si>
  <si>
    <t>04.09.2023</t>
  </si>
  <si>
    <t>ART.25 DA 8.666/1993</t>
  </si>
  <si>
    <t>01080024/2022</t>
  </si>
  <si>
    <t>040/2022</t>
  </si>
  <si>
    <t>165 DOU</t>
  </si>
  <si>
    <t>24.10.2022</t>
  </si>
  <si>
    <t>24.10.2023</t>
  </si>
  <si>
    <t>23.11.2022</t>
  </si>
  <si>
    <t>SITGEO - TECNOLOGIA DA INFORMAÇÃO EIRELLI-ME</t>
  </si>
  <si>
    <t>212/2021</t>
  </si>
  <si>
    <t>056/2021</t>
  </si>
  <si>
    <t>Serviços de transporte, em veículo tipo ônibus, com capacidade mínima de 40 lugares, com condutor e combustível, para transporte de crianças participantes do XIII Concurso de Redação Educação Fiscal</t>
  </si>
  <si>
    <t>01080026/2022</t>
  </si>
  <si>
    <t>DAMASCENO &amp; CIA LTDA</t>
  </si>
  <si>
    <t>00.837.742/0001-79</t>
  </si>
  <si>
    <t>30.11.2022</t>
  </si>
  <si>
    <t xml:space="preserve"> Executado no Exercício 2023</t>
  </si>
  <si>
    <t xml:space="preserve">(al) </t>
  </si>
  <si>
    <t>(bk)</t>
  </si>
  <si>
    <t>0860.012969.00041/2021-69</t>
  </si>
  <si>
    <t>091/2022</t>
  </si>
  <si>
    <t>Serviços de manutenção preventiva e corretiva, incluindo o fornecimento de peças/insumos, acessórios e mão de obra, da frota de veículos oficiais da Secretaria Municipal de Finanças – SEFIN</t>
  </si>
  <si>
    <t>01080027/2022</t>
  </si>
  <si>
    <t>R. DE ALBUQUERQUE OLIVEIRA -ME</t>
  </si>
  <si>
    <t>12.515.614/0001-95</t>
  </si>
  <si>
    <t>02.12.2022</t>
  </si>
  <si>
    <t>02.12.2023</t>
  </si>
  <si>
    <t>33.90.30.00 33.90.39.00</t>
  </si>
  <si>
    <t>Sec. De Estado de Assistência Social dos Direios humanos e de Políticas Para Mulheres - SEASDHM</t>
  </si>
  <si>
    <t>015/2021</t>
  </si>
  <si>
    <t>141529/2021</t>
  </si>
  <si>
    <t>Global</t>
  </si>
  <si>
    <t>Serviços de agenciamento de viagens, especializada em emissão de passagens aéreas nacionais, internacionais e intermunicipais</t>
  </si>
  <si>
    <t>01080028/2022</t>
  </si>
  <si>
    <t>UATUMÃ TURISMO E EVENTOS EIRELI</t>
  </si>
  <si>
    <t>14.181.341/0001-15</t>
  </si>
  <si>
    <t>06.12.2022</t>
  </si>
  <si>
    <t>06.12.2023</t>
  </si>
  <si>
    <t>Tribunal de Contas do Estado do Acre - TCE</t>
  </si>
  <si>
    <t>057/2022</t>
  </si>
  <si>
    <t>Serviço de transporte, veículo tipo caminhonete com condutor, para atender as demandas operacionais da SEFIN</t>
  </si>
  <si>
    <t>01080029/2022</t>
  </si>
  <si>
    <t>LOACRE – LOCADORA COMÉRCIO E REPRESENTAÇÃO</t>
  </si>
  <si>
    <t>03.520.514/0001-66</t>
  </si>
  <si>
    <t>08.12.2022</t>
  </si>
  <si>
    <t>08.12.2023</t>
  </si>
  <si>
    <t>Serviço de transporte, veículo tipo motocicleta com condutor, para atender as demandas operacionais da SEFIN</t>
  </si>
  <si>
    <t>02.01.2023</t>
  </si>
  <si>
    <t>01080001/2023</t>
  </si>
  <si>
    <t>02.01.2024</t>
  </si>
  <si>
    <t>276/2022</t>
  </si>
  <si>
    <t>074/2022</t>
  </si>
  <si>
    <t>Fornecimento de material de consumo (ÁGUA MINERAL, GARRAFÃO RETOMÁVEL, GELO EM BARRA, GÁS 13KG)</t>
  </si>
  <si>
    <t>01080002/2023</t>
  </si>
  <si>
    <t xml:space="preserve">A. A. SOUZA – EIRELI </t>
  </si>
  <si>
    <t>33.873.300/0001-34</t>
  </si>
  <si>
    <t>30.01.2023</t>
  </si>
  <si>
    <t>31.12.2023</t>
  </si>
  <si>
    <t>01080003/2023</t>
  </si>
  <si>
    <t>M S SERVIÇO COMÉRCIO E REPRESENTAÇÕES – ME</t>
  </si>
  <si>
    <t>22.172.177/0001-08</t>
  </si>
  <si>
    <t>32798/2022</t>
  </si>
  <si>
    <t>-</t>
  </si>
  <si>
    <t>Aquisição de material permanente (02 televisores) para atender a demanda da Secretaria Municipal de Finanças - SEFIN</t>
  </si>
  <si>
    <t>01080004/2023</t>
  </si>
  <si>
    <t>01.02.2023</t>
  </si>
  <si>
    <t>01.04.2023</t>
  </si>
  <si>
    <t>Lei 8.666/1993, art. 24, inciso II da Lei n. 8.666/93 e Decreto Nº 9.412, de 18 de Junho de 2018</t>
  </si>
  <si>
    <t>PRESTAÇÃO DE CONTAS - EXERCÍCIO 2023</t>
  </si>
  <si>
    <t xml:space="preserve"> Executado até 2022</t>
  </si>
  <si>
    <t>VALOR E PAZO</t>
  </si>
  <si>
    <t>Nome do titular do Órgão/Entidade/Fundo (no exercício do cargo): Wilson José das Chagas Sena Leite</t>
  </si>
  <si>
    <t>PODER EXECUTIVO MUNICIPAL</t>
  </si>
  <si>
    <r>
      <t>IDENTIFICAÇÃO DO ÓRGÃO/ENTIDADE/FUNDO: S</t>
    </r>
    <r>
      <rPr>
        <b/>
        <sz val="11"/>
        <rFont val="Calibri"/>
        <family val="2"/>
        <scheme val="minor"/>
      </rPr>
      <t>ECRETARIA MUNICIPAL DE FINANÇAS - SEFIN</t>
    </r>
  </si>
  <si>
    <t>TOTAL</t>
  </si>
  <si>
    <t>Nº do Convênio/ Contrato</t>
  </si>
  <si>
    <t>Concluída em 2023</t>
  </si>
  <si>
    <t>Não concluída em 2023</t>
  </si>
  <si>
    <t>(am) = (aK) + (aL)</t>
  </si>
  <si>
    <t>89/2022</t>
  </si>
  <si>
    <t>57/2022</t>
  </si>
  <si>
    <t>01080005/2023</t>
  </si>
  <si>
    <t>DEBORA MUNIZ DE OLIVEIRA COSTA</t>
  </si>
  <si>
    <t>034.196.232-59</t>
  </si>
  <si>
    <t>17.04.2023</t>
  </si>
  <si>
    <t>17.04.2024</t>
  </si>
  <si>
    <t>3.3.90.36.00</t>
  </si>
  <si>
    <t>7876/2023</t>
  </si>
  <si>
    <t>002/2023</t>
  </si>
  <si>
    <t>Aquisição emergencial de equipamento de informática (Workstation tipo Desktop)</t>
  </si>
  <si>
    <t>01080006/2023</t>
  </si>
  <si>
    <t>CALURINO FERRAZ MIRANDA</t>
  </si>
  <si>
    <t>14.413.439/0001-50</t>
  </si>
  <si>
    <t>26.04.2023</t>
  </si>
  <si>
    <t>26.05.2023</t>
  </si>
  <si>
    <t>DM 411/2023</t>
  </si>
  <si>
    <t>art. 24, inciso IV da Lei n. 8.666/93</t>
  </si>
  <si>
    <t>7614/2023</t>
  </si>
  <si>
    <t>001/2023</t>
  </si>
  <si>
    <t>Vagas para participação no SEMINÁRIO DE INOVAÇÕES E FERRAMENTAS PARA RECUPERAÇÃO DE ARRECADAÇÃO (e Receitas Alternativas) na cidade do Rio de Janeiro/RJ</t>
  </si>
  <si>
    <t>01080007/2023</t>
  </si>
  <si>
    <t>MUNICIPOLIS – IDEIAS, PESQUISAS E SOLUÇÕES LTDA</t>
  </si>
  <si>
    <t>46.263.073/0001-77</t>
  </si>
  <si>
    <t>27.04.2023</t>
  </si>
  <si>
    <t>27.05.2023</t>
  </si>
  <si>
    <t>Lei 8.666/1993, art. 25, inciso II, cumulado com o art. 13, inciso VI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</si>
  <si>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MAIO/2023</t>
    </r>
  </si>
  <si>
    <t xml:space="preserve">  101   e    108</t>
  </si>
  <si>
    <t>10.04.2023</t>
  </si>
  <si>
    <t>03.05.2024</t>
  </si>
  <si>
    <t>Data da emissão: 02/06/2023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</si>
</sst>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44" fontId="4" fillId="0" borderId="0" xfId="1" applyFont="1" applyFill="1" applyAlignment="1">
      <alignment horizontal="left" vertical="center"/>
    </xf>
    <xf numFmtId="44" fontId="3" fillId="0" borderId="8" xfId="1" applyFont="1" applyFill="1" applyBorder="1" applyAlignment="1">
      <alignment horizontal="center" vertical="center" wrapText="1"/>
    </xf>
    <xf numFmtId="44" fontId="3" fillId="0" borderId="11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2" fillId="0" borderId="16" xfId="1" applyFont="1" applyFill="1" applyBorder="1" applyAlignment="1">
      <alignment horizontal="center" vertical="center" wrapText="1"/>
    </xf>
    <xf numFmtId="44" fontId="2" fillId="0" borderId="17" xfId="1" applyFont="1" applyFill="1" applyBorder="1" applyAlignment="1">
      <alignment horizontal="center" vertical="center" wrapText="1"/>
    </xf>
    <xf numFmtId="44" fontId="2" fillId="0" borderId="0" xfId="1" applyFont="1" applyFill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44" fontId="3" fillId="0" borderId="0" xfId="1" applyFont="1" applyFill="1" applyAlignment="1">
      <alignment horizontal="center" vertical="center"/>
    </xf>
    <xf numFmtId="44" fontId="2" fillId="0" borderId="0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7" fontId="2" fillId="0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17" fontId="2" fillId="0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E1FFE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147637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66675</xdr:rowOff>
    </xdr:from>
    <xdr:to>
      <xdr:col>1</xdr:col>
      <xdr:colOff>609600</xdr:colOff>
      <xdr:row>2</xdr:row>
      <xdr:rowOff>147637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66675"/>
          <a:ext cx="485775" cy="46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1"/>
  <sheetViews>
    <sheetView tabSelected="1" zoomScaleNormal="100" workbookViewId="0">
      <selection activeCell="A70" sqref="A70"/>
    </sheetView>
  </sheetViews>
  <sheetFormatPr defaultRowHeight="12.75"/>
  <cols>
    <col min="1" max="1" width="6.85546875" style="19" customWidth="1"/>
    <col min="2" max="2" width="15.28515625" style="19" customWidth="1"/>
    <col min="3" max="3" width="8.7109375" style="19" bestFit="1" customWidth="1"/>
    <col min="4" max="4" width="28.85546875" style="19" bestFit="1" customWidth="1"/>
    <col min="5" max="5" width="6.28515625" style="19" bestFit="1" customWidth="1"/>
    <col min="6" max="6" width="56.7109375" style="86" customWidth="1"/>
    <col min="7" max="7" width="13.5703125" style="19" customWidth="1"/>
    <col min="8" max="8" width="14" style="76" bestFit="1" customWidth="1"/>
    <col min="9" max="9" width="51.28515625" style="86" customWidth="1"/>
    <col min="10" max="10" width="18.42578125" style="19" bestFit="1" customWidth="1"/>
    <col min="11" max="11" width="10.42578125" style="19" bestFit="1" customWidth="1"/>
    <col min="12" max="12" width="15.7109375" style="12" bestFit="1" customWidth="1"/>
    <col min="13" max="13" width="12" style="19" customWidth="1"/>
    <col min="14" max="15" width="10.42578125" style="19" bestFit="1" customWidth="1"/>
    <col min="16" max="16" width="8" style="19" bestFit="1" customWidth="1"/>
    <col min="17" max="17" width="9.140625" style="19" bestFit="1" customWidth="1"/>
    <col min="18" max="18" width="10.42578125" style="19" bestFit="1" customWidth="1"/>
    <col min="19" max="19" width="11.7109375" style="19" customWidth="1"/>
    <col min="20" max="20" width="11" style="19" bestFit="1" customWidth="1"/>
    <col min="21" max="21" width="4.85546875" style="19" bestFit="1" customWidth="1"/>
    <col min="22" max="22" width="6.140625" style="19" bestFit="1" customWidth="1"/>
    <col min="23" max="23" width="10.42578125" style="19" bestFit="1" customWidth="1"/>
    <col min="24" max="24" width="11.42578125" style="19" bestFit="1" customWidth="1"/>
    <col min="25" max="25" width="12.85546875" style="19" bestFit="1" customWidth="1"/>
    <col min="26" max="27" width="10.42578125" style="19" bestFit="1" customWidth="1"/>
    <col min="28" max="29" width="8.7109375" style="19" bestFit="1" customWidth="1"/>
    <col min="30" max="30" width="14.7109375" style="12" bestFit="1" customWidth="1"/>
    <col min="31" max="31" width="8.7109375" style="12" bestFit="1" customWidth="1"/>
    <col min="32" max="32" width="11.7109375" style="19" customWidth="1"/>
    <col min="33" max="33" width="7.42578125" style="19" bestFit="1" customWidth="1"/>
    <col min="34" max="34" width="15" style="12" bestFit="1" customWidth="1"/>
    <col min="35" max="35" width="21.85546875" style="12" bestFit="1" customWidth="1"/>
    <col min="36" max="36" width="15.7109375" style="12" bestFit="1" customWidth="1"/>
    <col min="37" max="37" width="14.7109375" style="12" bestFit="1" customWidth="1"/>
    <col min="38" max="38" width="15.7109375" style="12" bestFit="1" customWidth="1"/>
    <col min="39" max="39" width="8.7109375" style="19" bestFit="1" customWidth="1"/>
    <col min="40" max="40" width="13.140625" style="19" customWidth="1"/>
    <col min="41" max="41" width="30" style="19" bestFit="1" customWidth="1"/>
    <col min="42" max="42" width="13.140625" style="19" customWidth="1"/>
    <col min="43" max="43" width="13.7109375" style="19" bestFit="1" customWidth="1"/>
    <col min="44" max="44" width="25.7109375" style="19" bestFit="1" customWidth="1"/>
    <col min="45" max="45" width="13.85546875" style="19" customWidth="1"/>
    <col min="46" max="46" width="10.7109375" style="19" bestFit="1" customWidth="1"/>
    <col min="47" max="47" width="12.28515625" style="19" customWidth="1"/>
    <col min="48" max="48" width="10.7109375" style="19" bestFit="1" customWidth="1"/>
    <col min="49" max="49" width="4.28515625" style="19" bestFit="1" customWidth="1"/>
    <col min="50" max="50" width="11.42578125" style="19" customWidth="1"/>
    <col min="51" max="51" width="6.140625" style="19" customWidth="1"/>
    <col min="52" max="52" width="7.5703125" style="19" bestFit="1" customWidth="1"/>
    <col min="53" max="53" width="8.140625" style="19" bestFit="1" customWidth="1"/>
    <col min="54" max="54" width="9.140625" style="19"/>
    <col min="55" max="55" width="12.7109375" style="19" customWidth="1"/>
    <col min="56" max="56" width="12.140625" style="19" customWidth="1"/>
    <col min="57" max="57" width="11" style="19" customWidth="1"/>
    <col min="58" max="58" width="7.85546875" style="19" customWidth="1"/>
    <col min="59" max="59" width="8.85546875" style="19" customWidth="1"/>
    <col min="60" max="60" width="6.5703125" style="19" bestFit="1" customWidth="1"/>
    <col min="61" max="16384" width="9.140625" style="19"/>
  </cols>
  <sheetData>
    <row r="1" spans="1:60" s="32" customFormat="1" ht="15">
      <c r="F1" s="78"/>
      <c r="H1" s="33"/>
      <c r="I1" s="78"/>
      <c r="L1" s="1"/>
      <c r="AD1" s="1"/>
      <c r="AE1" s="1"/>
      <c r="AH1" s="1"/>
      <c r="AI1" s="1"/>
      <c r="AJ1" s="1"/>
      <c r="AK1" s="1"/>
      <c r="AL1" s="1"/>
    </row>
    <row r="2" spans="1:60" s="32" customFormat="1" ht="15">
      <c r="F2" s="78"/>
      <c r="H2" s="33"/>
      <c r="I2" s="78"/>
      <c r="L2" s="1"/>
      <c r="AD2" s="1"/>
      <c r="AE2" s="1"/>
      <c r="AH2" s="1"/>
      <c r="AI2" s="1"/>
      <c r="AJ2" s="1"/>
      <c r="AK2" s="1"/>
      <c r="AL2" s="1"/>
    </row>
    <row r="3" spans="1:60" s="32" customFormat="1" ht="15">
      <c r="F3" s="78"/>
      <c r="H3" s="33"/>
      <c r="I3" s="78"/>
      <c r="L3" s="1"/>
      <c r="AD3" s="1"/>
      <c r="AE3" s="1"/>
      <c r="AH3" s="1"/>
      <c r="AI3" s="1"/>
      <c r="AJ3" s="1"/>
      <c r="AK3" s="1"/>
      <c r="AL3" s="1"/>
    </row>
    <row r="4" spans="1:60" s="32" customFormat="1" ht="15">
      <c r="A4" s="33" t="s">
        <v>377</v>
      </c>
      <c r="F4" s="78"/>
      <c r="H4" s="33"/>
      <c r="I4" s="78"/>
      <c r="L4" s="1"/>
      <c r="AD4" s="1"/>
      <c r="AE4" s="1"/>
      <c r="AH4" s="1"/>
      <c r="AI4" s="1"/>
      <c r="AJ4" s="1"/>
      <c r="AK4" s="1"/>
      <c r="AL4" s="1"/>
    </row>
    <row r="5" spans="1:60" s="32" customFormat="1" ht="15">
      <c r="F5" s="78"/>
      <c r="H5" s="33"/>
      <c r="I5" s="78"/>
      <c r="L5" s="1"/>
      <c r="AD5" s="1"/>
      <c r="AE5" s="1"/>
      <c r="AH5" s="1"/>
      <c r="AI5" s="1"/>
      <c r="AJ5" s="1"/>
      <c r="AK5" s="1"/>
      <c r="AL5" s="1"/>
    </row>
    <row r="6" spans="1:60" s="32" customFormat="1" ht="15">
      <c r="A6" s="33" t="s">
        <v>373</v>
      </c>
      <c r="F6" s="78"/>
      <c r="H6" s="33"/>
      <c r="I6" s="78"/>
      <c r="L6" s="1"/>
      <c r="AD6" s="1"/>
      <c r="AE6" s="1"/>
      <c r="AH6" s="1"/>
      <c r="AI6" s="1"/>
      <c r="AJ6" s="1"/>
      <c r="AK6" s="1"/>
      <c r="AL6" s="1"/>
    </row>
    <row r="7" spans="1:60" s="32" customFormat="1" ht="15">
      <c r="A7" s="32" t="s">
        <v>90</v>
      </c>
      <c r="F7" s="78"/>
      <c r="H7" s="33"/>
      <c r="I7" s="78"/>
      <c r="L7" s="1"/>
      <c r="AD7" s="1"/>
      <c r="AE7" s="1"/>
      <c r="AH7" s="1"/>
      <c r="AI7" s="1"/>
      <c r="AJ7" s="1"/>
      <c r="AK7" s="1"/>
      <c r="AL7" s="1"/>
    </row>
    <row r="8" spans="1:60" s="32" customFormat="1" ht="15">
      <c r="A8" s="32" t="s">
        <v>202</v>
      </c>
      <c r="F8" s="78"/>
      <c r="H8" s="33"/>
      <c r="I8" s="78"/>
      <c r="L8" s="1"/>
      <c r="AD8" s="1"/>
      <c r="AE8" s="1"/>
      <c r="AH8" s="1"/>
      <c r="AI8" s="1"/>
      <c r="AJ8" s="1"/>
      <c r="AK8" s="1"/>
      <c r="AL8" s="1"/>
    </row>
    <row r="9" spans="1:60" s="32" customFormat="1" ht="15">
      <c r="F9" s="78"/>
      <c r="H9" s="33"/>
      <c r="I9" s="78"/>
      <c r="L9" s="1"/>
      <c r="AD9" s="1"/>
      <c r="AE9" s="1"/>
      <c r="AH9" s="1"/>
      <c r="AI9" s="1"/>
      <c r="AJ9" s="1"/>
      <c r="AK9" s="1"/>
      <c r="AL9" s="1"/>
    </row>
    <row r="10" spans="1:60" s="32" customFormat="1" ht="15">
      <c r="A10" s="32" t="s">
        <v>378</v>
      </c>
      <c r="F10" s="78"/>
      <c r="H10" s="33"/>
      <c r="I10" s="78"/>
      <c r="L10" s="1"/>
      <c r="AD10" s="1"/>
      <c r="AE10" s="1"/>
      <c r="AH10" s="1"/>
      <c r="AI10" s="1"/>
      <c r="AJ10" s="1"/>
      <c r="AK10" s="1"/>
      <c r="AL10" s="1"/>
    </row>
    <row r="11" spans="1:60" s="32" customFormat="1" ht="15">
      <c r="A11" s="32" t="s">
        <v>411</v>
      </c>
      <c r="F11" s="78"/>
      <c r="H11" s="33"/>
      <c r="I11" s="78"/>
      <c r="L11" s="1"/>
      <c r="AD11" s="1"/>
      <c r="AE11" s="1"/>
      <c r="AH11" s="1"/>
      <c r="AI11" s="1"/>
      <c r="AJ11" s="1"/>
      <c r="AK11" s="1"/>
      <c r="AL11" s="1"/>
    </row>
    <row r="12" spans="1:60" s="32" customFormat="1" ht="15">
      <c r="F12" s="78"/>
      <c r="H12" s="33"/>
      <c r="I12" s="78"/>
      <c r="L12" s="1"/>
      <c r="AD12" s="1"/>
      <c r="AE12" s="1"/>
      <c r="AH12" s="1"/>
      <c r="AI12" s="1"/>
      <c r="AJ12" s="1"/>
      <c r="AK12" s="1"/>
      <c r="AL12" s="1"/>
    </row>
    <row r="13" spans="1:60" s="35" customFormat="1" ht="13.5" thickBot="1">
      <c r="A13" s="34" t="s">
        <v>67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</row>
    <row r="14" spans="1:60">
      <c r="A14" s="16" t="s">
        <v>50</v>
      </c>
      <c r="B14" s="17" t="s">
        <v>20</v>
      </c>
      <c r="C14" s="17"/>
      <c r="D14" s="17"/>
      <c r="E14" s="17"/>
      <c r="F14" s="17"/>
      <c r="G14" s="17"/>
      <c r="H14" s="17" t="s">
        <v>68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 t="s">
        <v>72</v>
      </c>
      <c r="AN14" s="17"/>
      <c r="AO14" s="17"/>
      <c r="AP14" s="17"/>
      <c r="AQ14" s="17" t="s">
        <v>89</v>
      </c>
      <c r="AR14" s="17"/>
      <c r="AS14" s="17"/>
      <c r="AT14" s="17"/>
      <c r="AU14" s="17"/>
      <c r="AV14" s="17"/>
      <c r="AW14" s="17" t="s">
        <v>69</v>
      </c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"/>
    </row>
    <row r="15" spans="1:60">
      <c r="A15" s="20"/>
      <c r="B15" s="21"/>
      <c r="C15" s="21"/>
      <c r="D15" s="21"/>
      <c r="E15" s="21"/>
      <c r="F15" s="21"/>
      <c r="G15" s="21"/>
      <c r="H15" s="21" t="s">
        <v>48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 t="s">
        <v>100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 t="s">
        <v>92</v>
      </c>
      <c r="AG15" s="21"/>
      <c r="AH15" s="21"/>
      <c r="AI15" s="9" t="s">
        <v>49</v>
      </c>
      <c r="AJ15" s="9"/>
      <c r="AK15" s="9"/>
      <c r="AL15" s="9"/>
      <c r="AM15" s="21" t="s">
        <v>74</v>
      </c>
      <c r="AN15" s="21" t="s">
        <v>75</v>
      </c>
      <c r="AO15" s="21" t="s">
        <v>73</v>
      </c>
      <c r="AP15" s="21" t="s">
        <v>107</v>
      </c>
      <c r="AQ15" s="21" t="s">
        <v>79</v>
      </c>
      <c r="AR15" s="21" t="s">
        <v>80</v>
      </c>
      <c r="AS15" s="21" t="s">
        <v>81</v>
      </c>
      <c r="AT15" s="21" t="s">
        <v>83</v>
      </c>
      <c r="AU15" s="21" t="s">
        <v>82</v>
      </c>
      <c r="AV15" s="21" t="s">
        <v>83</v>
      </c>
      <c r="AW15" s="21" t="s">
        <v>1</v>
      </c>
      <c r="AX15" s="21" t="s">
        <v>55</v>
      </c>
      <c r="AY15" s="22" t="s">
        <v>58</v>
      </c>
      <c r="AZ15" s="22"/>
      <c r="BA15" s="22"/>
      <c r="BB15" s="22" t="s">
        <v>117</v>
      </c>
      <c r="BC15" s="22"/>
      <c r="BD15" s="21" t="s">
        <v>381</v>
      </c>
      <c r="BE15" s="21" t="s">
        <v>382</v>
      </c>
      <c r="BF15" s="22" t="s">
        <v>60</v>
      </c>
      <c r="BG15" s="22"/>
      <c r="BH15" s="23"/>
    </row>
    <row r="16" spans="1:60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 t="s">
        <v>91</v>
      </c>
      <c r="AA16" s="21"/>
      <c r="AB16" s="21" t="s">
        <v>94</v>
      </c>
      <c r="AC16" s="21"/>
      <c r="AD16" s="21"/>
      <c r="AE16" s="21"/>
      <c r="AF16" s="21" t="s">
        <v>93</v>
      </c>
      <c r="AG16" s="21"/>
      <c r="AH16" s="21"/>
      <c r="AI16" s="6"/>
      <c r="AJ16" s="9"/>
      <c r="AK16" s="9"/>
      <c r="AL16" s="9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2"/>
      <c r="AZ16" s="22"/>
      <c r="BA16" s="22"/>
      <c r="BB16" s="22"/>
      <c r="BC16" s="22"/>
      <c r="BD16" s="21"/>
      <c r="BE16" s="21"/>
      <c r="BF16" s="21" t="s">
        <v>115</v>
      </c>
      <c r="BG16" s="21" t="s">
        <v>116</v>
      </c>
      <c r="BH16" s="23" t="s">
        <v>59</v>
      </c>
    </row>
    <row r="17" spans="1:60" ht="51">
      <c r="A17" s="20"/>
      <c r="B17" s="24" t="s">
        <v>6</v>
      </c>
      <c r="C17" s="24" t="s">
        <v>7</v>
      </c>
      <c r="D17" s="24" t="s">
        <v>0</v>
      </c>
      <c r="E17" s="24" t="s">
        <v>1</v>
      </c>
      <c r="F17" s="24" t="s">
        <v>2</v>
      </c>
      <c r="G17" s="24" t="s">
        <v>8</v>
      </c>
      <c r="H17" s="25" t="s">
        <v>113</v>
      </c>
      <c r="I17" s="24" t="s">
        <v>3</v>
      </c>
      <c r="J17" s="24" t="s">
        <v>18</v>
      </c>
      <c r="K17" s="24" t="s">
        <v>9</v>
      </c>
      <c r="L17" s="6" t="s">
        <v>123</v>
      </c>
      <c r="M17" s="24" t="s">
        <v>13</v>
      </c>
      <c r="N17" s="24" t="s">
        <v>12</v>
      </c>
      <c r="O17" s="24" t="s">
        <v>11</v>
      </c>
      <c r="P17" s="24" t="s">
        <v>4</v>
      </c>
      <c r="Q17" s="24" t="s">
        <v>380</v>
      </c>
      <c r="R17" s="24" t="s">
        <v>51</v>
      </c>
      <c r="S17" s="24" t="s">
        <v>52</v>
      </c>
      <c r="T17" s="24" t="s">
        <v>5</v>
      </c>
      <c r="U17" s="24" t="s">
        <v>1</v>
      </c>
      <c r="V17" s="24" t="s">
        <v>103</v>
      </c>
      <c r="W17" s="24" t="s">
        <v>9</v>
      </c>
      <c r="X17" s="24" t="s">
        <v>13</v>
      </c>
      <c r="Y17" s="24" t="s">
        <v>10</v>
      </c>
      <c r="Z17" s="24" t="s">
        <v>12</v>
      </c>
      <c r="AA17" s="24" t="s">
        <v>11</v>
      </c>
      <c r="AB17" s="24" t="s">
        <v>14</v>
      </c>
      <c r="AC17" s="24" t="s">
        <v>15</v>
      </c>
      <c r="AD17" s="6" t="s">
        <v>16</v>
      </c>
      <c r="AE17" s="6" t="s">
        <v>17</v>
      </c>
      <c r="AF17" s="24" t="s">
        <v>99</v>
      </c>
      <c r="AG17" s="24" t="s">
        <v>98</v>
      </c>
      <c r="AH17" s="6" t="s">
        <v>97</v>
      </c>
      <c r="AI17" s="6" t="s">
        <v>21</v>
      </c>
      <c r="AJ17" s="6" t="s">
        <v>374</v>
      </c>
      <c r="AK17" s="6" t="s">
        <v>321</v>
      </c>
      <c r="AL17" s="6" t="s">
        <v>19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6" t="s">
        <v>56</v>
      </c>
      <c r="AZ17" s="26" t="s">
        <v>57</v>
      </c>
      <c r="BA17" s="24" t="s">
        <v>114</v>
      </c>
      <c r="BB17" s="24" t="s">
        <v>118</v>
      </c>
      <c r="BC17" s="24" t="s">
        <v>119</v>
      </c>
      <c r="BD17" s="21"/>
      <c r="BE17" s="21"/>
      <c r="BF17" s="21"/>
      <c r="BG17" s="21"/>
      <c r="BH17" s="23"/>
    </row>
    <row r="18" spans="1:60" ht="13.5" thickBot="1">
      <c r="A18" s="27"/>
      <c r="B18" s="28" t="s">
        <v>22</v>
      </c>
      <c r="C18" s="28" t="s">
        <v>23</v>
      </c>
      <c r="D18" s="29" t="s">
        <v>46</v>
      </c>
      <c r="E18" s="28" t="s">
        <v>24</v>
      </c>
      <c r="F18" s="28" t="s">
        <v>25</v>
      </c>
      <c r="G18" s="28" t="s">
        <v>26</v>
      </c>
      <c r="H18" s="29" t="s">
        <v>27</v>
      </c>
      <c r="I18" s="28" t="s">
        <v>28</v>
      </c>
      <c r="J18" s="28" t="s">
        <v>29</v>
      </c>
      <c r="K18" s="28" t="s">
        <v>30</v>
      </c>
      <c r="L18" s="2" t="s">
        <v>31</v>
      </c>
      <c r="M18" s="28" t="s">
        <v>32</v>
      </c>
      <c r="N18" s="28" t="s">
        <v>33</v>
      </c>
      <c r="O18" s="28" t="s">
        <v>34</v>
      </c>
      <c r="P18" s="28" t="s">
        <v>35</v>
      </c>
      <c r="Q18" s="28" t="s">
        <v>36</v>
      </c>
      <c r="R18" s="28" t="s">
        <v>37</v>
      </c>
      <c r="S18" s="28" t="s">
        <v>47</v>
      </c>
      <c r="T18" s="28" t="s">
        <v>38</v>
      </c>
      <c r="U18" s="28" t="s">
        <v>102</v>
      </c>
      <c r="V18" s="28" t="s">
        <v>39</v>
      </c>
      <c r="W18" s="28" t="s">
        <v>40</v>
      </c>
      <c r="X18" s="28" t="s">
        <v>41</v>
      </c>
      <c r="Y18" s="28" t="s">
        <v>42</v>
      </c>
      <c r="Z18" s="28" t="s">
        <v>43</v>
      </c>
      <c r="AA18" s="28" t="s">
        <v>44</v>
      </c>
      <c r="AB18" s="28" t="s">
        <v>53</v>
      </c>
      <c r="AC18" s="28" t="s">
        <v>45</v>
      </c>
      <c r="AD18" s="2" t="s">
        <v>70</v>
      </c>
      <c r="AE18" s="2" t="s">
        <v>95</v>
      </c>
      <c r="AF18" s="28" t="s">
        <v>54</v>
      </c>
      <c r="AG18" s="28" t="s">
        <v>96</v>
      </c>
      <c r="AH18" s="2" t="s">
        <v>104</v>
      </c>
      <c r="AI18" s="2" t="s">
        <v>105</v>
      </c>
      <c r="AJ18" s="2" t="s">
        <v>106</v>
      </c>
      <c r="AK18" s="2" t="s">
        <v>322</v>
      </c>
      <c r="AL18" s="2" t="s">
        <v>383</v>
      </c>
      <c r="AM18" s="28" t="s">
        <v>61</v>
      </c>
      <c r="AN18" s="28" t="s">
        <v>62</v>
      </c>
      <c r="AO18" s="30" t="s">
        <v>63</v>
      </c>
      <c r="AP18" s="30" t="s">
        <v>64</v>
      </c>
      <c r="AQ18" s="30" t="s">
        <v>65</v>
      </c>
      <c r="AR18" s="30" t="s">
        <v>66</v>
      </c>
      <c r="AS18" s="30" t="s">
        <v>71</v>
      </c>
      <c r="AT18" s="30" t="s">
        <v>76</v>
      </c>
      <c r="AU18" s="30" t="s">
        <v>77</v>
      </c>
      <c r="AV18" s="30" t="s">
        <v>108</v>
      </c>
      <c r="AW18" s="30" t="s">
        <v>78</v>
      </c>
      <c r="AX18" s="30" t="s">
        <v>84</v>
      </c>
      <c r="AY18" s="30" t="s">
        <v>85</v>
      </c>
      <c r="AZ18" s="30" t="s">
        <v>86</v>
      </c>
      <c r="BA18" s="30" t="s">
        <v>87</v>
      </c>
      <c r="BB18" s="30" t="s">
        <v>88</v>
      </c>
      <c r="BC18" s="30" t="s">
        <v>101</v>
      </c>
      <c r="BD18" s="30" t="s">
        <v>109</v>
      </c>
      <c r="BE18" s="30" t="s">
        <v>110</v>
      </c>
      <c r="BF18" s="30" t="s">
        <v>111</v>
      </c>
      <c r="BG18" s="30" t="s">
        <v>112</v>
      </c>
      <c r="BH18" s="31" t="s">
        <v>323</v>
      </c>
    </row>
    <row r="19" spans="1:60">
      <c r="A19" s="36">
        <v>1</v>
      </c>
      <c r="B19" s="37" t="s">
        <v>144</v>
      </c>
      <c r="C19" s="38" t="s">
        <v>143</v>
      </c>
      <c r="D19" s="37" t="s">
        <v>138</v>
      </c>
      <c r="E19" s="37" t="s">
        <v>148</v>
      </c>
      <c r="F19" s="80" t="s">
        <v>142</v>
      </c>
      <c r="G19" s="39"/>
      <c r="H19" s="40" t="s">
        <v>141</v>
      </c>
      <c r="I19" s="87" t="s">
        <v>313</v>
      </c>
      <c r="J19" s="37" t="s">
        <v>140</v>
      </c>
      <c r="K19" s="37" t="s">
        <v>127</v>
      </c>
      <c r="L19" s="8">
        <v>144000</v>
      </c>
      <c r="M19" s="39">
        <v>12551</v>
      </c>
      <c r="N19" s="37" t="s">
        <v>127</v>
      </c>
      <c r="O19" s="37" t="s">
        <v>129</v>
      </c>
      <c r="P19" s="37">
        <v>101</v>
      </c>
      <c r="Q19" s="37"/>
      <c r="R19" s="37"/>
      <c r="S19" s="37"/>
      <c r="T19" s="37" t="s">
        <v>122</v>
      </c>
      <c r="U19" s="37" t="s">
        <v>210</v>
      </c>
      <c r="V19" s="42" t="s">
        <v>124</v>
      </c>
      <c r="W19" s="42" t="s">
        <v>145</v>
      </c>
      <c r="X19" s="42">
        <v>12774</v>
      </c>
      <c r="Y19" s="42" t="s">
        <v>133</v>
      </c>
      <c r="Z19" s="42" t="s">
        <v>198</v>
      </c>
      <c r="AA19" s="42" t="s">
        <v>128</v>
      </c>
      <c r="AB19" s="43">
        <v>6.8400000000000002E-2</v>
      </c>
      <c r="AC19" s="42"/>
      <c r="AD19" s="4">
        <f>L19*AB19</f>
        <v>9849.6</v>
      </c>
      <c r="AE19" s="4"/>
      <c r="AF19" s="42"/>
      <c r="AG19" s="42"/>
      <c r="AH19" s="4"/>
      <c r="AI19" s="4">
        <f>L19-AE19+AF19+AH19</f>
        <v>144000</v>
      </c>
      <c r="AJ19" s="4">
        <v>51208</v>
      </c>
      <c r="AK19" s="4">
        <v>0</v>
      </c>
      <c r="AL19" s="4">
        <f>AJ19+AK19</f>
        <v>51208</v>
      </c>
      <c r="AM19" s="42"/>
      <c r="AN19" s="42"/>
      <c r="AO19" s="42"/>
      <c r="AP19" s="42"/>
      <c r="AQ19" s="44"/>
      <c r="AR19" s="36" t="s">
        <v>306</v>
      </c>
      <c r="AS19" s="39">
        <v>12542</v>
      </c>
      <c r="AT19" s="37" t="s">
        <v>146</v>
      </c>
      <c r="AU19" s="39">
        <v>12542</v>
      </c>
      <c r="AV19" s="37" t="s">
        <v>146</v>
      </c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</row>
    <row r="20" spans="1:60">
      <c r="A20" s="45"/>
      <c r="B20" s="46"/>
      <c r="C20" s="47"/>
      <c r="D20" s="46"/>
      <c r="E20" s="46"/>
      <c r="F20" s="81"/>
      <c r="G20" s="48"/>
      <c r="H20" s="49"/>
      <c r="I20" s="88"/>
      <c r="J20" s="46"/>
      <c r="K20" s="46"/>
      <c r="L20" s="7"/>
      <c r="M20" s="48"/>
      <c r="N20" s="46"/>
      <c r="O20" s="46"/>
      <c r="P20" s="46"/>
      <c r="Q20" s="46"/>
      <c r="R20" s="46"/>
      <c r="S20" s="46"/>
      <c r="T20" s="46"/>
      <c r="U20" s="46"/>
      <c r="V20" s="50" t="s">
        <v>125</v>
      </c>
      <c r="W20" s="51">
        <v>28042021</v>
      </c>
      <c r="X20" s="50">
        <v>13038</v>
      </c>
      <c r="Y20" s="50" t="s">
        <v>132</v>
      </c>
      <c r="Z20" s="50" t="s">
        <v>199</v>
      </c>
      <c r="AA20" s="50" t="s">
        <v>200</v>
      </c>
      <c r="AB20" s="52"/>
      <c r="AC20" s="50"/>
      <c r="AD20" s="5"/>
      <c r="AE20" s="5"/>
      <c r="AF20" s="50"/>
      <c r="AG20" s="50"/>
      <c r="AH20" s="5"/>
      <c r="AI20" s="4">
        <f t="shared" ref="AI20:AI53" si="0">L20-AE20+AF20+AH20</f>
        <v>0</v>
      </c>
      <c r="AJ20" s="5">
        <f>12820.8+12820.8+12820.8+115380</f>
        <v>153842.4</v>
      </c>
      <c r="AK20" s="5">
        <v>0</v>
      </c>
      <c r="AL20" s="4">
        <f t="shared" ref="AL20:AL53" si="1">AJ20+AK20</f>
        <v>153842.4</v>
      </c>
      <c r="AM20" s="50"/>
      <c r="AN20" s="50"/>
      <c r="AO20" s="50"/>
      <c r="AP20" s="50"/>
      <c r="AQ20" s="53"/>
      <c r="AR20" s="45"/>
      <c r="AS20" s="48"/>
      <c r="AT20" s="46"/>
      <c r="AU20" s="48"/>
      <c r="AV20" s="46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</row>
    <row r="21" spans="1:60">
      <c r="A21" s="45"/>
      <c r="B21" s="46"/>
      <c r="C21" s="47"/>
      <c r="D21" s="46"/>
      <c r="E21" s="46"/>
      <c r="F21" s="81"/>
      <c r="G21" s="48"/>
      <c r="H21" s="49"/>
      <c r="I21" s="88"/>
      <c r="J21" s="46"/>
      <c r="K21" s="46"/>
      <c r="L21" s="7"/>
      <c r="M21" s="48"/>
      <c r="N21" s="46"/>
      <c r="O21" s="46"/>
      <c r="P21" s="46"/>
      <c r="Q21" s="46"/>
      <c r="R21" s="46"/>
      <c r="S21" s="46"/>
      <c r="T21" s="46"/>
      <c r="U21" s="46"/>
      <c r="V21" s="50" t="s">
        <v>126</v>
      </c>
      <c r="W21" s="51" t="s">
        <v>226</v>
      </c>
      <c r="X21" s="51">
        <v>13268</v>
      </c>
      <c r="Y21" s="50" t="s">
        <v>133</v>
      </c>
      <c r="Z21" s="50" t="s">
        <v>200</v>
      </c>
      <c r="AA21" s="50" t="s">
        <v>227</v>
      </c>
      <c r="AB21" s="52"/>
      <c r="AC21" s="50"/>
      <c r="AD21" s="5"/>
      <c r="AE21" s="5"/>
      <c r="AF21" s="50"/>
      <c r="AG21" s="50">
        <v>16.12</v>
      </c>
      <c r="AH21" s="5"/>
      <c r="AI21" s="4">
        <f t="shared" si="0"/>
        <v>0</v>
      </c>
      <c r="AJ21" s="5">
        <f>12820.8+14887.69+14887.69+14887.69+14887.69+14887.69+14887.69+29775.38</f>
        <v>131922.32</v>
      </c>
      <c r="AK21" s="5">
        <f>14887.69+14887.69+14887.69+14887.69</f>
        <v>59550.76</v>
      </c>
      <c r="AL21" s="4">
        <f t="shared" si="1"/>
        <v>191473.08000000002</v>
      </c>
      <c r="AM21" s="50"/>
      <c r="AN21" s="50"/>
      <c r="AO21" s="50"/>
      <c r="AP21" s="50"/>
      <c r="AQ21" s="53"/>
      <c r="AR21" s="45"/>
      <c r="AS21" s="48"/>
      <c r="AT21" s="46"/>
      <c r="AU21" s="48"/>
      <c r="AV21" s="46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</row>
    <row r="22" spans="1:60">
      <c r="A22" s="54">
        <v>2</v>
      </c>
      <c r="B22" s="55" t="s">
        <v>152</v>
      </c>
      <c r="C22" s="56" t="s">
        <v>149</v>
      </c>
      <c r="D22" s="55" t="s">
        <v>138</v>
      </c>
      <c r="E22" s="55" t="s">
        <v>148</v>
      </c>
      <c r="F22" s="82" t="s">
        <v>137</v>
      </c>
      <c r="G22" s="57"/>
      <c r="H22" s="58" t="s">
        <v>153</v>
      </c>
      <c r="I22" s="89" t="s">
        <v>154</v>
      </c>
      <c r="J22" s="55" t="s">
        <v>136</v>
      </c>
      <c r="K22" s="55" t="s">
        <v>155</v>
      </c>
      <c r="L22" s="10">
        <v>23115</v>
      </c>
      <c r="M22" s="57">
        <v>13039</v>
      </c>
      <c r="N22" s="55" t="s">
        <v>155</v>
      </c>
      <c r="O22" s="55" t="s">
        <v>156</v>
      </c>
      <c r="P22" s="55">
        <v>101</v>
      </c>
      <c r="Q22" s="55"/>
      <c r="R22" s="55"/>
      <c r="S22" s="55"/>
      <c r="T22" s="55" t="s">
        <v>122</v>
      </c>
      <c r="U22" s="55" t="s">
        <v>210</v>
      </c>
      <c r="V22" s="50"/>
      <c r="W22" s="50"/>
      <c r="X22" s="51"/>
      <c r="Y22" s="50"/>
      <c r="Z22" s="50"/>
      <c r="AA22" s="50"/>
      <c r="AB22" s="50"/>
      <c r="AC22" s="50"/>
      <c r="AD22" s="5"/>
      <c r="AE22" s="5"/>
      <c r="AF22" s="50"/>
      <c r="AG22" s="50"/>
      <c r="AH22" s="5"/>
      <c r="AI22" s="4">
        <f t="shared" si="0"/>
        <v>23115</v>
      </c>
      <c r="AJ22" s="5">
        <f>1926.25+5778.75+1926.25+11557.5</f>
        <v>21188.75</v>
      </c>
      <c r="AK22" s="5">
        <v>0</v>
      </c>
      <c r="AL22" s="4">
        <f t="shared" si="1"/>
        <v>21188.75</v>
      </c>
      <c r="AM22" s="46"/>
      <c r="AN22" s="46"/>
      <c r="AO22" s="46"/>
      <c r="AP22" s="46"/>
      <c r="AQ22" s="45"/>
      <c r="AR22" s="46" t="s">
        <v>157</v>
      </c>
      <c r="AS22" s="48">
        <v>13035</v>
      </c>
      <c r="AT22" s="46" t="s">
        <v>155</v>
      </c>
      <c r="AU22" s="48">
        <v>13035</v>
      </c>
      <c r="AV22" s="46" t="s">
        <v>155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</row>
    <row r="23" spans="1:60">
      <c r="A23" s="59"/>
      <c r="B23" s="60"/>
      <c r="C23" s="61"/>
      <c r="D23" s="60"/>
      <c r="E23" s="60"/>
      <c r="F23" s="83"/>
      <c r="G23" s="62"/>
      <c r="H23" s="63"/>
      <c r="I23" s="90"/>
      <c r="J23" s="60"/>
      <c r="K23" s="60"/>
      <c r="L23" s="11"/>
      <c r="M23" s="62"/>
      <c r="N23" s="60"/>
      <c r="O23" s="60"/>
      <c r="P23" s="60"/>
      <c r="Q23" s="60"/>
      <c r="R23" s="60"/>
      <c r="S23" s="60"/>
      <c r="T23" s="60"/>
      <c r="U23" s="60"/>
      <c r="V23" s="50" t="s">
        <v>124</v>
      </c>
      <c r="W23" s="50" t="s">
        <v>195</v>
      </c>
      <c r="X23" s="51">
        <v>13277</v>
      </c>
      <c r="Y23" s="50" t="s">
        <v>132</v>
      </c>
      <c r="Z23" s="50" t="s">
        <v>225</v>
      </c>
      <c r="AA23" s="50" t="s">
        <v>224</v>
      </c>
      <c r="AB23" s="50"/>
      <c r="AC23" s="50"/>
      <c r="AD23" s="5"/>
      <c r="AE23" s="5"/>
      <c r="AF23" s="50"/>
      <c r="AG23" s="50"/>
      <c r="AH23" s="5"/>
      <c r="AI23" s="4">
        <f t="shared" si="0"/>
        <v>0</v>
      </c>
      <c r="AJ23" s="5">
        <f>5778.75+1926.25+1926.25+1926.25+1926.25+1926.25</f>
        <v>15410</v>
      </c>
      <c r="AK23" s="5">
        <f>1926.25+5137.7</f>
        <v>7063.95</v>
      </c>
      <c r="AL23" s="4">
        <f t="shared" si="1"/>
        <v>22473.95</v>
      </c>
      <c r="AM23" s="46"/>
      <c r="AN23" s="46"/>
      <c r="AO23" s="46"/>
      <c r="AP23" s="46"/>
      <c r="AQ23" s="45"/>
      <c r="AR23" s="46"/>
      <c r="AS23" s="48"/>
      <c r="AT23" s="46"/>
      <c r="AU23" s="48"/>
      <c r="AV23" s="46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</row>
    <row r="24" spans="1:60">
      <c r="A24" s="36"/>
      <c r="B24" s="37"/>
      <c r="C24" s="38"/>
      <c r="D24" s="37"/>
      <c r="E24" s="37"/>
      <c r="F24" s="80"/>
      <c r="G24" s="39"/>
      <c r="H24" s="41"/>
      <c r="I24" s="87"/>
      <c r="J24" s="37"/>
      <c r="K24" s="37"/>
      <c r="L24" s="8"/>
      <c r="M24" s="39"/>
      <c r="N24" s="37"/>
      <c r="O24" s="37"/>
      <c r="P24" s="37"/>
      <c r="Q24" s="37"/>
      <c r="R24" s="37"/>
      <c r="S24" s="37"/>
      <c r="T24" s="37"/>
      <c r="U24" s="37"/>
      <c r="V24" s="50" t="s">
        <v>125</v>
      </c>
      <c r="W24" s="50" t="s">
        <v>413</v>
      </c>
      <c r="X24" s="51">
        <v>13516</v>
      </c>
      <c r="Y24" s="50" t="s">
        <v>134</v>
      </c>
      <c r="Z24" s="50" t="s">
        <v>224</v>
      </c>
      <c r="AA24" s="50" t="s">
        <v>414</v>
      </c>
      <c r="AB24" s="50"/>
      <c r="AC24" s="50"/>
      <c r="AD24" s="5">
        <v>5140.78</v>
      </c>
      <c r="AE24" s="5"/>
      <c r="AF24" s="50"/>
      <c r="AG24" s="50"/>
      <c r="AH24" s="5"/>
      <c r="AI24" s="4">
        <f t="shared" si="0"/>
        <v>0</v>
      </c>
      <c r="AJ24" s="5"/>
      <c r="AK24" s="5">
        <f>4709.39</f>
        <v>4709.3900000000003</v>
      </c>
      <c r="AL24" s="4">
        <f t="shared" si="1"/>
        <v>4709.3900000000003</v>
      </c>
      <c r="AM24" s="50"/>
      <c r="AN24" s="50"/>
      <c r="AO24" s="50"/>
      <c r="AP24" s="50"/>
      <c r="AQ24" s="53"/>
      <c r="AR24" s="50"/>
      <c r="AS24" s="51"/>
      <c r="AT24" s="50"/>
      <c r="AU24" s="51"/>
      <c r="AV24" s="50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</row>
    <row r="25" spans="1:60" ht="38.25">
      <c r="A25" s="53">
        <v>3</v>
      </c>
      <c r="B25" s="50" t="s">
        <v>159</v>
      </c>
      <c r="C25" s="64" t="s">
        <v>158</v>
      </c>
      <c r="D25" s="50" t="s">
        <v>138</v>
      </c>
      <c r="E25" s="50" t="s">
        <v>148</v>
      </c>
      <c r="F25" s="84" t="s">
        <v>160</v>
      </c>
      <c r="G25" s="51"/>
      <c r="H25" s="24" t="s">
        <v>161</v>
      </c>
      <c r="I25" s="79" t="s">
        <v>162</v>
      </c>
      <c r="J25" s="50" t="s">
        <v>163</v>
      </c>
      <c r="K25" s="50" t="s">
        <v>164</v>
      </c>
      <c r="L25" s="5">
        <v>3180800</v>
      </c>
      <c r="M25" s="51">
        <v>13105</v>
      </c>
      <c r="N25" s="50" t="s">
        <v>164</v>
      </c>
      <c r="O25" s="50" t="s">
        <v>165</v>
      </c>
      <c r="P25" s="50">
        <v>101</v>
      </c>
      <c r="Q25" s="50"/>
      <c r="R25" s="50"/>
      <c r="S25" s="50"/>
      <c r="T25" s="50" t="s">
        <v>122</v>
      </c>
      <c r="U25" s="50"/>
      <c r="V25" s="50"/>
      <c r="W25" s="50"/>
      <c r="X25" s="50"/>
      <c r="Y25" s="50"/>
      <c r="Z25" s="50"/>
      <c r="AA25" s="50"/>
      <c r="AB25" s="50"/>
      <c r="AC25" s="50"/>
      <c r="AD25" s="5"/>
      <c r="AE25" s="5"/>
      <c r="AF25" s="50"/>
      <c r="AG25" s="50"/>
      <c r="AH25" s="5"/>
      <c r="AI25" s="4">
        <f t="shared" si="0"/>
        <v>3180800</v>
      </c>
      <c r="AJ25" s="5">
        <f>1988000+397600+795200</f>
        <v>3180800</v>
      </c>
      <c r="AK25" s="5">
        <v>0</v>
      </c>
      <c r="AL25" s="4">
        <f t="shared" si="1"/>
        <v>3180800</v>
      </c>
      <c r="AM25" s="50"/>
      <c r="AN25" s="50"/>
      <c r="AO25" s="50"/>
      <c r="AP25" s="50"/>
      <c r="AQ25" s="53"/>
      <c r="AR25" s="50" t="s">
        <v>166</v>
      </c>
      <c r="AS25" s="51">
        <v>13090</v>
      </c>
      <c r="AT25" s="50" t="s">
        <v>167</v>
      </c>
      <c r="AU25" s="51">
        <v>13090</v>
      </c>
      <c r="AV25" s="50" t="s">
        <v>167</v>
      </c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</row>
    <row r="26" spans="1:60" ht="25.5">
      <c r="A26" s="53">
        <v>4</v>
      </c>
      <c r="B26" s="50" t="s">
        <v>174</v>
      </c>
      <c r="C26" s="64" t="s">
        <v>175</v>
      </c>
      <c r="D26" s="50" t="s">
        <v>138</v>
      </c>
      <c r="E26" s="50" t="s">
        <v>148</v>
      </c>
      <c r="F26" s="84" t="s">
        <v>176</v>
      </c>
      <c r="G26" s="51"/>
      <c r="H26" s="26" t="s">
        <v>177</v>
      </c>
      <c r="I26" s="79" t="s">
        <v>147</v>
      </c>
      <c r="J26" s="50" t="s">
        <v>178</v>
      </c>
      <c r="K26" s="50" t="s">
        <v>179</v>
      </c>
      <c r="L26" s="5">
        <v>350000</v>
      </c>
      <c r="M26" s="51">
        <v>13144</v>
      </c>
      <c r="N26" s="50" t="s">
        <v>179</v>
      </c>
      <c r="O26" s="65">
        <v>44807</v>
      </c>
      <c r="P26" s="50">
        <v>101</v>
      </c>
      <c r="Q26" s="50"/>
      <c r="R26" s="50"/>
      <c r="S26" s="50"/>
      <c r="T26" s="50" t="s">
        <v>122</v>
      </c>
      <c r="U26" s="50" t="s">
        <v>210</v>
      </c>
      <c r="V26" s="50" t="s">
        <v>124</v>
      </c>
      <c r="W26" s="50" t="s">
        <v>303</v>
      </c>
      <c r="X26" s="51">
        <v>13389</v>
      </c>
      <c r="Y26" s="50" t="s">
        <v>132</v>
      </c>
      <c r="Z26" s="50" t="s">
        <v>304</v>
      </c>
      <c r="AA26" s="50" t="s">
        <v>305</v>
      </c>
      <c r="AB26" s="50"/>
      <c r="AC26" s="50"/>
      <c r="AD26" s="5"/>
      <c r="AE26" s="5"/>
      <c r="AF26" s="50"/>
      <c r="AG26" s="50"/>
      <c r="AH26" s="5"/>
      <c r="AI26" s="4">
        <f t="shared" si="0"/>
        <v>350000</v>
      </c>
      <c r="AJ26" s="5">
        <f>290354.65+55.42</f>
        <v>290410.07</v>
      </c>
      <c r="AK26" s="5">
        <f>174.51+3902.31+151083.36+2359.18</f>
        <v>157519.35999999999</v>
      </c>
      <c r="AL26" s="4">
        <f t="shared" si="1"/>
        <v>447929.43</v>
      </c>
      <c r="AM26" s="50"/>
      <c r="AN26" s="50"/>
      <c r="AO26" s="50"/>
      <c r="AP26" s="50"/>
      <c r="AQ26" s="53"/>
      <c r="AR26" s="50" t="s">
        <v>166</v>
      </c>
      <c r="AS26" s="51">
        <v>13124</v>
      </c>
      <c r="AT26" s="50" t="s">
        <v>168</v>
      </c>
      <c r="AU26" s="51">
        <v>13124</v>
      </c>
      <c r="AV26" s="50" t="s">
        <v>168</v>
      </c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</row>
    <row r="27" spans="1:60" ht="25.5">
      <c r="A27" s="53">
        <v>5</v>
      </c>
      <c r="B27" s="50" t="s">
        <v>180</v>
      </c>
      <c r="C27" s="64" t="s">
        <v>181</v>
      </c>
      <c r="D27" s="50" t="s">
        <v>130</v>
      </c>
      <c r="E27" s="50" t="s">
        <v>148</v>
      </c>
      <c r="F27" s="84" t="s">
        <v>182</v>
      </c>
      <c r="G27" s="51">
        <v>12937</v>
      </c>
      <c r="H27" s="24" t="s">
        <v>183</v>
      </c>
      <c r="I27" s="79" t="s">
        <v>184</v>
      </c>
      <c r="J27" s="50" t="s">
        <v>185</v>
      </c>
      <c r="K27" s="50" t="s">
        <v>186</v>
      </c>
      <c r="L27" s="5">
        <v>255000</v>
      </c>
      <c r="M27" s="51">
        <v>13149</v>
      </c>
      <c r="N27" s="50" t="s">
        <v>186</v>
      </c>
      <c r="O27" s="50" t="s">
        <v>187</v>
      </c>
      <c r="P27" s="50">
        <v>101</v>
      </c>
      <c r="Q27" s="50"/>
      <c r="R27" s="50"/>
      <c r="S27" s="50"/>
      <c r="T27" s="50" t="s">
        <v>122</v>
      </c>
      <c r="U27" s="50" t="s">
        <v>210</v>
      </c>
      <c r="V27" s="50" t="s">
        <v>124</v>
      </c>
      <c r="W27" s="65">
        <v>44571</v>
      </c>
      <c r="X27" s="51">
        <v>13391</v>
      </c>
      <c r="Y27" s="50" t="s">
        <v>132</v>
      </c>
      <c r="Z27" s="65">
        <v>44849</v>
      </c>
      <c r="AA27" s="65">
        <v>45213</v>
      </c>
      <c r="AB27" s="50"/>
      <c r="AC27" s="50"/>
      <c r="AD27" s="5"/>
      <c r="AE27" s="5"/>
      <c r="AF27" s="50"/>
      <c r="AG27" s="50"/>
      <c r="AH27" s="5"/>
      <c r="AI27" s="4">
        <f t="shared" si="0"/>
        <v>255000</v>
      </c>
      <c r="AJ27" s="5">
        <f>151313.05+27837.75+21900</f>
        <v>201050.8</v>
      </c>
      <c r="AK27" s="5">
        <f>18909.2+19247.6+18450+35567.3</f>
        <v>92174.1</v>
      </c>
      <c r="AL27" s="4">
        <f t="shared" si="1"/>
        <v>293224.90000000002</v>
      </c>
      <c r="AM27" s="50" t="s">
        <v>149</v>
      </c>
      <c r="AN27" s="51">
        <v>12988</v>
      </c>
      <c r="AO27" s="50" t="s">
        <v>188</v>
      </c>
      <c r="AP27" s="51">
        <v>12988</v>
      </c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</row>
    <row r="28" spans="1:60" ht="25.5">
      <c r="A28" s="53">
        <v>6</v>
      </c>
      <c r="B28" s="50" t="s">
        <v>189</v>
      </c>
      <c r="C28" s="64" t="s">
        <v>190</v>
      </c>
      <c r="D28" s="50" t="s">
        <v>150</v>
      </c>
      <c r="E28" s="50" t="s">
        <v>148</v>
      </c>
      <c r="F28" s="84" t="s">
        <v>191</v>
      </c>
      <c r="G28" s="51"/>
      <c r="H28" s="26" t="s">
        <v>192</v>
      </c>
      <c r="I28" s="79" t="s">
        <v>201</v>
      </c>
      <c r="J28" s="50" t="s">
        <v>193</v>
      </c>
      <c r="K28" s="50" t="s">
        <v>194</v>
      </c>
      <c r="L28" s="5">
        <v>16000</v>
      </c>
      <c r="M28" s="51">
        <v>13161</v>
      </c>
      <c r="N28" s="50" t="s">
        <v>194</v>
      </c>
      <c r="O28" s="50" t="s">
        <v>195</v>
      </c>
      <c r="P28" s="50">
        <v>101</v>
      </c>
      <c r="Q28" s="50"/>
      <c r="R28" s="50"/>
      <c r="S28" s="50"/>
      <c r="T28" s="50" t="s">
        <v>122</v>
      </c>
      <c r="U28" s="50"/>
      <c r="V28" s="50"/>
      <c r="W28" s="50"/>
      <c r="X28" s="50"/>
      <c r="Y28" s="50"/>
      <c r="Z28" s="50"/>
      <c r="AA28" s="50"/>
      <c r="AB28" s="50"/>
      <c r="AC28" s="50"/>
      <c r="AD28" s="5"/>
      <c r="AE28" s="5"/>
      <c r="AF28" s="50"/>
      <c r="AG28" s="50"/>
      <c r="AH28" s="5"/>
      <c r="AI28" s="4">
        <f t="shared" si="0"/>
        <v>16000</v>
      </c>
      <c r="AJ28" s="5">
        <f>2666.67+2666.67+2666.67+2666.67+2666.67+2666.65</f>
        <v>16000</v>
      </c>
      <c r="AK28" s="5">
        <v>0</v>
      </c>
      <c r="AL28" s="4">
        <f t="shared" si="1"/>
        <v>16000</v>
      </c>
      <c r="AM28" s="50"/>
      <c r="AN28" s="50"/>
      <c r="AO28" s="50"/>
      <c r="AP28" s="50"/>
      <c r="AQ28" s="53"/>
      <c r="AR28" s="50" t="s">
        <v>151</v>
      </c>
      <c r="AS28" s="51">
        <v>13151</v>
      </c>
      <c r="AT28" s="50" t="s">
        <v>196</v>
      </c>
      <c r="AU28" s="51">
        <v>13151</v>
      </c>
      <c r="AV28" s="50" t="s">
        <v>196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</row>
    <row r="29" spans="1:60" ht="25.5">
      <c r="A29" s="45">
        <v>7</v>
      </c>
      <c r="B29" s="46" t="s">
        <v>214</v>
      </c>
      <c r="C29" s="47" t="s">
        <v>215</v>
      </c>
      <c r="D29" s="46" t="s">
        <v>130</v>
      </c>
      <c r="E29" s="46" t="s">
        <v>148</v>
      </c>
      <c r="F29" s="81" t="s">
        <v>216</v>
      </c>
      <c r="G29" s="48">
        <v>12891</v>
      </c>
      <c r="H29" s="22" t="s">
        <v>212</v>
      </c>
      <c r="I29" s="88" t="s">
        <v>172</v>
      </c>
      <c r="J29" s="46" t="s">
        <v>173</v>
      </c>
      <c r="K29" s="46" t="s">
        <v>217</v>
      </c>
      <c r="L29" s="7">
        <v>242709.72</v>
      </c>
      <c r="M29" s="48">
        <v>13182</v>
      </c>
      <c r="N29" s="46" t="s">
        <v>213</v>
      </c>
      <c r="O29" s="46" t="s">
        <v>221</v>
      </c>
      <c r="P29" s="46">
        <v>101</v>
      </c>
      <c r="Q29" s="46"/>
      <c r="R29" s="46"/>
      <c r="S29" s="46"/>
      <c r="T29" s="46" t="s">
        <v>211</v>
      </c>
      <c r="U29" s="46" t="s">
        <v>210</v>
      </c>
      <c r="V29" s="50" t="s">
        <v>124</v>
      </c>
      <c r="W29" s="50" t="s">
        <v>295</v>
      </c>
      <c r="X29" s="51">
        <v>13311</v>
      </c>
      <c r="Y29" s="50" t="s">
        <v>134</v>
      </c>
      <c r="Z29" s="50" t="s">
        <v>213</v>
      </c>
      <c r="AA29" s="50" t="s">
        <v>296</v>
      </c>
      <c r="AB29" s="52">
        <v>0.21440000000000001</v>
      </c>
      <c r="AC29" s="50"/>
      <c r="AD29" s="5">
        <f>AB29*L29</f>
        <v>52036.963968000004</v>
      </c>
      <c r="AE29" s="5"/>
      <c r="AF29" s="50"/>
      <c r="AG29" s="50"/>
      <c r="AH29" s="5"/>
      <c r="AI29" s="4">
        <f t="shared" si="0"/>
        <v>242709.72</v>
      </c>
      <c r="AJ29" s="5">
        <f>13476.6+15644.7+18008.22+18215.98+18215.98+18215.98+20185.58+22750.68+22750.68+22790.38</f>
        <v>190254.78</v>
      </c>
      <c r="AK29" s="5">
        <v>0</v>
      </c>
      <c r="AL29" s="4">
        <f t="shared" si="1"/>
        <v>190254.78</v>
      </c>
      <c r="AM29" s="50" t="s">
        <v>218</v>
      </c>
      <c r="AN29" s="51">
        <v>12944</v>
      </c>
      <c r="AO29" s="50" t="s">
        <v>219</v>
      </c>
      <c r="AP29" s="51">
        <v>13172</v>
      </c>
      <c r="AQ29" s="53"/>
      <c r="AR29" s="50"/>
      <c r="AS29" s="51"/>
      <c r="AT29" s="50"/>
      <c r="AU29" s="51"/>
      <c r="AV29" s="50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</row>
    <row r="30" spans="1:60">
      <c r="A30" s="45"/>
      <c r="B30" s="46"/>
      <c r="C30" s="47"/>
      <c r="D30" s="46"/>
      <c r="E30" s="46"/>
      <c r="F30" s="81"/>
      <c r="G30" s="48"/>
      <c r="H30" s="22"/>
      <c r="I30" s="88"/>
      <c r="J30" s="46"/>
      <c r="K30" s="46"/>
      <c r="L30" s="7"/>
      <c r="M30" s="48"/>
      <c r="N30" s="46"/>
      <c r="O30" s="46"/>
      <c r="P30" s="46"/>
      <c r="Q30" s="46"/>
      <c r="R30" s="46"/>
      <c r="S30" s="46"/>
      <c r="T30" s="46"/>
      <c r="U30" s="46"/>
      <c r="V30" s="50" t="s">
        <v>125</v>
      </c>
      <c r="W30" s="50" t="s">
        <v>312</v>
      </c>
      <c r="X30" s="51">
        <v>13417</v>
      </c>
      <c r="Y30" s="50" t="s">
        <v>132</v>
      </c>
      <c r="Z30" s="50" t="s">
        <v>221</v>
      </c>
      <c r="AA30" s="50" t="s">
        <v>296</v>
      </c>
      <c r="AB30" s="52"/>
      <c r="AC30" s="50"/>
      <c r="AD30" s="5"/>
      <c r="AE30" s="5"/>
      <c r="AF30" s="50"/>
      <c r="AG30" s="50"/>
      <c r="AH30" s="5"/>
      <c r="AI30" s="4">
        <f t="shared" si="0"/>
        <v>0</v>
      </c>
      <c r="AJ30" s="5">
        <v>45580.76</v>
      </c>
      <c r="AK30" s="5">
        <f>22790.38+23031.96+23031.96+23031.96</f>
        <v>91886.25999999998</v>
      </c>
      <c r="AL30" s="4">
        <f t="shared" si="1"/>
        <v>137467.01999999999</v>
      </c>
      <c r="AM30" s="50"/>
      <c r="AN30" s="51"/>
      <c r="AO30" s="50"/>
      <c r="AP30" s="51"/>
      <c r="AQ30" s="53"/>
      <c r="AR30" s="50"/>
      <c r="AS30" s="51"/>
      <c r="AT30" s="50"/>
      <c r="AU30" s="51"/>
      <c r="AV30" s="50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</row>
    <row r="31" spans="1:60">
      <c r="A31" s="45">
        <v>8</v>
      </c>
      <c r="B31" s="46" t="s">
        <v>203</v>
      </c>
      <c r="C31" s="47" t="s">
        <v>204</v>
      </c>
      <c r="D31" s="46" t="s">
        <v>135</v>
      </c>
      <c r="E31" s="46" t="s">
        <v>148</v>
      </c>
      <c r="F31" s="81" t="s">
        <v>131</v>
      </c>
      <c r="G31" s="48">
        <v>13123</v>
      </c>
      <c r="H31" s="22" t="s">
        <v>205</v>
      </c>
      <c r="I31" s="88" t="s">
        <v>206</v>
      </c>
      <c r="J31" s="46" t="s">
        <v>207</v>
      </c>
      <c r="K31" s="46" t="s">
        <v>208</v>
      </c>
      <c r="L31" s="7">
        <v>4090270.8</v>
      </c>
      <c r="M31" s="48">
        <v>13225</v>
      </c>
      <c r="N31" s="66">
        <v>44603</v>
      </c>
      <c r="O31" s="66">
        <v>44968</v>
      </c>
      <c r="P31" s="46">
        <v>101</v>
      </c>
      <c r="Q31" s="50"/>
      <c r="R31" s="50"/>
      <c r="S31" s="50"/>
      <c r="T31" s="46" t="s">
        <v>209</v>
      </c>
      <c r="U31" s="46" t="s">
        <v>210</v>
      </c>
      <c r="V31" s="50"/>
      <c r="W31" s="50"/>
      <c r="X31" s="50"/>
      <c r="Y31" s="50"/>
      <c r="Z31" s="50"/>
      <c r="AA31" s="50"/>
      <c r="AB31" s="52"/>
      <c r="AC31" s="50"/>
      <c r="AD31" s="5"/>
      <c r="AE31" s="5"/>
      <c r="AF31" s="50"/>
      <c r="AG31" s="50"/>
      <c r="AH31" s="5"/>
      <c r="AI31" s="4">
        <f t="shared" si="0"/>
        <v>4090270.8</v>
      </c>
      <c r="AJ31" s="5">
        <v>1420914.39</v>
      </c>
      <c r="AK31" s="5">
        <v>0</v>
      </c>
      <c r="AL31" s="4">
        <f t="shared" si="1"/>
        <v>1420914.39</v>
      </c>
      <c r="AM31" s="50"/>
      <c r="AN31" s="50"/>
      <c r="AO31" s="50"/>
      <c r="AP31" s="50"/>
      <c r="AQ31" s="53"/>
      <c r="AR31" s="50"/>
      <c r="AS31" s="51"/>
      <c r="AT31" s="50"/>
      <c r="AU31" s="51"/>
      <c r="AV31" s="50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</row>
    <row r="32" spans="1:60">
      <c r="A32" s="45"/>
      <c r="B32" s="46"/>
      <c r="C32" s="47"/>
      <c r="D32" s="46"/>
      <c r="E32" s="46"/>
      <c r="F32" s="81"/>
      <c r="G32" s="48"/>
      <c r="H32" s="22"/>
      <c r="I32" s="88"/>
      <c r="J32" s="46"/>
      <c r="K32" s="46"/>
      <c r="L32" s="7"/>
      <c r="M32" s="48"/>
      <c r="N32" s="66"/>
      <c r="O32" s="66"/>
      <c r="P32" s="46"/>
      <c r="Q32" s="50"/>
      <c r="R32" s="50"/>
      <c r="S32" s="50"/>
      <c r="T32" s="46"/>
      <c r="U32" s="46"/>
      <c r="V32" s="50" t="s">
        <v>124</v>
      </c>
      <c r="W32" s="50" t="s">
        <v>252</v>
      </c>
      <c r="X32" s="51">
        <v>13340</v>
      </c>
      <c r="Y32" s="50" t="s">
        <v>134</v>
      </c>
      <c r="Z32" s="65">
        <v>44771</v>
      </c>
      <c r="AA32" s="65">
        <v>44968</v>
      </c>
      <c r="AB32" s="52">
        <v>0.22950000000000001</v>
      </c>
      <c r="AC32" s="50"/>
      <c r="AD32" s="5">
        <v>938629.68</v>
      </c>
      <c r="AE32" s="5"/>
      <c r="AF32" s="50"/>
      <c r="AG32" s="50"/>
      <c r="AH32" s="5"/>
      <c r="AI32" s="4">
        <f t="shared" si="0"/>
        <v>0</v>
      </c>
      <c r="AJ32" s="5">
        <f>288765.51+296697.89+320271.36</f>
        <v>905734.76</v>
      </c>
      <c r="AK32" s="5">
        <f>314156.68+328980.45+316498.4+324723.37+326143.02</f>
        <v>1610501.92</v>
      </c>
      <c r="AL32" s="4">
        <f t="shared" si="1"/>
        <v>2516236.6799999997</v>
      </c>
      <c r="AM32" s="50"/>
      <c r="AN32" s="50"/>
      <c r="AO32" s="50"/>
      <c r="AP32" s="50"/>
      <c r="AQ32" s="53"/>
      <c r="AR32" s="50"/>
      <c r="AS32" s="51"/>
      <c r="AT32" s="50"/>
      <c r="AU32" s="51"/>
      <c r="AV32" s="50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</row>
    <row r="33" spans="1:60" ht="25.5">
      <c r="A33" s="53">
        <v>9</v>
      </c>
      <c r="B33" s="50" t="s">
        <v>246</v>
      </c>
      <c r="C33" s="64" t="s">
        <v>239</v>
      </c>
      <c r="D33" s="50" t="s">
        <v>138</v>
      </c>
      <c r="E33" s="50" t="s">
        <v>148</v>
      </c>
      <c r="F33" s="84" t="s">
        <v>247</v>
      </c>
      <c r="G33" s="51"/>
      <c r="H33" s="26" t="s">
        <v>245</v>
      </c>
      <c r="I33" s="79" t="s">
        <v>248</v>
      </c>
      <c r="J33" s="50" t="s">
        <v>249</v>
      </c>
      <c r="K33" s="50" t="s">
        <v>250</v>
      </c>
      <c r="L33" s="5">
        <v>2470424.5</v>
      </c>
      <c r="M33" s="51">
        <v>13248</v>
      </c>
      <c r="N33" s="50" t="s">
        <v>250</v>
      </c>
      <c r="O33" s="50" t="s">
        <v>251</v>
      </c>
      <c r="P33" s="50">
        <v>101</v>
      </c>
      <c r="Q33" s="50"/>
      <c r="R33" s="50"/>
      <c r="S33" s="50"/>
      <c r="T33" s="50" t="s">
        <v>211</v>
      </c>
      <c r="U33" s="50"/>
      <c r="V33" s="50"/>
      <c r="W33" s="50"/>
      <c r="X33" s="50"/>
      <c r="Y33" s="50"/>
      <c r="Z33" s="50"/>
      <c r="AA33" s="50"/>
      <c r="AB33" s="50"/>
      <c r="AC33" s="50"/>
      <c r="AD33" s="5"/>
      <c r="AE33" s="5"/>
      <c r="AF33" s="50"/>
      <c r="AG33" s="50"/>
      <c r="AH33" s="5"/>
      <c r="AI33" s="4">
        <f t="shared" si="0"/>
        <v>2470424.5</v>
      </c>
      <c r="AJ33" s="5">
        <f>1827435.93+117932</f>
        <v>1945367.93</v>
      </c>
      <c r="AK33" s="5">
        <v>57395.6</v>
      </c>
      <c r="AL33" s="4">
        <f t="shared" si="1"/>
        <v>2002763.53</v>
      </c>
      <c r="AM33" s="50"/>
      <c r="AN33" s="50"/>
      <c r="AO33" s="50"/>
      <c r="AP33" s="50"/>
      <c r="AQ33" s="53"/>
      <c r="AR33" s="50" t="s">
        <v>220</v>
      </c>
      <c r="AS33" s="67">
        <v>13235</v>
      </c>
      <c r="AT33" s="53" t="s">
        <v>255</v>
      </c>
      <c r="AU33" s="67">
        <v>13235</v>
      </c>
      <c r="AV33" s="53" t="s">
        <v>255</v>
      </c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</row>
    <row r="34" spans="1:60" ht="51">
      <c r="A34" s="53">
        <v>10</v>
      </c>
      <c r="B34" s="50" t="s">
        <v>263</v>
      </c>
      <c r="C34" s="64" t="s">
        <v>264</v>
      </c>
      <c r="D34" s="50" t="s">
        <v>130</v>
      </c>
      <c r="E34" s="50" t="s">
        <v>148</v>
      </c>
      <c r="F34" s="84" t="s">
        <v>272</v>
      </c>
      <c r="G34" s="51" t="s">
        <v>265</v>
      </c>
      <c r="H34" s="26" t="s">
        <v>266</v>
      </c>
      <c r="I34" s="79" t="s">
        <v>270</v>
      </c>
      <c r="J34" s="50" t="s">
        <v>271</v>
      </c>
      <c r="K34" s="50" t="s">
        <v>267</v>
      </c>
      <c r="L34" s="5">
        <v>5766386</v>
      </c>
      <c r="M34" s="51">
        <v>13244</v>
      </c>
      <c r="N34" s="50" t="s">
        <v>267</v>
      </c>
      <c r="O34" s="50" t="s">
        <v>268</v>
      </c>
      <c r="P34" s="50">
        <v>101</v>
      </c>
      <c r="Q34" s="50"/>
      <c r="R34" s="50"/>
      <c r="S34" s="50"/>
      <c r="T34" s="50" t="s">
        <v>209</v>
      </c>
      <c r="U34" s="50"/>
      <c r="V34" s="50"/>
      <c r="W34" s="50"/>
      <c r="X34" s="50"/>
      <c r="Y34" s="50"/>
      <c r="Z34" s="50"/>
      <c r="AA34" s="50"/>
      <c r="AB34" s="50"/>
      <c r="AC34" s="50"/>
      <c r="AD34" s="5"/>
      <c r="AE34" s="5"/>
      <c r="AF34" s="50"/>
      <c r="AG34" s="50"/>
      <c r="AH34" s="5"/>
      <c r="AI34" s="4">
        <f t="shared" si="0"/>
        <v>5766386</v>
      </c>
      <c r="AJ34" s="5">
        <f>3723830+468020</f>
        <v>4191850</v>
      </c>
      <c r="AK34" s="5">
        <f>358250+603956+12300</f>
        <v>974506</v>
      </c>
      <c r="AL34" s="4">
        <f t="shared" si="1"/>
        <v>5166356</v>
      </c>
      <c r="AM34" s="50" t="s">
        <v>264</v>
      </c>
      <c r="AN34" s="50" t="s">
        <v>265</v>
      </c>
      <c r="AO34" s="50" t="s">
        <v>273</v>
      </c>
      <c r="AP34" s="51">
        <v>13233</v>
      </c>
      <c r="AQ34" s="50" t="s">
        <v>269</v>
      </c>
      <c r="AR34" s="50"/>
      <c r="AS34" s="67"/>
      <c r="AT34" s="53"/>
      <c r="AU34" s="67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</row>
    <row r="35" spans="1:60" ht="25.5">
      <c r="A35" s="45">
        <v>11</v>
      </c>
      <c r="B35" s="46" t="s">
        <v>258</v>
      </c>
      <c r="C35" s="47" t="s">
        <v>259</v>
      </c>
      <c r="D35" s="46" t="s">
        <v>138</v>
      </c>
      <c r="E35" s="46" t="s">
        <v>148</v>
      </c>
      <c r="F35" s="81" t="s">
        <v>260</v>
      </c>
      <c r="G35" s="48">
        <v>13250</v>
      </c>
      <c r="H35" s="22" t="s">
        <v>256</v>
      </c>
      <c r="I35" s="88" t="s">
        <v>257</v>
      </c>
      <c r="J35" s="46" t="s">
        <v>261</v>
      </c>
      <c r="K35" s="46" t="s">
        <v>253</v>
      </c>
      <c r="L35" s="7">
        <v>1137197.6399999999</v>
      </c>
      <c r="M35" s="48">
        <v>13251</v>
      </c>
      <c r="N35" s="46" t="s">
        <v>253</v>
      </c>
      <c r="O35" s="46" t="s">
        <v>262</v>
      </c>
      <c r="P35" s="46">
        <v>101</v>
      </c>
      <c r="Q35" s="46"/>
      <c r="R35" s="46"/>
      <c r="S35" s="46"/>
      <c r="T35" s="46" t="s">
        <v>209</v>
      </c>
      <c r="U35" s="50"/>
      <c r="V35" s="50"/>
      <c r="W35" s="50"/>
      <c r="X35" s="50"/>
      <c r="Y35" s="50"/>
      <c r="Z35" s="50"/>
      <c r="AA35" s="50"/>
      <c r="AB35" s="50"/>
      <c r="AC35" s="50"/>
      <c r="AD35" s="5"/>
      <c r="AE35" s="5"/>
      <c r="AF35" s="50"/>
      <c r="AG35" s="50"/>
      <c r="AH35" s="5"/>
      <c r="AI35" s="4">
        <f t="shared" si="0"/>
        <v>1137197.6399999999</v>
      </c>
      <c r="AJ35" s="5">
        <f>688636.36+94766.47</f>
        <v>783402.83</v>
      </c>
      <c r="AK35" s="5">
        <f>94766.47+94766.47</f>
        <v>189532.94</v>
      </c>
      <c r="AL35" s="4">
        <f t="shared" si="1"/>
        <v>972935.77</v>
      </c>
      <c r="AM35" s="50"/>
      <c r="AN35" s="50"/>
      <c r="AO35" s="50"/>
      <c r="AP35" s="50"/>
      <c r="AQ35" s="53"/>
      <c r="AR35" s="50" t="s">
        <v>220</v>
      </c>
      <c r="AS35" s="67">
        <v>13250</v>
      </c>
      <c r="AT35" s="53" t="s">
        <v>253</v>
      </c>
      <c r="AU35" s="67">
        <v>13250</v>
      </c>
      <c r="AV35" s="53" t="s">
        <v>253</v>
      </c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</row>
    <row r="36" spans="1:60">
      <c r="A36" s="45"/>
      <c r="B36" s="46"/>
      <c r="C36" s="47"/>
      <c r="D36" s="46"/>
      <c r="E36" s="46"/>
      <c r="F36" s="81"/>
      <c r="G36" s="48"/>
      <c r="H36" s="22"/>
      <c r="I36" s="88"/>
      <c r="J36" s="46"/>
      <c r="K36" s="46"/>
      <c r="L36" s="7"/>
      <c r="M36" s="48"/>
      <c r="N36" s="46"/>
      <c r="O36" s="46"/>
      <c r="P36" s="46"/>
      <c r="Q36" s="46"/>
      <c r="R36" s="46"/>
      <c r="S36" s="46"/>
      <c r="T36" s="46"/>
      <c r="U36" s="50" t="s">
        <v>210</v>
      </c>
      <c r="V36" s="50" t="s">
        <v>124</v>
      </c>
      <c r="W36" s="65">
        <v>45002</v>
      </c>
      <c r="X36" s="51">
        <v>13495</v>
      </c>
      <c r="Y36" s="50" t="s">
        <v>375</v>
      </c>
      <c r="Z36" s="65">
        <v>45009</v>
      </c>
      <c r="AA36" s="65">
        <v>45374</v>
      </c>
      <c r="AB36" s="52">
        <v>2.5000000000000001E-2</v>
      </c>
      <c r="AC36" s="50"/>
      <c r="AD36" s="5">
        <v>28429.919999999998</v>
      </c>
      <c r="AE36" s="5"/>
      <c r="AF36" s="50"/>
      <c r="AG36" s="50"/>
      <c r="AH36" s="5"/>
      <c r="AI36" s="4">
        <f t="shared" si="0"/>
        <v>0</v>
      </c>
      <c r="AJ36" s="5"/>
      <c r="AK36" s="5"/>
      <c r="AL36" s="4">
        <f t="shared" si="1"/>
        <v>0</v>
      </c>
      <c r="AM36" s="50"/>
      <c r="AN36" s="50"/>
      <c r="AO36" s="50"/>
      <c r="AP36" s="50"/>
      <c r="AQ36" s="53"/>
      <c r="AR36" s="50"/>
      <c r="AS36" s="67"/>
      <c r="AT36" s="53"/>
      <c r="AU36" s="67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</row>
    <row r="37" spans="1:60" ht="25.5">
      <c r="A37" s="53">
        <v>12</v>
      </c>
      <c r="B37" s="50" t="s">
        <v>238</v>
      </c>
      <c r="C37" s="64" t="s">
        <v>239</v>
      </c>
      <c r="D37" s="50" t="s">
        <v>150</v>
      </c>
      <c r="E37" s="50" t="s">
        <v>148</v>
      </c>
      <c r="F37" s="84" t="s">
        <v>240</v>
      </c>
      <c r="G37" s="51">
        <v>13258</v>
      </c>
      <c r="H37" s="26" t="s">
        <v>235</v>
      </c>
      <c r="I37" s="79" t="s">
        <v>237</v>
      </c>
      <c r="J37" s="50" t="s">
        <v>241</v>
      </c>
      <c r="K37" s="50" t="s">
        <v>242</v>
      </c>
      <c r="L37" s="5">
        <v>4250</v>
      </c>
      <c r="M37" s="51">
        <v>13258</v>
      </c>
      <c r="N37" s="50" t="s">
        <v>242</v>
      </c>
      <c r="O37" s="50" t="s">
        <v>243</v>
      </c>
      <c r="P37" s="50">
        <v>101</v>
      </c>
      <c r="Q37" s="50"/>
      <c r="R37" s="50"/>
      <c r="S37" s="50"/>
      <c r="T37" s="50" t="s">
        <v>244</v>
      </c>
      <c r="U37" s="50"/>
      <c r="V37" s="50"/>
      <c r="W37" s="50"/>
      <c r="X37" s="50"/>
      <c r="Y37" s="50"/>
      <c r="Z37" s="50"/>
      <c r="AA37" s="50"/>
      <c r="AB37" s="50"/>
      <c r="AC37" s="50"/>
      <c r="AD37" s="5"/>
      <c r="AE37" s="5"/>
      <c r="AF37" s="50"/>
      <c r="AG37" s="50"/>
      <c r="AH37" s="5"/>
      <c r="AI37" s="4">
        <f t="shared" si="0"/>
        <v>4250</v>
      </c>
      <c r="AJ37" s="5">
        <v>4250</v>
      </c>
      <c r="AK37" s="5">
        <v>0</v>
      </c>
      <c r="AL37" s="4">
        <f t="shared" si="1"/>
        <v>4250</v>
      </c>
      <c r="AM37" s="50"/>
      <c r="AN37" s="50"/>
      <c r="AO37" s="50"/>
      <c r="AP37" s="50"/>
      <c r="AQ37" s="53"/>
      <c r="AR37" s="50" t="s">
        <v>254</v>
      </c>
      <c r="AS37" s="67">
        <v>13250</v>
      </c>
      <c r="AT37" s="53" t="s">
        <v>253</v>
      </c>
      <c r="AU37" s="67">
        <v>13250</v>
      </c>
      <c r="AV37" s="53" t="s">
        <v>253</v>
      </c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</row>
    <row r="38" spans="1:60" ht="38.25">
      <c r="A38" s="53">
        <v>13</v>
      </c>
      <c r="B38" s="51" t="s">
        <v>229</v>
      </c>
      <c r="C38" s="64" t="s">
        <v>228</v>
      </c>
      <c r="D38" s="50" t="s">
        <v>223</v>
      </c>
      <c r="E38" s="50" t="s">
        <v>148</v>
      </c>
      <c r="F38" s="84" t="s">
        <v>230</v>
      </c>
      <c r="G38" s="51">
        <v>13217</v>
      </c>
      <c r="H38" s="26" t="s">
        <v>236</v>
      </c>
      <c r="I38" s="79" t="s">
        <v>231</v>
      </c>
      <c r="J38" s="50" t="s">
        <v>232</v>
      </c>
      <c r="K38" s="50" t="s">
        <v>233</v>
      </c>
      <c r="L38" s="5">
        <v>21100</v>
      </c>
      <c r="M38" s="51">
        <v>13281</v>
      </c>
      <c r="N38" s="50" t="s">
        <v>233</v>
      </c>
      <c r="O38" s="65">
        <v>44946</v>
      </c>
      <c r="P38" s="50">
        <v>101</v>
      </c>
      <c r="Q38" s="50"/>
      <c r="R38" s="50"/>
      <c r="S38" s="50"/>
      <c r="T38" s="50" t="s">
        <v>211</v>
      </c>
      <c r="U38" s="50"/>
      <c r="V38" s="50"/>
      <c r="W38" s="50"/>
      <c r="X38" s="50"/>
      <c r="Y38" s="50"/>
      <c r="Z38" s="50"/>
      <c r="AA38" s="50"/>
      <c r="AB38" s="50"/>
      <c r="AC38" s="50"/>
      <c r="AD38" s="5"/>
      <c r="AE38" s="5"/>
      <c r="AF38" s="50"/>
      <c r="AG38" s="50"/>
      <c r="AH38" s="5"/>
      <c r="AI38" s="4">
        <f t="shared" si="0"/>
        <v>21100</v>
      </c>
      <c r="AJ38" s="5">
        <v>21100</v>
      </c>
      <c r="AK38" s="5">
        <v>0</v>
      </c>
      <c r="AL38" s="4">
        <f t="shared" si="1"/>
        <v>21100</v>
      </c>
      <c r="AM38" s="50" t="s">
        <v>222</v>
      </c>
      <c r="AN38" s="51">
        <v>13217</v>
      </c>
      <c r="AO38" s="50" t="s">
        <v>234</v>
      </c>
      <c r="AP38" s="51">
        <v>13281</v>
      </c>
      <c r="AQ38" s="53"/>
      <c r="AR38" s="50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</row>
    <row r="39" spans="1:60" ht="38.25">
      <c r="A39" s="53">
        <v>14</v>
      </c>
      <c r="B39" s="50" t="s">
        <v>279</v>
      </c>
      <c r="C39" s="64" t="s">
        <v>278</v>
      </c>
      <c r="D39" s="50" t="s">
        <v>223</v>
      </c>
      <c r="E39" s="50" t="s">
        <v>148</v>
      </c>
      <c r="F39" s="84" t="s">
        <v>280</v>
      </c>
      <c r="G39" s="51">
        <v>13266</v>
      </c>
      <c r="H39" s="26" t="s">
        <v>276</v>
      </c>
      <c r="I39" s="79" t="s">
        <v>281</v>
      </c>
      <c r="J39" s="50" t="s">
        <v>282</v>
      </c>
      <c r="K39" s="65">
        <v>44736</v>
      </c>
      <c r="L39" s="5">
        <v>55000</v>
      </c>
      <c r="M39" s="51">
        <v>13322</v>
      </c>
      <c r="N39" s="50" t="s">
        <v>283</v>
      </c>
      <c r="O39" s="65" t="s">
        <v>294</v>
      </c>
      <c r="P39" s="50">
        <v>101</v>
      </c>
      <c r="Q39" s="50"/>
      <c r="R39" s="50"/>
      <c r="S39" s="50"/>
      <c r="T39" s="50" t="s">
        <v>284</v>
      </c>
      <c r="U39" s="50"/>
      <c r="V39" s="50" t="s">
        <v>124</v>
      </c>
      <c r="W39" s="50" t="s">
        <v>293</v>
      </c>
      <c r="X39" s="51">
        <v>13385</v>
      </c>
      <c r="Y39" s="50" t="s">
        <v>134</v>
      </c>
      <c r="Z39" s="50" t="s">
        <v>283</v>
      </c>
      <c r="AA39" s="50" t="s">
        <v>294</v>
      </c>
      <c r="AB39" s="68">
        <v>0.25</v>
      </c>
      <c r="AC39" s="50"/>
      <c r="AD39" s="5">
        <v>13750</v>
      </c>
      <c r="AE39" s="5"/>
      <c r="AF39" s="50"/>
      <c r="AG39" s="50"/>
      <c r="AH39" s="5"/>
      <c r="AI39" s="4">
        <f t="shared" si="0"/>
        <v>55000</v>
      </c>
      <c r="AJ39" s="5">
        <f>50856.77+15449.09</f>
        <v>66305.86</v>
      </c>
      <c r="AK39" s="5">
        <v>0</v>
      </c>
      <c r="AL39" s="4">
        <f t="shared" si="1"/>
        <v>66305.86</v>
      </c>
      <c r="AM39" s="50"/>
      <c r="AN39" s="51"/>
      <c r="AO39" s="50"/>
      <c r="AP39" s="51"/>
      <c r="AQ39" s="53"/>
      <c r="AR39" s="50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</row>
    <row r="40" spans="1:60" ht="25.5">
      <c r="A40" s="53">
        <v>15</v>
      </c>
      <c r="B40" s="50" t="s">
        <v>290</v>
      </c>
      <c r="C40" s="64" t="s">
        <v>385</v>
      </c>
      <c r="D40" s="50" t="s">
        <v>135</v>
      </c>
      <c r="E40" s="50" t="s">
        <v>148</v>
      </c>
      <c r="F40" s="84" t="s">
        <v>292</v>
      </c>
      <c r="G40" s="51">
        <v>13215</v>
      </c>
      <c r="H40" s="26" t="s">
        <v>277</v>
      </c>
      <c r="I40" s="79" t="s">
        <v>288</v>
      </c>
      <c r="J40" s="50" t="s">
        <v>289</v>
      </c>
      <c r="K40" s="65" t="s">
        <v>287</v>
      </c>
      <c r="L40" s="5">
        <v>42000</v>
      </c>
      <c r="M40" s="51">
        <v>13343</v>
      </c>
      <c r="N40" s="50" t="s">
        <v>291</v>
      </c>
      <c r="O40" s="65" t="s">
        <v>291</v>
      </c>
      <c r="P40" s="50">
        <v>101</v>
      </c>
      <c r="Q40" s="50"/>
      <c r="R40" s="50"/>
      <c r="S40" s="50"/>
      <c r="T40" s="50" t="s">
        <v>209</v>
      </c>
      <c r="U40" s="50"/>
      <c r="V40" s="50"/>
      <c r="W40" s="50"/>
      <c r="X40" s="50"/>
      <c r="Y40" s="50"/>
      <c r="Z40" s="50"/>
      <c r="AA40" s="50"/>
      <c r="AB40" s="50"/>
      <c r="AC40" s="50"/>
      <c r="AD40" s="5"/>
      <c r="AE40" s="5"/>
      <c r="AF40" s="50"/>
      <c r="AG40" s="50"/>
      <c r="AH40" s="5"/>
      <c r="AI40" s="4">
        <f t="shared" si="0"/>
        <v>42000</v>
      </c>
      <c r="AJ40" s="5">
        <f>10500+7000</f>
        <v>17500</v>
      </c>
      <c r="AK40" s="5">
        <f>3500+3500+3500+3500</f>
        <v>14000</v>
      </c>
      <c r="AL40" s="4">
        <f t="shared" si="1"/>
        <v>31500</v>
      </c>
      <c r="AM40" s="50"/>
      <c r="AN40" s="51"/>
      <c r="AO40" s="50"/>
      <c r="AP40" s="51"/>
      <c r="AQ40" s="53"/>
      <c r="AR40" s="50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</row>
    <row r="41" spans="1:60" ht="38.25">
      <c r="A41" s="53">
        <v>16</v>
      </c>
      <c r="B41" s="50" t="s">
        <v>299</v>
      </c>
      <c r="C41" s="64" t="s">
        <v>300</v>
      </c>
      <c r="D41" s="50" t="s">
        <v>135</v>
      </c>
      <c r="E41" s="50" t="s">
        <v>148</v>
      </c>
      <c r="F41" s="84" t="s">
        <v>139</v>
      </c>
      <c r="G41" s="51">
        <v>13322</v>
      </c>
      <c r="H41" s="26" t="s">
        <v>302</v>
      </c>
      <c r="I41" s="91" t="s">
        <v>298</v>
      </c>
      <c r="J41" s="50" t="s">
        <v>297</v>
      </c>
      <c r="K41" s="65" t="s">
        <v>197</v>
      </c>
      <c r="L41" s="5">
        <v>72500</v>
      </c>
      <c r="M41" s="51">
        <v>13370</v>
      </c>
      <c r="N41" s="65" t="s">
        <v>197</v>
      </c>
      <c r="O41" s="65" t="s">
        <v>301</v>
      </c>
      <c r="P41" s="50">
        <v>101</v>
      </c>
      <c r="Q41" s="50"/>
      <c r="R41" s="50"/>
      <c r="S41" s="50"/>
      <c r="T41" s="50" t="s">
        <v>209</v>
      </c>
      <c r="U41" s="50"/>
      <c r="V41" s="50"/>
      <c r="W41" s="50"/>
      <c r="X41" s="50"/>
      <c r="Y41" s="50"/>
      <c r="Z41" s="50"/>
      <c r="AA41" s="50"/>
      <c r="AB41" s="50"/>
      <c r="AC41" s="50"/>
      <c r="AD41" s="5"/>
      <c r="AE41" s="5"/>
      <c r="AF41" s="50"/>
      <c r="AG41" s="50"/>
      <c r="AH41" s="5"/>
      <c r="AI41" s="4">
        <f t="shared" si="0"/>
        <v>72500</v>
      </c>
      <c r="AJ41" s="5">
        <f>12263.4+5559.6+5033.4</f>
        <v>22856.400000000001</v>
      </c>
      <c r="AK41" s="5">
        <v>13143.4</v>
      </c>
      <c r="AL41" s="4">
        <f t="shared" si="1"/>
        <v>35999.800000000003</v>
      </c>
      <c r="AM41" s="50"/>
      <c r="AN41" s="51"/>
      <c r="AO41" s="50"/>
      <c r="AP41" s="51"/>
      <c r="AQ41" s="53"/>
      <c r="AR41" s="50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</row>
    <row r="42" spans="1:60" ht="25.5">
      <c r="A42" s="53">
        <v>17</v>
      </c>
      <c r="B42" s="50" t="s">
        <v>308</v>
      </c>
      <c r="C42" s="64" t="s">
        <v>308</v>
      </c>
      <c r="D42" s="50" t="s">
        <v>121</v>
      </c>
      <c r="E42" s="50" t="s">
        <v>148</v>
      </c>
      <c r="F42" s="84" t="s">
        <v>169</v>
      </c>
      <c r="G42" s="51" t="s">
        <v>309</v>
      </c>
      <c r="H42" s="26" t="s">
        <v>307</v>
      </c>
      <c r="I42" s="91" t="s">
        <v>170</v>
      </c>
      <c r="J42" s="50" t="s">
        <v>171</v>
      </c>
      <c r="K42" s="65" t="s">
        <v>310</v>
      </c>
      <c r="L42" s="5">
        <v>343637.8</v>
      </c>
      <c r="M42" s="51">
        <v>13398</v>
      </c>
      <c r="N42" s="65" t="s">
        <v>310</v>
      </c>
      <c r="O42" s="65" t="s">
        <v>311</v>
      </c>
      <c r="P42" s="50">
        <v>101</v>
      </c>
      <c r="Q42" s="50"/>
      <c r="R42" s="50"/>
      <c r="S42" s="50"/>
      <c r="T42" s="50" t="s">
        <v>209</v>
      </c>
      <c r="U42" s="50"/>
      <c r="V42" s="50"/>
      <c r="W42" s="50"/>
      <c r="X42" s="50"/>
      <c r="Y42" s="50"/>
      <c r="Z42" s="50"/>
      <c r="AA42" s="50"/>
      <c r="AB42" s="50"/>
      <c r="AC42" s="50"/>
      <c r="AD42" s="5"/>
      <c r="AE42" s="5"/>
      <c r="AF42" s="50"/>
      <c r="AG42" s="50"/>
      <c r="AH42" s="5"/>
      <c r="AI42" s="4">
        <f t="shared" si="0"/>
        <v>343637.8</v>
      </c>
      <c r="AJ42" s="5">
        <f>24736.92+12029.43+7776</f>
        <v>44542.35</v>
      </c>
      <c r="AK42" s="5">
        <f>11598.33+9111.87+9422.68+22593.82+21823.54</f>
        <v>74550.239999999991</v>
      </c>
      <c r="AL42" s="4">
        <f t="shared" si="1"/>
        <v>119092.59</v>
      </c>
      <c r="AM42" s="50"/>
      <c r="AN42" s="51"/>
      <c r="AO42" s="50"/>
      <c r="AP42" s="51"/>
      <c r="AQ42" s="53"/>
      <c r="AR42" s="50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</row>
    <row r="43" spans="1:60" ht="51">
      <c r="A43" s="53">
        <v>18</v>
      </c>
      <c r="B43" s="50" t="s">
        <v>314</v>
      </c>
      <c r="C43" s="64" t="s">
        <v>315</v>
      </c>
      <c r="D43" s="50" t="s">
        <v>135</v>
      </c>
      <c r="E43" s="50" t="s">
        <v>148</v>
      </c>
      <c r="F43" s="84" t="s">
        <v>316</v>
      </c>
      <c r="G43" s="51">
        <v>13160</v>
      </c>
      <c r="H43" s="26" t="s">
        <v>317</v>
      </c>
      <c r="I43" s="91" t="s">
        <v>318</v>
      </c>
      <c r="J43" s="50" t="s">
        <v>319</v>
      </c>
      <c r="K43" s="65" t="s">
        <v>320</v>
      </c>
      <c r="L43" s="5">
        <v>100000</v>
      </c>
      <c r="M43" s="51">
        <v>13423</v>
      </c>
      <c r="N43" s="65" t="s">
        <v>221</v>
      </c>
      <c r="O43" s="65" t="s">
        <v>296</v>
      </c>
      <c r="P43" s="50">
        <v>101</v>
      </c>
      <c r="Q43" s="50"/>
      <c r="R43" s="50"/>
      <c r="S43" s="50"/>
      <c r="T43" s="50" t="s">
        <v>209</v>
      </c>
      <c r="U43" s="50"/>
      <c r="V43" s="50"/>
      <c r="W43" s="50"/>
      <c r="X43" s="50"/>
      <c r="Y43" s="50"/>
      <c r="Z43" s="50"/>
      <c r="AA43" s="50"/>
      <c r="AB43" s="50"/>
      <c r="AC43" s="50"/>
      <c r="AD43" s="5"/>
      <c r="AE43" s="5"/>
      <c r="AF43" s="50"/>
      <c r="AG43" s="50"/>
      <c r="AH43" s="5"/>
      <c r="AI43" s="4">
        <f t="shared" si="0"/>
        <v>100000</v>
      </c>
      <c r="AJ43" s="5"/>
      <c r="AK43" s="5">
        <v>0</v>
      </c>
      <c r="AL43" s="4">
        <f t="shared" si="1"/>
        <v>0</v>
      </c>
      <c r="AM43" s="50"/>
      <c r="AN43" s="51"/>
      <c r="AO43" s="50"/>
      <c r="AP43" s="51"/>
      <c r="AQ43" s="53"/>
      <c r="AR43" s="50"/>
      <c r="AS43" s="67"/>
      <c r="AT43" s="53"/>
      <c r="AU43" s="67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</row>
    <row r="44" spans="1:60" ht="38.25">
      <c r="A44" s="53">
        <v>19</v>
      </c>
      <c r="B44" s="50" t="s">
        <v>324</v>
      </c>
      <c r="C44" s="64" t="s">
        <v>325</v>
      </c>
      <c r="D44" s="50" t="s">
        <v>135</v>
      </c>
      <c r="E44" s="50" t="s">
        <v>336</v>
      </c>
      <c r="F44" s="84" t="s">
        <v>326</v>
      </c>
      <c r="G44" s="51">
        <v>13242</v>
      </c>
      <c r="H44" s="26" t="s">
        <v>327</v>
      </c>
      <c r="I44" s="91" t="s">
        <v>328</v>
      </c>
      <c r="J44" s="50" t="s">
        <v>329</v>
      </c>
      <c r="K44" s="65" t="s">
        <v>221</v>
      </c>
      <c r="L44" s="5">
        <v>149500</v>
      </c>
      <c r="M44" s="51">
        <v>13427</v>
      </c>
      <c r="N44" s="65" t="s">
        <v>330</v>
      </c>
      <c r="O44" s="65" t="s">
        <v>331</v>
      </c>
      <c r="P44" s="50">
        <v>101</v>
      </c>
      <c r="Q44" s="50"/>
      <c r="R44" s="50"/>
      <c r="S44" s="50"/>
      <c r="T44" s="50" t="s">
        <v>332</v>
      </c>
      <c r="U44" s="50"/>
      <c r="V44" s="50"/>
      <c r="W44" s="50"/>
      <c r="X44" s="50"/>
      <c r="Y44" s="50"/>
      <c r="Z44" s="50"/>
      <c r="AA44" s="50"/>
      <c r="AB44" s="50"/>
      <c r="AC44" s="50"/>
      <c r="AD44" s="5"/>
      <c r="AE44" s="5"/>
      <c r="AF44" s="50"/>
      <c r="AG44" s="50"/>
      <c r="AH44" s="5"/>
      <c r="AI44" s="4">
        <f t="shared" si="0"/>
        <v>149500</v>
      </c>
      <c r="AJ44" s="5"/>
      <c r="AK44" s="5">
        <v>7495.35</v>
      </c>
      <c r="AL44" s="4">
        <f t="shared" si="1"/>
        <v>7495.35</v>
      </c>
      <c r="AM44" s="50" t="s">
        <v>274</v>
      </c>
      <c r="AN44" s="51">
        <v>13281</v>
      </c>
      <c r="AO44" s="50" t="s">
        <v>333</v>
      </c>
      <c r="AP44" s="51">
        <v>13399</v>
      </c>
      <c r="AQ44" s="53"/>
      <c r="AR44" s="50"/>
      <c r="AS44" s="67"/>
      <c r="AT44" s="53"/>
      <c r="AU44" s="67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</row>
    <row r="45" spans="1:60" ht="25.5">
      <c r="A45" s="53">
        <v>20</v>
      </c>
      <c r="B45" s="51" t="s">
        <v>335</v>
      </c>
      <c r="C45" s="64" t="s">
        <v>334</v>
      </c>
      <c r="D45" s="50" t="s">
        <v>121</v>
      </c>
      <c r="E45" s="50" t="s">
        <v>148</v>
      </c>
      <c r="F45" s="84" t="s">
        <v>337</v>
      </c>
      <c r="G45" s="51"/>
      <c r="H45" s="26" t="s">
        <v>338</v>
      </c>
      <c r="I45" s="91" t="s">
        <v>339</v>
      </c>
      <c r="J45" s="50" t="s">
        <v>340</v>
      </c>
      <c r="K45" s="65" t="s">
        <v>341</v>
      </c>
      <c r="L45" s="5">
        <v>250000</v>
      </c>
      <c r="M45" s="51">
        <v>13427</v>
      </c>
      <c r="N45" s="65" t="s">
        <v>341</v>
      </c>
      <c r="O45" s="65" t="s">
        <v>342</v>
      </c>
      <c r="P45" s="50">
        <v>101</v>
      </c>
      <c r="Q45" s="50"/>
      <c r="R45" s="50"/>
      <c r="S45" s="50"/>
      <c r="T45" s="50" t="s">
        <v>284</v>
      </c>
      <c r="U45" s="50"/>
      <c r="V45" s="50"/>
      <c r="W45" s="50"/>
      <c r="X45" s="50"/>
      <c r="Y45" s="50"/>
      <c r="Z45" s="50"/>
      <c r="AA45" s="50"/>
      <c r="AB45" s="50"/>
      <c r="AC45" s="50"/>
      <c r="AD45" s="5"/>
      <c r="AE45" s="5"/>
      <c r="AF45" s="50"/>
      <c r="AG45" s="50"/>
      <c r="AH45" s="5"/>
      <c r="AI45" s="4">
        <f t="shared" si="0"/>
        <v>250000</v>
      </c>
      <c r="AJ45" s="5"/>
      <c r="AK45" s="5">
        <f>11697.75+140+20062.04+18284.25</f>
        <v>50184.04</v>
      </c>
      <c r="AL45" s="4">
        <f t="shared" si="1"/>
        <v>50184.04</v>
      </c>
      <c r="AM45" s="50" t="s">
        <v>222</v>
      </c>
      <c r="AN45" s="51">
        <v>1721</v>
      </c>
      <c r="AO45" s="50" t="s">
        <v>343</v>
      </c>
      <c r="AP45" s="51">
        <v>13417</v>
      </c>
      <c r="AQ45" s="53"/>
      <c r="AR45" s="50"/>
      <c r="AS45" s="67"/>
      <c r="AT45" s="53"/>
      <c r="AU45" s="67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</row>
    <row r="46" spans="1:60" ht="25.5">
      <c r="A46" s="53">
        <v>21</v>
      </c>
      <c r="B46" s="50" t="s">
        <v>290</v>
      </c>
      <c r="C46" s="64" t="s">
        <v>344</v>
      </c>
      <c r="D46" s="50" t="s">
        <v>121</v>
      </c>
      <c r="E46" s="50" t="s">
        <v>148</v>
      </c>
      <c r="F46" s="84" t="s">
        <v>345</v>
      </c>
      <c r="G46" s="51">
        <v>13294</v>
      </c>
      <c r="H46" s="26" t="s">
        <v>346</v>
      </c>
      <c r="I46" s="91" t="s">
        <v>347</v>
      </c>
      <c r="J46" s="50" t="s">
        <v>348</v>
      </c>
      <c r="K46" s="65" t="s">
        <v>349</v>
      </c>
      <c r="L46" s="5">
        <v>73992</v>
      </c>
      <c r="M46" s="51">
        <v>13428</v>
      </c>
      <c r="N46" s="65" t="s">
        <v>349</v>
      </c>
      <c r="O46" s="65" t="s">
        <v>350</v>
      </c>
      <c r="P46" s="50">
        <v>101</v>
      </c>
      <c r="Q46" s="50"/>
      <c r="R46" s="50"/>
      <c r="S46" s="50"/>
      <c r="T46" s="50" t="s">
        <v>209</v>
      </c>
      <c r="U46" s="50"/>
      <c r="V46" s="50"/>
      <c r="W46" s="50"/>
      <c r="X46" s="50"/>
      <c r="Y46" s="50"/>
      <c r="Z46" s="50"/>
      <c r="AA46" s="50"/>
      <c r="AB46" s="50"/>
      <c r="AC46" s="50"/>
      <c r="AD46" s="5"/>
      <c r="AE46" s="5"/>
      <c r="AF46" s="50"/>
      <c r="AG46" s="50"/>
      <c r="AH46" s="5"/>
      <c r="AI46" s="4">
        <f t="shared" si="0"/>
        <v>73992</v>
      </c>
      <c r="AJ46" s="5"/>
      <c r="AK46" s="5">
        <f>18498+6166+6166+6166</f>
        <v>36996</v>
      </c>
      <c r="AL46" s="4">
        <f t="shared" si="1"/>
        <v>36996</v>
      </c>
      <c r="AM46" s="50"/>
      <c r="AN46" s="51"/>
      <c r="AO46" s="50"/>
      <c r="AP46" s="51"/>
      <c r="AQ46" s="53"/>
      <c r="AR46" s="50"/>
      <c r="AS46" s="67"/>
      <c r="AT46" s="53"/>
      <c r="AU46" s="67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</row>
    <row r="47" spans="1:60" ht="25.5">
      <c r="A47" s="53">
        <v>22</v>
      </c>
      <c r="B47" s="50" t="s">
        <v>290</v>
      </c>
      <c r="C47" s="64" t="s">
        <v>344</v>
      </c>
      <c r="D47" s="50" t="s">
        <v>121</v>
      </c>
      <c r="E47" s="50" t="s">
        <v>148</v>
      </c>
      <c r="F47" s="84" t="s">
        <v>351</v>
      </c>
      <c r="G47" s="51">
        <v>13294</v>
      </c>
      <c r="H47" s="26" t="s">
        <v>353</v>
      </c>
      <c r="I47" s="91" t="s">
        <v>347</v>
      </c>
      <c r="J47" s="50" t="s">
        <v>348</v>
      </c>
      <c r="K47" s="65" t="s">
        <v>352</v>
      </c>
      <c r="L47" s="5">
        <v>30000</v>
      </c>
      <c r="M47" s="51">
        <v>13468</v>
      </c>
      <c r="N47" s="65" t="s">
        <v>352</v>
      </c>
      <c r="O47" s="65" t="s">
        <v>354</v>
      </c>
      <c r="P47" s="50">
        <v>101</v>
      </c>
      <c r="Q47" s="50"/>
      <c r="R47" s="50"/>
      <c r="S47" s="50"/>
      <c r="T47" s="50" t="s">
        <v>209</v>
      </c>
      <c r="U47" s="50"/>
      <c r="V47" s="50"/>
      <c r="W47" s="50"/>
      <c r="X47" s="50"/>
      <c r="Y47" s="50"/>
      <c r="Z47" s="50"/>
      <c r="AA47" s="50"/>
      <c r="AB47" s="50"/>
      <c r="AC47" s="50"/>
      <c r="AD47" s="5"/>
      <c r="AE47" s="5"/>
      <c r="AF47" s="50"/>
      <c r="AG47" s="50"/>
      <c r="AH47" s="5"/>
      <c r="AI47" s="4">
        <f t="shared" si="0"/>
        <v>30000</v>
      </c>
      <c r="AJ47" s="5"/>
      <c r="AK47" s="5">
        <f>5000+2500+2500+2500</f>
        <v>12500</v>
      </c>
      <c r="AL47" s="4">
        <f t="shared" si="1"/>
        <v>12500</v>
      </c>
      <c r="AM47" s="50"/>
      <c r="AN47" s="51"/>
      <c r="AO47" s="50"/>
      <c r="AP47" s="51"/>
      <c r="AQ47" s="53"/>
      <c r="AR47" s="50"/>
      <c r="AS47" s="67"/>
      <c r="AT47" s="53"/>
      <c r="AU47" s="67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</row>
    <row r="48" spans="1:60" ht="25.5">
      <c r="A48" s="53">
        <v>23</v>
      </c>
      <c r="B48" s="50" t="s">
        <v>355</v>
      </c>
      <c r="C48" s="64" t="s">
        <v>356</v>
      </c>
      <c r="D48" s="50" t="s">
        <v>121</v>
      </c>
      <c r="E48" s="50" t="s">
        <v>148</v>
      </c>
      <c r="F48" s="84" t="s">
        <v>357</v>
      </c>
      <c r="G48" s="51">
        <v>13423</v>
      </c>
      <c r="H48" s="26" t="s">
        <v>358</v>
      </c>
      <c r="I48" s="91" t="s">
        <v>359</v>
      </c>
      <c r="J48" s="50" t="s">
        <v>360</v>
      </c>
      <c r="K48" s="65" t="s">
        <v>361</v>
      </c>
      <c r="L48" s="5">
        <v>9714</v>
      </c>
      <c r="M48" s="51">
        <v>13467</v>
      </c>
      <c r="N48" s="65" t="s">
        <v>361</v>
      </c>
      <c r="O48" s="65" t="s">
        <v>362</v>
      </c>
      <c r="P48" s="50">
        <v>101</v>
      </c>
      <c r="Q48" s="50"/>
      <c r="R48" s="50"/>
      <c r="S48" s="50"/>
      <c r="T48" s="50" t="s">
        <v>211</v>
      </c>
      <c r="U48" s="50"/>
      <c r="V48" s="50"/>
      <c r="W48" s="50"/>
      <c r="X48" s="50"/>
      <c r="Y48" s="50"/>
      <c r="Z48" s="50"/>
      <c r="AA48" s="50"/>
      <c r="AB48" s="50"/>
      <c r="AC48" s="50"/>
      <c r="AD48" s="5"/>
      <c r="AE48" s="5"/>
      <c r="AF48" s="50"/>
      <c r="AG48" s="50"/>
      <c r="AH48" s="5"/>
      <c r="AI48" s="4">
        <f t="shared" si="0"/>
        <v>9714</v>
      </c>
      <c r="AJ48" s="5"/>
      <c r="AK48" s="5"/>
      <c r="AL48" s="4">
        <f t="shared" si="1"/>
        <v>0</v>
      </c>
      <c r="AM48" s="50"/>
      <c r="AN48" s="51"/>
      <c r="AO48" s="50"/>
      <c r="AP48" s="51"/>
      <c r="AQ48" s="53"/>
      <c r="AR48" s="50"/>
      <c r="AS48" s="67"/>
      <c r="AT48" s="53"/>
      <c r="AU48" s="67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</row>
    <row r="49" spans="1:60" ht="25.5">
      <c r="A49" s="53">
        <v>24</v>
      </c>
      <c r="B49" s="50" t="s">
        <v>355</v>
      </c>
      <c r="C49" s="64" t="s">
        <v>356</v>
      </c>
      <c r="D49" s="50" t="s">
        <v>121</v>
      </c>
      <c r="E49" s="50" t="s">
        <v>148</v>
      </c>
      <c r="F49" s="84" t="s">
        <v>357</v>
      </c>
      <c r="G49" s="51">
        <v>13423</v>
      </c>
      <c r="H49" s="26" t="s">
        <v>363</v>
      </c>
      <c r="I49" s="91" t="s">
        <v>364</v>
      </c>
      <c r="J49" s="50" t="s">
        <v>365</v>
      </c>
      <c r="K49" s="65" t="s">
        <v>361</v>
      </c>
      <c r="L49" s="5">
        <v>5349.5</v>
      </c>
      <c r="M49" s="51">
        <v>13467</v>
      </c>
      <c r="N49" s="65" t="s">
        <v>361</v>
      </c>
      <c r="O49" s="65" t="s">
        <v>362</v>
      </c>
      <c r="P49" s="50">
        <v>101</v>
      </c>
      <c r="Q49" s="50"/>
      <c r="R49" s="50"/>
      <c r="S49" s="50"/>
      <c r="T49" s="50" t="s">
        <v>211</v>
      </c>
      <c r="U49" s="50"/>
      <c r="V49" s="50"/>
      <c r="W49" s="50"/>
      <c r="X49" s="50"/>
      <c r="Y49" s="50"/>
      <c r="Z49" s="50"/>
      <c r="AA49" s="50"/>
      <c r="AB49" s="50"/>
      <c r="AC49" s="50"/>
      <c r="AD49" s="5"/>
      <c r="AE49" s="5"/>
      <c r="AF49" s="50"/>
      <c r="AG49" s="50"/>
      <c r="AH49" s="5"/>
      <c r="AI49" s="4">
        <f t="shared" si="0"/>
        <v>5349.5</v>
      </c>
      <c r="AJ49" s="5"/>
      <c r="AK49" s="5"/>
      <c r="AL49" s="4">
        <f t="shared" si="1"/>
        <v>0</v>
      </c>
      <c r="AM49" s="50"/>
      <c r="AN49" s="51"/>
      <c r="AO49" s="50"/>
      <c r="AP49" s="51"/>
      <c r="AQ49" s="53"/>
      <c r="AR49" s="50"/>
      <c r="AS49" s="67"/>
      <c r="AT49" s="53"/>
      <c r="AU49" s="67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</row>
    <row r="50" spans="1:60" ht="51">
      <c r="A50" s="53">
        <v>25</v>
      </c>
      <c r="B50" s="50" t="s">
        <v>366</v>
      </c>
      <c r="C50" s="64" t="s">
        <v>239</v>
      </c>
      <c r="D50" s="50" t="s">
        <v>150</v>
      </c>
      <c r="E50" s="50" t="s">
        <v>367</v>
      </c>
      <c r="F50" s="84" t="s">
        <v>368</v>
      </c>
      <c r="G50" s="51" t="s">
        <v>367</v>
      </c>
      <c r="H50" s="26" t="s">
        <v>369</v>
      </c>
      <c r="I50" s="79" t="s">
        <v>285</v>
      </c>
      <c r="J50" s="50" t="s">
        <v>286</v>
      </c>
      <c r="K50" s="65" t="s">
        <v>370</v>
      </c>
      <c r="L50" s="5">
        <v>11196</v>
      </c>
      <c r="M50" s="51">
        <v>13467</v>
      </c>
      <c r="N50" s="65" t="s">
        <v>370</v>
      </c>
      <c r="O50" s="65" t="s">
        <v>371</v>
      </c>
      <c r="P50" s="50">
        <v>101</v>
      </c>
      <c r="Q50" s="50"/>
      <c r="R50" s="50"/>
      <c r="S50" s="50"/>
      <c r="T50" s="50" t="s">
        <v>275</v>
      </c>
      <c r="U50" s="50"/>
      <c r="V50" s="50"/>
      <c r="W50" s="50"/>
      <c r="X50" s="50"/>
      <c r="Y50" s="50"/>
      <c r="Z50" s="50"/>
      <c r="AA50" s="50"/>
      <c r="AB50" s="50"/>
      <c r="AC50" s="50"/>
      <c r="AD50" s="5"/>
      <c r="AE50" s="5"/>
      <c r="AF50" s="50"/>
      <c r="AG50" s="50"/>
      <c r="AH50" s="5"/>
      <c r="AI50" s="4">
        <f t="shared" si="0"/>
        <v>11196</v>
      </c>
      <c r="AJ50" s="5"/>
      <c r="AK50" s="5">
        <v>11196</v>
      </c>
      <c r="AL50" s="4">
        <f t="shared" si="1"/>
        <v>11196</v>
      </c>
      <c r="AM50" s="50"/>
      <c r="AN50" s="51"/>
      <c r="AO50" s="50"/>
      <c r="AP50" s="51"/>
      <c r="AQ50" s="53"/>
      <c r="AR50" s="50" t="s">
        <v>372</v>
      </c>
      <c r="AS50" s="67">
        <v>13466</v>
      </c>
      <c r="AT50" s="53" t="s">
        <v>370</v>
      </c>
      <c r="AU50" s="67">
        <v>13466</v>
      </c>
      <c r="AV50" s="53" t="s">
        <v>370</v>
      </c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</row>
    <row r="51" spans="1:60" ht="25.5">
      <c r="A51" s="53">
        <v>26</v>
      </c>
      <c r="B51" s="50" t="s">
        <v>384</v>
      </c>
      <c r="C51" s="64" t="s">
        <v>385</v>
      </c>
      <c r="D51" s="50" t="s">
        <v>223</v>
      </c>
      <c r="E51" s="50" t="s">
        <v>148</v>
      </c>
      <c r="F51" s="84" t="s">
        <v>292</v>
      </c>
      <c r="G51" s="51">
        <v>13215</v>
      </c>
      <c r="H51" s="26" t="s">
        <v>386</v>
      </c>
      <c r="I51" s="91" t="s">
        <v>387</v>
      </c>
      <c r="J51" s="50" t="s">
        <v>388</v>
      </c>
      <c r="K51" s="65" t="s">
        <v>389</v>
      </c>
      <c r="L51" s="5">
        <v>42000</v>
      </c>
      <c r="M51" s="51">
        <v>13517</v>
      </c>
      <c r="N51" s="65" t="s">
        <v>389</v>
      </c>
      <c r="O51" s="65" t="s">
        <v>390</v>
      </c>
      <c r="P51" s="50">
        <v>101</v>
      </c>
      <c r="Q51" s="50"/>
      <c r="R51" s="50"/>
      <c r="S51" s="50"/>
      <c r="T51" s="50" t="s">
        <v>391</v>
      </c>
      <c r="U51" s="50"/>
      <c r="V51" s="50"/>
      <c r="W51" s="50"/>
      <c r="X51" s="50"/>
      <c r="Y51" s="50"/>
      <c r="Z51" s="50"/>
      <c r="AA51" s="50"/>
      <c r="AB51" s="50"/>
      <c r="AC51" s="50"/>
      <c r="AD51" s="5"/>
      <c r="AE51" s="5"/>
      <c r="AF51" s="50"/>
      <c r="AG51" s="50"/>
      <c r="AH51" s="5"/>
      <c r="AI51" s="4">
        <f t="shared" si="0"/>
        <v>42000</v>
      </c>
      <c r="AJ51" s="5"/>
      <c r="AK51" s="5">
        <f>3500</f>
        <v>3500</v>
      </c>
      <c r="AL51" s="4">
        <f t="shared" si="1"/>
        <v>3500</v>
      </c>
      <c r="AM51" s="50"/>
      <c r="AN51" s="51"/>
      <c r="AO51" s="50"/>
      <c r="AP51" s="51"/>
      <c r="AQ51" s="53"/>
      <c r="AR51" s="50"/>
      <c r="AS51" s="67"/>
      <c r="AT51" s="53"/>
      <c r="AU51" s="67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</row>
    <row r="52" spans="1:60" ht="25.5">
      <c r="A52" s="53">
        <v>27</v>
      </c>
      <c r="B52" s="50" t="s">
        <v>392</v>
      </c>
      <c r="C52" s="64" t="s">
        <v>393</v>
      </c>
      <c r="D52" s="50" t="s">
        <v>150</v>
      </c>
      <c r="E52" s="50" t="s">
        <v>367</v>
      </c>
      <c r="F52" s="84" t="s">
        <v>394</v>
      </c>
      <c r="G52" s="51" t="s">
        <v>367</v>
      </c>
      <c r="H52" s="26" t="s">
        <v>395</v>
      </c>
      <c r="I52" s="91" t="s">
        <v>396</v>
      </c>
      <c r="J52" s="50" t="s">
        <v>397</v>
      </c>
      <c r="K52" s="65" t="s">
        <v>398</v>
      </c>
      <c r="L52" s="5">
        <v>297440</v>
      </c>
      <c r="M52" s="51">
        <v>13521</v>
      </c>
      <c r="N52" s="65" t="s">
        <v>398</v>
      </c>
      <c r="O52" s="65" t="s">
        <v>399</v>
      </c>
      <c r="P52" s="50" t="s">
        <v>412</v>
      </c>
      <c r="Q52" s="50"/>
      <c r="R52" s="50"/>
      <c r="S52" s="50"/>
      <c r="T52" s="50" t="s">
        <v>275</v>
      </c>
      <c r="U52" s="50"/>
      <c r="V52" s="50"/>
      <c r="W52" s="50"/>
      <c r="X52" s="50"/>
      <c r="Y52" s="50"/>
      <c r="Z52" s="50"/>
      <c r="AA52" s="50"/>
      <c r="AB52" s="50"/>
      <c r="AC52" s="50"/>
      <c r="AD52" s="5"/>
      <c r="AE52" s="5"/>
      <c r="AF52" s="50"/>
      <c r="AG52" s="50"/>
      <c r="AH52" s="5"/>
      <c r="AI52" s="4">
        <f t="shared" si="0"/>
        <v>297440</v>
      </c>
      <c r="AJ52" s="5"/>
      <c r="AK52" s="5">
        <f>118400+179040</f>
        <v>297440</v>
      </c>
      <c r="AL52" s="4">
        <f t="shared" si="1"/>
        <v>297440</v>
      </c>
      <c r="AM52" s="50"/>
      <c r="AN52" s="51"/>
      <c r="AO52" s="50"/>
      <c r="AP52" s="51"/>
      <c r="AQ52" s="53" t="s">
        <v>400</v>
      </c>
      <c r="AR52" s="50" t="s">
        <v>401</v>
      </c>
      <c r="AS52" s="67">
        <v>13519</v>
      </c>
      <c r="AT52" s="53" t="s">
        <v>398</v>
      </c>
      <c r="AU52" s="67">
        <v>13519</v>
      </c>
      <c r="AV52" s="53" t="s">
        <v>398</v>
      </c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</row>
    <row r="53" spans="1:60" ht="39" thickBot="1">
      <c r="A53" s="53">
        <v>28</v>
      </c>
      <c r="B53" s="50" t="s">
        <v>402</v>
      </c>
      <c r="C53" s="64" t="s">
        <v>403</v>
      </c>
      <c r="D53" s="50" t="s">
        <v>138</v>
      </c>
      <c r="E53" s="50" t="s">
        <v>367</v>
      </c>
      <c r="F53" s="84" t="s">
        <v>404</v>
      </c>
      <c r="G53" s="51" t="s">
        <v>367</v>
      </c>
      <c r="H53" s="26" t="s">
        <v>405</v>
      </c>
      <c r="I53" s="91" t="s">
        <v>406</v>
      </c>
      <c r="J53" s="50" t="s">
        <v>407</v>
      </c>
      <c r="K53" s="65" t="s">
        <v>408</v>
      </c>
      <c r="L53" s="5">
        <v>5600</v>
      </c>
      <c r="M53" s="51">
        <v>13521</v>
      </c>
      <c r="N53" s="65" t="s">
        <v>408</v>
      </c>
      <c r="O53" s="65" t="s">
        <v>409</v>
      </c>
      <c r="P53" s="50">
        <v>101</v>
      </c>
      <c r="Q53" s="50"/>
      <c r="R53" s="50"/>
      <c r="S53" s="50"/>
      <c r="T53" s="50" t="s">
        <v>209</v>
      </c>
      <c r="U53" s="50"/>
      <c r="V53" s="50"/>
      <c r="W53" s="50"/>
      <c r="X53" s="50"/>
      <c r="Y53" s="50"/>
      <c r="Z53" s="50"/>
      <c r="AA53" s="50"/>
      <c r="AB53" s="50"/>
      <c r="AC53" s="50"/>
      <c r="AD53" s="5"/>
      <c r="AE53" s="5"/>
      <c r="AF53" s="50"/>
      <c r="AG53" s="50"/>
      <c r="AH53" s="5"/>
      <c r="AI53" s="4">
        <f t="shared" si="0"/>
        <v>5600</v>
      </c>
      <c r="AJ53" s="5"/>
      <c r="AK53" s="5">
        <v>5600</v>
      </c>
      <c r="AL53" s="4">
        <f t="shared" si="1"/>
        <v>5600</v>
      </c>
      <c r="AM53" s="50"/>
      <c r="AN53" s="51"/>
      <c r="AO53" s="50"/>
      <c r="AP53" s="51"/>
      <c r="AQ53" s="53"/>
      <c r="AR53" s="50" t="s">
        <v>410</v>
      </c>
      <c r="AS53" s="67">
        <v>13520</v>
      </c>
      <c r="AT53" s="53" t="s">
        <v>408</v>
      </c>
      <c r="AU53" s="67">
        <v>13519</v>
      </c>
      <c r="AV53" s="53" t="s">
        <v>398</v>
      </c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</row>
    <row r="54" spans="1:60" ht="13.5" thickBot="1">
      <c r="A54" s="69" t="s">
        <v>379</v>
      </c>
      <c r="B54" s="70"/>
      <c r="C54" s="70"/>
      <c r="D54" s="70"/>
      <c r="E54" s="70"/>
      <c r="F54" s="71"/>
      <c r="G54" s="72"/>
      <c r="H54" s="72"/>
      <c r="I54" s="92"/>
      <c r="J54" s="72"/>
      <c r="K54" s="72"/>
      <c r="L54" s="3">
        <f>SUM(L19:L53)</f>
        <v>19189182.960000001</v>
      </c>
      <c r="M54" s="73"/>
      <c r="N54" s="73"/>
      <c r="O54" s="73"/>
      <c r="P54" s="73"/>
      <c r="Q54" s="73"/>
      <c r="R54" s="3">
        <f>SUM(R19:R53)</f>
        <v>0</v>
      </c>
      <c r="S54" s="3">
        <f>SUM(S19:S53)</f>
        <v>0</v>
      </c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3">
        <f>SUM(AD19:AD53)</f>
        <v>1047836.9439680001</v>
      </c>
      <c r="AE54" s="3">
        <f>SUM(AE19:AE53)</f>
        <v>0</v>
      </c>
      <c r="AF54" s="74"/>
      <c r="AG54" s="74"/>
      <c r="AH54" s="3">
        <f>SUM(AH19:AH53)</f>
        <v>0</v>
      </c>
      <c r="AI54" s="3">
        <f>SUM(AI19:AI53)</f>
        <v>19189182.960000001</v>
      </c>
      <c r="AJ54" s="3">
        <f>SUM(AJ19:AJ53)</f>
        <v>13721492.399999999</v>
      </c>
      <c r="AK54" s="3">
        <f>SUM(AK19:AK53)</f>
        <v>3771445.31</v>
      </c>
      <c r="AL54" s="3">
        <f>SUM(AL19:AL53)</f>
        <v>17492937.710000001</v>
      </c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3"/>
      <c r="AX54" s="72"/>
      <c r="AY54" s="72"/>
      <c r="AZ54" s="72"/>
      <c r="BA54" s="72"/>
      <c r="BB54" s="72"/>
      <c r="BC54" s="72"/>
      <c r="BD54" s="3">
        <f>SUM(BD19:BD53)</f>
        <v>0</v>
      </c>
      <c r="BE54" s="3">
        <f>SUM(BE19:BE53)</f>
        <v>0</v>
      </c>
      <c r="BF54" s="72"/>
      <c r="BG54" s="72"/>
      <c r="BH54" s="75"/>
    </row>
    <row r="55" spans="1:60">
      <c r="A55" s="76"/>
      <c r="B55" s="76"/>
      <c r="C55" s="76"/>
      <c r="D55" s="76"/>
      <c r="E55" s="76"/>
      <c r="F55" s="85"/>
      <c r="G55" s="76"/>
      <c r="I55" s="85"/>
      <c r="J55" s="76"/>
      <c r="K55" s="76"/>
      <c r="L55" s="13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13"/>
      <c r="AE55" s="13"/>
      <c r="AF55" s="77"/>
      <c r="AG55" s="77"/>
      <c r="AH55" s="14"/>
      <c r="AI55" s="13"/>
      <c r="AJ55" s="13"/>
      <c r="AK55" s="13"/>
      <c r="AL55" s="13"/>
      <c r="AM55" s="77"/>
      <c r="AN55" s="77"/>
      <c r="AO55" s="77"/>
      <c r="AP55" s="77"/>
      <c r="AQ55" s="77"/>
      <c r="AR55" s="77"/>
      <c r="AS55" s="77"/>
      <c r="AT55" s="77"/>
      <c r="AU55" s="77"/>
      <c r="AV55" s="77"/>
    </row>
    <row r="56" spans="1:60" s="32" customFormat="1" ht="15">
      <c r="A56" s="33" t="s">
        <v>415</v>
      </c>
      <c r="H56" s="33"/>
      <c r="L56" s="1"/>
      <c r="AD56" s="1"/>
      <c r="AE56" s="1"/>
      <c r="AH56" s="1"/>
      <c r="AI56" s="1"/>
      <c r="AJ56" s="1"/>
      <c r="AK56" s="1"/>
      <c r="AL56" s="1"/>
    </row>
    <row r="57" spans="1:60" s="32" customFormat="1" ht="15">
      <c r="A57" s="33" t="s">
        <v>120</v>
      </c>
      <c r="H57" s="33"/>
      <c r="L57" s="1"/>
      <c r="AD57" s="1"/>
      <c r="AE57" s="1"/>
      <c r="AH57" s="1"/>
      <c r="AI57" s="1"/>
      <c r="AJ57" s="1"/>
      <c r="AK57" s="1"/>
      <c r="AL57" s="1"/>
    </row>
    <row r="58" spans="1:60" s="32" customFormat="1" ht="15">
      <c r="A58" s="33" t="s">
        <v>376</v>
      </c>
      <c r="H58" s="33"/>
      <c r="L58" s="1"/>
      <c r="AD58" s="1"/>
      <c r="AE58" s="1"/>
      <c r="AH58" s="1"/>
      <c r="AI58" s="1"/>
      <c r="AJ58" s="1"/>
      <c r="AK58" s="1"/>
      <c r="AL58" s="1"/>
    </row>
    <row r="61" spans="1:60">
      <c r="AJ61" s="15"/>
      <c r="AK61" s="15"/>
    </row>
  </sheetData>
  <mergeCells count="152"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A54:F54"/>
    <mergeCell ref="J31:J32"/>
    <mergeCell ref="K31:K32"/>
    <mergeCell ref="L31:L32"/>
    <mergeCell ref="M31:M32"/>
    <mergeCell ref="N31:N32"/>
    <mergeCell ref="O31:O32"/>
    <mergeCell ref="P31:P32"/>
    <mergeCell ref="T31:T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S35:S36"/>
    <mergeCell ref="T35:T36"/>
    <mergeCell ref="J35:J36"/>
    <mergeCell ref="K35:K36"/>
    <mergeCell ref="L35:L36"/>
    <mergeCell ref="M35:M36"/>
    <mergeCell ref="U31:U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V22:AV23"/>
    <mergeCell ref="AM22:AM23"/>
    <mergeCell ref="AN22:AN23"/>
    <mergeCell ref="AO22:AO23"/>
    <mergeCell ref="AP22:AP23"/>
    <mergeCell ref="AR22:AR23"/>
    <mergeCell ref="AQ22:AQ23"/>
    <mergeCell ref="AS22:AS23"/>
    <mergeCell ref="AT22:AT23"/>
    <mergeCell ref="AU22:AU23"/>
    <mergeCell ref="BE15:BE17"/>
    <mergeCell ref="BF15:BH15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BF16:BF17"/>
    <mergeCell ref="BG16:BG17"/>
    <mergeCell ref="BH16:BH17"/>
    <mergeCell ref="AO15:AO17"/>
    <mergeCell ref="BD15:BD17"/>
    <mergeCell ref="AI15:AL15"/>
    <mergeCell ref="U15:AE15"/>
    <mergeCell ref="AJ16:AL16"/>
    <mergeCell ref="AR19:AR21"/>
    <mergeCell ref="AS19:AS21"/>
    <mergeCell ref="AT19:AT21"/>
    <mergeCell ref="AU19:AU21"/>
    <mergeCell ref="AM14:AP14"/>
    <mergeCell ref="AV19:AV21"/>
    <mergeCell ref="AU15:AU17"/>
    <mergeCell ref="AV15:AV17"/>
    <mergeCell ref="H15:T16"/>
    <mergeCell ref="U16:Y16"/>
    <mergeCell ref="AM15:AM17"/>
    <mergeCell ref="AN15:AN17"/>
    <mergeCell ref="A19:A21"/>
    <mergeCell ref="B19:B21"/>
    <mergeCell ref="C19:C21"/>
    <mergeCell ref="D19:D21"/>
    <mergeCell ref="E19:E21"/>
    <mergeCell ref="F19:F21"/>
    <mergeCell ref="G19:G21"/>
    <mergeCell ref="AS15:AS17"/>
    <mergeCell ref="AT15:AT17"/>
    <mergeCell ref="AQ15:AQ17"/>
    <mergeCell ref="Z16:AA16"/>
    <mergeCell ref="AB16:AE16"/>
    <mergeCell ref="AF15:AH15"/>
    <mergeCell ref="AF16:AH16"/>
    <mergeCell ref="AP15:AP17"/>
    <mergeCell ref="H19:H21"/>
    <mergeCell ref="I19:I21"/>
    <mergeCell ref="J19:J21"/>
    <mergeCell ref="K19:K21"/>
    <mergeCell ref="L19:L21"/>
    <mergeCell ref="M19:M21"/>
    <mergeCell ref="B14:G16"/>
    <mergeCell ref="T19:T21"/>
    <mergeCell ref="U19:U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T29:T30"/>
    <mergeCell ref="U29:U30"/>
    <mergeCell ref="N19:N21"/>
    <mergeCell ref="O19:O21"/>
    <mergeCell ref="P19:P21"/>
    <mergeCell ref="Q19:Q21"/>
    <mergeCell ref="R19:R21"/>
    <mergeCell ref="S19:S21"/>
    <mergeCell ref="S29:S30"/>
    <mergeCell ref="S22:S24"/>
    <mergeCell ref="T22:T24"/>
    <mergeCell ref="U22:U24"/>
    <mergeCell ref="N35:N36"/>
    <mergeCell ref="O35:O36"/>
    <mergeCell ref="P35:P36"/>
    <mergeCell ref="Q35:Q36"/>
    <mergeCell ref="R35:R36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</mergeCells>
  <pageMargins left="0.51181102362204722" right="0.51181102362204722" top="0.78740157480314965" bottom="0.78740157480314965" header="0.31496062992125984" footer="0.31496062992125984"/>
  <pageSetup paperSize="9" scale="1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SEFIN LICITAÇÕES MAIO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2022-12-15T14:58:00Z</cp:lastPrinted>
  <dcterms:created xsi:type="dcterms:W3CDTF">2013-10-11T22:10:57Z</dcterms:created>
  <dcterms:modified xsi:type="dcterms:W3CDTF">2023-07-25T15:29:00Z</dcterms:modified>
</cp:coreProperties>
</file>