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73"/>
  </bookViews>
  <sheets>
    <sheet name="SEFIN LICITAÇÕES DEZ 2022" sheetId="1" r:id="rId1"/>
  </sheets>
  <calcPr calcId="145621"/>
</workbook>
</file>

<file path=xl/calcChain.xml><?xml version="1.0" encoding="utf-8"?>
<calcChain xmlns="http://schemas.openxmlformats.org/spreadsheetml/2006/main">
  <c r="AI19" i="1" l="1"/>
  <c r="AL97" i="1"/>
  <c r="AK97" i="1"/>
  <c r="AJ97" i="1"/>
  <c r="AH97" i="1"/>
  <c r="AD97" i="1"/>
  <c r="S97" i="1"/>
  <c r="R97" i="1"/>
  <c r="L97" i="1"/>
  <c r="AK69" i="1" l="1"/>
  <c r="AL69" i="1" s="1"/>
  <c r="AK87" i="1"/>
  <c r="AK79" i="1"/>
  <c r="AK80" i="1"/>
  <c r="AK55" i="1"/>
  <c r="AL83" i="1" l="1"/>
  <c r="AK57" i="1"/>
  <c r="AK95" i="1"/>
  <c r="AK90" i="1"/>
  <c r="AK85" i="1"/>
  <c r="AK60" i="1"/>
  <c r="AK78" i="1"/>
  <c r="AK74" i="1"/>
  <c r="AK59" i="1"/>
  <c r="AK86" i="1"/>
  <c r="AK77" i="1"/>
  <c r="AK66" i="1"/>
  <c r="AK94" i="1"/>
  <c r="AK47" i="1"/>
  <c r="AK92" i="1"/>
  <c r="AL78" i="1"/>
  <c r="AL95" i="1"/>
  <c r="AL94" i="1" l="1"/>
  <c r="AD69" i="1"/>
  <c r="AI69" i="1" s="1"/>
  <c r="AL93" i="1"/>
  <c r="AL92" i="1"/>
  <c r="AD62" i="1"/>
  <c r="AI62" i="1" s="1"/>
  <c r="AL86" i="1"/>
  <c r="AL87" i="1"/>
  <c r="AL88" i="1"/>
  <c r="AL89" i="1"/>
  <c r="AL90" i="1"/>
  <c r="AL91" i="1"/>
  <c r="AL85" i="1"/>
  <c r="AL74" i="1"/>
  <c r="AL84" i="1" l="1"/>
  <c r="AL79" i="1"/>
  <c r="AL80" i="1"/>
  <c r="AL52" i="1"/>
  <c r="AK68" i="1" l="1"/>
  <c r="AL82" i="1" l="1"/>
  <c r="AK42" i="1"/>
  <c r="AK38" i="1"/>
  <c r="AK25" i="1"/>
  <c r="AK33" i="1"/>
  <c r="AL59" i="1"/>
  <c r="AJ42" i="1"/>
  <c r="AK54" i="1"/>
  <c r="AH55" i="1"/>
  <c r="AJ54" i="1"/>
  <c r="AK58" i="1"/>
  <c r="AL77" i="1"/>
  <c r="AL54" i="1" l="1"/>
  <c r="AK64" i="1" l="1"/>
  <c r="AK62" i="1" l="1"/>
  <c r="AL71" i="1" l="1"/>
  <c r="AL72" i="1"/>
  <c r="AL73" i="1"/>
  <c r="AL57" i="1"/>
  <c r="AL20" i="1"/>
  <c r="AL21" i="1"/>
  <c r="AL22" i="1"/>
  <c r="AL23" i="1"/>
  <c r="AL24" i="1"/>
  <c r="AL26" i="1"/>
  <c r="AL27" i="1"/>
  <c r="AL28" i="1"/>
  <c r="AL29" i="1"/>
  <c r="AL34" i="1"/>
  <c r="AL35" i="1"/>
  <c r="AL36" i="1"/>
  <c r="AL39" i="1"/>
  <c r="AL40" i="1"/>
  <c r="AL41" i="1"/>
  <c r="AL42" i="1"/>
  <c r="AL43" i="1"/>
  <c r="AL44" i="1"/>
  <c r="AL58" i="1"/>
  <c r="AL61" i="1"/>
  <c r="AL63" i="1"/>
  <c r="AL64" i="1"/>
  <c r="AL65" i="1"/>
  <c r="AL66" i="1"/>
  <c r="AL67" i="1"/>
  <c r="AL68" i="1"/>
  <c r="AJ62" i="1"/>
  <c r="AL62" i="1" s="1"/>
  <c r="AJ60" i="1"/>
  <c r="AJ56" i="1"/>
  <c r="AL56" i="1" s="1"/>
  <c r="AL55" i="1"/>
  <c r="AJ53" i="1"/>
  <c r="AL53" i="1" s="1"/>
  <c r="AJ47" i="1"/>
  <c r="AL47" i="1" s="1"/>
  <c r="AJ45" i="1"/>
  <c r="AL45" i="1" s="1"/>
  <c r="AJ38" i="1"/>
  <c r="AL38" i="1" s="1"/>
  <c r="AJ37" i="1"/>
  <c r="AL37" i="1" s="1"/>
  <c r="AJ32" i="1"/>
  <c r="AJ31" i="1"/>
  <c r="AL31" i="1" s="1"/>
  <c r="AJ30" i="1"/>
  <c r="AL30" i="1" s="1"/>
  <c r="AJ25" i="1"/>
  <c r="AL25" i="1" s="1"/>
  <c r="AD53" i="1"/>
  <c r="AI53" i="1" s="1"/>
  <c r="AL32" i="1" l="1"/>
  <c r="AL33" i="1"/>
  <c r="AL60" i="1"/>
  <c r="AI26" i="1"/>
  <c r="AI27" i="1" s="1"/>
  <c r="AI28" i="1" s="1"/>
  <c r="AI64" i="1"/>
  <c r="AI34" i="1" l="1"/>
  <c r="AI58" i="1"/>
  <c r="AI60" i="1"/>
  <c r="AI61" i="1"/>
  <c r="AI63" i="1"/>
  <c r="AL19" i="1"/>
  <c r="AI35" i="1" l="1"/>
  <c r="AI36" i="1" s="1"/>
  <c r="AE37" i="1"/>
  <c r="AI37" i="1" l="1"/>
  <c r="AI20" i="1"/>
  <c r="AI21" i="1" l="1"/>
  <c r="AI22" i="1" s="1"/>
  <c r="AE23" i="1"/>
  <c r="AI29" i="1"/>
  <c r="AH32" i="1" s="1"/>
  <c r="AI32" i="1" s="1"/>
  <c r="AI33" i="1" s="1"/>
  <c r="AI23" i="1" l="1"/>
  <c r="AE97" i="1"/>
  <c r="AI30" i="1"/>
  <c r="AI31" i="1" s="1"/>
  <c r="AI24" i="1" l="1"/>
  <c r="AI25" i="1" s="1"/>
  <c r="AI97" i="1"/>
</calcChain>
</file>

<file path=xl/sharedStrings.xml><?xml version="1.0" encoding="utf-8"?>
<sst xmlns="http://schemas.openxmlformats.org/spreadsheetml/2006/main" count="965" uniqueCount="599">
  <si>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</si>
  <si>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</si>
  <si>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</si>
  <si>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</si>
  <si>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</si>
  <si>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</si>
  <si>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</si>
  <si>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</si>
  <si>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</si>
  <si>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</si>
  <si>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</si>
  <si>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</si>
  <si>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</si>
  <si>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</si>
  <si>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</si>
  <si>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</si>
  <si>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</si>
  <si>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</si>
  <si>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</si>
  <si>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</si>
  <si>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</si>
  <si>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</si>
  <si>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</si>
  <si>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</si>
  <si>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</si>
  <si>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</si>
  <si>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</si>
  <si>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</si>
  <si>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</si>
  <si>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</si>
  <si>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</si>
  <si>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</si>
  <si>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</si>
  <si>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</si>
  <si>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</si>
  <si>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</si>
  <si>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</si>
  <si>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</si>
  <si>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</si>
  <si>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</si>
  <si>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</si>
  <si>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</si>
  <si>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</si>
  <si>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</si>
  <si>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</si>
  <si>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</si>
  <si>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</si>
  <si>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</si>
  <si>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</si>
  <si>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</si>
  <si>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</si>
  <si>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</si>
  <si>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</si>
  <si>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</si>
  <si>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</si>
  <si>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</si>
  <si>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</si>
  <si>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</si>
  <si>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</si>
  <si>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</si>
  <si>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</si>
  <si>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</si>
  <si>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</si>
  <si>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</si>
  <si>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</si>
  <si>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</si>
  <si>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</si>
  <si>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</si>
  <si>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</si>
  <si>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</si>
  <si>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</si>
  <si>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</si>
  <si>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</si>
  <si>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</si>
  <si>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</si>
  <si>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</si>
  <si>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</si>
  <si>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</si>
  <si>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</si>
  <si>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</si>
  <si>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</si>
  <si>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</si>
  <si>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</si>
  <si>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</si>
  <si>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</si>
  <si>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</si>
  <si>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</si>
  <si>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</si>
  <si>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</si>
  <si>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</si>
  <si>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</si>
  <si>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</si>
  <si>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</si>
  <si>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</si>
  <si>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</si>
  <si>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</si>
  <si>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</si>
  <si>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</si>
  <si>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</si>
  <si>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</si>
  <si>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</si>
  <si>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</si>
  <si>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</si>
  <si>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</si>
  <si>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</si>
  <si>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</si>
  <si>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</si>
  <si>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</si>
  <si>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</si>
  <si>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</si>
  <si>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</si>
  <si>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</si>
  <si>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</si>
  <si>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</si>
  <si>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</si>
  <si>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</si>
  <si>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</si>
  <si>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</si>
  <si>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</si>
  <si>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</si>
  <si>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</si>
  <si>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</si>
  <si>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</si>
  <si>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</si>
  <si>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</si>
  <si>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Nome do responsável pela elaboração: Gleicineide Gonçalves de Souza Torres e Werton D'Avila de Farias</t>
  </si>
  <si>
    <t>Nome do titular do Órgão/Entidade/Fundo (no exercício do cargo): Antônio Cid Rodrigues Ferreira</t>
  </si>
  <si>
    <t>004/2016</t>
  </si>
  <si>
    <t>Pregão Presencial</t>
  </si>
  <si>
    <t>028/2016</t>
  </si>
  <si>
    <t>112/2016</t>
  </si>
  <si>
    <t>29.04.2016</t>
  </si>
  <si>
    <t>03.082.817/0001-44</t>
  </si>
  <si>
    <t>KRONOS PROJETOS E SERVIÇOS LTDA</t>
  </si>
  <si>
    <t>29.04.2017</t>
  </si>
  <si>
    <t>33.90.39.00</t>
  </si>
  <si>
    <t>Valor Contratado</t>
  </si>
  <si>
    <t>I</t>
  </si>
  <si>
    <t>II</t>
  </si>
  <si>
    <t>III</t>
  </si>
  <si>
    <t>IV</t>
  </si>
  <si>
    <t>V</t>
  </si>
  <si>
    <t>18.05.2020</t>
  </si>
  <si>
    <t xml:space="preserve">28.04.2020 </t>
  </si>
  <si>
    <t>27.04.2018</t>
  </si>
  <si>
    <t>28.04.2017</t>
  </si>
  <si>
    <t>SUPRESSÃO DE 25%</t>
  </si>
  <si>
    <t xml:space="preserve">29.04.2017 </t>
  </si>
  <si>
    <t xml:space="preserve"> 29.04.2018  </t>
  </si>
  <si>
    <t>30.04.2019</t>
  </si>
  <si>
    <t xml:space="preserve"> 18.05.2020</t>
  </si>
  <si>
    <t>29.04.2018</t>
  </si>
  <si>
    <t>29.04.2019</t>
  </si>
  <si>
    <t>29.04.2021</t>
  </si>
  <si>
    <t>29.04.2020</t>
  </si>
  <si>
    <t xml:space="preserve"> 30.04.2020</t>
  </si>
  <si>
    <t>VI</t>
  </si>
  <si>
    <t>29.08.2021</t>
  </si>
  <si>
    <t xml:space="preserve">  </t>
  </si>
  <si>
    <t>28.08.2021</t>
  </si>
  <si>
    <t>VII</t>
  </si>
  <si>
    <t>26.08.2021</t>
  </si>
  <si>
    <t>28.02.2022</t>
  </si>
  <si>
    <t>28.04.2021</t>
  </si>
  <si>
    <t>Contratação de serviço de apoio técnico e operacional</t>
  </si>
  <si>
    <t>835/2017</t>
  </si>
  <si>
    <t>135/2016</t>
  </si>
  <si>
    <t>Adesão a Ata de Registro de Preços</t>
  </si>
  <si>
    <t>Prestação de Serviços Terceirizados-Apoio Técnico Adminitrativo e Operacional (Atividade Meio) de Natureza Contínua</t>
  </si>
  <si>
    <t>002/2017</t>
  </si>
  <si>
    <t>JWC MULTISERVIÇOS LTDA</t>
  </si>
  <si>
    <t>04.090.759/0001-63</t>
  </si>
  <si>
    <t>10.02.2018</t>
  </si>
  <si>
    <t>10.02.2017</t>
  </si>
  <si>
    <t>10.01.2017</t>
  </si>
  <si>
    <t>09.02.2018</t>
  </si>
  <si>
    <t>31.01.2019</t>
  </si>
  <si>
    <t>13.02.2019</t>
  </si>
  <si>
    <t>07.02.2020</t>
  </si>
  <si>
    <t>PRAZO</t>
  </si>
  <si>
    <t>PRAZO E VALOR</t>
  </si>
  <si>
    <t xml:space="preserve"> PRAZO E VALOR ITEM 2</t>
  </si>
  <si>
    <t>VALOR</t>
  </si>
  <si>
    <t>10.02.2019</t>
  </si>
  <si>
    <t>11.02.2020</t>
  </si>
  <si>
    <t>10.02.2020</t>
  </si>
  <si>
    <t>10.02.2021</t>
  </si>
  <si>
    <t>251/2016</t>
  </si>
  <si>
    <t>Secretaria de Estado de Saúde</t>
  </si>
  <si>
    <t>03.03.2017</t>
  </si>
  <si>
    <t>07.355.957/0001-08</t>
  </si>
  <si>
    <t>7 LAN COMÉRCIO E SERVIÇOS EIRELLI</t>
  </si>
  <si>
    <t>005/2017</t>
  </si>
  <si>
    <t>Manutenção e Suporte Técnico da Rede Metropolitana "Prefeitura Digital"</t>
  </si>
  <si>
    <t>Pregão Eletrônico</t>
  </si>
  <si>
    <t>332/2016</t>
  </si>
  <si>
    <t>03.03.2018</t>
  </si>
  <si>
    <t>33.90.39.00     33.30.30.00</t>
  </si>
  <si>
    <t>02.03.2018</t>
  </si>
  <si>
    <t>01.03.2019</t>
  </si>
  <si>
    <t>02.03.2020</t>
  </si>
  <si>
    <t>03.08.2020</t>
  </si>
  <si>
    <t>SUPRESSÃO DE 12%</t>
  </si>
  <si>
    <t xml:space="preserve"> 04.03.2019  </t>
  </si>
  <si>
    <t>03.03.2020</t>
  </si>
  <si>
    <t>03.03.2019</t>
  </si>
  <si>
    <t>03.03.2021</t>
  </si>
  <si>
    <t>09.427.503/0001-12</t>
  </si>
  <si>
    <t>Prestação de Serviços de Tecnologia da Informação e Comunicação</t>
  </si>
  <si>
    <t>Inexigibilidade de Licitação</t>
  </si>
  <si>
    <t>31.12.2020</t>
  </si>
  <si>
    <t>07.08.2018</t>
  </si>
  <si>
    <t>07.08.2017</t>
  </si>
  <si>
    <t>10889815/0001-27</t>
  </si>
  <si>
    <t>ACRE FRIO AR CONDICIONADO LTDA</t>
  </si>
  <si>
    <t>009/2017</t>
  </si>
  <si>
    <t>Prestação de Serviços de Manutenção Preventiva e Corretiva em aparelhos de ar-condicionados, bebedouros, geladeiras e frigobar, incluindo a substituição de peças</t>
  </si>
  <si>
    <t>030/2017</t>
  </si>
  <si>
    <t>2429/2017</t>
  </si>
  <si>
    <t>26.07.2019</t>
  </si>
  <si>
    <t>04.08.2020</t>
  </si>
  <si>
    <t>07.08.2019</t>
  </si>
  <si>
    <t>07.08.2020</t>
  </si>
  <si>
    <t>07.08.2021</t>
  </si>
  <si>
    <t>Secretaria  Municipal da Cidade</t>
  </si>
  <si>
    <t>12.09.2018</t>
  </si>
  <si>
    <t>12.09.2017</t>
  </si>
  <si>
    <t>09.468.769/0001-03</t>
  </si>
  <si>
    <t>RONDOMAZA AUTO PEÇAS LTDA</t>
  </si>
  <si>
    <t>010/2017</t>
  </si>
  <si>
    <t>Serviços de Manutenção Preventiva e corretiva de Veículos</t>
  </si>
  <si>
    <t>Lote</t>
  </si>
  <si>
    <t>596/2016</t>
  </si>
  <si>
    <t>2854/2017</t>
  </si>
  <si>
    <t>33.90.30.00    33.90.39.00</t>
  </si>
  <si>
    <t>11.09.2020</t>
  </si>
  <si>
    <t>11.09.2018</t>
  </si>
  <si>
    <t>12.09.2019</t>
  </si>
  <si>
    <t>12.09.2020</t>
  </si>
  <si>
    <t>12.09.2021</t>
  </si>
  <si>
    <t>Controladoria Geral do Estado</t>
  </si>
  <si>
    <t>04.793.242/0001-30</t>
  </si>
  <si>
    <t>003/2019</t>
  </si>
  <si>
    <t>Serviços especializados na gestão das Informações Territoriais</t>
  </si>
  <si>
    <t>001/2019</t>
  </si>
  <si>
    <t>11902/2019</t>
  </si>
  <si>
    <t>27.03.2020</t>
  </si>
  <si>
    <t>02.05.2019</t>
  </si>
  <si>
    <t>EMPRESA BRASILEIRA DE CORREIOS E TELÉGRAFOS</t>
  </si>
  <si>
    <t>01.09.2020</t>
  </si>
  <si>
    <t>08.859.610/0001-57</t>
  </si>
  <si>
    <t>OMEGACAR EIRELLI</t>
  </si>
  <si>
    <t>004/2020</t>
  </si>
  <si>
    <t>Locação de Veículos com condutor (motocicleta)</t>
  </si>
  <si>
    <t>15745/2020</t>
  </si>
  <si>
    <t>002/202</t>
  </si>
  <si>
    <t>Secretaria Municipal de Assistência Social e Direitos Humanos</t>
  </si>
  <si>
    <t>44.90.52.00</t>
  </si>
  <si>
    <t>31.12.2021</t>
  </si>
  <si>
    <t>05.02.2021</t>
  </si>
  <si>
    <t>Aquisição de Material Permanente (Notebook)</t>
  </si>
  <si>
    <t>Item</t>
  </si>
  <si>
    <t>001/2021</t>
  </si>
  <si>
    <t>Dispensa de Licitação</t>
  </si>
  <si>
    <t>Lei 8.666/1993, 24, inciso II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</si>
  <si>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</si>
  <si>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</si>
  <si>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</si>
  <si>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</si>
  <si>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</si>
  <si>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</si>
  <si>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002/2021</t>
  </si>
  <si>
    <t>005/2020</t>
  </si>
  <si>
    <t>18245/2021</t>
  </si>
  <si>
    <t>Prestação de serviços técnicos especializados e singulares de consultoria, para implementação do programa Cidades Excelentes na Prefeitura de Rio Branco</t>
  </si>
  <si>
    <t>1080007/2021</t>
  </si>
  <si>
    <t>INSTITUTO AQUILA DE GESTÃO</t>
  </si>
  <si>
    <t>14.377.211/0001-52</t>
  </si>
  <si>
    <t>05.08.2021</t>
  </si>
  <si>
    <t>05.02.2023</t>
  </si>
  <si>
    <t>Lei 8.666/1993, art. 25, inciso II, cumulado com o art. 13</t>
  </si>
  <si>
    <t>22.07.2021</t>
  </si>
  <si>
    <t>26266/2021</t>
  </si>
  <si>
    <t>Prestação de serviços bancários, incluindo o pagamento da folha de pagamentos dos servidores</t>
  </si>
  <si>
    <t>1080009/2021</t>
  </si>
  <si>
    <t>BANCO DO BRASIL S.A.</t>
  </si>
  <si>
    <t>00.000.000/0001-91</t>
  </si>
  <si>
    <t>10.09.2021</t>
  </si>
  <si>
    <t>10.09.2022</t>
  </si>
  <si>
    <t>Lei 8.666/1993, 24, inciso VIII</t>
  </si>
  <si>
    <t>20.08.2021</t>
  </si>
  <si>
    <t>150/2020</t>
  </si>
  <si>
    <t>044/2020</t>
  </si>
  <si>
    <t>Serviços de confecção de placa de inauguração em material acrílico e foto corrosão</t>
  </si>
  <si>
    <t>1080010/2021</t>
  </si>
  <si>
    <t>O. MILANIN NETO EIRELI.</t>
  </si>
  <si>
    <t>33.590.012/0001-72</t>
  </si>
  <si>
    <t>16.09.2021</t>
  </si>
  <si>
    <t>16.09.2022</t>
  </si>
  <si>
    <t>Secretaria Municipal da Casa Civil</t>
  </si>
  <si>
    <t>110/2021</t>
  </si>
  <si>
    <t>1080012/2021</t>
  </si>
  <si>
    <t xml:space="preserve"> I9 SOLUÇÕES DO BRASIL LTDA.</t>
  </si>
  <si>
    <t>01.019.491/001-31</t>
  </si>
  <si>
    <t>23.09.2021</t>
  </si>
  <si>
    <t>Aquisição de Material Permanente (Workstation)</t>
  </si>
  <si>
    <t>1080013/2021</t>
  </si>
  <si>
    <t>RICHARD S. MIRANDA.</t>
  </si>
  <si>
    <t>07.650.136/0001-96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</si>
  <si>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</si>
  <si>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</si>
  <si>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</si>
  <si>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</si>
  <si>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</si>
  <si>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</si>
  <si>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</si>
  <si>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</si>
  <si>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outsourcing de impressão sustentável através com equipamentos reprográficos/impressão/digitalização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</si>
  <si>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</si>
  <si>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</si>
  <si>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</si>
  <si>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</si>
  <si>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</si>
  <si>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</si>
  <si>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145/2021</t>
  </si>
  <si>
    <t>037/2021</t>
  </si>
  <si>
    <t>Serviço de emissão de certificados digitais</t>
  </si>
  <si>
    <t>1080017/2021</t>
  </si>
  <si>
    <t xml:space="preserve"> RIO MADEIRA CERTIFICADORA DIGITAL EIRELI.</t>
  </si>
  <si>
    <t>23.035.197/0001-08</t>
  </si>
  <si>
    <t>22.10.2021</t>
  </si>
  <si>
    <t>22.10.2022</t>
  </si>
  <si>
    <t>12018/2021</t>
  </si>
  <si>
    <t>004/2021</t>
  </si>
  <si>
    <t>Prestação de serviços de consultoria especializada na área fiscalização tributária das Instituições Financeira</t>
  </si>
  <si>
    <t>1080018/2021.</t>
  </si>
  <si>
    <t>14.744.004/0001-99</t>
  </si>
  <si>
    <t>03.11.2021</t>
  </si>
  <si>
    <t>03.05.2022</t>
  </si>
  <si>
    <t>21.10.2021</t>
  </si>
  <si>
    <t xml:space="preserve">26.04.2019 </t>
  </si>
  <si>
    <t>VALOR DE 25% EM CADA ITEM DO LOTE I</t>
  </si>
  <si>
    <t>02.02.2021</t>
  </si>
  <si>
    <t>11.02.2021</t>
  </si>
  <si>
    <t>10.08.2021</t>
  </si>
  <si>
    <t>11.08.2021</t>
  </si>
  <si>
    <t xml:space="preserve">03.03.2021 </t>
  </si>
  <si>
    <t>10.02.2022</t>
  </si>
  <si>
    <t>02.03.2022</t>
  </si>
  <si>
    <t>LOTE</t>
  </si>
  <si>
    <t>08.08.2021</t>
  </si>
  <si>
    <t>07.08.2022</t>
  </si>
  <si>
    <t>30.07.2021</t>
  </si>
  <si>
    <t>09.09.2019</t>
  </si>
  <si>
    <t>11.09.2021</t>
  </si>
  <si>
    <t>12.09.2022</t>
  </si>
  <si>
    <t>30.04.2020</t>
  </si>
  <si>
    <t>30.04.2021</t>
  </si>
  <si>
    <t>29.04.2022</t>
  </si>
  <si>
    <t>23.12.2020</t>
  </si>
  <si>
    <t>01.01.2021</t>
  </si>
  <si>
    <t>MANGIERI, MELO &amp; CIA CURSOS E EDITORA LTDA - ME</t>
  </si>
  <si>
    <t>PRESTAÇÃO DE CONTAS - EXERCÍCIO 2022</t>
  </si>
  <si>
    <t>Executado até 2021</t>
  </si>
  <si>
    <t xml:space="preserve"> Executado no Exercício 2022</t>
  </si>
  <si>
    <t>01.01.2022</t>
  </si>
  <si>
    <t>31.12.2022</t>
  </si>
  <si>
    <t>214/2021</t>
  </si>
  <si>
    <t>Prestação de serviços para fornecimento de kit lanche, visando atender às necessidades da SEFIN.</t>
  </si>
  <si>
    <t>01080002/2022</t>
  </si>
  <si>
    <t>F. R. SOARES DAMASCENO LTDA</t>
  </si>
  <si>
    <t>01.700.682/0001-08</t>
  </si>
  <si>
    <t>31.01.2022</t>
  </si>
  <si>
    <t>3.3.90.32.00</t>
  </si>
  <si>
    <t>VIII</t>
  </si>
  <si>
    <t>04.02.2022</t>
  </si>
  <si>
    <t>136/2021</t>
  </si>
  <si>
    <t>060/2021</t>
  </si>
  <si>
    <t>01080003/2022</t>
  </si>
  <si>
    <t>F. M. TERCERIZAÇÃO EIRELI</t>
  </si>
  <si>
    <t>20.345.453/0001-67</t>
  </si>
  <si>
    <t>11.02.2022</t>
  </si>
  <si>
    <t>3.3.90.39.00</t>
  </si>
  <si>
    <t>ITEM</t>
  </si>
  <si>
    <t>34354/2021</t>
  </si>
  <si>
    <t>Aquisição de insumos para ofuncionamento do DRONE/VANT marca XMOBOTS , modelo ARATOR 5B, de propriedade da SEFIN</t>
  </si>
  <si>
    <t>01080001/2022</t>
  </si>
  <si>
    <t>XMOBOTS AEROESPACIAL DE DEFESA LTDA</t>
  </si>
  <si>
    <t>08.996.487/0001-16</t>
  </si>
  <si>
    <t>27.01.2022</t>
  </si>
  <si>
    <t>3.3.90.30.00</t>
  </si>
  <si>
    <t>1080019/2021</t>
  </si>
  <si>
    <t>01.12.2021</t>
  </si>
  <si>
    <t>135/2020</t>
  </si>
  <si>
    <t>026/2020</t>
  </si>
  <si>
    <t>Serviços de locação de equipamentos de informática (estação de trabalho, nobreak, impressora a laser multifuncional monocromática e colorida, notebook) com fornecimento de insumos e manutenção.</t>
  </si>
  <si>
    <t>22.11.2021</t>
  </si>
  <si>
    <t>023/2020</t>
  </si>
  <si>
    <t>Secretaria Municipal de Assistência Social e Direitos Humanos - SASDH</t>
  </si>
  <si>
    <t>Lei 8.666/1993, art. 25, inciso I.</t>
  </si>
  <si>
    <t>25.01.2022</t>
  </si>
  <si>
    <t>01.12.2022</t>
  </si>
  <si>
    <t>001/2022</t>
  </si>
  <si>
    <t>220/2021</t>
  </si>
  <si>
    <t>064/2021</t>
  </si>
  <si>
    <t>Aquisição de medalhas, para atender a Secretaria Municipal de Finanças - Premiação do Concurso de Redação de Educação Fiscal.</t>
  </si>
  <si>
    <t>17.02.2022</t>
  </si>
  <si>
    <t>01080004/2022</t>
  </si>
  <si>
    <t>31/02/2022</t>
  </si>
  <si>
    <t>073/2021</t>
  </si>
  <si>
    <t>012/2021</t>
  </si>
  <si>
    <t>Pregão Eletrônico SRP</t>
  </si>
  <si>
    <t>Aquisição de material de consumo (água mineral e gelo)</t>
  </si>
  <si>
    <t>A AUGUSTO S. DE ARAÚJO – EIRELI</t>
  </si>
  <si>
    <t>05.511.061/0001-37</t>
  </si>
  <si>
    <t>07.03.2022</t>
  </si>
  <si>
    <t>04.05.2023</t>
  </si>
  <si>
    <t>05.05.2022</t>
  </si>
  <si>
    <t>18.04.2022</t>
  </si>
  <si>
    <t>28.04.2023</t>
  </si>
  <si>
    <t>114/2021</t>
  </si>
  <si>
    <t>0844013399000142021-50</t>
  </si>
  <si>
    <t>Confecção de bonés, camisetas, coletes e máscaras para atender as necessidades de padronização dos Servidores da SEFIN.</t>
  </si>
  <si>
    <t>GABBY MALHARIA LTDA</t>
  </si>
  <si>
    <t>03.978.576/0001-16</t>
  </si>
  <si>
    <t>04.03.2022</t>
  </si>
  <si>
    <t>06.05.2022</t>
  </si>
  <si>
    <t>Secretaria de Estado de Desenvolvimento Urbano e Regional -SEDUR</t>
  </si>
  <si>
    <t>01080010/2022</t>
  </si>
  <si>
    <t>01080006/2022</t>
  </si>
  <si>
    <t>01080011/2022</t>
  </si>
  <si>
    <t>H. J. RODRIGUES FILHO (SPORTIVA)</t>
  </si>
  <si>
    <t>2709/2022</t>
  </si>
  <si>
    <t>002/2022</t>
  </si>
  <si>
    <t>Aquisição de 25 (vinte e cinco) Troféus. Concurso de redação da Educação Fiscal.</t>
  </si>
  <si>
    <t>00.531.615/0001-44</t>
  </si>
  <si>
    <t>31.03.2022</t>
  </si>
  <si>
    <t>30.06.2023</t>
  </si>
  <si>
    <t>3.3.90.31.00</t>
  </si>
  <si>
    <t>01080007/2022</t>
  </si>
  <si>
    <t>1527/2022</t>
  </si>
  <si>
    <t>Contratação de Pessoa Jurídica para fornecimento de solução corporativa de geoprocessamento e serviços especializados.</t>
  </si>
  <si>
    <t>IMAGEM GEOSISTEMAS E COMÉRCIO LTDA</t>
  </si>
  <si>
    <t>67.393.181/0001-34</t>
  </si>
  <si>
    <t>14.03.2022</t>
  </si>
  <si>
    <t>14.03.2023</t>
  </si>
  <si>
    <t>2853/2017</t>
  </si>
  <si>
    <t>565/2016</t>
  </si>
  <si>
    <t>ítem</t>
  </si>
  <si>
    <t>Locação de Equipamento de Informática</t>
  </si>
  <si>
    <t>011/2017</t>
  </si>
  <si>
    <t>R. S. FREITAS JUCÁ</t>
  </si>
  <si>
    <t>07.190.927/0001-80</t>
  </si>
  <si>
    <t>20.09.2017</t>
  </si>
  <si>
    <t>20.09.2018</t>
  </si>
  <si>
    <t>ÍTEM</t>
  </si>
  <si>
    <t>21.09.2018</t>
  </si>
  <si>
    <t>20.09.2019</t>
  </si>
  <si>
    <t>18.09.2019</t>
  </si>
  <si>
    <t>21.09.2019</t>
  </si>
  <si>
    <t>20.09.2020</t>
  </si>
  <si>
    <t>15.05.2020</t>
  </si>
  <si>
    <t>SUPRESSÃO</t>
  </si>
  <si>
    <t>16.09.2020</t>
  </si>
  <si>
    <t>21.09.2020</t>
  </si>
  <si>
    <t>20.09.2021</t>
  </si>
  <si>
    <t>12.05.2022</t>
  </si>
  <si>
    <t>TERMO DE RECONHECIMENTO DE DÍVIDA</t>
  </si>
  <si>
    <t>29.07.22</t>
  </si>
  <si>
    <t>23.03.2022</t>
  </si>
  <si>
    <t>Lei 8.666/1993, art. 24, inciso II.</t>
  </si>
  <si>
    <t>03.03.2022</t>
  </si>
  <si>
    <t>01080009/2022</t>
  </si>
  <si>
    <t>SOFTPLAN PLANEJAMENTO E SISTEMAS LTDA</t>
  </si>
  <si>
    <t>8317/2022</t>
  </si>
  <si>
    <t>003/2022</t>
  </si>
  <si>
    <t>Contratação de empresa especializada para prestação de serviços de manutenção nos módulos administrativos, judicial e execução fiscal eletrônica, através da atualização tecnológica e suporte técnico remoto e local,</t>
  </si>
  <si>
    <t>82.845.322/0001-04</t>
  </si>
  <si>
    <t>23.03.2023</t>
  </si>
  <si>
    <t>019/2021</t>
  </si>
  <si>
    <t>010/2021</t>
  </si>
  <si>
    <t>DMM 44</t>
  </si>
  <si>
    <t>01080008/2022</t>
  </si>
  <si>
    <t>08.03.2022</t>
  </si>
  <si>
    <t>08.03.2023</t>
  </si>
  <si>
    <t>DM717/2015 E DM 713/2019</t>
  </si>
  <si>
    <t>TOPOCART TOPOGRAFIA ENGENHARIA E AEROLEVANTAMENTOS LTDA</t>
  </si>
  <si>
    <t>26.994.285/0001-17</t>
  </si>
  <si>
    <t>Contratação de empresa especializada no desenvolvimento de atividades técnica de engenharia consultiva e urbanismo para ações de regularizações de imóveis, nas áreas urbanas e implantação de um sistema de informações georreferenciadas.</t>
  </si>
  <si>
    <t>CONSÓRCIO PÚBLICO PARA O DESENVOLVIMENTO DO ALTO PARAOPEBA - CODAP</t>
  </si>
  <si>
    <t>Aquisição de 100 Tablet de 7" para o Concurso de Educação Fiscal</t>
  </si>
  <si>
    <t>01080005/2022</t>
  </si>
  <si>
    <t>01080013/2022</t>
  </si>
  <si>
    <t>31.108.146/0001-89</t>
  </si>
  <si>
    <t>Aquisição de material permanente (drone) para composição da base de geotecnologia.</t>
  </si>
  <si>
    <t>264/2021</t>
  </si>
  <si>
    <t>004/2022</t>
  </si>
  <si>
    <t>W. F. DE ALMEIDA-ME</t>
  </si>
  <si>
    <t>21.06.2022</t>
  </si>
  <si>
    <t>4.4.90.52.00</t>
  </si>
  <si>
    <t>01080014/2022</t>
  </si>
  <si>
    <t>01080015/2022</t>
  </si>
  <si>
    <t>01080016/2022</t>
  </si>
  <si>
    <t>031/2022</t>
  </si>
  <si>
    <t>070/2022</t>
  </si>
  <si>
    <t>Contratação de empresa especializada em prestação de serviços de agenciamento de viagens, especializada em emissão de passagens aéreas nacionais, internacionais e intermunicipais.</t>
  </si>
  <si>
    <t>BRASILTUR EVENTOS E TURISMO LTDA</t>
  </si>
  <si>
    <t>23.361.387/0001-07</t>
  </si>
  <si>
    <t>24.06.2022</t>
  </si>
  <si>
    <t>3.3.90.33.00</t>
  </si>
  <si>
    <t>01080017/2022</t>
  </si>
  <si>
    <t>01080018/2022</t>
  </si>
  <si>
    <t>01080019/2022</t>
  </si>
  <si>
    <t>01080020/2022</t>
  </si>
  <si>
    <t>22263/2022</t>
  </si>
  <si>
    <t>Inscrição de 02 (dois) servidores desta SEFIN, para participação do I Congresso Brasileiro de Gestão por Resultados.</t>
  </si>
  <si>
    <t>INSTITUTO BRASILEIRO DE GESTÃO DE RESULTADOS - IBGR</t>
  </si>
  <si>
    <t>44.342.924/0001-41</t>
  </si>
  <si>
    <t>34234/2021</t>
  </si>
  <si>
    <t xml:space="preserve">Referente a prestação de serviços de capacitação com o curso na área de “Licitações e Contratos Administrativos com Orientações da Lei nº 14.133/2021”, para 250 servidores e colaboradores Municipais. </t>
  </si>
  <si>
    <t>MULTICON CONSULTORIA ASSESSORIA &amp; TREINAMENTOS LTDA</t>
  </si>
  <si>
    <t xml:space="preserve">	42.768.612/0001-79</t>
  </si>
  <si>
    <t xml:space="preserve">Aquisição de material permanente, condicionadores de ar tipo “Split”, com instalação, para atender a demanda da Secretaria Municipal de Finanças - SEFIN. </t>
  </si>
  <si>
    <t>404/2021</t>
  </si>
  <si>
    <t>0050.003761.00172/2021-34</t>
  </si>
  <si>
    <t>MVP ELETRODOMESTICOS E EQUIPAMENTOS EIRELI</t>
  </si>
  <si>
    <t xml:space="preserve">	28.472.036/0001-97 </t>
  </si>
  <si>
    <t>15.08.2022</t>
  </si>
  <si>
    <t>01.08.2022</t>
  </si>
  <si>
    <t xml:space="preserve">Aquisição de material permanente (Monitor LED e Servidor) para composição da base de geotecnologia da secretaria municipal de finanças – SEFIN. </t>
  </si>
  <si>
    <t xml:space="preserve">Aquisição de material permanente (Nobreak de 1200VA/600-Watts) para composição da base de geotecnologia da Secretaria Municipal de Finanças – SEFIN. </t>
  </si>
  <si>
    <t> LAPTOP INFORMATICA E TECNOLOGIA LTDA</t>
  </si>
  <si>
    <t>34.770.156/0001-73</t>
  </si>
  <si>
    <t xml:space="preserve"> V. C. P. DAVILA LTDA</t>
  </si>
  <si>
    <t>26.909.991/0001-13</t>
  </si>
  <si>
    <t>089/2022</t>
  </si>
  <si>
    <t>01.08.2023</t>
  </si>
  <si>
    <t>Prestação de serviço de transporte, veículos de passeio com condutor</t>
  </si>
  <si>
    <t>30.09.2022</t>
  </si>
  <si>
    <t>24.06.2023</t>
  </si>
  <si>
    <t>26.05.22</t>
  </si>
  <si>
    <t>01.12.2023</t>
  </si>
  <si>
    <t>29.12.2021</t>
  </si>
  <si>
    <t>30.03.2022</t>
  </si>
  <si>
    <t>30.12.2021</t>
  </si>
  <si>
    <t>AQUISIÇÃO DE MATERIAL PERMANENTE, CADEIRAS GIRATÓRIAS COM E SEM BRAÇO, CADEIRA EXECUTIVA E CADEIRA PRESIDENTE.</t>
  </si>
  <si>
    <t>28.472.036/0001-97</t>
  </si>
  <si>
    <t>0014.011076.00047/2021-07</t>
  </si>
  <si>
    <t>346/2021</t>
  </si>
  <si>
    <t>01.09.2022</t>
  </si>
  <si>
    <t>01080021/2022</t>
  </si>
  <si>
    <t>01080022/2022</t>
  </si>
  <si>
    <t xml:space="preserve">	93.018.141/0001-12</t>
  </si>
  <si>
    <t>ASSOCIACAO DOS AUDITORES-FISCAIS DA RECEITA MUNICIPAL DE PORTO ALEGRE - AIAMU</t>
  </si>
  <si>
    <t>PARTICIPAÇÃO NO SEMINÁRIO DE ADMINISTRAÇÃO TRIBUTÁRIA DE PORTO ALEGRE</t>
  </si>
  <si>
    <t>005/2022</t>
  </si>
  <si>
    <t>24497/2021</t>
  </si>
  <si>
    <t>31.10.2022</t>
  </si>
  <si>
    <t>10.889.815/0001-27</t>
  </si>
  <si>
    <t xml:space="preserve"> ACRE FRIO AR-CONDICIONADO LTDA</t>
  </si>
  <si>
    <t>088/2022</t>
  </si>
  <si>
    <t>041/2022</t>
  </si>
  <si>
    <t>12.09.2023</t>
  </si>
  <si>
    <t>01080023/2022</t>
  </si>
  <si>
    <t>30.08.2022</t>
  </si>
  <si>
    <t>04.09.2022</t>
  </si>
  <si>
    <t>04.09.2023</t>
  </si>
  <si>
    <t>ART.25 DA 8.666/1993</t>
  </si>
  <si>
    <t>28217/2022</t>
  </si>
  <si>
    <t>01080025/2022</t>
  </si>
  <si>
    <t>26.10.2022</t>
  </si>
  <si>
    <t>26.11.2022</t>
  </si>
  <si>
    <t>Lei 8.666/1993, art. 25, inciso II.</t>
  </si>
  <si>
    <t>Participação no Curso Sistema Único e Integrado de Execução Orçamentária, Administração Financeira e Controle - SIAFIC.</t>
  </si>
  <si>
    <t>23.300.440/0001-60</t>
  </si>
  <si>
    <t>EQUIPE GESTÃO EIRELE</t>
  </si>
  <si>
    <t>01080024/2022</t>
  </si>
  <si>
    <t>040/2022</t>
  </si>
  <si>
    <t>165 DOU</t>
  </si>
  <si>
    <t>24.10.2022</t>
  </si>
  <si>
    <t>24.10.2023</t>
  </si>
  <si>
    <t>23.11.2022</t>
  </si>
  <si>
    <t>SITGEO - TECNOLOGIA DA INFORMAÇÃO EIRELLI-ME</t>
  </si>
  <si>
    <t>Aquisição de material de consumo – cópias, carimbos e outros</t>
  </si>
  <si>
    <t>S. L. DE CASTRO - EIRELI</t>
  </si>
  <si>
    <t>168/2021</t>
  </si>
  <si>
    <t>042/2021</t>
  </si>
  <si>
    <t>08.629.283/0001-47</t>
  </si>
  <si>
    <t>20.06.2022</t>
  </si>
  <si>
    <t>021/2021</t>
  </si>
  <si>
    <t>01080012/2022</t>
  </si>
  <si>
    <t>Data da emissão: 03/01/2023</t>
  </si>
  <si>
    <t>PODER EXECUTIVO MUNICIPAL</t>
  </si>
  <si>
    <t>Manual de Referência - 8ª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</si>
  <si>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FINANÇAS - SEFIN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</si>
  <si>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</si>
  <si>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TOTAL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</si>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</sst>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" fontId="2" fillId="0" borderId="8" xfId="0" applyNumberFormat="1" applyFont="1" applyFill="1" applyBorder="1" applyAlignment="1">
      <alignment horizontal="center" vertical="center" wrapText="1"/>
    </xf>
    <xf numFmtId="44" fontId="2" fillId="0" borderId="8" xfId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/>
    </xf>
    <xf numFmtId="44" fontId="3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47625</xdr:rowOff>
    </xdr:from>
    <xdr:to>
      <xdr:col>1</xdr:col>
      <xdr:colOff>704850</xdr:colOff>
      <xdr:row>2</xdr:row>
      <xdr:rowOff>180975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47625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4"/>
  <sheetViews>
    <sheetView tabSelected="1" zoomScaleNormal="100" workbookViewId="0">
      <selection activeCell="AL19" sqref="AL19"/>
    </sheetView>
  </sheetViews>
  <sheetFormatPr defaultRowHeight="12.75" x14ac:dyDescent="0.25"/>
  <cols>
    <col min="1" max="1" width="5.5703125" style="2" customWidth="1"/>
    <col min="2" max="2" width="15.140625" style="3" customWidth="1"/>
    <col min="3" max="3" width="8.7109375" style="2" bestFit="1" customWidth="1"/>
    <col min="4" max="4" width="28.85546875" style="2" bestFit="1" customWidth="1"/>
    <col min="5" max="5" width="4.42578125" style="2" bestFit="1" customWidth="1"/>
    <col min="6" max="6" width="55.85546875" style="2" customWidth="1"/>
    <col min="7" max="7" width="11.85546875" style="2" customWidth="1"/>
    <col min="8" max="8" width="13.85546875" style="61" bestFit="1" customWidth="1"/>
    <col min="9" max="9" width="36.7109375" style="61" customWidth="1"/>
    <col min="10" max="10" width="18.42578125" style="2" bestFit="1" customWidth="1"/>
    <col min="11" max="11" width="10.42578125" style="2" bestFit="1" customWidth="1"/>
    <col min="12" max="12" width="15.7109375" style="91" bestFit="1" customWidth="1"/>
    <col min="13" max="13" width="12" style="2" customWidth="1"/>
    <col min="14" max="14" width="11.5703125" style="2" customWidth="1"/>
    <col min="15" max="16" width="10.5703125" style="2" customWidth="1"/>
    <col min="17" max="17" width="10.140625" style="2" customWidth="1"/>
    <col min="18" max="18" width="11.28515625" style="91" customWidth="1"/>
    <col min="19" max="19" width="11.7109375" style="91" customWidth="1"/>
    <col min="20" max="20" width="13" style="2" customWidth="1"/>
    <col min="21" max="21" width="8.5703125" style="2" customWidth="1"/>
    <col min="22" max="22" width="6.140625" style="2" bestFit="1" customWidth="1"/>
    <col min="23" max="23" width="10.42578125" style="2" bestFit="1" customWidth="1"/>
    <col min="24" max="24" width="12.28515625" style="2" customWidth="1"/>
    <col min="25" max="25" width="33" style="2" bestFit="1" customWidth="1"/>
    <col min="26" max="26" width="13.5703125" style="2" customWidth="1"/>
    <col min="27" max="29" width="10.5703125" style="2" customWidth="1"/>
    <col min="30" max="30" width="14.7109375" style="91" bestFit="1" customWidth="1"/>
    <col min="31" max="31" width="13.28515625" style="91" bestFit="1" customWidth="1"/>
    <col min="32" max="32" width="13.7109375" style="2" customWidth="1"/>
    <col min="33" max="33" width="10.5703125" style="2" customWidth="1"/>
    <col min="34" max="34" width="15" style="91" bestFit="1" customWidth="1"/>
    <col min="35" max="35" width="21.85546875" style="91" customWidth="1"/>
    <col min="36" max="36" width="17" style="91" bestFit="1" customWidth="1"/>
    <col min="37" max="38" width="15.7109375" style="91" bestFit="1" customWidth="1"/>
    <col min="39" max="39" width="11.5703125" style="2" customWidth="1"/>
    <col min="40" max="40" width="13.85546875" style="2" customWidth="1"/>
    <col min="41" max="41" width="30.28515625" style="2" customWidth="1"/>
    <col min="42" max="42" width="13.140625" style="2" customWidth="1"/>
    <col min="43" max="43" width="14.5703125" style="2" customWidth="1"/>
    <col min="44" max="44" width="25.85546875" style="2" customWidth="1"/>
    <col min="45" max="45" width="13.85546875" style="2" customWidth="1"/>
    <col min="46" max="46" width="13.5703125" style="2" customWidth="1"/>
    <col min="47" max="47" width="13.42578125" style="2" customWidth="1"/>
    <col min="48" max="48" width="12.42578125" style="2" customWidth="1"/>
    <col min="49" max="52" width="9.140625" style="2"/>
    <col min="53" max="53" width="10.140625" style="2" customWidth="1"/>
    <col min="54" max="54" width="9.140625" style="2"/>
    <col min="55" max="55" width="11.140625" style="2" bestFit="1" customWidth="1"/>
    <col min="56" max="56" width="12.140625" style="2" customWidth="1"/>
    <col min="57" max="57" width="10.140625" style="2" customWidth="1"/>
    <col min="58" max="59" width="9.140625" style="2"/>
    <col min="60" max="60" width="6.5703125" style="2" bestFit="1" customWidth="1"/>
    <col min="61" max="16384" width="9.140625" style="2"/>
  </cols>
  <sheetData>
    <row r="1" spans="1:60" s="33" customFormat="1" ht="15" x14ac:dyDescent="0.25">
      <c r="F1" s="70"/>
      <c r="H1" s="34"/>
      <c r="I1" s="75"/>
      <c r="L1" s="83"/>
      <c r="R1" s="83"/>
      <c r="S1" s="83"/>
      <c r="AD1" s="83"/>
      <c r="AE1" s="83"/>
      <c r="AH1" s="83"/>
      <c r="AI1" s="83"/>
      <c r="AJ1" s="83"/>
      <c r="AK1" s="83"/>
      <c r="AL1" s="83"/>
    </row>
    <row r="2" spans="1:60" s="33" customFormat="1" ht="15" x14ac:dyDescent="0.25">
      <c r="F2" s="70"/>
      <c r="H2" s="34"/>
      <c r="I2" s="75"/>
      <c r="L2" s="83"/>
      <c r="R2" s="83"/>
      <c r="S2" s="83"/>
      <c r="AD2" s="83"/>
      <c r="AE2" s="83"/>
      <c r="AH2" s="83"/>
      <c r="AI2" s="83"/>
      <c r="AJ2" s="83"/>
      <c r="AK2" s="83"/>
      <c r="AL2" s="83"/>
    </row>
    <row r="3" spans="1:60" s="33" customFormat="1" ht="15" x14ac:dyDescent="0.25">
      <c r="F3" s="70"/>
      <c r="H3" s="34"/>
      <c r="I3" s="75"/>
      <c r="L3" s="83"/>
      <c r="R3" s="83"/>
      <c r="S3" s="83"/>
      <c r="AD3" s="83"/>
      <c r="AE3" s="83"/>
      <c r="AH3" s="83"/>
      <c r="AI3" s="83"/>
      <c r="AJ3" s="83"/>
      <c r="AK3" s="83"/>
      <c r="AL3" s="83"/>
    </row>
    <row r="4" spans="1:60" s="33" customFormat="1" ht="15" x14ac:dyDescent="0.25">
      <c r="A4" s="34" t="s">
        <v>592</v>
      </c>
      <c r="F4" s="70"/>
      <c r="H4" s="34"/>
      <c r="I4" s="75"/>
      <c r="L4" s="83"/>
      <c r="R4" s="83"/>
      <c r="S4" s="83"/>
      <c r="AD4" s="83"/>
      <c r="AE4" s="83"/>
      <c r="AH4" s="83"/>
      <c r="AI4" s="83"/>
      <c r="AJ4" s="83"/>
      <c r="AK4" s="83"/>
      <c r="AL4" s="83"/>
    </row>
    <row r="5" spans="1:60" s="33" customFormat="1" ht="15" x14ac:dyDescent="0.25">
      <c r="F5" s="70"/>
      <c r="H5" s="34"/>
      <c r="I5" s="75"/>
      <c r="L5" s="83"/>
      <c r="R5" s="83"/>
      <c r="S5" s="83"/>
      <c r="AD5" s="83"/>
      <c r="AE5" s="83"/>
      <c r="AH5" s="83"/>
      <c r="AI5" s="83"/>
      <c r="AJ5" s="83"/>
      <c r="AK5" s="83"/>
      <c r="AL5" s="83"/>
    </row>
    <row r="6" spans="1:60" s="33" customFormat="1" ht="15" x14ac:dyDescent="0.25">
      <c r="A6" s="34" t="s">
        <v>362</v>
      </c>
      <c r="F6" s="70"/>
      <c r="H6" s="34"/>
      <c r="I6" s="75"/>
      <c r="L6" s="83"/>
      <c r="R6" s="83"/>
      <c r="S6" s="83"/>
      <c r="AD6" s="83"/>
      <c r="AE6" s="83"/>
      <c r="AH6" s="83"/>
      <c r="AI6" s="83"/>
      <c r="AJ6" s="83"/>
      <c r="AK6" s="83"/>
      <c r="AL6" s="83"/>
    </row>
    <row r="7" spans="1:60" s="33" customFormat="1" ht="15" x14ac:dyDescent="0.25">
      <c r="A7" s="33" t="s">
        <v>93</v>
      </c>
      <c r="F7" s="70"/>
      <c r="H7" s="34"/>
      <c r="I7" s="75"/>
      <c r="L7" s="83"/>
      <c r="R7" s="83"/>
      <c r="S7" s="83"/>
      <c r="AD7" s="83"/>
      <c r="AE7" s="83"/>
      <c r="AH7" s="83"/>
      <c r="AI7" s="83"/>
      <c r="AJ7" s="83"/>
      <c r="AK7" s="83"/>
      <c r="AL7" s="83"/>
    </row>
    <row r="8" spans="1:60" s="33" customFormat="1" ht="15" x14ac:dyDescent="0.25">
      <c r="A8" s="33" t="s">
        <v>593</v>
      </c>
      <c r="F8" s="70"/>
      <c r="H8" s="34"/>
      <c r="I8" s="75"/>
      <c r="L8" s="83"/>
      <c r="R8" s="83"/>
      <c r="S8" s="83"/>
      <c r="AD8" s="83"/>
      <c r="AE8" s="83"/>
      <c r="AH8" s="83"/>
      <c r="AI8" s="83"/>
      <c r="AJ8" s="83"/>
      <c r="AK8" s="83"/>
      <c r="AL8" s="83"/>
    </row>
    <row r="9" spans="1:60" s="33" customFormat="1" ht="15" x14ac:dyDescent="0.25">
      <c r="F9" s="70"/>
      <c r="H9" s="34"/>
      <c r="I9" s="75"/>
      <c r="L9" s="83"/>
      <c r="R9" s="83"/>
      <c r="S9" s="83"/>
      <c r="AD9" s="83"/>
      <c r="AE9" s="83"/>
      <c r="AH9" s="83"/>
      <c r="AI9" s="83"/>
      <c r="AJ9" s="83"/>
      <c r="AK9" s="83"/>
      <c r="AL9" s="83"/>
    </row>
    <row r="10" spans="1:60" s="33" customFormat="1" ht="15" x14ac:dyDescent="0.25">
      <c r="A10" s="33" t="s">
        <v>594</v>
      </c>
      <c r="F10" s="70"/>
      <c r="H10" s="34"/>
      <c r="I10" s="75"/>
      <c r="L10" s="83"/>
      <c r="R10" s="83"/>
      <c r="S10" s="83"/>
      <c r="AD10" s="83"/>
      <c r="AE10" s="83"/>
      <c r="AH10" s="83"/>
      <c r="AI10" s="83"/>
      <c r="AJ10" s="83"/>
      <c r="AK10" s="83"/>
      <c r="AL10" s="83"/>
    </row>
    <row r="11" spans="1:60" s="33" customFormat="1" ht="15" x14ac:dyDescent="0.25">
      <c r="A11" s="33" t="s">
        <v>595</v>
      </c>
      <c r="F11" s="70"/>
      <c r="H11" s="34"/>
      <c r="I11" s="75"/>
      <c r="L11" s="83"/>
      <c r="R11" s="83"/>
      <c r="S11" s="83"/>
      <c r="AD11" s="83"/>
      <c r="AE11" s="83"/>
      <c r="AH11" s="83"/>
      <c r="AI11" s="83"/>
      <c r="AJ11" s="83"/>
      <c r="AK11" s="83"/>
      <c r="AL11" s="83"/>
    </row>
    <row r="12" spans="1:60" s="33" customFormat="1" ht="15" x14ac:dyDescent="0.25">
      <c r="F12" s="70"/>
      <c r="H12" s="34"/>
      <c r="I12" s="75"/>
      <c r="L12" s="83"/>
      <c r="R12" s="83"/>
      <c r="S12" s="83"/>
      <c r="AD12" s="83"/>
      <c r="AE12" s="83"/>
      <c r="AH12" s="83"/>
      <c r="AI12" s="83"/>
      <c r="AJ12" s="83"/>
      <c r="AK12" s="83"/>
      <c r="AL12" s="83"/>
    </row>
    <row r="13" spans="1:60" s="33" customFormat="1" ht="15.75" thickBot="1" x14ac:dyDescent="0.3">
      <c r="A13" s="35" t="s">
        <v>69</v>
      </c>
      <c r="B13" s="35"/>
      <c r="C13" s="35"/>
      <c r="D13" s="35"/>
      <c r="E13" s="35"/>
      <c r="F13" s="71"/>
      <c r="G13" s="35"/>
      <c r="H13" s="35"/>
      <c r="I13" s="71"/>
      <c r="J13" s="35"/>
      <c r="K13" s="35"/>
      <c r="L13" s="84"/>
      <c r="M13" s="35"/>
      <c r="N13" s="35"/>
      <c r="O13" s="35"/>
      <c r="P13" s="35"/>
      <c r="Q13" s="35"/>
      <c r="R13" s="84"/>
      <c r="S13" s="84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84"/>
      <c r="AE13" s="84"/>
      <c r="AF13" s="35"/>
      <c r="AG13" s="35"/>
      <c r="AH13" s="84"/>
      <c r="AI13" s="84"/>
      <c r="AJ13" s="84"/>
      <c r="AK13" s="84"/>
      <c r="AL13" s="8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</row>
    <row r="14" spans="1:60" s="36" customFormat="1" x14ac:dyDescent="0.25">
      <c r="A14" s="52" t="s">
        <v>50</v>
      </c>
      <c r="B14" s="4" t="s">
        <v>20</v>
      </c>
      <c r="C14" s="4"/>
      <c r="D14" s="4"/>
      <c r="E14" s="4"/>
      <c r="F14" s="4"/>
      <c r="G14" s="4"/>
      <c r="H14" s="4" t="s">
        <v>70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 t="s">
        <v>75</v>
      </c>
      <c r="AN14" s="4"/>
      <c r="AO14" s="4"/>
      <c r="AP14" s="4"/>
      <c r="AQ14" s="4" t="s">
        <v>92</v>
      </c>
      <c r="AR14" s="4"/>
      <c r="AS14" s="4"/>
      <c r="AT14" s="4"/>
      <c r="AU14" s="4"/>
      <c r="AV14" s="4"/>
      <c r="AW14" s="4" t="s">
        <v>71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5"/>
    </row>
    <row r="15" spans="1:60" s="36" customFormat="1" x14ac:dyDescent="0.25">
      <c r="A15" s="53"/>
      <c r="B15" s="8"/>
      <c r="C15" s="8"/>
      <c r="D15" s="8"/>
      <c r="E15" s="8"/>
      <c r="F15" s="8"/>
      <c r="G15" s="8"/>
      <c r="H15" s="8" t="s">
        <v>48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103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95</v>
      </c>
      <c r="AG15" s="8"/>
      <c r="AH15" s="8"/>
      <c r="AI15" s="95" t="s">
        <v>49</v>
      </c>
      <c r="AJ15" s="95"/>
      <c r="AK15" s="95"/>
      <c r="AL15" s="95"/>
      <c r="AM15" s="8" t="s">
        <v>77</v>
      </c>
      <c r="AN15" s="8" t="s">
        <v>78</v>
      </c>
      <c r="AO15" s="8" t="s">
        <v>76</v>
      </c>
      <c r="AP15" s="8" t="s">
        <v>112</v>
      </c>
      <c r="AQ15" s="8" t="s">
        <v>82</v>
      </c>
      <c r="AR15" s="8" t="s">
        <v>83</v>
      </c>
      <c r="AS15" s="8" t="s">
        <v>84</v>
      </c>
      <c r="AT15" s="8" t="s">
        <v>86</v>
      </c>
      <c r="AU15" s="8" t="s">
        <v>85</v>
      </c>
      <c r="AV15" s="8" t="s">
        <v>86</v>
      </c>
      <c r="AW15" s="8" t="s">
        <v>1</v>
      </c>
      <c r="AX15" s="8" t="s">
        <v>55</v>
      </c>
      <c r="AY15" s="46" t="s">
        <v>58</v>
      </c>
      <c r="AZ15" s="46"/>
      <c r="BA15" s="46"/>
      <c r="BB15" s="46" t="s">
        <v>122</v>
      </c>
      <c r="BC15" s="46"/>
      <c r="BD15" s="8" t="s">
        <v>597</v>
      </c>
      <c r="BE15" s="8" t="s">
        <v>598</v>
      </c>
      <c r="BF15" s="46" t="s">
        <v>60</v>
      </c>
      <c r="BG15" s="46"/>
      <c r="BH15" s="54"/>
    </row>
    <row r="16" spans="1:60" s="36" customFormat="1" x14ac:dyDescent="0.25">
      <c r="A16" s="5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94</v>
      </c>
      <c r="AA16" s="8"/>
      <c r="AB16" s="8" t="s">
        <v>97</v>
      </c>
      <c r="AC16" s="8"/>
      <c r="AD16" s="8"/>
      <c r="AE16" s="8"/>
      <c r="AF16" s="8" t="s">
        <v>96</v>
      </c>
      <c r="AG16" s="8"/>
      <c r="AH16" s="8"/>
      <c r="AI16" s="85"/>
      <c r="AJ16" s="95" t="s">
        <v>104</v>
      </c>
      <c r="AK16" s="95"/>
      <c r="AL16" s="95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46"/>
      <c r="AZ16" s="46"/>
      <c r="BA16" s="46"/>
      <c r="BB16" s="46"/>
      <c r="BC16" s="46"/>
      <c r="BD16" s="8"/>
      <c r="BE16" s="8"/>
      <c r="BF16" s="8" t="s">
        <v>120</v>
      </c>
      <c r="BG16" s="8" t="s">
        <v>121</v>
      </c>
      <c r="BH16" s="54" t="s">
        <v>59</v>
      </c>
    </row>
    <row r="17" spans="1:60" s="36" customFormat="1" ht="51" x14ac:dyDescent="0.25">
      <c r="A17" s="53"/>
      <c r="B17" s="47" t="s">
        <v>6</v>
      </c>
      <c r="C17" s="47" t="s">
        <v>7</v>
      </c>
      <c r="D17" s="47" t="s">
        <v>0</v>
      </c>
      <c r="E17" s="47" t="s">
        <v>1</v>
      </c>
      <c r="F17" s="47" t="s">
        <v>2</v>
      </c>
      <c r="G17" s="47" t="s">
        <v>8</v>
      </c>
      <c r="H17" s="48" t="s">
        <v>118</v>
      </c>
      <c r="I17" s="47" t="s">
        <v>3</v>
      </c>
      <c r="J17" s="47" t="s">
        <v>18</v>
      </c>
      <c r="K17" s="47" t="s">
        <v>9</v>
      </c>
      <c r="L17" s="85" t="s">
        <v>136</v>
      </c>
      <c r="M17" s="47" t="s">
        <v>13</v>
      </c>
      <c r="N17" s="47" t="s">
        <v>12</v>
      </c>
      <c r="O17" s="47" t="s">
        <v>11</v>
      </c>
      <c r="P17" s="47" t="s">
        <v>4</v>
      </c>
      <c r="Q17" s="47" t="s">
        <v>74</v>
      </c>
      <c r="R17" s="85" t="s">
        <v>51</v>
      </c>
      <c r="S17" s="85" t="s">
        <v>52</v>
      </c>
      <c r="T17" s="47" t="s">
        <v>5</v>
      </c>
      <c r="U17" s="47" t="s">
        <v>1</v>
      </c>
      <c r="V17" s="47" t="s">
        <v>107</v>
      </c>
      <c r="W17" s="47" t="s">
        <v>9</v>
      </c>
      <c r="X17" s="47" t="s">
        <v>13</v>
      </c>
      <c r="Y17" s="47" t="s">
        <v>10</v>
      </c>
      <c r="Z17" s="47" t="s">
        <v>12</v>
      </c>
      <c r="AA17" s="47" t="s">
        <v>11</v>
      </c>
      <c r="AB17" s="47" t="s">
        <v>14</v>
      </c>
      <c r="AC17" s="47" t="s">
        <v>15</v>
      </c>
      <c r="AD17" s="85" t="s">
        <v>16</v>
      </c>
      <c r="AE17" s="85" t="s">
        <v>17</v>
      </c>
      <c r="AF17" s="47" t="s">
        <v>102</v>
      </c>
      <c r="AG17" s="47" t="s">
        <v>101</v>
      </c>
      <c r="AH17" s="85" t="s">
        <v>100</v>
      </c>
      <c r="AI17" s="85" t="s">
        <v>21</v>
      </c>
      <c r="AJ17" s="85" t="s">
        <v>363</v>
      </c>
      <c r="AK17" s="85" t="s">
        <v>364</v>
      </c>
      <c r="AL17" s="85" t="s">
        <v>19</v>
      </c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49" t="s">
        <v>56</v>
      </c>
      <c r="AZ17" s="49" t="s">
        <v>57</v>
      </c>
      <c r="BA17" s="47" t="s">
        <v>119</v>
      </c>
      <c r="BB17" s="47" t="s">
        <v>123</v>
      </c>
      <c r="BC17" s="47" t="s">
        <v>124</v>
      </c>
      <c r="BD17" s="8"/>
      <c r="BE17" s="8"/>
      <c r="BF17" s="8"/>
      <c r="BG17" s="8"/>
      <c r="BH17" s="54"/>
    </row>
    <row r="18" spans="1:60" s="36" customFormat="1" ht="13.5" thickBot="1" x14ac:dyDescent="0.3">
      <c r="A18" s="55"/>
      <c r="B18" s="56" t="s">
        <v>22</v>
      </c>
      <c r="C18" s="56" t="s">
        <v>23</v>
      </c>
      <c r="D18" s="57" t="s">
        <v>46</v>
      </c>
      <c r="E18" s="56" t="s">
        <v>24</v>
      </c>
      <c r="F18" s="56" t="s">
        <v>25</v>
      </c>
      <c r="G18" s="56" t="s">
        <v>26</v>
      </c>
      <c r="H18" s="57" t="s">
        <v>27</v>
      </c>
      <c r="I18" s="56" t="s">
        <v>28</v>
      </c>
      <c r="J18" s="56" t="s">
        <v>29</v>
      </c>
      <c r="K18" s="56" t="s">
        <v>30</v>
      </c>
      <c r="L18" s="86" t="s">
        <v>31</v>
      </c>
      <c r="M18" s="56" t="s">
        <v>32</v>
      </c>
      <c r="N18" s="56" t="s">
        <v>33</v>
      </c>
      <c r="O18" s="56" t="s">
        <v>34</v>
      </c>
      <c r="P18" s="56" t="s">
        <v>35</v>
      </c>
      <c r="Q18" s="56" t="s">
        <v>36</v>
      </c>
      <c r="R18" s="86" t="s">
        <v>37</v>
      </c>
      <c r="S18" s="86" t="s">
        <v>47</v>
      </c>
      <c r="T18" s="56" t="s">
        <v>38</v>
      </c>
      <c r="U18" s="56" t="s">
        <v>106</v>
      </c>
      <c r="V18" s="56" t="s">
        <v>39</v>
      </c>
      <c r="W18" s="56" t="s">
        <v>40</v>
      </c>
      <c r="X18" s="56" t="s">
        <v>41</v>
      </c>
      <c r="Y18" s="56" t="s">
        <v>42</v>
      </c>
      <c r="Z18" s="56" t="s">
        <v>43</v>
      </c>
      <c r="AA18" s="56" t="s">
        <v>44</v>
      </c>
      <c r="AB18" s="56" t="s">
        <v>53</v>
      </c>
      <c r="AC18" s="56" t="s">
        <v>45</v>
      </c>
      <c r="AD18" s="86" t="s">
        <v>72</v>
      </c>
      <c r="AE18" s="86" t="s">
        <v>98</v>
      </c>
      <c r="AF18" s="56" t="s">
        <v>54</v>
      </c>
      <c r="AG18" s="56" t="s">
        <v>99</v>
      </c>
      <c r="AH18" s="86" t="s">
        <v>108</v>
      </c>
      <c r="AI18" s="86" t="s">
        <v>109</v>
      </c>
      <c r="AJ18" s="86" t="s">
        <v>61</v>
      </c>
      <c r="AK18" s="86" t="s">
        <v>110</v>
      </c>
      <c r="AL18" s="86" t="s">
        <v>111</v>
      </c>
      <c r="AM18" s="56" t="s">
        <v>62</v>
      </c>
      <c r="AN18" s="56" t="s">
        <v>63</v>
      </c>
      <c r="AO18" s="56" t="s">
        <v>64</v>
      </c>
      <c r="AP18" s="58" t="s">
        <v>65</v>
      </c>
      <c r="AQ18" s="58" t="s">
        <v>66</v>
      </c>
      <c r="AR18" s="58" t="s">
        <v>67</v>
      </c>
      <c r="AS18" s="58" t="s">
        <v>68</v>
      </c>
      <c r="AT18" s="58" t="s">
        <v>73</v>
      </c>
      <c r="AU18" s="58" t="s">
        <v>79</v>
      </c>
      <c r="AV18" s="58" t="s">
        <v>80</v>
      </c>
      <c r="AW18" s="58" t="s">
        <v>113</v>
      </c>
      <c r="AX18" s="58" t="s">
        <v>81</v>
      </c>
      <c r="AY18" s="58" t="s">
        <v>87</v>
      </c>
      <c r="AZ18" s="58" t="s">
        <v>88</v>
      </c>
      <c r="BA18" s="58" t="s">
        <v>89</v>
      </c>
      <c r="BB18" s="58" t="s">
        <v>90</v>
      </c>
      <c r="BC18" s="58" t="s">
        <v>91</v>
      </c>
      <c r="BD18" s="58" t="s">
        <v>105</v>
      </c>
      <c r="BE18" s="58" t="s">
        <v>114</v>
      </c>
      <c r="BF18" s="58" t="s">
        <v>115</v>
      </c>
      <c r="BG18" s="58" t="s">
        <v>116</v>
      </c>
      <c r="BH18" s="59" t="s">
        <v>117</v>
      </c>
    </row>
    <row r="19" spans="1:60" s="36" customFormat="1" x14ac:dyDescent="0.25">
      <c r="A19" s="24">
        <v>1</v>
      </c>
      <c r="B19" s="10" t="s">
        <v>130</v>
      </c>
      <c r="C19" s="10" t="s">
        <v>129</v>
      </c>
      <c r="D19" s="50" t="s">
        <v>128</v>
      </c>
      <c r="E19" s="10" t="s">
        <v>261</v>
      </c>
      <c r="F19" s="72" t="s">
        <v>164</v>
      </c>
      <c r="G19" s="10">
        <v>11760</v>
      </c>
      <c r="H19" s="76" t="s">
        <v>127</v>
      </c>
      <c r="I19" s="77" t="s">
        <v>133</v>
      </c>
      <c r="J19" s="10" t="s">
        <v>132</v>
      </c>
      <c r="K19" s="25" t="s">
        <v>131</v>
      </c>
      <c r="L19" s="87">
        <v>614249.17000000004</v>
      </c>
      <c r="M19" s="25">
        <v>11795</v>
      </c>
      <c r="N19" s="10" t="s">
        <v>131</v>
      </c>
      <c r="O19" s="10" t="s">
        <v>134</v>
      </c>
      <c r="P19" s="10">
        <v>101</v>
      </c>
      <c r="Q19" s="10"/>
      <c r="R19" s="87"/>
      <c r="S19" s="87"/>
      <c r="T19" s="10" t="s">
        <v>135</v>
      </c>
      <c r="U19" s="10" t="s">
        <v>383</v>
      </c>
      <c r="V19" s="21" t="s">
        <v>137</v>
      </c>
      <c r="W19" s="51" t="s">
        <v>145</v>
      </c>
      <c r="X19" s="23">
        <v>12053</v>
      </c>
      <c r="Y19" s="21" t="s">
        <v>179</v>
      </c>
      <c r="Z19" s="21" t="s">
        <v>147</v>
      </c>
      <c r="AA19" s="21" t="s">
        <v>151</v>
      </c>
      <c r="AB19" s="21"/>
      <c r="AC19" s="21"/>
      <c r="AD19" s="92"/>
      <c r="AE19" s="92"/>
      <c r="AF19" s="21"/>
      <c r="AG19" s="21"/>
      <c r="AH19" s="92"/>
      <c r="AI19" s="92">
        <f>L19-AE19+AD19+AH19</f>
        <v>614249.17000000004</v>
      </c>
      <c r="AJ19" s="92">
        <v>0</v>
      </c>
      <c r="AK19" s="92">
        <v>0</v>
      </c>
      <c r="AL19" s="92">
        <f>AJ19+AK19</f>
        <v>0</v>
      </c>
      <c r="AM19" s="21"/>
      <c r="AN19" s="21"/>
      <c r="AO19" s="21"/>
      <c r="AP19" s="21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</row>
    <row r="20" spans="1:60" s="36" customFormat="1" x14ac:dyDescent="0.25">
      <c r="A20" s="7"/>
      <c r="B20" s="6"/>
      <c r="C20" s="6"/>
      <c r="D20" s="19"/>
      <c r="E20" s="6"/>
      <c r="F20" s="73"/>
      <c r="G20" s="6"/>
      <c r="H20" s="8"/>
      <c r="I20" s="78"/>
      <c r="J20" s="6"/>
      <c r="K20" s="18"/>
      <c r="L20" s="1"/>
      <c r="M20" s="18"/>
      <c r="N20" s="6"/>
      <c r="O20" s="6"/>
      <c r="P20" s="6"/>
      <c r="Q20" s="6"/>
      <c r="R20" s="1"/>
      <c r="S20" s="1"/>
      <c r="T20" s="6"/>
      <c r="U20" s="6"/>
      <c r="V20" s="9" t="s">
        <v>138</v>
      </c>
      <c r="W20" s="14" t="s">
        <v>144</v>
      </c>
      <c r="X20" s="15">
        <v>12298</v>
      </c>
      <c r="Y20" s="9" t="s">
        <v>180</v>
      </c>
      <c r="Z20" s="9" t="s">
        <v>148</v>
      </c>
      <c r="AA20" s="9" t="s">
        <v>152</v>
      </c>
      <c r="AB20" s="16">
        <v>5.3699999999999998E-2</v>
      </c>
      <c r="AC20" s="9"/>
      <c r="AD20" s="40">
        <v>32985.18</v>
      </c>
      <c r="AE20" s="40"/>
      <c r="AF20" s="9"/>
      <c r="AG20" s="9"/>
      <c r="AH20" s="40"/>
      <c r="AI20" s="40">
        <f>AI19-AE20+AD20+AH20</f>
        <v>647234.35000000009</v>
      </c>
      <c r="AJ20" s="40">
        <v>0</v>
      </c>
      <c r="AK20" s="40">
        <v>0</v>
      </c>
      <c r="AL20" s="40">
        <f t="shared" ref="AL20:AL97" si="0">AJ20+AK20</f>
        <v>0</v>
      </c>
      <c r="AM20" s="9"/>
      <c r="AN20" s="9"/>
      <c r="AO20" s="9"/>
      <c r="AP20" s="9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60" s="36" customFormat="1" x14ac:dyDescent="0.25">
      <c r="A21" s="7"/>
      <c r="B21" s="6"/>
      <c r="C21" s="6"/>
      <c r="D21" s="19"/>
      <c r="E21" s="6"/>
      <c r="F21" s="73"/>
      <c r="G21" s="6"/>
      <c r="H21" s="8"/>
      <c r="I21" s="78"/>
      <c r="J21" s="6"/>
      <c r="K21" s="18"/>
      <c r="L21" s="1"/>
      <c r="M21" s="18"/>
      <c r="N21" s="6"/>
      <c r="O21" s="6"/>
      <c r="P21" s="6"/>
      <c r="Q21" s="6"/>
      <c r="R21" s="1"/>
      <c r="S21" s="1"/>
      <c r="T21" s="6"/>
      <c r="U21" s="6"/>
      <c r="V21" s="9" t="s">
        <v>139</v>
      </c>
      <c r="W21" s="9" t="s">
        <v>340</v>
      </c>
      <c r="X21" s="9">
        <v>12546</v>
      </c>
      <c r="Y21" s="9" t="s">
        <v>181</v>
      </c>
      <c r="Z21" s="9" t="s">
        <v>149</v>
      </c>
      <c r="AA21" s="15" t="s">
        <v>154</v>
      </c>
      <c r="AB21" s="17">
        <v>0.25</v>
      </c>
      <c r="AC21" s="9"/>
      <c r="AD21" s="40">
        <v>73780.850000000006</v>
      </c>
      <c r="AE21" s="40"/>
      <c r="AF21" s="9"/>
      <c r="AG21" s="17"/>
      <c r="AH21" s="40"/>
      <c r="AI21" s="40">
        <f t="shared" ref="AI21:AI25" si="1">AI20-AE21+AD21+AH21</f>
        <v>721015.20000000007</v>
      </c>
      <c r="AJ21" s="40">
        <v>0</v>
      </c>
      <c r="AK21" s="40">
        <v>0</v>
      </c>
      <c r="AL21" s="40">
        <f t="shared" si="0"/>
        <v>0</v>
      </c>
      <c r="AM21" s="9"/>
      <c r="AN21" s="9"/>
      <c r="AO21" s="9"/>
      <c r="AP21" s="9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36" customFormat="1" x14ac:dyDescent="0.25">
      <c r="A22" s="7"/>
      <c r="B22" s="6"/>
      <c r="C22" s="6"/>
      <c r="D22" s="19"/>
      <c r="E22" s="6"/>
      <c r="F22" s="73"/>
      <c r="G22" s="6"/>
      <c r="H22" s="8"/>
      <c r="I22" s="78"/>
      <c r="J22" s="6"/>
      <c r="K22" s="18"/>
      <c r="L22" s="1"/>
      <c r="M22" s="18"/>
      <c r="N22" s="6"/>
      <c r="O22" s="6"/>
      <c r="P22" s="6"/>
      <c r="Q22" s="6"/>
      <c r="R22" s="1"/>
      <c r="S22" s="1"/>
      <c r="T22" s="6"/>
      <c r="U22" s="6"/>
      <c r="V22" s="9" t="s">
        <v>140</v>
      </c>
      <c r="W22" s="9" t="s">
        <v>143</v>
      </c>
      <c r="X22" s="9">
        <v>12793</v>
      </c>
      <c r="Y22" s="9" t="s">
        <v>179</v>
      </c>
      <c r="Z22" s="9" t="s">
        <v>155</v>
      </c>
      <c r="AA22" s="9" t="s">
        <v>153</v>
      </c>
      <c r="AB22" s="9"/>
      <c r="AC22" s="17"/>
      <c r="AD22" s="40"/>
      <c r="AE22" s="40"/>
      <c r="AF22" s="9"/>
      <c r="AG22" s="9"/>
      <c r="AH22" s="40"/>
      <c r="AI22" s="40">
        <f t="shared" si="1"/>
        <v>721015.20000000007</v>
      </c>
      <c r="AJ22" s="40">
        <v>0</v>
      </c>
      <c r="AK22" s="40">
        <v>0</v>
      </c>
      <c r="AL22" s="40">
        <f t="shared" si="0"/>
        <v>0</v>
      </c>
      <c r="AM22" s="9"/>
      <c r="AN22" s="9"/>
      <c r="AO22" s="9"/>
      <c r="AP22" s="9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s="36" customFormat="1" x14ac:dyDescent="0.25">
      <c r="A23" s="7"/>
      <c r="B23" s="6"/>
      <c r="C23" s="6"/>
      <c r="D23" s="19"/>
      <c r="E23" s="6"/>
      <c r="F23" s="73"/>
      <c r="G23" s="6"/>
      <c r="H23" s="8"/>
      <c r="I23" s="78"/>
      <c r="J23" s="6"/>
      <c r="K23" s="18"/>
      <c r="L23" s="1"/>
      <c r="M23" s="18"/>
      <c r="N23" s="6"/>
      <c r="O23" s="6"/>
      <c r="P23" s="6"/>
      <c r="Q23" s="6"/>
      <c r="R23" s="1"/>
      <c r="S23" s="1"/>
      <c r="T23" s="6"/>
      <c r="U23" s="6"/>
      <c r="V23" s="9" t="s">
        <v>141</v>
      </c>
      <c r="W23" s="9" t="s">
        <v>142</v>
      </c>
      <c r="X23" s="9">
        <v>12814</v>
      </c>
      <c r="Y23" s="9" t="s">
        <v>146</v>
      </c>
      <c r="Z23" s="9" t="s">
        <v>150</v>
      </c>
      <c r="AA23" s="9" t="s">
        <v>153</v>
      </c>
      <c r="AB23" s="9"/>
      <c r="AC23" s="17">
        <v>0.25</v>
      </c>
      <c r="AD23" s="40"/>
      <c r="AE23" s="40">
        <f>AI22*AC23</f>
        <v>180253.80000000002</v>
      </c>
      <c r="AF23" s="9"/>
      <c r="AG23" s="9"/>
      <c r="AH23" s="40"/>
      <c r="AI23" s="40">
        <f t="shared" si="1"/>
        <v>540761.4</v>
      </c>
      <c r="AJ23" s="40">
        <v>157532.48000000001</v>
      </c>
      <c r="AK23" s="40">
        <v>0</v>
      </c>
      <c r="AL23" s="40">
        <f t="shared" si="0"/>
        <v>157532.48000000001</v>
      </c>
      <c r="AM23" s="9"/>
      <c r="AN23" s="9"/>
      <c r="AO23" s="9"/>
      <c r="AP23" s="9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s="36" customFormat="1" x14ac:dyDescent="0.25">
      <c r="A24" s="7"/>
      <c r="B24" s="6"/>
      <c r="C24" s="6"/>
      <c r="D24" s="19"/>
      <c r="E24" s="6"/>
      <c r="F24" s="73"/>
      <c r="G24" s="6"/>
      <c r="H24" s="8"/>
      <c r="I24" s="78"/>
      <c r="J24" s="6"/>
      <c r="K24" s="18"/>
      <c r="L24" s="1"/>
      <c r="M24" s="18"/>
      <c r="N24" s="6"/>
      <c r="O24" s="6"/>
      <c r="P24" s="6"/>
      <c r="Q24" s="6"/>
      <c r="R24" s="1"/>
      <c r="S24" s="1"/>
      <c r="T24" s="6"/>
      <c r="U24" s="6"/>
      <c r="V24" s="9" t="s">
        <v>156</v>
      </c>
      <c r="W24" s="9" t="s">
        <v>163</v>
      </c>
      <c r="X24" s="9">
        <v>13035</v>
      </c>
      <c r="Y24" s="9" t="s">
        <v>179</v>
      </c>
      <c r="Z24" s="9" t="s">
        <v>153</v>
      </c>
      <c r="AA24" s="9" t="s">
        <v>159</v>
      </c>
      <c r="AB24" s="9" t="s">
        <v>158</v>
      </c>
      <c r="AC24" s="9"/>
      <c r="AD24" s="40"/>
      <c r="AE24" s="40"/>
      <c r="AF24" s="9"/>
      <c r="AG24" s="9"/>
      <c r="AH24" s="40"/>
      <c r="AI24" s="40">
        <f t="shared" si="1"/>
        <v>540761.4</v>
      </c>
      <c r="AJ24" s="40">
        <v>118149.36</v>
      </c>
      <c r="AK24" s="40">
        <v>0</v>
      </c>
      <c r="AL24" s="40">
        <f t="shared" si="0"/>
        <v>118149.36</v>
      </c>
      <c r="AM24" s="9"/>
      <c r="AN24" s="9"/>
      <c r="AO24" s="9"/>
      <c r="AP24" s="9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s="36" customFormat="1" x14ac:dyDescent="0.25">
      <c r="A25" s="7"/>
      <c r="B25" s="6"/>
      <c r="C25" s="6"/>
      <c r="D25" s="19"/>
      <c r="E25" s="6"/>
      <c r="F25" s="73"/>
      <c r="G25" s="6"/>
      <c r="H25" s="8"/>
      <c r="I25" s="78"/>
      <c r="J25" s="6"/>
      <c r="K25" s="18"/>
      <c r="L25" s="1"/>
      <c r="M25" s="18"/>
      <c r="N25" s="6"/>
      <c r="O25" s="6"/>
      <c r="P25" s="6"/>
      <c r="Q25" s="6"/>
      <c r="R25" s="1"/>
      <c r="S25" s="1"/>
      <c r="T25" s="6"/>
      <c r="U25" s="6"/>
      <c r="V25" s="9" t="s">
        <v>160</v>
      </c>
      <c r="W25" s="9" t="s">
        <v>161</v>
      </c>
      <c r="X25" s="9">
        <v>13118</v>
      </c>
      <c r="Y25" s="9" t="s">
        <v>179</v>
      </c>
      <c r="Z25" s="9" t="s">
        <v>157</v>
      </c>
      <c r="AA25" s="9" t="s">
        <v>162</v>
      </c>
      <c r="AB25" s="9"/>
      <c r="AC25" s="9"/>
      <c r="AD25" s="40"/>
      <c r="AE25" s="40"/>
      <c r="AF25" s="9"/>
      <c r="AG25" s="9"/>
      <c r="AH25" s="40"/>
      <c r="AI25" s="40">
        <f t="shared" si="1"/>
        <v>540761.4</v>
      </c>
      <c r="AJ25" s="40">
        <f>157532.48+33217.8</f>
        <v>190750.28000000003</v>
      </c>
      <c r="AK25" s="40">
        <f>33217.8+33217.8</f>
        <v>66435.600000000006</v>
      </c>
      <c r="AL25" s="40">
        <f t="shared" si="0"/>
        <v>257185.88000000003</v>
      </c>
      <c r="AM25" s="9"/>
      <c r="AN25" s="9"/>
      <c r="AO25" s="9"/>
      <c r="AP25" s="9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s="36" customFormat="1" x14ac:dyDescent="0.25">
      <c r="A26" s="7">
        <v>2</v>
      </c>
      <c r="B26" s="6" t="s">
        <v>165</v>
      </c>
      <c r="C26" s="6" t="s">
        <v>166</v>
      </c>
      <c r="D26" s="6" t="s">
        <v>167</v>
      </c>
      <c r="E26" s="6" t="s">
        <v>261</v>
      </c>
      <c r="F26" s="73" t="s">
        <v>168</v>
      </c>
      <c r="G26" s="18">
        <v>11816</v>
      </c>
      <c r="H26" s="79" t="s">
        <v>169</v>
      </c>
      <c r="I26" s="78" t="s">
        <v>170</v>
      </c>
      <c r="J26" s="6" t="s">
        <v>171</v>
      </c>
      <c r="K26" s="6" t="s">
        <v>174</v>
      </c>
      <c r="L26" s="1">
        <v>1670130</v>
      </c>
      <c r="M26" s="18">
        <v>11998</v>
      </c>
      <c r="N26" s="6" t="s">
        <v>173</v>
      </c>
      <c r="O26" s="6" t="s">
        <v>172</v>
      </c>
      <c r="P26" s="6">
        <v>101</v>
      </c>
      <c r="Q26" s="6"/>
      <c r="R26" s="1"/>
      <c r="S26" s="1"/>
      <c r="T26" s="6" t="s">
        <v>135</v>
      </c>
      <c r="U26" s="6" t="s">
        <v>383</v>
      </c>
      <c r="V26" s="9" t="s">
        <v>137</v>
      </c>
      <c r="W26" s="9" t="s">
        <v>175</v>
      </c>
      <c r="X26" s="9">
        <v>12256</v>
      </c>
      <c r="Y26" s="9" t="s">
        <v>179</v>
      </c>
      <c r="Z26" s="9" t="s">
        <v>175</v>
      </c>
      <c r="AA26" s="9" t="s">
        <v>183</v>
      </c>
      <c r="AB26" s="9"/>
      <c r="AC26" s="9"/>
      <c r="AD26" s="40"/>
      <c r="AE26" s="40"/>
      <c r="AF26" s="9"/>
      <c r="AG26" s="9"/>
      <c r="AH26" s="40"/>
      <c r="AI26" s="40">
        <f>L26-AE26+AD26+AH26</f>
        <v>1670130</v>
      </c>
      <c r="AJ26" s="40">
        <v>0</v>
      </c>
      <c r="AK26" s="40">
        <v>0</v>
      </c>
      <c r="AL26" s="40">
        <f t="shared" si="0"/>
        <v>0</v>
      </c>
      <c r="AM26" s="9" t="s">
        <v>187</v>
      </c>
      <c r="AN26" s="15">
        <v>11816</v>
      </c>
      <c r="AO26" s="9" t="s">
        <v>188</v>
      </c>
      <c r="AP26" s="15">
        <v>11816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s="36" customFormat="1" x14ac:dyDescent="0.25">
      <c r="A27" s="7"/>
      <c r="B27" s="6"/>
      <c r="C27" s="6"/>
      <c r="D27" s="6"/>
      <c r="E27" s="6"/>
      <c r="F27" s="73"/>
      <c r="G27" s="18"/>
      <c r="H27" s="79"/>
      <c r="I27" s="78"/>
      <c r="J27" s="6"/>
      <c r="K27" s="6"/>
      <c r="L27" s="1"/>
      <c r="M27" s="18"/>
      <c r="N27" s="6"/>
      <c r="O27" s="6"/>
      <c r="P27" s="6"/>
      <c r="Q27" s="6"/>
      <c r="R27" s="1"/>
      <c r="S27" s="1"/>
      <c r="T27" s="6"/>
      <c r="U27" s="6"/>
      <c r="V27" s="9" t="s">
        <v>138</v>
      </c>
      <c r="W27" s="9" t="s">
        <v>176</v>
      </c>
      <c r="X27" s="9">
        <v>12492</v>
      </c>
      <c r="Y27" s="9" t="s">
        <v>179</v>
      </c>
      <c r="Z27" s="9" t="s">
        <v>183</v>
      </c>
      <c r="AA27" s="9" t="s">
        <v>185</v>
      </c>
      <c r="AB27" s="9"/>
      <c r="AC27" s="9"/>
      <c r="AD27" s="40"/>
      <c r="AE27" s="40"/>
      <c r="AF27" s="9"/>
      <c r="AG27" s="9"/>
      <c r="AH27" s="40"/>
      <c r="AI27" s="40">
        <f>AI26-AE27+AD27+AH27</f>
        <v>1670130</v>
      </c>
      <c r="AJ27" s="40">
        <v>0</v>
      </c>
      <c r="AK27" s="40">
        <v>0</v>
      </c>
      <c r="AL27" s="40">
        <f t="shared" si="0"/>
        <v>0</v>
      </c>
      <c r="AM27" s="9"/>
      <c r="AN27" s="9"/>
      <c r="AO27" s="9"/>
      <c r="AP27" s="9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60" s="36" customFormat="1" x14ac:dyDescent="0.25">
      <c r="A28" s="7"/>
      <c r="B28" s="6"/>
      <c r="C28" s="6"/>
      <c r="D28" s="6"/>
      <c r="E28" s="6"/>
      <c r="F28" s="73"/>
      <c r="G28" s="18"/>
      <c r="H28" s="79"/>
      <c r="I28" s="78"/>
      <c r="J28" s="6"/>
      <c r="K28" s="6"/>
      <c r="L28" s="1"/>
      <c r="M28" s="18"/>
      <c r="N28" s="6"/>
      <c r="O28" s="6"/>
      <c r="P28" s="6"/>
      <c r="Q28" s="6"/>
      <c r="R28" s="1"/>
      <c r="S28" s="1"/>
      <c r="T28" s="6"/>
      <c r="U28" s="6"/>
      <c r="V28" s="9" t="s">
        <v>139</v>
      </c>
      <c r="W28" s="9" t="s">
        <v>177</v>
      </c>
      <c r="X28" s="9">
        <v>12499</v>
      </c>
      <c r="Y28" s="9" t="s">
        <v>341</v>
      </c>
      <c r="Z28" s="9" t="s">
        <v>177</v>
      </c>
      <c r="AA28" s="9" t="s">
        <v>185</v>
      </c>
      <c r="AB28" s="17">
        <v>0.25</v>
      </c>
      <c r="AC28" s="9"/>
      <c r="AD28" s="40">
        <v>334026</v>
      </c>
      <c r="AE28" s="40"/>
      <c r="AF28" s="9"/>
      <c r="AG28" s="9"/>
      <c r="AH28" s="40"/>
      <c r="AI28" s="40">
        <f>AI27-AE28+AD28+AH28</f>
        <v>2004156</v>
      </c>
      <c r="AJ28" s="40">
        <v>0</v>
      </c>
      <c r="AK28" s="40">
        <v>0</v>
      </c>
      <c r="AL28" s="40">
        <f t="shared" si="0"/>
        <v>0</v>
      </c>
      <c r="AM28" s="9"/>
      <c r="AN28" s="9"/>
      <c r="AO28" s="9"/>
      <c r="AP28" s="9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60" s="36" customFormat="1" x14ac:dyDescent="0.25">
      <c r="A29" s="7"/>
      <c r="B29" s="6"/>
      <c r="C29" s="6"/>
      <c r="D29" s="6"/>
      <c r="E29" s="6"/>
      <c r="F29" s="73"/>
      <c r="G29" s="18"/>
      <c r="H29" s="79"/>
      <c r="I29" s="78"/>
      <c r="J29" s="6"/>
      <c r="K29" s="6"/>
      <c r="L29" s="1"/>
      <c r="M29" s="18"/>
      <c r="N29" s="6"/>
      <c r="O29" s="6"/>
      <c r="P29" s="6"/>
      <c r="Q29" s="6"/>
      <c r="R29" s="1"/>
      <c r="S29" s="1"/>
      <c r="T29" s="6"/>
      <c r="U29" s="6"/>
      <c r="V29" s="9" t="s">
        <v>140</v>
      </c>
      <c r="W29" s="9" t="s">
        <v>178</v>
      </c>
      <c r="X29" s="9">
        <v>12745</v>
      </c>
      <c r="Y29" s="9" t="s">
        <v>179</v>
      </c>
      <c r="Z29" s="9" t="s">
        <v>184</v>
      </c>
      <c r="AA29" s="9" t="s">
        <v>186</v>
      </c>
      <c r="AB29" s="9"/>
      <c r="AC29" s="9"/>
      <c r="AD29" s="40"/>
      <c r="AE29" s="40"/>
      <c r="AF29" s="9"/>
      <c r="AG29" s="9"/>
      <c r="AH29" s="40"/>
      <c r="AI29" s="40">
        <f t="shared" ref="AI29:AI30" si="2">AI28-AE29+AD29+AH29</f>
        <v>2004156</v>
      </c>
      <c r="AJ29" s="40">
        <v>0</v>
      </c>
      <c r="AK29" s="40">
        <v>0</v>
      </c>
      <c r="AL29" s="40">
        <f t="shared" si="0"/>
        <v>0</v>
      </c>
      <c r="AM29" s="9"/>
      <c r="AN29" s="9"/>
      <c r="AO29" s="9"/>
      <c r="AP29" s="9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 s="36" customFormat="1" x14ac:dyDescent="0.25">
      <c r="A30" s="7"/>
      <c r="B30" s="6"/>
      <c r="C30" s="6"/>
      <c r="D30" s="6"/>
      <c r="E30" s="6"/>
      <c r="F30" s="73"/>
      <c r="G30" s="18"/>
      <c r="H30" s="79"/>
      <c r="I30" s="78"/>
      <c r="J30" s="6"/>
      <c r="K30" s="6"/>
      <c r="L30" s="1"/>
      <c r="M30" s="18"/>
      <c r="N30" s="6"/>
      <c r="O30" s="6"/>
      <c r="P30" s="6"/>
      <c r="Q30" s="6"/>
      <c r="R30" s="1"/>
      <c r="S30" s="1"/>
      <c r="T30" s="6"/>
      <c r="U30" s="6"/>
      <c r="V30" s="9" t="s">
        <v>141</v>
      </c>
      <c r="W30" s="9" t="s">
        <v>142</v>
      </c>
      <c r="X30" s="9">
        <v>12814</v>
      </c>
      <c r="Y30" s="9" t="s">
        <v>182</v>
      </c>
      <c r="Z30" s="9" t="s">
        <v>142</v>
      </c>
      <c r="AA30" s="9" t="s">
        <v>186</v>
      </c>
      <c r="AB30" s="17"/>
      <c r="AC30" s="17">
        <v>0.25</v>
      </c>
      <c r="AD30" s="40"/>
      <c r="AE30" s="40">
        <v>501039</v>
      </c>
      <c r="AF30" s="9"/>
      <c r="AG30" s="9"/>
      <c r="AH30" s="40"/>
      <c r="AI30" s="40">
        <f t="shared" si="2"/>
        <v>1503117</v>
      </c>
      <c r="AJ30" s="40">
        <f>122781.9+130220.72</f>
        <v>253002.62</v>
      </c>
      <c r="AK30" s="40">
        <v>0</v>
      </c>
      <c r="AL30" s="40">
        <f t="shared" si="0"/>
        <v>253002.62</v>
      </c>
      <c r="AM30" s="9"/>
      <c r="AN30" s="9"/>
      <c r="AO30" s="9"/>
      <c r="AP30" s="9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60" s="36" customFormat="1" x14ac:dyDescent="0.25">
      <c r="A31" s="7"/>
      <c r="B31" s="6"/>
      <c r="C31" s="6"/>
      <c r="D31" s="6"/>
      <c r="E31" s="6"/>
      <c r="F31" s="73"/>
      <c r="G31" s="18"/>
      <c r="H31" s="79"/>
      <c r="I31" s="78"/>
      <c r="J31" s="6"/>
      <c r="K31" s="6"/>
      <c r="L31" s="1"/>
      <c r="M31" s="18"/>
      <c r="N31" s="6"/>
      <c r="O31" s="6"/>
      <c r="P31" s="6"/>
      <c r="Q31" s="6"/>
      <c r="R31" s="1"/>
      <c r="S31" s="1"/>
      <c r="T31" s="6"/>
      <c r="U31" s="6"/>
      <c r="V31" s="9" t="s">
        <v>156</v>
      </c>
      <c r="W31" s="20" t="s">
        <v>342</v>
      </c>
      <c r="X31" s="11">
        <v>12989</v>
      </c>
      <c r="Y31" s="9" t="s">
        <v>179</v>
      </c>
      <c r="Z31" s="11" t="s">
        <v>343</v>
      </c>
      <c r="AA31" s="20" t="s">
        <v>344</v>
      </c>
      <c r="AB31" s="9"/>
      <c r="AC31" s="17"/>
      <c r="AD31" s="40"/>
      <c r="AE31" s="40"/>
      <c r="AF31" s="9"/>
      <c r="AG31" s="9"/>
      <c r="AH31" s="40"/>
      <c r="AI31" s="40">
        <f>AI30-AE31+AD31+AH31</f>
        <v>1503117</v>
      </c>
      <c r="AJ31" s="40">
        <f>1524405.87-947331.32</f>
        <v>577074.55000000016</v>
      </c>
      <c r="AK31" s="40">
        <v>0</v>
      </c>
      <c r="AL31" s="40">
        <f t="shared" si="0"/>
        <v>577074.55000000016</v>
      </c>
      <c r="AM31" s="9"/>
      <c r="AN31" s="9"/>
      <c r="AO31" s="9"/>
      <c r="AP31" s="9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s="36" customFormat="1" x14ac:dyDescent="0.25">
      <c r="A32" s="7"/>
      <c r="B32" s="6"/>
      <c r="C32" s="6"/>
      <c r="D32" s="6"/>
      <c r="E32" s="6"/>
      <c r="F32" s="73"/>
      <c r="G32" s="18"/>
      <c r="H32" s="79"/>
      <c r="I32" s="78"/>
      <c r="J32" s="6"/>
      <c r="K32" s="6"/>
      <c r="L32" s="1"/>
      <c r="M32" s="18"/>
      <c r="N32" s="6"/>
      <c r="O32" s="6"/>
      <c r="P32" s="6"/>
      <c r="Q32" s="6"/>
      <c r="R32" s="1"/>
      <c r="S32" s="1"/>
      <c r="T32" s="6"/>
      <c r="U32" s="6"/>
      <c r="V32" s="9" t="s">
        <v>160</v>
      </c>
      <c r="W32" s="20" t="s">
        <v>259</v>
      </c>
      <c r="X32" s="9">
        <v>13104</v>
      </c>
      <c r="Y32" s="9" t="s">
        <v>180</v>
      </c>
      <c r="Z32" s="9" t="s">
        <v>345</v>
      </c>
      <c r="AA32" s="9" t="s">
        <v>347</v>
      </c>
      <c r="AB32" s="9"/>
      <c r="AC32" s="17"/>
      <c r="AD32" s="40"/>
      <c r="AE32" s="40"/>
      <c r="AF32" s="9"/>
      <c r="AG32" s="16">
        <v>0.22939999999999999</v>
      </c>
      <c r="AH32" s="40">
        <f>AI29*AG32</f>
        <v>459753.38639999996</v>
      </c>
      <c r="AI32" s="40">
        <f>L26-AE32+AD32+AH32</f>
        <v>2129883.3864000002</v>
      </c>
      <c r="AJ32" s="40">
        <f>186618.44+164755.74+166208.38+176746.14+334658.37</f>
        <v>1028987.07</v>
      </c>
      <c r="AK32" s="40">
        <v>0</v>
      </c>
      <c r="AL32" s="40">
        <f>AJ32+AK32</f>
        <v>1028987.07</v>
      </c>
      <c r="AM32" s="9"/>
      <c r="AN32" s="9"/>
      <c r="AO32" s="9"/>
      <c r="AP32" s="9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</row>
    <row r="33" spans="1:60" s="36" customFormat="1" x14ac:dyDescent="0.25">
      <c r="A33" s="7"/>
      <c r="B33" s="6"/>
      <c r="C33" s="6"/>
      <c r="D33" s="6"/>
      <c r="E33" s="6"/>
      <c r="F33" s="73"/>
      <c r="G33" s="18"/>
      <c r="H33" s="79"/>
      <c r="I33" s="78"/>
      <c r="J33" s="6"/>
      <c r="K33" s="6"/>
      <c r="L33" s="1"/>
      <c r="M33" s="18"/>
      <c r="N33" s="6"/>
      <c r="O33" s="6"/>
      <c r="P33" s="6"/>
      <c r="Q33" s="6"/>
      <c r="R33" s="1"/>
      <c r="S33" s="1"/>
      <c r="T33" s="6"/>
      <c r="U33" s="6"/>
      <c r="V33" s="9" t="s">
        <v>374</v>
      </c>
      <c r="W33" s="9" t="s">
        <v>375</v>
      </c>
      <c r="X33" s="38">
        <v>13221</v>
      </c>
      <c r="Y33" s="9" t="s">
        <v>182</v>
      </c>
      <c r="Z33" s="38">
        <v>11082021</v>
      </c>
      <c r="AA33" s="11" t="s">
        <v>347</v>
      </c>
      <c r="AB33" s="9"/>
      <c r="AC33" s="9"/>
      <c r="AD33" s="40"/>
      <c r="AE33" s="40"/>
      <c r="AF33" s="9" t="s">
        <v>375</v>
      </c>
      <c r="AG33" s="20"/>
      <c r="AH33" s="93">
        <v>201245.11</v>
      </c>
      <c r="AI33" s="40">
        <f>AI32+AD33+AH33</f>
        <v>2331128.4964000001</v>
      </c>
      <c r="AJ33" s="93"/>
      <c r="AK33" s="40">
        <f>165295.66+201245.11+54729.86</f>
        <v>421270.63</v>
      </c>
      <c r="AL33" s="40">
        <f>AJ32+AK33</f>
        <v>1450257.7</v>
      </c>
      <c r="AM33" s="9"/>
      <c r="AN33" s="9"/>
      <c r="AO33" s="9"/>
      <c r="AP33" s="9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s="36" customFormat="1" x14ac:dyDescent="0.25">
      <c r="A34" s="7">
        <v>3</v>
      </c>
      <c r="B34" s="6" t="s">
        <v>195</v>
      </c>
      <c r="C34" s="6" t="s">
        <v>169</v>
      </c>
      <c r="D34" s="6" t="s">
        <v>194</v>
      </c>
      <c r="E34" s="6" t="s">
        <v>261</v>
      </c>
      <c r="F34" s="73" t="s">
        <v>193</v>
      </c>
      <c r="G34" s="18">
        <v>11963</v>
      </c>
      <c r="H34" s="79" t="s">
        <v>192</v>
      </c>
      <c r="I34" s="78" t="s">
        <v>191</v>
      </c>
      <c r="J34" s="6" t="s">
        <v>190</v>
      </c>
      <c r="K34" s="6" t="s">
        <v>189</v>
      </c>
      <c r="L34" s="1">
        <v>1877400</v>
      </c>
      <c r="M34" s="18">
        <v>12032</v>
      </c>
      <c r="N34" s="6" t="s">
        <v>189</v>
      </c>
      <c r="O34" s="6" t="s">
        <v>196</v>
      </c>
      <c r="P34" s="6">
        <v>101</v>
      </c>
      <c r="Q34" s="6"/>
      <c r="R34" s="1"/>
      <c r="S34" s="1"/>
      <c r="T34" s="6" t="s">
        <v>197</v>
      </c>
      <c r="U34" s="6" t="s">
        <v>383</v>
      </c>
      <c r="V34" s="9" t="s">
        <v>137</v>
      </c>
      <c r="W34" s="9" t="s">
        <v>198</v>
      </c>
      <c r="X34" s="9">
        <v>12259</v>
      </c>
      <c r="Y34" s="9" t="s">
        <v>179</v>
      </c>
      <c r="Z34" s="9" t="s">
        <v>198</v>
      </c>
      <c r="AA34" s="9" t="s">
        <v>205</v>
      </c>
      <c r="AB34" s="9"/>
      <c r="AC34" s="9"/>
      <c r="AD34" s="40"/>
      <c r="AE34" s="40"/>
      <c r="AF34" s="9"/>
      <c r="AG34" s="9"/>
      <c r="AH34" s="40"/>
      <c r="AI34" s="40">
        <f>'SEFIN LICITAÇÕES DEZ 2022'!L34</f>
        <v>1877400</v>
      </c>
      <c r="AJ34" s="40">
        <v>0</v>
      </c>
      <c r="AK34" s="40"/>
      <c r="AL34" s="40">
        <f t="shared" si="0"/>
        <v>0</v>
      </c>
      <c r="AM34" s="9"/>
      <c r="AN34" s="9"/>
      <c r="AO34" s="9"/>
      <c r="AP34" s="9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s="36" customFormat="1" x14ac:dyDescent="0.25">
      <c r="A35" s="7"/>
      <c r="B35" s="6"/>
      <c r="C35" s="6"/>
      <c r="D35" s="6"/>
      <c r="E35" s="6"/>
      <c r="F35" s="73"/>
      <c r="G35" s="18"/>
      <c r="H35" s="79"/>
      <c r="I35" s="78"/>
      <c r="J35" s="6"/>
      <c r="K35" s="6"/>
      <c r="L35" s="1"/>
      <c r="M35" s="18"/>
      <c r="N35" s="6"/>
      <c r="O35" s="6"/>
      <c r="P35" s="6"/>
      <c r="Q35" s="6"/>
      <c r="R35" s="1"/>
      <c r="S35" s="1"/>
      <c r="T35" s="6"/>
      <c r="U35" s="6"/>
      <c r="V35" s="9" t="s">
        <v>138</v>
      </c>
      <c r="W35" s="9" t="s">
        <v>199</v>
      </c>
      <c r="X35" s="15">
        <v>12512</v>
      </c>
      <c r="Y35" s="9" t="s">
        <v>179</v>
      </c>
      <c r="Z35" s="9" t="s">
        <v>203</v>
      </c>
      <c r="AA35" s="9" t="s">
        <v>204</v>
      </c>
      <c r="AB35" s="9"/>
      <c r="AC35" s="9"/>
      <c r="AD35" s="40"/>
      <c r="AE35" s="40"/>
      <c r="AF35" s="9"/>
      <c r="AG35" s="9"/>
      <c r="AH35" s="40"/>
      <c r="AI35" s="40">
        <f>AI34-AE35+AD35+AH35</f>
        <v>1877400</v>
      </c>
      <c r="AJ35" s="40">
        <v>0</v>
      </c>
      <c r="AK35" s="40"/>
      <c r="AL35" s="40">
        <f t="shared" si="0"/>
        <v>0</v>
      </c>
      <c r="AM35" s="9"/>
      <c r="AN35" s="9"/>
      <c r="AO35" s="9"/>
      <c r="AP35" s="9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s="36" customFormat="1" x14ac:dyDescent="0.25">
      <c r="A36" s="7"/>
      <c r="B36" s="6"/>
      <c r="C36" s="6"/>
      <c r="D36" s="6"/>
      <c r="E36" s="6"/>
      <c r="F36" s="73"/>
      <c r="G36" s="18"/>
      <c r="H36" s="79"/>
      <c r="I36" s="78"/>
      <c r="J36" s="6"/>
      <c r="K36" s="6"/>
      <c r="L36" s="1"/>
      <c r="M36" s="18"/>
      <c r="N36" s="6"/>
      <c r="O36" s="6"/>
      <c r="P36" s="6"/>
      <c r="Q36" s="6"/>
      <c r="R36" s="1"/>
      <c r="S36" s="1"/>
      <c r="T36" s="6"/>
      <c r="U36" s="6"/>
      <c r="V36" s="9" t="s">
        <v>139</v>
      </c>
      <c r="W36" s="9" t="s">
        <v>200</v>
      </c>
      <c r="X36" s="9">
        <v>12756</v>
      </c>
      <c r="Y36" s="9" t="s">
        <v>179</v>
      </c>
      <c r="Z36" s="9" t="s">
        <v>204</v>
      </c>
      <c r="AA36" s="9" t="s">
        <v>346</v>
      </c>
      <c r="AB36" s="9"/>
      <c r="AC36" s="17"/>
      <c r="AD36" s="40"/>
      <c r="AE36" s="40"/>
      <c r="AF36" s="9"/>
      <c r="AG36" s="9"/>
      <c r="AH36" s="40"/>
      <c r="AI36" s="40">
        <f t="shared" ref="AI36" si="3">AI35-AE36+AD36+AH36</f>
        <v>1877400</v>
      </c>
      <c r="AJ36" s="40">
        <v>0</v>
      </c>
      <c r="AK36" s="40"/>
      <c r="AL36" s="40">
        <f t="shared" si="0"/>
        <v>0</v>
      </c>
      <c r="AM36" s="9"/>
      <c r="AN36" s="9"/>
      <c r="AO36" s="9"/>
      <c r="AP36" s="9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s="36" customFormat="1" x14ac:dyDescent="0.25">
      <c r="A37" s="7"/>
      <c r="B37" s="6"/>
      <c r="C37" s="6"/>
      <c r="D37" s="6"/>
      <c r="E37" s="6"/>
      <c r="F37" s="73"/>
      <c r="G37" s="18"/>
      <c r="H37" s="79"/>
      <c r="I37" s="78"/>
      <c r="J37" s="6"/>
      <c r="K37" s="6"/>
      <c r="L37" s="1"/>
      <c r="M37" s="18"/>
      <c r="N37" s="6"/>
      <c r="O37" s="6"/>
      <c r="P37" s="6"/>
      <c r="Q37" s="6"/>
      <c r="R37" s="1"/>
      <c r="S37" s="1"/>
      <c r="T37" s="6"/>
      <c r="U37" s="6"/>
      <c r="V37" s="9" t="s">
        <v>140</v>
      </c>
      <c r="W37" s="9" t="s">
        <v>201</v>
      </c>
      <c r="X37" s="9">
        <v>12864</v>
      </c>
      <c r="Y37" s="9" t="s">
        <v>202</v>
      </c>
      <c r="Z37" s="9" t="s">
        <v>204</v>
      </c>
      <c r="AA37" s="9" t="s">
        <v>206</v>
      </c>
      <c r="AB37" s="9"/>
      <c r="AC37" s="17">
        <v>0.12</v>
      </c>
      <c r="AD37" s="40"/>
      <c r="AE37" s="40">
        <f>AI34*AC37</f>
        <v>225288</v>
      </c>
      <c r="AF37" s="9"/>
      <c r="AG37" s="9"/>
      <c r="AH37" s="40"/>
      <c r="AI37" s="40">
        <f>AI36-AE37+AD37+AH37</f>
        <v>1652112</v>
      </c>
      <c r="AJ37" s="40">
        <f>2*54366.37</f>
        <v>108732.74</v>
      </c>
      <c r="AK37" s="40"/>
      <c r="AL37" s="40">
        <f t="shared" si="0"/>
        <v>108732.74</v>
      </c>
      <c r="AM37" s="9"/>
      <c r="AN37" s="9"/>
      <c r="AO37" s="9"/>
      <c r="AP37" s="9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s="36" customFormat="1" x14ac:dyDescent="0.25">
      <c r="A38" s="7"/>
      <c r="B38" s="6"/>
      <c r="C38" s="6"/>
      <c r="D38" s="6"/>
      <c r="E38" s="6"/>
      <c r="F38" s="73"/>
      <c r="G38" s="18"/>
      <c r="H38" s="79"/>
      <c r="I38" s="78"/>
      <c r="J38" s="6"/>
      <c r="K38" s="6"/>
      <c r="L38" s="1"/>
      <c r="M38" s="18"/>
      <c r="N38" s="6"/>
      <c r="O38" s="6"/>
      <c r="P38" s="6"/>
      <c r="Q38" s="6"/>
      <c r="R38" s="1"/>
      <c r="S38" s="1"/>
      <c r="T38" s="6"/>
      <c r="U38" s="6"/>
      <c r="V38" s="9" t="s">
        <v>141</v>
      </c>
      <c r="W38" s="9" t="s">
        <v>206</v>
      </c>
      <c r="X38" s="9">
        <v>13009</v>
      </c>
      <c r="Y38" s="9" t="s">
        <v>179</v>
      </c>
      <c r="Z38" s="9" t="s">
        <v>206</v>
      </c>
      <c r="AA38" s="9" t="s">
        <v>348</v>
      </c>
      <c r="AB38" s="9"/>
      <c r="AC38" s="9"/>
      <c r="AD38" s="40"/>
      <c r="AE38" s="40"/>
      <c r="AF38" s="9"/>
      <c r="AG38" s="9"/>
      <c r="AH38" s="40"/>
      <c r="AI38" s="40">
        <v>1877400</v>
      </c>
      <c r="AJ38" s="40">
        <f>(8*54366.37)+108732.74</f>
        <v>543663.70000000007</v>
      </c>
      <c r="AK38" s="40">
        <f>73140.38+187740.1+73140.38</f>
        <v>334020.86</v>
      </c>
      <c r="AL38" s="40">
        <f t="shared" si="0"/>
        <v>877684.56</v>
      </c>
      <c r="AM38" s="9"/>
      <c r="AN38" s="9"/>
      <c r="AO38" s="9"/>
      <c r="AP38" s="9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s="36" customFormat="1" x14ac:dyDescent="0.25">
      <c r="A39" s="7">
        <v>4</v>
      </c>
      <c r="B39" s="6" t="s">
        <v>218</v>
      </c>
      <c r="C39" s="6" t="s">
        <v>217</v>
      </c>
      <c r="D39" s="6" t="s">
        <v>167</v>
      </c>
      <c r="E39" s="6" t="s">
        <v>261</v>
      </c>
      <c r="F39" s="73" t="s">
        <v>216</v>
      </c>
      <c r="G39" s="18">
        <v>11990</v>
      </c>
      <c r="H39" s="79" t="s">
        <v>215</v>
      </c>
      <c r="I39" s="78" t="s">
        <v>214</v>
      </c>
      <c r="J39" s="6" t="s">
        <v>213</v>
      </c>
      <c r="K39" s="6" t="s">
        <v>212</v>
      </c>
      <c r="L39" s="1">
        <v>86226</v>
      </c>
      <c r="M39" s="18">
        <v>12116</v>
      </c>
      <c r="N39" s="6" t="s">
        <v>212</v>
      </c>
      <c r="O39" s="6" t="s">
        <v>211</v>
      </c>
      <c r="P39" s="6">
        <v>101</v>
      </c>
      <c r="Q39" s="6"/>
      <c r="R39" s="1"/>
      <c r="S39" s="1"/>
      <c r="T39" s="6" t="s">
        <v>197</v>
      </c>
      <c r="U39" s="6" t="s">
        <v>383</v>
      </c>
      <c r="V39" s="9" t="s">
        <v>137</v>
      </c>
      <c r="W39" s="9" t="s">
        <v>211</v>
      </c>
      <c r="X39" s="9">
        <v>12364</v>
      </c>
      <c r="Y39" s="9" t="s">
        <v>179</v>
      </c>
      <c r="Z39" s="15" t="s">
        <v>211</v>
      </c>
      <c r="AA39" s="9" t="s">
        <v>221</v>
      </c>
      <c r="AB39" s="9"/>
      <c r="AC39" s="9"/>
      <c r="AD39" s="40"/>
      <c r="AE39" s="40"/>
      <c r="AF39" s="9"/>
      <c r="AG39" s="20"/>
      <c r="AH39" s="40"/>
      <c r="AI39" s="40">
        <v>86226</v>
      </c>
      <c r="AJ39" s="40">
        <v>0</v>
      </c>
      <c r="AK39" s="40">
        <v>0</v>
      </c>
      <c r="AL39" s="40">
        <f t="shared" si="0"/>
        <v>0</v>
      </c>
      <c r="AM39" s="9"/>
      <c r="AN39" s="9"/>
      <c r="AO39" s="6" t="s">
        <v>224</v>
      </c>
      <c r="AP39" s="6">
        <v>12013</v>
      </c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 spans="1:60" s="36" customFormat="1" x14ac:dyDescent="0.25">
      <c r="A40" s="7"/>
      <c r="B40" s="6"/>
      <c r="C40" s="6"/>
      <c r="D40" s="6"/>
      <c r="E40" s="6"/>
      <c r="F40" s="73"/>
      <c r="G40" s="18"/>
      <c r="H40" s="79"/>
      <c r="I40" s="78"/>
      <c r="J40" s="6"/>
      <c r="K40" s="6"/>
      <c r="L40" s="1"/>
      <c r="M40" s="18"/>
      <c r="N40" s="6"/>
      <c r="O40" s="6"/>
      <c r="P40" s="6"/>
      <c r="Q40" s="6"/>
      <c r="R40" s="1"/>
      <c r="S40" s="1"/>
      <c r="T40" s="6"/>
      <c r="U40" s="6"/>
      <c r="V40" s="9" t="s">
        <v>138</v>
      </c>
      <c r="W40" s="9" t="s">
        <v>219</v>
      </c>
      <c r="X40" s="9">
        <v>12607</v>
      </c>
      <c r="Y40" s="9" t="s">
        <v>179</v>
      </c>
      <c r="Z40" s="9" t="s">
        <v>221</v>
      </c>
      <c r="AA40" s="9" t="s">
        <v>222</v>
      </c>
      <c r="AB40" s="9"/>
      <c r="AC40" s="9"/>
      <c r="AD40" s="40"/>
      <c r="AE40" s="40"/>
      <c r="AF40" s="9"/>
      <c r="AG40" s="20"/>
      <c r="AH40" s="40"/>
      <c r="AI40" s="40">
        <v>86226</v>
      </c>
      <c r="AJ40" s="40">
        <v>0</v>
      </c>
      <c r="AK40" s="40">
        <v>0</v>
      </c>
      <c r="AL40" s="40">
        <f t="shared" si="0"/>
        <v>0</v>
      </c>
      <c r="AM40" s="9"/>
      <c r="AN40" s="9"/>
      <c r="AO40" s="6"/>
      <c r="AP40" s="6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 spans="1:60" s="36" customFormat="1" x14ac:dyDescent="0.25">
      <c r="A41" s="7"/>
      <c r="B41" s="6"/>
      <c r="C41" s="6"/>
      <c r="D41" s="6"/>
      <c r="E41" s="6"/>
      <c r="F41" s="73"/>
      <c r="G41" s="18"/>
      <c r="H41" s="79"/>
      <c r="I41" s="78"/>
      <c r="J41" s="6"/>
      <c r="K41" s="6"/>
      <c r="L41" s="1"/>
      <c r="M41" s="18"/>
      <c r="N41" s="6"/>
      <c r="O41" s="6"/>
      <c r="P41" s="6"/>
      <c r="Q41" s="6"/>
      <c r="R41" s="1"/>
      <c r="S41" s="1"/>
      <c r="T41" s="6"/>
      <c r="U41" s="6"/>
      <c r="V41" s="9" t="s">
        <v>139</v>
      </c>
      <c r="W41" s="9" t="s">
        <v>220</v>
      </c>
      <c r="X41" s="9">
        <v>12854</v>
      </c>
      <c r="Y41" s="9" t="s">
        <v>179</v>
      </c>
      <c r="Z41" s="9" t="s">
        <v>222</v>
      </c>
      <c r="AA41" s="9" t="s">
        <v>223</v>
      </c>
      <c r="AB41" s="9"/>
      <c r="AC41" s="9"/>
      <c r="AD41" s="40"/>
      <c r="AE41" s="40"/>
      <c r="AF41" s="9"/>
      <c r="AG41" s="20"/>
      <c r="AH41" s="40"/>
      <c r="AI41" s="40">
        <v>86226</v>
      </c>
      <c r="AJ41" s="40">
        <v>24568.400000000001</v>
      </c>
      <c r="AK41" s="40">
        <v>0</v>
      </c>
      <c r="AL41" s="40">
        <f t="shared" si="0"/>
        <v>24568.400000000001</v>
      </c>
      <c r="AM41" s="9"/>
      <c r="AN41" s="9"/>
      <c r="AO41" s="6"/>
      <c r="AP41" s="6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 spans="1:60" s="36" customFormat="1" x14ac:dyDescent="0.25">
      <c r="A42" s="7"/>
      <c r="B42" s="6"/>
      <c r="C42" s="6"/>
      <c r="D42" s="6"/>
      <c r="E42" s="6"/>
      <c r="F42" s="73"/>
      <c r="G42" s="18"/>
      <c r="H42" s="79"/>
      <c r="I42" s="78"/>
      <c r="J42" s="6"/>
      <c r="K42" s="6"/>
      <c r="L42" s="1"/>
      <c r="M42" s="18"/>
      <c r="N42" s="6"/>
      <c r="O42" s="6"/>
      <c r="P42" s="6"/>
      <c r="Q42" s="6"/>
      <c r="R42" s="1"/>
      <c r="S42" s="1"/>
      <c r="T42" s="6"/>
      <c r="U42" s="6"/>
      <c r="V42" s="9" t="s">
        <v>140</v>
      </c>
      <c r="W42" s="9" t="s">
        <v>352</v>
      </c>
      <c r="X42" s="9">
        <v>13102</v>
      </c>
      <c r="Y42" s="9" t="s">
        <v>179</v>
      </c>
      <c r="Z42" s="9" t="s">
        <v>350</v>
      </c>
      <c r="AA42" s="9" t="s">
        <v>351</v>
      </c>
      <c r="AB42" s="9"/>
      <c r="AC42" s="9"/>
      <c r="AD42" s="40"/>
      <c r="AE42" s="40"/>
      <c r="AF42" s="9"/>
      <c r="AG42" s="20"/>
      <c r="AH42" s="40"/>
      <c r="AI42" s="40">
        <v>86226</v>
      </c>
      <c r="AJ42" s="40">
        <f>10876+17336.6</f>
        <v>28212.6</v>
      </c>
      <c r="AK42" s="40">
        <f>9859+12452.6+11108.6+6228+7640+2560+8772</f>
        <v>58620.2</v>
      </c>
      <c r="AL42" s="40">
        <f t="shared" si="0"/>
        <v>86832.799999999988</v>
      </c>
      <c r="AM42" s="9"/>
      <c r="AN42" s="9"/>
      <c r="AO42" s="6"/>
      <c r="AP42" s="6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 spans="1:60" s="36" customFormat="1" x14ac:dyDescent="0.25">
      <c r="A43" s="7">
        <v>5</v>
      </c>
      <c r="B43" s="6" t="s">
        <v>233</v>
      </c>
      <c r="C43" s="6" t="s">
        <v>232</v>
      </c>
      <c r="D43" s="6" t="s">
        <v>167</v>
      </c>
      <c r="E43" s="6" t="s">
        <v>231</v>
      </c>
      <c r="F43" s="73" t="s">
        <v>230</v>
      </c>
      <c r="G43" s="18">
        <v>11930</v>
      </c>
      <c r="H43" s="79" t="s">
        <v>229</v>
      </c>
      <c r="I43" s="78" t="s">
        <v>228</v>
      </c>
      <c r="J43" s="6" t="s">
        <v>227</v>
      </c>
      <c r="K43" s="6" t="s">
        <v>226</v>
      </c>
      <c r="L43" s="1">
        <v>91492.479999999996</v>
      </c>
      <c r="M43" s="18">
        <v>12143</v>
      </c>
      <c r="N43" s="6" t="s">
        <v>226</v>
      </c>
      <c r="O43" s="6" t="s">
        <v>225</v>
      </c>
      <c r="P43" s="6">
        <v>101</v>
      </c>
      <c r="Q43" s="6"/>
      <c r="R43" s="1"/>
      <c r="S43" s="1"/>
      <c r="T43" s="6" t="s">
        <v>234</v>
      </c>
      <c r="U43" s="6" t="s">
        <v>349</v>
      </c>
      <c r="V43" s="9" t="s">
        <v>137</v>
      </c>
      <c r="W43" s="9" t="s">
        <v>236</v>
      </c>
      <c r="X43" s="9">
        <v>12390</v>
      </c>
      <c r="Y43" s="9" t="s">
        <v>179</v>
      </c>
      <c r="Z43" s="9" t="s">
        <v>225</v>
      </c>
      <c r="AA43" s="9" t="s">
        <v>237</v>
      </c>
      <c r="AB43" s="9"/>
      <c r="AC43" s="9"/>
      <c r="AD43" s="40"/>
      <c r="AE43" s="40"/>
      <c r="AF43" s="9"/>
      <c r="AG43" s="9"/>
      <c r="AH43" s="40"/>
      <c r="AI43" s="40">
        <v>91492.479999999996</v>
      </c>
      <c r="AJ43" s="40">
        <v>0</v>
      </c>
      <c r="AK43" s="40">
        <v>0</v>
      </c>
      <c r="AL43" s="40">
        <f t="shared" si="0"/>
        <v>0</v>
      </c>
      <c r="AM43" s="9"/>
      <c r="AN43" s="9"/>
      <c r="AO43" s="6" t="s">
        <v>240</v>
      </c>
      <c r="AP43" s="18">
        <v>11949</v>
      </c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s="36" customFormat="1" x14ac:dyDescent="0.25">
      <c r="A44" s="7"/>
      <c r="B44" s="6"/>
      <c r="C44" s="6"/>
      <c r="D44" s="6"/>
      <c r="E44" s="6"/>
      <c r="F44" s="73"/>
      <c r="G44" s="18"/>
      <c r="H44" s="79"/>
      <c r="I44" s="78"/>
      <c r="J44" s="6"/>
      <c r="K44" s="6"/>
      <c r="L44" s="1"/>
      <c r="M44" s="18"/>
      <c r="N44" s="6"/>
      <c r="O44" s="6"/>
      <c r="P44" s="6"/>
      <c r="Q44" s="6"/>
      <c r="R44" s="1"/>
      <c r="S44" s="1"/>
      <c r="T44" s="6"/>
      <c r="U44" s="6"/>
      <c r="V44" s="9" t="s">
        <v>138</v>
      </c>
      <c r="W44" s="9" t="s">
        <v>353</v>
      </c>
      <c r="X44" s="9">
        <v>12633</v>
      </c>
      <c r="Y44" s="9" t="s">
        <v>179</v>
      </c>
      <c r="Z44" s="9" t="s">
        <v>237</v>
      </c>
      <c r="AA44" s="9" t="s">
        <v>238</v>
      </c>
      <c r="AB44" s="9"/>
      <c r="AC44" s="9"/>
      <c r="AD44" s="40"/>
      <c r="AE44" s="40"/>
      <c r="AF44" s="9"/>
      <c r="AG44" s="9"/>
      <c r="AH44" s="40"/>
      <c r="AI44" s="40">
        <v>91492.479999999996</v>
      </c>
      <c r="AJ44" s="40">
        <v>0</v>
      </c>
      <c r="AK44" s="40">
        <v>0</v>
      </c>
      <c r="AL44" s="40">
        <f t="shared" si="0"/>
        <v>0</v>
      </c>
      <c r="AM44" s="9"/>
      <c r="AN44" s="9"/>
      <c r="AO44" s="6"/>
      <c r="AP44" s="18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s="36" customFormat="1" x14ac:dyDescent="0.25">
      <c r="A45" s="7"/>
      <c r="B45" s="6"/>
      <c r="C45" s="6"/>
      <c r="D45" s="6"/>
      <c r="E45" s="6"/>
      <c r="F45" s="73"/>
      <c r="G45" s="18"/>
      <c r="H45" s="79"/>
      <c r="I45" s="78"/>
      <c r="J45" s="6"/>
      <c r="K45" s="6"/>
      <c r="L45" s="1"/>
      <c r="M45" s="18"/>
      <c r="N45" s="6"/>
      <c r="O45" s="6"/>
      <c r="P45" s="6"/>
      <c r="Q45" s="6"/>
      <c r="R45" s="1"/>
      <c r="S45" s="1"/>
      <c r="T45" s="6"/>
      <c r="U45" s="6"/>
      <c r="V45" s="9" t="s">
        <v>139</v>
      </c>
      <c r="W45" s="9" t="s">
        <v>235</v>
      </c>
      <c r="X45" s="9">
        <v>12883</v>
      </c>
      <c r="Y45" s="9" t="s">
        <v>179</v>
      </c>
      <c r="Z45" s="9" t="s">
        <v>238</v>
      </c>
      <c r="AA45" s="9" t="s">
        <v>239</v>
      </c>
      <c r="AB45" s="9"/>
      <c r="AC45" s="9"/>
      <c r="AD45" s="40"/>
      <c r="AE45" s="40"/>
      <c r="AF45" s="9"/>
      <c r="AG45" s="9"/>
      <c r="AH45" s="40"/>
      <c r="AI45" s="40">
        <v>91492.479999999996</v>
      </c>
      <c r="AJ45" s="40">
        <f>6272.35</f>
        <v>6272.35</v>
      </c>
      <c r="AK45" s="40">
        <v>0</v>
      </c>
      <c r="AL45" s="40">
        <f t="shared" si="0"/>
        <v>6272.35</v>
      </c>
      <c r="AM45" s="9"/>
      <c r="AN45" s="9"/>
      <c r="AO45" s="6"/>
      <c r="AP45" s="18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</row>
    <row r="46" spans="1:60" s="36" customFormat="1" x14ac:dyDescent="0.25">
      <c r="A46" s="7"/>
      <c r="B46" s="6"/>
      <c r="C46" s="6"/>
      <c r="D46" s="6"/>
      <c r="E46" s="6"/>
      <c r="F46" s="73"/>
      <c r="G46" s="18"/>
      <c r="H46" s="79"/>
      <c r="I46" s="78"/>
      <c r="J46" s="6"/>
      <c r="K46" s="6"/>
      <c r="L46" s="1"/>
      <c r="M46" s="18"/>
      <c r="N46" s="6"/>
      <c r="O46" s="6"/>
      <c r="P46" s="6"/>
      <c r="Q46" s="6"/>
      <c r="R46" s="1"/>
      <c r="S46" s="1"/>
      <c r="T46" s="6"/>
      <c r="U46" s="6"/>
      <c r="V46" s="9"/>
      <c r="W46" s="9"/>
      <c r="X46" s="9"/>
      <c r="Y46" s="9"/>
      <c r="Z46" s="9"/>
      <c r="AA46" s="9"/>
      <c r="AB46" s="9"/>
      <c r="AC46" s="9"/>
      <c r="AD46" s="40"/>
      <c r="AE46" s="40"/>
      <c r="AF46" s="9"/>
      <c r="AG46" s="9"/>
      <c r="AH46" s="40"/>
      <c r="AI46" s="40"/>
      <c r="AJ46" s="40"/>
      <c r="AK46" s="40"/>
      <c r="AL46" s="40"/>
      <c r="AM46" s="9"/>
      <c r="AN46" s="9"/>
      <c r="AO46" s="6"/>
      <c r="AP46" s="18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</row>
    <row r="47" spans="1:60" s="36" customFormat="1" x14ac:dyDescent="0.25">
      <c r="A47" s="7"/>
      <c r="B47" s="6"/>
      <c r="C47" s="6"/>
      <c r="D47" s="6"/>
      <c r="E47" s="6"/>
      <c r="F47" s="73"/>
      <c r="G47" s="18"/>
      <c r="H47" s="79"/>
      <c r="I47" s="78"/>
      <c r="J47" s="6"/>
      <c r="K47" s="6"/>
      <c r="L47" s="1"/>
      <c r="M47" s="18"/>
      <c r="N47" s="6"/>
      <c r="O47" s="6"/>
      <c r="P47" s="6"/>
      <c r="Q47" s="6"/>
      <c r="R47" s="1"/>
      <c r="S47" s="1"/>
      <c r="T47" s="6"/>
      <c r="U47" s="6"/>
      <c r="V47" s="9" t="s">
        <v>140</v>
      </c>
      <c r="W47" s="9" t="s">
        <v>287</v>
      </c>
      <c r="X47" s="9">
        <v>13127</v>
      </c>
      <c r="Y47" s="9" t="s">
        <v>179</v>
      </c>
      <c r="Z47" s="9" t="s">
        <v>354</v>
      </c>
      <c r="AA47" s="9" t="s">
        <v>355</v>
      </c>
      <c r="AB47" s="9"/>
      <c r="AC47" s="9"/>
      <c r="AD47" s="40"/>
      <c r="AE47" s="40"/>
      <c r="AF47" s="9"/>
      <c r="AG47" s="9"/>
      <c r="AH47" s="40"/>
      <c r="AI47" s="40">
        <v>91492.479999999996</v>
      </c>
      <c r="AJ47" s="40">
        <f>15684+2961.12</f>
        <v>18645.12</v>
      </c>
      <c r="AK47" s="40">
        <f>22516.71+6135.41+5297.38</f>
        <v>33949.5</v>
      </c>
      <c r="AL47" s="40">
        <f t="shared" si="0"/>
        <v>52594.619999999995</v>
      </c>
      <c r="AM47" s="9"/>
      <c r="AN47" s="9"/>
      <c r="AO47" s="6"/>
      <c r="AP47" s="18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</row>
    <row r="48" spans="1:60" s="36" customFormat="1" x14ac:dyDescent="0.25">
      <c r="A48" s="7">
        <v>6</v>
      </c>
      <c r="B48" s="6" t="s">
        <v>446</v>
      </c>
      <c r="C48" s="26" t="s">
        <v>447</v>
      </c>
      <c r="D48" s="6" t="s">
        <v>167</v>
      </c>
      <c r="E48" s="6" t="s">
        <v>448</v>
      </c>
      <c r="F48" s="73" t="s">
        <v>449</v>
      </c>
      <c r="G48" s="18"/>
      <c r="H48" s="79" t="s">
        <v>450</v>
      </c>
      <c r="I48" s="78" t="s">
        <v>451</v>
      </c>
      <c r="J48" s="6" t="s">
        <v>452</v>
      </c>
      <c r="K48" s="6" t="s">
        <v>453</v>
      </c>
      <c r="L48" s="1">
        <v>84000</v>
      </c>
      <c r="M48" s="18">
        <v>12144</v>
      </c>
      <c r="N48" s="6" t="s">
        <v>453</v>
      </c>
      <c r="O48" s="6" t="s">
        <v>454</v>
      </c>
      <c r="P48" s="6">
        <v>101</v>
      </c>
      <c r="Q48" s="6"/>
      <c r="R48" s="1"/>
      <c r="S48" s="1"/>
      <c r="T48" s="6" t="s">
        <v>135</v>
      </c>
      <c r="U48" s="6" t="s">
        <v>455</v>
      </c>
      <c r="V48" s="9" t="s">
        <v>137</v>
      </c>
      <c r="W48" s="9" t="s">
        <v>454</v>
      </c>
      <c r="X48" s="9">
        <v>12392</v>
      </c>
      <c r="Y48" s="9" t="s">
        <v>179</v>
      </c>
      <c r="Z48" s="15" t="s">
        <v>456</v>
      </c>
      <c r="AA48" s="9" t="s">
        <v>457</v>
      </c>
      <c r="AB48" s="9"/>
      <c r="AC48" s="9"/>
      <c r="AD48" s="40"/>
      <c r="AE48" s="40"/>
      <c r="AF48" s="9"/>
      <c r="AG48" s="9"/>
      <c r="AH48" s="40"/>
      <c r="AI48" s="40">
        <v>84000</v>
      </c>
      <c r="AJ48" s="40"/>
      <c r="AK48" s="40"/>
      <c r="AL48" s="40"/>
      <c r="AM48" s="9"/>
      <c r="AN48" s="9"/>
      <c r="AO48" s="9"/>
      <c r="AP48" s="15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</row>
    <row r="49" spans="1:60" s="36" customFormat="1" x14ac:dyDescent="0.25">
      <c r="A49" s="7"/>
      <c r="B49" s="6"/>
      <c r="C49" s="26"/>
      <c r="D49" s="6"/>
      <c r="E49" s="6"/>
      <c r="F49" s="73"/>
      <c r="G49" s="18"/>
      <c r="H49" s="79"/>
      <c r="I49" s="78"/>
      <c r="J49" s="6"/>
      <c r="K49" s="6"/>
      <c r="L49" s="1"/>
      <c r="M49" s="18"/>
      <c r="N49" s="6"/>
      <c r="O49" s="6"/>
      <c r="P49" s="6"/>
      <c r="Q49" s="6"/>
      <c r="R49" s="1"/>
      <c r="S49" s="1"/>
      <c r="T49" s="6"/>
      <c r="U49" s="6"/>
      <c r="V49" s="9" t="s">
        <v>138</v>
      </c>
      <c r="W49" s="9" t="s">
        <v>458</v>
      </c>
      <c r="X49" s="15">
        <v>12643</v>
      </c>
      <c r="Y49" s="9" t="s">
        <v>179</v>
      </c>
      <c r="Z49" s="9" t="s">
        <v>459</v>
      </c>
      <c r="AA49" s="9" t="s">
        <v>460</v>
      </c>
      <c r="AB49" s="20"/>
      <c r="AC49" s="20"/>
      <c r="AD49" s="93"/>
      <c r="AE49" s="93"/>
      <c r="AF49" s="20"/>
      <c r="AG49" s="20"/>
      <c r="AH49" s="93"/>
      <c r="AI49" s="40">
        <v>84000</v>
      </c>
      <c r="AJ49" s="93"/>
      <c r="AK49" s="93"/>
      <c r="AL49" s="93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</row>
    <row r="50" spans="1:60" s="36" customFormat="1" x14ac:dyDescent="0.25">
      <c r="A50" s="7"/>
      <c r="B50" s="6"/>
      <c r="C50" s="26"/>
      <c r="D50" s="6"/>
      <c r="E50" s="6"/>
      <c r="F50" s="73"/>
      <c r="G50" s="18"/>
      <c r="H50" s="79"/>
      <c r="I50" s="78"/>
      <c r="J50" s="6"/>
      <c r="K50" s="6"/>
      <c r="L50" s="1"/>
      <c r="M50" s="18"/>
      <c r="N50" s="6"/>
      <c r="O50" s="6"/>
      <c r="P50" s="6"/>
      <c r="Q50" s="6"/>
      <c r="R50" s="1"/>
      <c r="S50" s="1"/>
      <c r="T50" s="6"/>
      <c r="U50" s="6"/>
      <c r="V50" s="9" t="s">
        <v>139</v>
      </c>
      <c r="W50" s="9" t="s">
        <v>461</v>
      </c>
      <c r="X50" s="9">
        <v>12802</v>
      </c>
      <c r="Y50" s="9" t="s">
        <v>462</v>
      </c>
      <c r="Z50" s="9" t="s">
        <v>461</v>
      </c>
      <c r="AA50" s="9" t="s">
        <v>460</v>
      </c>
      <c r="AB50" s="20"/>
      <c r="AC50" s="20"/>
      <c r="AD50" s="93"/>
      <c r="AE50" s="93"/>
      <c r="AF50" s="20"/>
      <c r="AG50" s="20"/>
      <c r="AH50" s="93"/>
      <c r="AI50" s="40">
        <v>63000</v>
      </c>
      <c r="AJ50" s="93"/>
      <c r="AK50" s="93"/>
      <c r="AL50" s="93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</row>
    <row r="51" spans="1:60" s="36" customFormat="1" x14ac:dyDescent="0.25">
      <c r="A51" s="7"/>
      <c r="B51" s="6"/>
      <c r="C51" s="26"/>
      <c r="D51" s="6"/>
      <c r="E51" s="6"/>
      <c r="F51" s="73"/>
      <c r="G51" s="18"/>
      <c r="H51" s="79"/>
      <c r="I51" s="78"/>
      <c r="J51" s="6"/>
      <c r="K51" s="6"/>
      <c r="L51" s="1"/>
      <c r="M51" s="18"/>
      <c r="N51" s="6"/>
      <c r="O51" s="6"/>
      <c r="P51" s="6"/>
      <c r="Q51" s="6"/>
      <c r="R51" s="1"/>
      <c r="S51" s="1"/>
      <c r="T51" s="6"/>
      <c r="U51" s="6"/>
      <c r="V51" s="9" t="s">
        <v>140</v>
      </c>
      <c r="W51" s="9" t="s">
        <v>463</v>
      </c>
      <c r="X51" s="9">
        <v>12883</v>
      </c>
      <c r="Y51" s="9" t="s">
        <v>179</v>
      </c>
      <c r="Z51" s="9" t="s">
        <v>464</v>
      </c>
      <c r="AA51" s="9" t="s">
        <v>465</v>
      </c>
      <c r="AB51" s="9"/>
      <c r="AC51" s="17">
        <v>0.25</v>
      </c>
      <c r="AD51" s="40"/>
      <c r="AE51" s="40">
        <v>21000</v>
      </c>
      <c r="AF51" s="9"/>
      <c r="AG51" s="9"/>
      <c r="AH51" s="40"/>
      <c r="AI51" s="40">
        <v>63000</v>
      </c>
      <c r="AJ51" s="40"/>
      <c r="AK51" s="40"/>
      <c r="AL51" s="40"/>
      <c r="AM51" s="9"/>
      <c r="AN51" s="9"/>
      <c r="AO51" s="9"/>
      <c r="AP51" s="15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</row>
    <row r="52" spans="1:60" s="36" customFormat="1" x14ac:dyDescent="0.25">
      <c r="A52" s="7"/>
      <c r="B52" s="6"/>
      <c r="C52" s="26"/>
      <c r="D52" s="6"/>
      <c r="E52" s="6"/>
      <c r="F52" s="73"/>
      <c r="G52" s="18"/>
      <c r="H52" s="79"/>
      <c r="I52" s="78"/>
      <c r="J52" s="6"/>
      <c r="K52" s="6"/>
      <c r="L52" s="1"/>
      <c r="M52" s="18"/>
      <c r="N52" s="6"/>
      <c r="O52" s="6"/>
      <c r="P52" s="6"/>
      <c r="Q52" s="6"/>
      <c r="R52" s="1"/>
      <c r="S52" s="1"/>
      <c r="T52" s="6"/>
      <c r="U52" s="6"/>
      <c r="V52" s="9"/>
      <c r="W52" s="9" t="s">
        <v>466</v>
      </c>
      <c r="X52" s="15">
        <v>13287</v>
      </c>
      <c r="Y52" s="9" t="s">
        <v>467</v>
      </c>
      <c r="Z52" s="9"/>
      <c r="AA52" s="9"/>
      <c r="AB52" s="9"/>
      <c r="AC52" s="9"/>
      <c r="AD52" s="40"/>
      <c r="AE52" s="40"/>
      <c r="AF52" s="9"/>
      <c r="AG52" s="9"/>
      <c r="AH52" s="40"/>
      <c r="AI52" s="40">
        <v>84000</v>
      </c>
      <c r="AJ52" s="40">
        <v>60025</v>
      </c>
      <c r="AK52" s="40">
        <v>21000</v>
      </c>
      <c r="AL52" s="40">
        <f>AJ52+AK52</f>
        <v>81025</v>
      </c>
      <c r="AM52" s="9"/>
      <c r="AN52" s="9"/>
      <c r="AO52" s="9"/>
      <c r="AP52" s="15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</row>
    <row r="53" spans="1:60" s="36" customFormat="1" x14ac:dyDescent="0.25">
      <c r="A53" s="7">
        <v>7</v>
      </c>
      <c r="B53" s="6" t="s">
        <v>245</v>
      </c>
      <c r="C53" s="26" t="s">
        <v>244</v>
      </c>
      <c r="D53" s="6" t="s">
        <v>209</v>
      </c>
      <c r="E53" s="6" t="s">
        <v>261</v>
      </c>
      <c r="F53" s="73" t="s">
        <v>243</v>
      </c>
      <c r="G53" s="18"/>
      <c r="H53" s="79" t="s">
        <v>242</v>
      </c>
      <c r="I53" s="78" t="s">
        <v>582</v>
      </c>
      <c r="J53" s="6" t="s">
        <v>241</v>
      </c>
      <c r="K53" s="6" t="s">
        <v>152</v>
      </c>
      <c r="L53" s="1">
        <v>144000</v>
      </c>
      <c r="M53" s="18">
        <v>12551</v>
      </c>
      <c r="N53" s="6" t="s">
        <v>152</v>
      </c>
      <c r="O53" s="6" t="s">
        <v>154</v>
      </c>
      <c r="P53" s="6">
        <v>101</v>
      </c>
      <c r="Q53" s="6"/>
      <c r="R53" s="1"/>
      <c r="S53" s="1"/>
      <c r="T53" s="6" t="s">
        <v>135</v>
      </c>
      <c r="U53" s="6" t="s">
        <v>383</v>
      </c>
      <c r="V53" s="9" t="s">
        <v>137</v>
      </c>
      <c r="W53" s="9" t="s">
        <v>246</v>
      </c>
      <c r="X53" s="9">
        <v>12774</v>
      </c>
      <c r="Y53" s="9" t="s">
        <v>180</v>
      </c>
      <c r="Z53" s="9" t="s">
        <v>356</v>
      </c>
      <c r="AA53" s="9" t="s">
        <v>153</v>
      </c>
      <c r="AB53" s="16">
        <v>6.8400000000000002E-2</v>
      </c>
      <c r="AC53" s="9"/>
      <c r="AD53" s="40">
        <f>L53*AB53</f>
        <v>9849.6</v>
      </c>
      <c r="AE53" s="40"/>
      <c r="AF53" s="9"/>
      <c r="AG53" s="9"/>
      <c r="AH53" s="40"/>
      <c r="AI53" s="40">
        <f>L53+AD53</f>
        <v>153849.60000000001</v>
      </c>
      <c r="AJ53" s="40">
        <f>12820*4</f>
        <v>51280</v>
      </c>
      <c r="AK53" s="40">
        <v>0</v>
      </c>
      <c r="AL53" s="40">
        <f t="shared" si="0"/>
        <v>51280</v>
      </c>
      <c r="AM53" s="9"/>
      <c r="AN53" s="9"/>
      <c r="AO53" s="9"/>
      <c r="AP53" s="9"/>
      <c r="AQ53" s="11"/>
      <c r="AR53" s="7" t="s">
        <v>567</v>
      </c>
      <c r="AS53" s="18">
        <v>12542</v>
      </c>
      <c r="AT53" s="6" t="s">
        <v>247</v>
      </c>
      <c r="AU53" s="18">
        <v>12542</v>
      </c>
      <c r="AV53" s="6" t="s">
        <v>247</v>
      </c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</row>
    <row r="54" spans="1:60" s="36" customFormat="1" x14ac:dyDescent="0.25">
      <c r="A54" s="7"/>
      <c r="B54" s="6"/>
      <c r="C54" s="26"/>
      <c r="D54" s="6"/>
      <c r="E54" s="6"/>
      <c r="F54" s="73"/>
      <c r="G54" s="18"/>
      <c r="H54" s="79"/>
      <c r="I54" s="78"/>
      <c r="J54" s="6"/>
      <c r="K54" s="6"/>
      <c r="L54" s="1"/>
      <c r="M54" s="18"/>
      <c r="N54" s="6"/>
      <c r="O54" s="6"/>
      <c r="P54" s="6"/>
      <c r="Q54" s="6"/>
      <c r="R54" s="1"/>
      <c r="S54" s="1"/>
      <c r="T54" s="6"/>
      <c r="U54" s="6"/>
      <c r="V54" s="9" t="s">
        <v>138</v>
      </c>
      <c r="W54" s="15">
        <v>28042021</v>
      </c>
      <c r="X54" s="9">
        <v>13038</v>
      </c>
      <c r="Y54" s="9" t="s">
        <v>179</v>
      </c>
      <c r="Z54" s="9" t="s">
        <v>357</v>
      </c>
      <c r="AA54" s="9" t="s">
        <v>358</v>
      </c>
      <c r="AB54" s="16"/>
      <c r="AC54" s="9"/>
      <c r="AD54" s="40"/>
      <c r="AE54" s="40"/>
      <c r="AF54" s="9"/>
      <c r="AG54" s="9"/>
      <c r="AH54" s="40"/>
      <c r="AI54" s="40">
        <v>153849.60000000001</v>
      </c>
      <c r="AJ54" s="40">
        <f>(12820*7)+25640</f>
        <v>115380</v>
      </c>
      <c r="AK54" s="40">
        <f>12820.8+12820.8+12820.8</f>
        <v>38462.399999999994</v>
      </c>
      <c r="AL54" s="40">
        <f t="shared" ref="AL54" si="4">AJ54+AK54</f>
        <v>153842.4</v>
      </c>
      <c r="AM54" s="9"/>
      <c r="AN54" s="9"/>
      <c r="AO54" s="9"/>
      <c r="AP54" s="9"/>
      <c r="AQ54" s="11"/>
      <c r="AR54" s="7"/>
      <c r="AS54" s="18"/>
      <c r="AT54" s="6"/>
      <c r="AU54" s="18"/>
      <c r="AV54" s="6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</row>
    <row r="55" spans="1:60" s="36" customFormat="1" x14ac:dyDescent="0.25">
      <c r="A55" s="7"/>
      <c r="B55" s="6"/>
      <c r="C55" s="26"/>
      <c r="D55" s="6"/>
      <c r="E55" s="6"/>
      <c r="F55" s="73"/>
      <c r="G55" s="18"/>
      <c r="H55" s="79"/>
      <c r="I55" s="78"/>
      <c r="J55" s="6"/>
      <c r="K55" s="6"/>
      <c r="L55" s="1"/>
      <c r="M55" s="18"/>
      <c r="N55" s="6"/>
      <c r="O55" s="6"/>
      <c r="P55" s="6"/>
      <c r="Q55" s="6"/>
      <c r="R55" s="1"/>
      <c r="S55" s="1"/>
      <c r="T55" s="6"/>
      <c r="U55" s="6"/>
      <c r="V55" s="9" t="s">
        <v>139</v>
      </c>
      <c r="W55" s="15" t="s">
        <v>418</v>
      </c>
      <c r="X55" s="15">
        <v>13268</v>
      </c>
      <c r="Y55" s="9" t="s">
        <v>180</v>
      </c>
      <c r="Z55" s="9" t="s">
        <v>358</v>
      </c>
      <c r="AA55" s="9" t="s">
        <v>419</v>
      </c>
      <c r="AB55" s="16"/>
      <c r="AC55" s="9"/>
      <c r="AD55" s="40"/>
      <c r="AE55" s="40"/>
      <c r="AF55" s="9"/>
      <c r="AG55" s="9">
        <v>16.12</v>
      </c>
      <c r="AH55" s="40">
        <f>AI55-AI54</f>
        <v>24802.630000000005</v>
      </c>
      <c r="AI55" s="40">
        <v>178652.23</v>
      </c>
      <c r="AJ55" s="40"/>
      <c r="AK55" s="40">
        <f>12820.8+14887.69+14887.69+14887.69+14887.69+14887.69+14887.69+29775.38</f>
        <v>131922.32</v>
      </c>
      <c r="AL55" s="40">
        <f t="shared" si="0"/>
        <v>131922.32</v>
      </c>
      <c r="AM55" s="9"/>
      <c r="AN55" s="9"/>
      <c r="AO55" s="9"/>
      <c r="AP55" s="9"/>
      <c r="AQ55" s="11"/>
      <c r="AR55" s="7"/>
      <c r="AS55" s="18"/>
      <c r="AT55" s="6"/>
      <c r="AU55" s="18"/>
      <c r="AV55" s="6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</row>
    <row r="56" spans="1:60" s="36" customFormat="1" x14ac:dyDescent="0.25">
      <c r="A56" s="7">
        <v>8</v>
      </c>
      <c r="B56" s="6" t="s">
        <v>254</v>
      </c>
      <c r="C56" s="26"/>
      <c r="D56" s="6" t="s">
        <v>167</v>
      </c>
      <c r="E56" s="6" t="s">
        <v>261</v>
      </c>
      <c r="F56" s="73" t="s">
        <v>253</v>
      </c>
      <c r="G56" s="18"/>
      <c r="H56" s="79" t="s">
        <v>252</v>
      </c>
      <c r="I56" s="78" t="s">
        <v>251</v>
      </c>
      <c r="J56" s="6" t="s">
        <v>250</v>
      </c>
      <c r="K56" s="6" t="s">
        <v>249</v>
      </c>
      <c r="L56" s="1">
        <v>15600</v>
      </c>
      <c r="M56" s="18">
        <v>12874</v>
      </c>
      <c r="N56" s="6" t="s">
        <v>249</v>
      </c>
      <c r="O56" s="6" t="s">
        <v>210</v>
      </c>
      <c r="P56" s="6">
        <v>101</v>
      </c>
      <c r="Q56" s="6"/>
      <c r="R56" s="1"/>
      <c r="S56" s="1"/>
      <c r="T56" s="6" t="s">
        <v>135</v>
      </c>
      <c r="U56" s="6" t="s">
        <v>383</v>
      </c>
      <c r="V56" s="9" t="s">
        <v>137</v>
      </c>
      <c r="W56" s="9" t="s">
        <v>359</v>
      </c>
      <c r="X56" s="9">
        <v>12949</v>
      </c>
      <c r="Y56" s="9" t="s">
        <v>179</v>
      </c>
      <c r="Z56" s="9" t="s">
        <v>360</v>
      </c>
      <c r="AA56" s="9" t="s">
        <v>258</v>
      </c>
      <c r="AB56" s="9"/>
      <c r="AC56" s="9"/>
      <c r="AD56" s="40"/>
      <c r="AE56" s="40"/>
      <c r="AF56" s="9"/>
      <c r="AG56" s="9"/>
      <c r="AH56" s="40"/>
      <c r="AI56" s="40">
        <v>15600</v>
      </c>
      <c r="AJ56" s="40">
        <f>14300+1300</f>
        <v>15600</v>
      </c>
      <c r="AK56" s="40">
        <v>0</v>
      </c>
      <c r="AL56" s="40">
        <f t="shared" si="0"/>
        <v>15600</v>
      </c>
      <c r="AM56" s="6" t="s">
        <v>255</v>
      </c>
      <c r="AN56" s="6">
        <v>12750</v>
      </c>
      <c r="AO56" s="6" t="s">
        <v>256</v>
      </c>
      <c r="AP56" s="6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 spans="1:60" s="36" customFormat="1" x14ac:dyDescent="0.25">
      <c r="A57" s="7"/>
      <c r="B57" s="6"/>
      <c r="C57" s="26"/>
      <c r="D57" s="6"/>
      <c r="E57" s="6"/>
      <c r="F57" s="73"/>
      <c r="G57" s="18"/>
      <c r="H57" s="79"/>
      <c r="I57" s="78"/>
      <c r="J57" s="6"/>
      <c r="K57" s="6"/>
      <c r="L57" s="1"/>
      <c r="M57" s="18"/>
      <c r="N57" s="6"/>
      <c r="O57" s="6"/>
      <c r="P57" s="6"/>
      <c r="Q57" s="6"/>
      <c r="R57" s="1"/>
      <c r="S57" s="1"/>
      <c r="T57" s="6"/>
      <c r="U57" s="6"/>
      <c r="V57" s="9" t="s">
        <v>138</v>
      </c>
      <c r="W57" s="14">
        <v>44545</v>
      </c>
      <c r="X57" s="15">
        <v>13189</v>
      </c>
      <c r="Y57" s="9" t="s">
        <v>179</v>
      </c>
      <c r="Z57" s="9" t="s">
        <v>365</v>
      </c>
      <c r="AA57" s="9" t="s">
        <v>366</v>
      </c>
      <c r="AB57" s="9"/>
      <c r="AC57" s="9"/>
      <c r="AD57" s="40"/>
      <c r="AE57" s="40"/>
      <c r="AF57" s="9"/>
      <c r="AG57" s="9"/>
      <c r="AH57" s="40"/>
      <c r="AI57" s="40">
        <v>15600</v>
      </c>
      <c r="AJ57" s="40"/>
      <c r="AK57" s="40">
        <f>14300+1300</f>
        <v>15600</v>
      </c>
      <c r="AL57" s="40">
        <f t="shared" si="0"/>
        <v>15600</v>
      </c>
      <c r="AM57" s="6"/>
      <c r="AN57" s="6"/>
      <c r="AO57" s="6"/>
      <c r="AP57" s="6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 spans="1:60" s="36" customFormat="1" x14ac:dyDescent="0.25">
      <c r="A58" s="7">
        <v>9</v>
      </c>
      <c r="B58" s="6" t="s">
        <v>265</v>
      </c>
      <c r="C58" s="26" t="s">
        <v>262</v>
      </c>
      <c r="D58" s="6" t="s">
        <v>209</v>
      </c>
      <c r="E58" s="6" t="s">
        <v>261</v>
      </c>
      <c r="F58" s="73" t="s">
        <v>208</v>
      </c>
      <c r="G58" s="18"/>
      <c r="H58" s="8" t="s">
        <v>266</v>
      </c>
      <c r="I58" s="78" t="s">
        <v>267</v>
      </c>
      <c r="J58" s="6" t="s">
        <v>207</v>
      </c>
      <c r="K58" s="6" t="s">
        <v>268</v>
      </c>
      <c r="L58" s="1">
        <v>23115</v>
      </c>
      <c r="M58" s="18">
        <v>13039</v>
      </c>
      <c r="N58" s="6" t="s">
        <v>268</v>
      </c>
      <c r="O58" s="6" t="s">
        <v>269</v>
      </c>
      <c r="P58" s="6">
        <v>101</v>
      </c>
      <c r="Q58" s="6"/>
      <c r="R58" s="1"/>
      <c r="S58" s="1"/>
      <c r="T58" s="6" t="s">
        <v>135</v>
      </c>
      <c r="U58" s="6" t="s">
        <v>383</v>
      </c>
      <c r="V58" s="9"/>
      <c r="W58" s="9"/>
      <c r="X58" s="15"/>
      <c r="Y58" s="9"/>
      <c r="Z58" s="9"/>
      <c r="AA58" s="9"/>
      <c r="AB58" s="9"/>
      <c r="AC58" s="9"/>
      <c r="AD58" s="40"/>
      <c r="AE58" s="40"/>
      <c r="AF58" s="9"/>
      <c r="AG58" s="9"/>
      <c r="AH58" s="40"/>
      <c r="AI58" s="40">
        <f>'SEFIN LICITAÇÕES DEZ 2022'!L58</f>
        <v>23115</v>
      </c>
      <c r="AJ58" s="40">
        <v>11557.5</v>
      </c>
      <c r="AK58" s="40">
        <f>1926.25+5778.75+1926.25</f>
        <v>9631.25</v>
      </c>
      <c r="AL58" s="40">
        <f t="shared" si="0"/>
        <v>21188.75</v>
      </c>
      <c r="AM58" s="6"/>
      <c r="AN58" s="6"/>
      <c r="AO58" s="6"/>
      <c r="AP58" s="6"/>
      <c r="AQ58" s="7"/>
      <c r="AR58" s="6" t="s">
        <v>270</v>
      </c>
      <c r="AS58" s="18">
        <v>13035</v>
      </c>
      <c r="AT58" s="6" t="s">
        <v>268</v>
      </c>
      <c r="AU58" s="18">
        <v>13035</v>
      </c>
      <c r="AV58" s="6" t="s">
        <v>268</v>
      </c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1:60" s="36" customFormat="1" x14ac:dyDescent="0.25">
      <c r="A59" s="7"/>
      <c r="B59" s="6"/>
      <c r="C59" s="26"/>
      <c r="D59" s="6"/>
      <c r="E59" s="6"/>
      <c r="F59" s="73"/>
      <c r="G59" s="18"/>
      <c r="H59" s="8"/>
      <c r="I59" s="78"/>
      <c r="J59" s="6"/>
      <c r="K59" s="6"/>
      <c r="L59" s="1"/>
      <c r="M59" s="18"/>
      <c r="N59" s="6"/>
      <c r="O59" s="6"/>
      <c r="P59" s="6"/>
      <c r="Q59" s="6"/>
      <c r="R59" s="1"/>
      <c r="S59" s="1"/>
      <c r="T59" s="6"/>
      <c r="U59" s="6"/>
      <c r="V59" s="9" t="s">
        <v>137</v>
      </c>
      <c r="W59" s="9" t="s">
        <v>338</v>
      </c>
      <c r="X59" s="15">
        <v>13277</v>
      </c>
      <c r="Y59" s="9" t="s">
        <v>179</v>
      </c>
      <c r="Z59" s="9" t="s">
        <v>417</v>
      </c>
      <c r="AA59" s="9" t="s">
        <v>416</v>
      </c>
      <c r="AB59" s="9"/>
      <c r="AC59" s="9"/>
      <c r="AD59" s="40"/>
      <c r="AE59" s="40"/>
      <c r="AF59" s="9"/>
      <c r="AG59" s="9"/>
      <c r="AH59" s="40"/>
      <c r="AI59" s="40">
        <v>23115</v>
      </c>
      <c r="AJ59" s="40"/>
      <c r="AK59" s="40">
        <f>5778.75+1926.25+1926.25+1926.25+1926.25+1926.25</f>
        <v>15410</v>
      </c>
      <c r="AL59" s="40">
        <f>AK59+AJ59</f>
        <v>15410</v>
      </c>
      <c r="AM59" s="6"/>
      <c r="AN59" s="6"/>
      <c r="AO59" s="6"/>
      <c r="AP59" s="6"/>
      <c r="AQ59" s="7"/>
      <c r="AR59" s="6"/>
      <c r="AS59" s="18"/>
      <c r="AT59" s="6"/>
      <c r="AU59" s="18"/>
      <c r="AV59" s="6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60" s="36" customFormat="1" ht="38.25" x14ac:dyDescent="0.25">
      <c r="A60" s="11">
        <v>10</v>
      </c>
      <c r="B60" s="9" t="s">
        <v>273</v>
      </c>
      <c r="C60" s="39" t="s">
        <v>271</v>
      </c>
      <c r="D60" s="9" t="s">
        <v>209</v>
      </c>
      <c r="E60" s="9" t="s">
        <v>261</v>
      </c>
      <c r="F60" s="43" t="s">
        <v>274</v>
      </c>
      <c r="G60" s="15"/>
      <c r="H60" s="47" t="s">
        <v>275</v>
      </c>
      <c r="I60" s="45" t="s">
        <v>276</v>
      </c>
      <c r="J60" s="9" t="s">
        <v>277</v>
      </c>
      <c r="K60" s="9" t="s">
        <v>278</v>
      </c>
      <c r="L60" s="40">
        <v>3180800</v>
      </c>
      <c r="M60" s="15">
        <v>13105</v>
      </c>
      <c r="N60" s="9" t="s">
        <v>278</v>
      </c>
      <c r="O60" s="9" t="s">
        <v>279</v>
      </c>
      <c r="P60" s="9">
        <v>101</v>
      </c>
      <c r="Q60" s="9"/>
      <c r="R60" s="40"/>
      <c r="S60" s="40"/>
      <c r="T60" s="9" t="s">
        <v>135</v>
      </c>
      <c r="U60" s="9"/>
      <c r="V60" s="9"/>
      <c r="W60" s="9"/>
      <c r="X60" s="9"/>
      <c r="Y60" s="9"/>
      <c r="Z60" s="9"/>
      <c r="AA60" s="9"/>
      <c r="AB60" s="9"/>
      <c r="AC60" s="9"/>
      <c r="AD60" s="40"/>
      <c r="AE60" s="40"/>
      <c r="AF60" s="9"/>
      <c r="AG60" s="9"/>
      <c r="AH60" s="40"/>
      <c r="AI60" s="40">
        <f>'SEFIN LICITAÇÕES DEZ 2022'!L60</f>
        <v>3180800</v>
      </c>
      <c r="AJ60" s="40">
        <f>596400+198800</f>
        <v>795200</v>
      </c>
      <c r="AK60" s="40">
        <f>1988000+397600</f>
        <v>2385600</v>
      </c>
      <c r="AL60" s="40">
        <f t="shared" si="0"/>
        <v>3180800</v>
      </c>
      <c r="AM60" s="9"/>
      <c r="AN60" s="9"/>
      <c r="AO60" s="9"/>
      <c r="AP60" s="9"/>
      <c r="AQ60" s="11"/>
      <c r="AR60" s="9" t="s">
        <v>280</v>
      </c>
      <c r="AS60" s="15">
        <v>13090</v>
      </c>
      <c r="AT60" s="9" t="s">
        <v>281</v>
      </c>
      <c r="AU60" s="15">
        <v>13090</v>
      </c>
      <c r="AV60" s="9" t="s">
        <v>281</v>
      </c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60" s="36" customFormat="1" ht="25.5" x14ac:dyDescent="0.25">
      <c r="A61" s="11">
        <v>11</v>
      </c>
      <c r="B61" s="9" t="s">
        <v>282</v>
      </c>
      <c r="C61" s="9">
        <v>26266</v>
      </c>
      <c r="D61" s="9" t="s">
        <v>263</v>
      </c>
      <c r="E61" s="9" t="s">
        <v>261</v>
      </c>
      <c r="F61" s="43" t="s">
        <v>283</v>
      </c>
      <c r="G61" s="15"/>
      <c r="H61" s="49" t="s">
        <v>284</v>
      </c>
      <c r="I61" s="45" t="s">
        <v>285</v>
      </c>
      <c r="J61" s="9" t="s">
        <v>286</v>
      </c>
      <c r="K61" s="9" t="s">
        <v>287</v>
      </c>
      <c r="L61" s="40">
        <v>0</v>
      </c>
      <c r="M61" s="15">
        <v>13125</v>
      </c>
      <c r="N61" s="9" t="s">
        <v>287</v>
      </c>
      <c r="O61" s="9" t="s">
        <v>288</v>
      </c>
      <c r="P61" s="9">
        <v>101</v>
      </c>
      <c r="Q61" s="9"/>
      <c r="R61" s="40"/>
      <c r="S61" s="40"/>
      <c r="T61" s="9" t="s">
        <v>135</v>
      </c>
      <c r="U61" s="9"/>
      <c r="V61" s="9"/>
      <c r="W61" s="9"/>
      <c r="X61" s="9"/>
      <c r="Y61" s="9"/>
      <c r="Z61" s="9"/>
      <c r="AA61" s="9"/>
      <c r="AB61" s="9"/>
      <c r="AC61" s="9"/>
      <c r="AD61" s="40"/>
      <c r="AE61" s="40"/>
      <c r="AF61" s="9"/>
      <c r="AG61" s="9"/>
      <c r="AH61" s="40"/>
      <c r="AI61" s="40">
        <f>'SEFIN LICITAÇÕES DEZ 2022'!L61</f>
        <v>0</v>
      </c>
      <c r="AJ61" s="40">
        <v>0</v>
      </c>
      <c r="AK61" s="40">
        <v>0</v>
      </c>
      <c r="AL61" s="40">
        <f t="shared" si="0"/>
        <v>0</v>
      </c>
      <c r="AM61" s="9"/>
      <c r="AN61" s="9"/>
      <c r="AO61" s="9"/>
      <c r="AP61" s="9"/>
      <c r="AQ61" s="11"/>
      <c r="AR61" s="9" t="s">
        <v>289</v>
      </c>
      <c r="AS61" s="15">
        <v>13111</v>
      </c>
      <c r="AT61" s="9" t="s">
        <v>290</v>
      </c>
      <c r="AU61" s="15">
        <v>13111</v>
      </c>
      <c r="AV61" s="9" t="s">
        <v>290</v>
      </c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60" s="36" customFormat="1" ht="25.5" x14ac:dyDescent="0.25">
      <c r="A62" s="11">
        <v>12</v>
      </c>
      <c r="B62" s="9" t="s">
        <v>291</v>
      </c>
      <c r="C62" s="39" t="s">
        <v>292</v>
      </c>
      <c r="D62" s="9" t="s">
        <v>167</v>
      </c>
      <c r="E62" s="9" t="s">
        <v>261</v>
      </c>
      <c r="F62" s="43" t="s">
        <v>293</v>
      </c>
      <c r="G62" s="15">
        <v>12862</v>
      </c>
      <c r="H62" s="49" t="s">
        <v>294</v>
      </c>
      <c r="I62" s="80" t="s">
        <v>295</v>
      </c>
      <c r="J62" s="9" t="s">
        <v>296</v>
      </c>
      <c r="K62" s="9" t="s">
        <v>297</v>
      </c>
      <c r="L62" s="40">
        <v>61102.5</v>
      </c>
      <c r="M62" s="15">
        <v>13130</v>
      </c>
      <c r="N62" s="9" t="s">
        <v>297</v>
      </c>
      <c r="O62" s="9" t="s">
        <v>298</v>
      </c>
      <c r="P62" s="9">
        <v>101</v>
      </c>
      <c r="Q62" s="9"/>
      <c r="R62" s="40"/>
      <c r="S62" s="40"/>
      <c r="T62" s="9" t="s">
        <v>135</v>
      </c>
      <c r="U62" s="9" t="s">
        <v>383</v>
      </c>
      <c r="V62" s="9" t="s">
        <v>137</v>
      </c>
      <c r="W62" s="9" t="s">
        <v>544</v>
      </c>
      <c r="X62" s="15">
        <v>13197</v>
      </c>
      <c r="Y62" s="9" t="s">
        <v>182</v>
      </c>
      <c r="Z62" s="9" t="s">
        <v>544</v>
      </c>
      <c r="AA62" s="9" t="s">
        <v>298</v>
      </c>
      <c r="AB62" s="16">
        <v>0.24110000000000001</v>
      </c>
      <c r="AC62" s="9"/>
      <c r="AD62" s="40">
        <f>AB62*L62</f>
        <v>14731.812750000001</v>
      </c>
      <c r="AE62" s="40"/>
      <c r="AF62" s="9"/>
      <c r="AG62" s="9"/>
      <c r="AH62" s="40"/>
      <c r="AI62" s="40">
        <f>AD62+L62</f>
        <v>75834.312749999997</v>
      </c>
      <c r="AJ62" s="40">
        <f>19967.69+4915.96</f>
        <v>24883.649999999998</v>
      </c>
      <c r="AK62" s="40">
        <f>14729.46</f>
        <v>14729.46</v>
      </c>
      <c r="AL62" s="40">
        <f t="shared" si="0"/>
        <v>39613.11</v>
      </c>
      <c r="AM62" s="9" t="s">
        <v>272</v>
      </c>
      <c r="AN62" s="15">
        <v>12887</v>
      </c>
      <c r="AO62" s="9" t="s">
        <v>299</v>
      </c>
      <c r="AP62" s="15">
        <v>12887</v>
      </c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60" s="36" customFormat="1" x14ac:dyDescent="0.25">
      <c r="A63" s="11">
        <v>13</v>
      </c>
      <c r="B63" s="9" t="s">
        <v>300</v>
      </c>
      <c r="C63" s="39" t="s">
        <v>271</v>
      </c>
      <c r="D63" s="9" t="s">
        <v>194</v>
      </c>
      <c r="E63" s="9" t="s">
        <v>261</v>
      </c>
      <c r="F63" s="43" t="s">
        <v>260</v>
      </c>
      <c r="G63" s="15">
        <v>13108</v>
      </c>
      <c r="H63" s="49" t="s">
        <v>301</v>
      </c>
      <c r="I63" s="45" t="s">
        <v>302</v>
      </c>
      <c r="J63" s="9" t="s">
        <v>303</v>
      </c>
      <c r="K63" s="9" t="s">
        <v>304</v>
      </c>
      <c r="L63" s="40">
        <v>51000</v>
      </c>
      <c r="M63" s="15">
        <v>13136</v>
      </c>
      <c r="N63" s="9" t="s">
        <v>304</v>
      </c>
      <c r="O63" s="14">
        <v>44561</v>
      </c>
      <c r="P63" s="9">
        <v>101</v>
      </c>
      <c r="Q63" s="9"/>
      <c r="R63" s="40"/>
      <c r="S63" s="40"/>
      <c r="T63" s="9" t="s">
        <v>257</v>
      </c>
      <c r="U63" s="9" t="s">
        <v>383</v>
      </c>
      <c r="V63" s="9" t="s">
        <v>137</v>
      </c>
      <c r="W63" s="9" t="s">
        <v>542</v>
      </c>
      <c r="X63" s="15">
        <v>13195</v>
      </c>
      <c r="Y63" s="9" t="s">
        <v>179</v>
      </c>
      <c r="Z63" s="9" t="s">
        <v>365</v>
      </c>
      <c r="AA63" s="9" t="s">
        <v>543</v>
      </c>
      <c r="AB63" s="9"/>
      <c r="AC63" s="9"/>
      <c r="AD63" s="40"/>
      <c r="AE63" s="40"/>
      <c r="AF63" s="9"/>
      <c r="AG63" s="9"/>
      <c r="AH63" s="40"/>
      <c r="AI63" s="40">
        <f>'SEFIN LICITAÇÕES DEZ 2022'!L63</f>
        <v>51000</v>
      </c>
      <c r="AJ63" s="40">
        <v>0</v>
      </c>
      <c r="AK63" s="40">
        <v>51000</v>
      </c>
      <c r="AL63" s="40">
        <f t="shared" si="0"/>
        <v>51000</v>
      </c>
      <c r="AM63" s="9"/>
      <c r="AN63" s="9"/>
      <c r="AO63" s="9"/>
      <c r="AP63" s="15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60" s="36" customFormat="1" x14ac:dyDescent="0.25">
      <c r="A64" s="11">
        <v>14</v>
      </c>
      <c r="B64" s="9" t="s">
        <v>300</v>
      </c>
      <c r="C64" s="39" t="s">
        <v>271</v>
      </c>
      <c r="D64" s="9" t="s">
        <v>194</v>
      </c>
      <c r="E64" s="9" t="s">
        <v>261</v>
      </c>
      <c r="F64" s="43" t="s">
        <v>305</v>
      </c>
      <c r="G64" s="15">
        <v>13108</v>
      </c>
      <c r="H64" s="49" t="s">
        <v>306</v>
      </c>
      <c r="I64" s="80" t="s">
        <v>307</v>
      </c>
      <c r="J64" s="9" t="s">
        <v>308</v>
      </c>
      <c r="K64" s="9" t="s">
        <v>304</v>
      </c>
      <c r="L64" s="40">
        <v>140000</v>
      </c>
      <c r="M64" s="15">
        <v>13136</v>
      </c>
      <c r="N64" s="9" t="s">
        <v>304</v>
      </c>
      <c r="O64" s="14">
        <v>44561</v>
      </c>
      <c r="P64" s="9">
        <v>108</v>
      </c>
      <c r="Q64" s="9"/>
      <c r="R64" s="40"/>
      <c r="S64" s="40"/>
      <c r="T64" s="9" t="s">
        <v>257</v>
      </c>
      <c r="U64" s="9" t="s">
        <v>383</v>
      </c>
      <c r="V64" s="9" t="s">
        <v>137</v>
      </c>
      <c r="W64" s="9" t="s">
        <v>542</v>
      </c>
      <c r="X64" s="15">
        <v>13195</v>
      </c>
      <c r="Y64" s="9" t="s">
        <v>179</v>
      </c>
      <c r="Z64" s="9" t="s">
        <v>365</v>
      </c>
      <c r="AA64" s="9" t="s">
        <v>543</v>
      </c>
      <c r="AB64" s="9"/>
      <c r="AC64" s="9"/>
      <c r="AD64" s="40"/>
      <c r="AE64" s="40"/>
      <c r="AF64" s="9"/>
      <c r="AG64" s="9"/>
      <c r="AH64" s="40"/>
      <c r="AI64" s="40">
        <f>'SEFIN LICITAÇÕES DEZ 2022'!L64</f>
        <v>140000</v>
      </c>
      <c r="AJ64" s="40">
        <v>0</v>
      </c>
      <c r="AK64" s="40">
        <f>140000</f>
        <v>140000</v>
      </c>
      <c r="AL64" s="40">
        <f t="shared" si="0"/>
        <v>140000</v>
      </c>
      <c r="AM64" s="9"/>
      <c r="AN64" s="9"/>
      <c r="AO64" s="9"/>
      <c r="AP64" s="9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:60" s="36" customFormat="1" ht="25.5" x14ac:dyDescent="0.25">
      <c r="A65" s="11">
        <v>15</v>
      </c>
      <c r="B65" s="9" t="s">
        <v>309</v>
      </c>
      <c r="C65" s="39" t="s">
        <v>310</v>
      </c>
      <c r="D65" s="9" t="s">
        <v>209</v>
      </c>
      <c r="E65" s="9" t="s">
        <v>261</v>
      </c>
      <c r="F65" s="43" t="s">
        <v>311</v>
      </c>
      <c r="G65" s="15"/>
      <c r="H65" s="49" t="s">
        <v>312</v>
      </c>
      <c r="I65" s="45" t="s">
        <v>248</v>
      </c>
      <c r="J65" s="9" t="s">
        <v>313</v>
      </c>
      <c r="K65" s="9" t="s">
        <v>314</v>
      </c>
      <c r="L65" s="40">
        <v>350000</v>
      </c>
      <c r="M65" s="15">
        <v>13144</v>
      </c>
      <c r="N65" s="9" t="s">
        <v>314</v>
      </c>
      <c r="O65" s="14">
        <v>44807</v>
      </c>
      <c r="P65" s="9">
        <v>101</v>
      </c>
      <c r="Q65" s="9"/>
      <c r="R65" s="40"/>
      <c r="S65" s="40"/>
      <c r="T65" s="9" t="s">
        <v>135</v>
      </c>
      <c r="U65" s="9" t="s">
        <v>383</v>
      </c>
      <c r="V65" s="9" t="s">
        <v>137</v>
      </c>
      <c r="W65" s="9" t="s">
        <v>564</v>
      </c>
      <c r="X65" s="15">
        <v>13389</v>
      </c>
      <c r="Y65" s="9" t="s">
        <v>179</v>
      </c>
      <c r="Z65" s="9" t="s">
        <v>565</v>
      </c>
      <c r="AA65" s="9" t="s">
        <v>566</v>
      </c>
      <c r="AB65" s="9"/>
      <c r="AC65" s="9"/>
      <c r="AD65" s="40"/>
      <c r="AE65" s="40"/>
      <c r="AF65" s="9"/>
      <c r="AG65" s="9"/>
      <c r="AH65" s="40"/>
      <c r="AI65" s="40">
        <v>350000</v>
      </c>
      <c r="AJ65" s="40">
        <v>55.42</v>
      </c>
      <c r="AK65" s="40">
        <v>290354.65000000002</v>
      </c>
      <c r="AL65" s="40">
        <f t="shared" si="0"/>
        <v>290410.07</v>
      </c>
      <c r="AM65" s="9"/>
      <c r="AN65" s="9"/>
      <c r="AO65" s="9"/>
      <c r="AP65" s="9"/>
      <c r="AQ65" s="11"/>
      <c r="AR65" s="9" t="s">
        <v>280</v>
      </c>
      <c r="AS65" s="15">
        <v>13124</v>
      </c>
      <c r="AT65" s="9" t="s">
        <v>287</v>
      </c>
      <c r="AU65" s="15">
        <v>13124</v>
      </c>
      <c r="AV65" s="9" t="s">
        <v>287</v>
      </c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:60" s="36" customFormat="1" ht="25.5" x14ac:dyDescent="0.25">
      <c r="A66" s="11">
        <v>16</v>
      </c>
      <c r="B66" s="9" t="s">
        <v>315</v>
      </c>
      <c r="C66" s="39" t="s">
        <v>316</v>
      </c>
      <c r="D66" s="9" t="s">
        <v>167</v>
      </c>
      <c r="E66" s="9" t="s">
        <v>261</v>
      </c>
      <c r="F66" s="43" t="s">
        <v>317</v>
      </c>
      <c r="G66" s="15">
        <v>12937</v>
      </c>
      <c r="H66" s="47" t="s">
        <v>318</v>
      </c>
      <c r="I66" s="45" t="s">
        <v>319</v>
      </c>
      <c r="J66" s="9" t="s">
        <v>320</v>
      </c>
      <c r="K66" s="9" t="s">
        <v>321</v>
      </c>
      <c r="L66" s="40">
        <v>255000</v>
      </c>
      <c r="M66" s="15">
        <v>13149</v>
      </c>
      <c r="N66" s="9" t="s">
        <v>321</v>
      </c>
      <c r="O66" s="9" t="s">
        <v>322</v>
      </c>
      <c r="P66" s="9">
        <v>101</v>
      </c>
      <c r="Q66" s="9"/>
      <c r="R66" s="40"/>
      <c r="S66" s="40"/>
      <c r="T66" s="9" t="s">
        <v>135</v>
      </c>
      <c r="U66" s="9" t="s">
        <v>383</v>
      </c>
      <c r="V66" s="9" t="s">
        <v>137</v>
      </c>
      <c r="W66" s="14">
        <v>44571</v>
      </c>
      <c r="X66" s="15">
        <v>13391</v>
      </c>
      <c r="Y66" s="9" t="s">
        <v>179</v>
      </c>
      <c r="Z66" s="14">
        <v>44849</v>
      </c>
      <c r="AA66" s="14">
        <v>45213</v>
      </c>
      <c r="AB66" s="9"/>
      <c r="AC66" s="9"/>
      <c r="AD66" s="40"/>
      <c r="AE66" s="40"/>
      <c r="AF66" s="9"/>
      <c r="AG66" s="9"/>
      <c r="AH66" s="40"/>
      <c r="AI66" s="40">
        <v>255000</v>
      </c>
      <c r="AJ66" s="40">
        <v>21900</v>
      </c>
      <c r="AK66" s="40">
        <f>151313.05+27837.75</f>
        <v>179150.8</v>
      </c>
      <c r="AL66" s="40">
        <f t="shared" si="0"/>
        <v>201050.8</v>
      </c>
      <c r="AM66" s="9" t="s">
        <v>262</v>
      </c>
      <c r="AN66" s="15">
        <v>12988</v>
      </c>
      <c r="AO66" s="9" t="s">
        <v>323</v>
      </c>
      <c r="AP66" s="15">
        <v>12988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:60" s="36" customFormat="1" ht="25.5" x14ac:dyDescent="0.25">
      <c r="A67" s="11">
        <v>17</v>
      </c>
      <c r="B67" s="9" t="s">
        <v>324</v>
      </c>
      <c r="C67" s="39" t="s">
        <v>325</v>
      </c>
      <c r="D67" s="9" t="s">
        <v>194</v>
      </c>
      <c r="E67" s="9" t="s">
        <v>261</v>
      </c>
      <c r="F67" s="43" t="s">
        <v>326</v>
      </c>
      <c r="G67" s="15">
        <v>13136</v>
      </c>
      <c r="H67" s="49" t="s">
        <v>327</v>
      </c>
      <c r="I67" s="45" t="s">
        <v>328</v>
      </c>
      <c r="J67" s="9" t="s">
        <v>329</v>
      </c>
      <c r="K67" s="9" t="s">
        <v>330</v>
      </c>
      <c r="L67" s="40">
        <v>7990</v>
      </c>
      <c r="M67" s="15">
        <v>13155</v>
      </c>
      <c r="N67" s="9" t="s">
        <v>330</v>
      </c>
      <c r="O67" s="9" t="s">
        <v>331</v>
      </c>
      <c r="P67" s="9">
        <v>101</v>
      </c>
      <c r="Q67" s="9"/>
      <c r="R67" s="40"/>
      <c r="S67" s="40"/>
      <c r="T67" s="9" t="s">
        <v>135</v>
      </c>
      <c r="U67" s="9"/>
      <c r="V67" s="9"/>
      <c r="W67" s="9"/>
      <c r="X67" s="9"/>
      <c r="Y67" s="9"/>
      <c r="Z67" s="9"/>
      <c r="AA67" s="9"/>
      <c r="AB67" s="9"/>
      <c r="AC67" s="9"/>
      <c r="AD67" s="40"/>
      <c r="AE67" s="40"/>
      <c r="AF67" s="9"/>
      <c r="AG67" s="9"/>
      <c r="AH67" s="40"/>
      <c r="AI67" s="40">
        <v>7990</v>
      </c>
      <c r="AJ67" s="40">
        <v>0</v>
      </c>
      <c r="AK67" s="40">
        <v>7990</v>
      </c>
      <c r="AL67" s="40">
        <f t="shared" si="0"/>
        <v>7990</v>
      </c>
      <c r="AM67" s="9"/>
      <c r="AN67" s="9"/>
      <c r="AO67" s="9"/>
      <c r="AP67" s="9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:60" s="36" customFormat="1" ht="25.5" x14ac:dyDescent="0.25">
      <c r="A68" s="11">
        <v>18</v>
      </c>
      <c r="B68" s="9" t="s">
        <v>332</v>
      </c>
      <c r="C68" s="39" t="s">
        <v>333</v>
      </c>
      <c r="D68" s="9" t="s">
        <v>263</v>
      </c>
      <c r="E68" s="9" t="s">
        <v>261</v>
      </c>
      <c r="F68" s="43" t="s">
        <v>334</v>
      </c>
      <c r="G68" s="15"/>
      <c r="H68" s="49" t="s">
        <v>335</v>
      </c>
      <c r="I68" s="45" t="s">
        <v>361</v>
      </c>
      <c r="J68" s="9" t="s">
        <v>336</v>
      </c>
      <c r="K68" s="9" t="s">
        <v>337</v>
      </c>
      <c r="L68" s="40">
        <v>16000</v>
      </c>
      <c r="M68" s="15">
        <v>13161</v>
      </c>
      <c r="N68" s="9" t="s">
        <v>337</v>
      </c>
      <c r="O68" s="9" t="s">
        <v>338</v>
      </c>
      <c r="P68" s="9">
        <v>101</v>
      </c>
      <c r="Q68" s="9"/>
      <c r="R68" s="40"/>
      <c r="S68" s="40"/>
      <c r="T68" s="9" t="s">
        <v>135</v>
      </c>
      <c r="U68" s="9"/>
      <c r="V68" s="9"/>
      <c r="W68" s="9"/>
      <c r="X68" s="9"/>
      <c r="Y68" s="9"/>
      <c r="Z68" s="9"/>
      <c r="AA68" s="9"/>
      <c r="AB68" s="9"/>
      <c r="AC68" s="9"/>
      <c r="AD68" s="40"/>
      <c r="AE68" s="40"/>
      <c r="AF68" s="9"/>
      <c r="AG68" s="9"/>
      <c r="AH68" s="40"/>
      <c r="AI68" s="40">
        <v>16000</v>
      </c>
      <c r="AJ68" s="40">
        <v>2666.67</v>
      </c>
      <c r="AK68" s="40">
        <f>2666.67+2666.67+2666.67+2666.67+2666.67</f>
        <v>13333.35</v>
      </c>
      <c r="AL68" s="40">
        <f t="shared" si="0"/>
        <v>16000.02</v>
      </c>
      <c r="AM68" s="9"/>
      <c r="AN68" s="9"/>
      <c r="AO68" s="9"/>
      <c r="AP68" s="9"/>
      <c r="AQ68" s="11"/>
      <c r="AR68" s="9" t="s">
        <v>264</v>
      </c>
      <c r="AS68" s="15">
        <v>13151</v>
      </c>
      <c r="AT68" s="9" t="s">
        <v>339</v>
      </c>
      <c r="AU68" s="15">
        <v>13151</v>
      </c>
      <c r="AV68" s="9" t="s">
        <v>339</v>
      </c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1:60" s="36" customFormat="1" ht="25.5" x14ac:dyDescent="0.25">
      <c r="A69" s="7">
        <v>19</v>
      </c>
      <c r="B69" s="6" t="s">
        <v>393</v>
      </c>
      <c r="C69" s="26" t="s">
        <v>394</v>
      </c>
      <c r="D69" s="6" t="s">
        <v>167</v>
      </c>
      <c r="E69" s="6" t="s">
        <v>261</v>
      </c>
      <c r="F69" s="73" t="s">
        <v>395</v>
      </c>
      <c r="G69" s="18">
        <v>12891</v>
      </c>
      <c r="H69" s="46" t="s">
        <v>391</v>
      </c>
      <c r="I69" s="78" t="s">
        <v>302</v>
      </c>
      <c r="J69" s="6" t="s">
        <v>303</v>
      </c>
      <c r="K69" s="6" t="s">
        <v>396</v>
      </c>
      <c r="L69" s="1">
        <v>242709.72</v>
      </c>
      <c r="M69" s="18">
        <v>13182</v>
      </c>
      <c r="N69" s="6" t="s">
        <v>392</v>
      </c>
      <c r="O69" s="6" t="s">
        <v>401</v>
      </c>
      <c r="P69" s="6">
        <v>101</v>
      </c>
      <c r="Q69" s="6"/>
      <c r="R69" s="1"/>
      <c r="S69" s="1"/>
      <c r="T69" s="6" t="s">
        <v>390</v>
      </c>
      <c r="U69" s="6" t="s">
        <v>383</v>
      </c>
      <c r="V69" s="9" t="s">
        <v>137</v>
      </c>
      <c r="W69" s="9" t="s">
        <v>540</v>
      </c>
      <c r="X69" s="15">
        <v>13311</v>
      </c>
      <c r="Y69" s="9" t="s">
        <v>182</v>
      </c>
      <c r="Z69" s="9" t="s">
        <v>392</v>
      </c>
      <c r="AA69" s="9" t="s">
        <v>541</v>
      </c>
      <c r="AB69" s="16">
        <v>0.21440000000000001</v>
      </c>
      <c r="AC69" s="9"/>
      <c r="AD69" s="40">
        <f>AB69*L69</f>
        <v>52036.963968000004</v>
      </c>
      <c r="AE69" s="40"/>
      <c r="AF69" s="9"/>
      <c r="AG69" s="9"/>
      <c r="AH69" s="40"/>
      <c r="AI69" s="1">
        <f>AD69+L69</f>
        <v>294746.683968</v>
      </c>
      <c r="AJ69" s="94">
        <v>0</v>
      </c>
      <c r="AK69" s="94">
        <f>13476.6+15644.7+18008.22+18215.98+18215.98+18215.98+20185.58+22750.68+22750.68+22790.38</f>
        <v>190254.78</v>
      </c>
      <c r="AL69" s="1">
        <f>AJ69+AK69+AK70</f>
        <v>235835.54</v>
      </c>
      <c r="AM69" s="9" t="s">
        <v>397</v>
      </c>
      <c r="AN69" s="15">
        <v>12944</v>
      </c>
      <c r="AO69" s="9" t="s">
        <v>398</v>
      </c>
      <c r="AP69" s="15">
        <v>13172</v>
      </c>
      <c r="AQ69" s="11"/>
      <c r="AR69" s="9"/>
      <c r="AS69" s="15"/>
      <c r="AT69" s="9"/>
      <c r="AU69" s="15"/>
      <c r="AV69" s="9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:60" s="36" customFormat="1" x14ac:dyDescent="0.25">
      <c r="A70" s="7"/>
      <c r="B70" s="6"/>
      <c r="C70" s="26"/>
      <c r="D70" s="6"/>
      <c r="E70" s="6"/>
      <c r="F70" s="73"/>
      <c r="G70" s="18"/>
      <c r="H70" s="46"/>
      <c r="I70" s="78"/>
      <c r="J70" s="6"/>
      <c r="K70" s="6"/>
      <c r="L70" s="1"/>
      <c r="M70" s="18"/>
      <c r="N70" s="6"/>
      <c r="O70" s="6"/>
      <c r="P70" s="6"/>
      <c r="Q70" s="6"/>
      <c r="R70" s="1"/>
      <c r="S70" s="1"/>
      <c r="T70" s="6"/>
      <c r="U70" s="6"/>
      <c r="V70" s="9" t="s">
        <v>138</v>
      </c>
      <c r="W70" s="9" t="s">
        <v>581</v>
      </c>
      <c r="X70" s="15">
        <v>13417</v>
      </c>
      <c r="Y70" s="9" t="s">
        <v>179</v>
      </c>
      <c r="Z70" s="9" t="s">
        <v>401</v>
      </c>
      <c r="AA70" s="9" t="s">
        <v>541</v>
      </c>
      <c r="AB70" s="16"/>
      <c r="AC70" s="9"/>
      <c r="AD70" s="40"/>
      <c r="AE70" s="40"/>
      <c r="AF70" s="9"/>
      <c r="AG70" s="9"/>
      <c r="AH70" s="40"/>
      <c r="AI70" s="1"/>
      <c r="AJ70" s="94">
        <v>0</v>
      </c>
      <c r="AK70" s="94">
        <v>45580.76</v>
      </c>
      <c r="AL70" s="1"/>
      <c r="AM70" s="9"/>
      <c r="AN70" s="15"/>
      <c r="AO70" s="9"/>
      <c r="AP70" s="15"/>
      <c r="AQ70" s="11"/>
      <c r="AR70" s="9"/>
      <c r="AS70" s="15"/>
      <c r="AT70" s="9"/>
      <c r="AU70" s="15"/>
      <c r="AV70" s="9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1:60" s="36" customFormat="1" ht="25.5" x14ac:dyDescent="0.25">
      <c r="A71" s="11">
        <v>20</v>
      </c>
      <c r="B71" s="9" t="s">
        <v>384</v>
      </c>
      <c r="C71" s="39" t="s">
        <v>402</v>
      </c>
      <c r="D71" s="9" t="s">
        <v>209</v>
      </c>
      <c r="E71" s="9" t="s">
        <v>261</v>
      </c>
      <c r="F71" s="43" t="s">
        <v>385</v>
      </c>
      <c r="G71" s="15"/>
      <c r="H71" s="49" t="s">
        <v>386</v>
      </c>
      <c r="I71" s="45" t="s">
        <v>387</v>
      </c>
      <c r="J71" s="9" t="s">
        <v>388</v>
      </c>
      <c r="K71" s="9" t="s">
        <v>389</v>
      </c>
      <c r="L71" s="40">
        <v>4000</v>
      </c>
      <c r="M71" s="15">
        <v>13228</v>
      </c>
      <c r="N71" s="14" t="s">
        <v>389</v>
      </c>
      <c r="O71" s="14" t="s">
        <v>366</v>
      </c>
      <c r="P71" s="9">
        <v>101</v>
      </c>
      <c r="Q71" s="9"/>
      <c r="R71" s="40"/>
      <c r="S71" s="40"/>
      <c r="T71" s="9" t="s">
        <v>390</v>
      </c>
      <c r="U71" s="9"/>
      <c r="V71" s="9"/>
      <c r="W71" s="9"/>
      <c r="X71" s="9"/>
      <c r="Y71" s="9"/>
      <c r="Z71" s="9"/>
      <c r="AA71" s="9"/>
      <c r="AB71" s="9"/>
      <c r="AC71" s="9"/>
      <c r="AD71" s="40"/>
      <c r="AE71" s="40"/>
      <c r="AF71" s="9"/>
      <c r="AG71" s="9"/>
      <c r="AH71" s="40"/>
      <c r="AI71" s="40">
        <v>4000</v>
      </c>
      <c r="AJ71" s="40">
        <v>0</v>
      </c>
      <c r="AK71" s="40">
        <v>4000</v>
      </c>
      <c r="AL71" s="40">
        <f>AJ71+AK71</f>
        <v>4000</v>
      </c>
      <c r="AM71" s="9"/>
      <c r="AN71" s="9"/>
      <c r="AO71" s="9"/>
      <c r="AP71" s="9"/>
      <c r="AQ71" s="11"/>
      <c r="AR71" s="9" t="s">
        <v>399</v>
      </c>
      <c r="AS71" s="15">
        <v>13228</v>
      </c>
      <c r="AT71" s="9" t="s">
        <v>400</v>
      </c>
      <c r="AU71" s="15"/>
      <c r="AV71" s="9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1:60" s="36" customFormat="1" ht="25.5" x14ac:dyDescent="0.25">
      <c r="A72" s="11">
        <v>21</v>
      </c>
      <c r="B72" s="9" t="s">
        <v>367</v>
      </c>
      <c r="C72" s="39" t="s">
        <v>262</v>
      </c>
      <c r="D72" s="9" t="s">
        <v>128</v>
      </c>
      <c r="E72" s="9" t="s">
        <v>261</v>
      </c>
      <c r="F72" s="43" t="s">
        <v>368</v>
      </c>
      <c r="G72" s="15">
        <v>13160</v>
      </c>
      <c r="H72" s="49" t="s">
        <v>369</v>
      </c>
      <c r="I72" s="45" t="s">
        <v>370</v>
      </c>
      <c r="J72" s="9" t="s">
        <v>371</v>
      </c>
      <c r="K72" s="9" t="s">
        <v>372</v>
      </c>
      <c r="L72" s="40">
        <v>11305</v>
      </c>
      <c r="M72" s="15">
        <v>13218</v>
      </c>
      <c r="N72" s="9" t="s">
        <v>372</v>
      </c>
      <c r="O72" s="9" t="s">
        <v>366</v>
      </c>
      <c r="P72" s="9">
        <v>101</v>
      </c>
      <c r="Q72" s="9"/>
      <c r="R72" s="40"/>
      <c r="S72" s="40"/>
      <c r="T72" s="9" t="s">
        <v>373</v>
      </c>
      <c r="U72" s="9"/>
      <c r="V72" s="9"/>
      <c r="W72" s="9"/>
      <c r="X72" s="9"/>
      <c r="Y72" s="9"/>
      <c r="Z72" s="9"/>
      <c r="AA72" s="9"/>
      <c r="AB72" s="9"/>
      <c r="AC72" s="9"/>
      <c r="AD72" s="40"/>
      <c r="AE72" s="40"/>
      <c r="AF72" s="9"/>
      <c r="AG72" s="9"/>
      <c r="AH72" s="40"/>
      <c r="AI72" s="40">
        <v>11305</v>
      </c>
      <c r="AJ72" s="40">
        <v>0</v>
      </c>
      <c r="AK72" s="40">
        <v>595</v>
      </c>
      <c r="AL72" s="40">
        <f>AJ72+AK72</f>
        <v>595</v>
      </c>
      <c r="AM72" s="9"/>
      <c r="AN72" s="9"/>
      <c r="AO72" s="9"/>
      <c r="AP72" s="9"/>
      <c r="AQ72" s="11"/>
      <c r="AR72" s="9"/>
      <c r="AS72" s="15"/>
      <c r="AT72" s="9"/>
      <c r="AU72" s="15"/>
      <c r="AV72" s="9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1:60" s="36" customFormat="1" x14ac:dyDescent="0.25">
      <c r="A73" s="7">
        <v>22</v>
      </c>
      <c r="B73" s="6" t="s">
        <v>376</v>
      </c>
      <c r="C73" s="26" t="s">
        <v>377</v>
      </c>
      <c r="D73" s="6" t="s">
        <v>194</v>
      </c>
      <c r="E73" s="6" t="s">
        <v>261</v>
      </c>
      <c r="F73" s="73" t="s">
        <v>168</v>
      </c>
      <c r="G73" s="18">
        <v>13123</v>
      </c>
      <c r="H73" s="46" t="s">
        <v>378</v>
      </c>
      <c r="I73" s="78" t="s">
        <v>379</v>
      </c>
      <c r="J73" s="6" t="s">
        <v>380</v>
      </c>
      <c r="K73" s="6" t="s">
        <v>381</v>
      </c>
      <c r="L73" s="1">
        <v>4090270.8</v>
      </c>
      <c r="M73" s="18">
        <v>13225</v>
      </c>
      <c r="N73" s="41">
        <v>44603</v>
      </c>
      <c r="O73" s="41">
        <v>44968</v>
      </c>
      <c r="P73" s="6">
        <v>101</v>
      </c>
      <c r="Q73" s="9"/>
      <c r="R73" s="40"/>
      <c r="S73" s="40"/>
      <c r="T73" s="6" t="s">
        <v>382</v>
      </c>
      <c r="U73" s="6" t="s">
        <v>383</v>
      </c>
      <c r="V73" s="9"/>
      <c r="W73" s="9"/>
      <c r="X73" s="9"/>
      <c r="Y73" s="9"/>
      <c r="Z73" s="9"/>
      <c r="AA73" s="9"/>
      <c r="AB73" s="42"/>
      <c r="AC73" s="9"/>
      <c r="AD73" s="94"/>
      <c r="AE73" s="40"/>
      <c r="AF73" s="9"/>
      <c r="AG73" s="9"/>
      <c r="AH73" s="40"/>
      <c r="AI73" s="40">
        <v>4090270.8</v>
      </c>
      <c r="AJ73" s="40">
        <v>0</v>
      </c>
      <c r="AK73" s="40">
        <v>1420914.39</v>
      </c>
      <c r="AL73" s="40">
        <f>AJ73+AK73</f>
        <v>1420914.39</v>
      </c>
      <c r="AM73" s="9"/>
      <c r="AN73" s="9"/>
      <c r="AO73" s="9"/>
      <c r="AP73" s="9"/>
      <c r="AQ73" s="11"/>
      <c r="AR73" s="9"/>
      <c r="AS73" s="15"/>
      <c r="AT73" s="9"/>
      <c r="AU73" s="15"/>
      <c r="AV73" s="9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1:60" s="36" customFormat="1" x14ac:dyDescent="0.25">
      <c r="A74" s="7"/>
      <c r="B74" s="6"/>
      <c r="C74" s="26"/>
      <c r="D74" s="6"/>
      <c r="E74" s="6"/>
      <c r="F74" s="73"/>
      <c r="G74" s="18"/>
      <c r="H74" s="46"/>
      <c r="I74" s="78"/>
      <c r="J74" s="6"/>
      <c r="K74" s="6"/>
      <c r="L74" s="1"/>
      <c r="M74" s="18"/>
      <c r="N74" s="41"/>
      <c r="O74" s="41"/>
      <c r="P74" s="6"/>
      <c r="Q74" s="9"/>
      <c r="R74" s="40"/>
      <c r="S74" s="40"/>
      <c r="T74" s="6"/>
      <c r="U74" s="6"/>
      <c r="V74" s="9" t="s">
        <v>137</v>
      </c>
      <c r="W74" s="9" t="s">
        <v>468</v>
      </c>
      <c r="X74" s="15">
        <v>13340</v>
      </c>
      <c r="Y74" s="9" t="s">
        <v>182</v>
      </c>
      <c r="Z74" s="14">
        <v>44771</v>
      </c>
      <c r="AA74" s="14">
        <v>44968</v>
      </c>
      <c r="AB74" s="42">
        <v>0.22950000000000001</v>
      </c>
      <c r="AC74" s="9"/>
      <c r="AD74" s="94">
        <v>938629.68</v>
      </c>
      <c r="AE74" s="40"/>
      <c r="AF74" s="9"/>
      <c r="AG74" s="9"/>
      <c r="AH74" s="40"/>
      <c r="AI74" s="40">
        <v>5028900.4800000004</v>
      </c>
      <c r="AJ74" s="40">
        <v>0</v>
      </c>
      <c r="AK74" s="40">
        <f>288765.51+296697.89+320271.36</f>
        <v>905734.76</v>
      </c>
      <c r="AL74" s="40">
        <f>AJ74+AK74</f>
        <v>905734.76</v>
      </c>
      <c r="AM74" s="9"/>
      <c r="AN74" s="9"/>
      <c r="AO74" s="9"/>
      <c r="AP74" s="9"/>
      <c r="AQ74" s="11"/>
      <c r="AR74" s="9"/>
      <c r="AS74" s="15"/>
      <c r="AT74" s="9"/>
      <c r="AU74" s="15"/>
      <c r="AV74" s="9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1:60" s="36" customFormat="1" ht="25.5" x14ac:dyDescent="0.25">
      <c r="A75" s="11">
        <v>23</v>
      </c>
      <c r="B75" s="9" t="s">
        <v>403</v>
      </c>
      <c r="C75" s="39" t="s">
        <v>404</v>
      </c>
      <c r="D75" s="9" t="s">
        <v>194</v>
      </c>
      <c r="E75" s="9" t="s">
        <v>261</v>
      </c>
      <c r="F75" s="43" t="s">
        <v>405</v>
      </c>
      <c r="G75" s="15">
        <v>13181</v>
      </c>
      <c r="H75" s="49" t="s">
        <v>407</v>
      </c>
      <c r="I75" s="45" t="s">
        <v>307</v>
      </c>
      <c r="J75" s="9" t="s">
        <v>308</v>
      </c>
      <c r="K75" s="9" t="s">
        <v>406</v>
      </c>
      <c r="L75" s="40">
        <v>266.5</v>
      </c>
      <c r="M75" s="15">
        <v>13229</v>
      </c>
      <c r="N75" s="14">
        <v>44609</v>
      </c>
      <c r="O75" s="14" t="s">
        <v>408</v>
      </c>
      <c r="P75" s="9">
        <v>101</v>
      </c>
      <c r="Q75" s="9"/>
      <c r="R75" s="40"/>
      <c r="S75" s="40"/>
      <c r="T75" s="9" t="s">
        <v>382</v>
      </c>
      <c r="U75" s="9"/>
      <c r="V75" s="9"/>
      <c r="W75" s="9"/>
      <c r="X75" s="9"/>
      <c r="Y75" s="9"/>
      <c r="Z75" s="9"/>
      <c r="AA75" s="9"/>
      <c r="AB75" s="9"/>
      <c r="AC75" s="9"/>
      <c r="AD75" s="40"/>
      <c r="AE75" s="40"/>
      <c r="AF75" s="9"/>
      <c r="AG75" s="9"/>
      <c r="AH75" s="40"/>
      <c r="AI75" s="40">
        <v>266.5</v>
      </c>
      <c r="AJ75" s="40">
        <v>0</v>
      </c>
      <c r="AK75" s="40">
        <v>266.5</v>
      </c>
      <c r="AL75" s="40">
        <v>266.5</v>
      </c>
      <c r="AM75" s="9"/>
      <c r="AN75" s="9"/>
      <c r="AO75" s="9"/>
      <c r="AP75" s="9"/>
      <c r="AQ75" s="11"/>
      <c r="AR75" s="9"/>
      <c r="AS75" s="15"/>
      <c r="AT75" s="9"/>
      <c r="AU75" s="15"/>
      <c r="AV75" s="9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1:60" s="36" customFormat="1" x14ac:dyDescent="0.25">
      <c r="A76" s="11">
        <v>24</v>
      </c>
      <c r="B76" s="9" t="s">
        <v>403</v>
      </c>
      <c r="C76" s="39" t="s">
        <v>404</v>
      </c>
      <c r="D76" s="9" t="s">
        <v>194</v>
      </c>
      <c r="E76" s="9" t="s">
        <v>261</v>
      </c>
      <c r="F76" s="43" t="s">
        <v>490</v>
      </c>
      <c r="G76" s="15">
        <v>13181</v>
      </c>
      <c r="H76" s="49" t="s">
        <v>491</v>
      </c>
      <c r="I76" s="45" t="s">
        <v>302</v>
      </c>
      <c r="J76" s="9" t="s">
        <v>303</v>
      </c>
      <c r="K76" s="9" t="s">
        <v>406</v>
      </c>
      <c r="L76" s="40">
        <v>31817</v>
      </c>
      <c r="M76" s="15">
        <v>13283</v>
      </c>
      <c r="N76" s="14" t="s">
        <v>406</v>
      </c>
      <c r="O76" s="14" t="s">
        <v>366</v>
      </c>
      <c r="P76" s="9">
        <v>101</v>
      </c>
      <c r="Q76" s="9"/>
      <c r="R76" s="40"/>
      <c r="S76" s="40"/>
      <c r="T76" s="9" t="s">
        <v>438</v>
      </c>
      <c r="U76" s="9"/>
      <c r="V76" s="9"/>
      <c r="W76" s="9"/>
      <c r="X76" s="9"/>
      <c r="Y76" s="9"/>
      <c r="Z76" s="9"/>
      <c r="AA76" s="9"/>
      <c r="AB76" s="9"/>
      <c r="AC76" s="9"/>
      <c r="AD76" s="40"/>
      <c r="AE76" s="40"/>
      <c r="AF76" s="9"/>
      <c r="AG76" s="9"/>
      <c r="AH76" s="40"/>
      <c r="AI76" s="40">
        <v>31817</v>
      </c>
      <c r="AJ76" s="40">
        <v>0</v>
      </c>
      <c r="AK76" s="40">
        <v>31817</v>
      </c>
      <c r="AL76" s="40"/>
      <c r="AM76" s="9"/>
      <c r="AN76" s="9"/>
      <c r="AO76" s="9"/>
      <c r="AP76" s="9"/>
      <c r="AQ76" s="11"/>
      <c r="AR76" s="9"/>
      <c r="AS76" s="15"/>
      <c r="AT76" s="9"/>
      <c r="AU76" s="15"/>
      <c r="AV76" s="9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1:60" s="36" customFormat="1" x14ac:dyDescent="0.25">
      <c r="A77" s="11">
        <v>25</v>
      </c>
      <c r="B77" s="9" t="s">
        <v>409</v>
      </c>
      <c r="C77" s="39" t="s">
        <v>410</v>
      </c>
      <c r="D77" s="9" t="s">
        <v>411</v>
      </c>
      <c r="E77" s="9" t="s">
        <v>261</v>
      </c>
      <c r="F77" s="43" t="s">
        <v>412</v>
      </c>
      <c r="G77" s="15">
        <v>13078</v>
      </c>
      <c r="H77" s="49" t="s">
        <v>429</v>
      </c>
      <c r="I77" s="45" t="s">
        <v>413</v>
      </c>
      <c r="J77" s="9" t="s">
        <v>414</v>
      </c>
      <c r="K77" s="9" t="s">
        <v>425</v>
      </c>
      <c r="L77" s="40">
        <v>8759.7000000000007</v>
      </c>
      <c r="M77" s="15">
        <v>13243</v>
      </c>
      <c r="N77" s="9" t="s">
        <v>415</v>
      </c>
      <c r="O77" s="9" t="s">
        <v>366</v>
      </c>
      <c r="P77" s="9">
        <v>101</v>
      </c>
      <c r="Q77" s="9"/>
      <c r="R77" s="40"/>
      <c r="S77" s="40"/>
      <c r="T77" s="9" t="s">
        <v>390</v>
      </c>
      <c r="U77" s="9"/>
      <c r="V77" s="9"/>
      <c r="W77" s="9"/>
      <c r="X77" s="9"/>
      <c r="Y77" s="9"/>
      <c r="Z77" s="9"/>
      <c r="AA77" s="9"/>
      <c r="AB77" s="9"/>
      <c r="AC77" s="9"/>
      <c r="AD77" s="40"/>
      <c r="AE77" s="40"/>
      <c r="AF77" s="9"/>
      <c r="AG77" s="9"/>
      <c r="AH77" s="40"/>
      <c r="AI77" s="40">
        <v>8759.7000000000007</v>
      </c>
      <c r="AJ77" s="40">
        <v>0</v>
      </c>
      <c r="AK77" s="40">
        <f>6704.56+2055.14</f>
        <v>8759.7000000000007</v>
      </c>
      <c r="AL77" s="40">
        <f>AK77+AJ77</f>
        <v>8759.7000000000007</v>
      </c>
      <c r="AM77" s="9"/>
      <c r="AN77" s="9"/>
      <c r="AO77" s="9"/>
      <c r="AP77" s="9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:60" s="36" customFormat="1" ht="25.5" x14ac:dyDescent="0.25">
      <c r="A78" s="11">
        <v>26</v>
      </c>
      <c r="B78" s="9" t="s">
        <v>440</v>
      </c>
      <c r="C78" s="39" t="s">
        <v>433</v>
      </c>
      <c r="D78" s="9" t="s">
        <v>209</v>
      </c>
      <c r="E78" s="9" t="s">
        <v>261</v>
      </c>
      <c r="F78" s="43" t="s">
        <v>441</v>
      </c>
      <c r="G78" s="15"/>
      <c r="H78" s="49" t="s">
        <v>439</v>
      </c>
      <c r="I78" s="45" t="s">
        <v>442</v>
      </c>
      <c r="J78" s="9" t="s">
        <v>443</v>
      </c>
      <c r="K78" s="9" t="s">
        <v>444</v>
      </c>
      <c r="L78" s="40">
        <v>2470424.5</v>
      </c>
      <c r="M78" s="15">
        <v>13248</v>
      </c>
      <c r="N78" s="9" t="s">
        <v>444</v>
      </c>
      <c r="O78" s="9" t="s">
        <v>445</v>
      </c>
      <c r="P78" s="9">
        <v>101</v>
      </c>
      <c r="Q78" s="9"/>
      <c r="R78" s="40"/>
      <c r="S78" s="40"/>
      <c r="T78" s="9" t="s">
        <v>390</v>
      </c>
      <c r="U78" s="9"/>
      <c r="V78" s="9"/>
      <c r="W78" s="9"/>
      <c r="X78" s="9"/>
      <c r="Y78" s="9"/>
      <c r="Z78" s="9"/>
      <c r="AA78" s="9"/>
      <c r="AB78" s="9"/>
      <c r="AC78" s="9"/>
      <c r="AD78" s="40"/>
      <c r="AE78" s="40"/>
      <c r="AF78" s="9"/>
      <c r="AG78" s="9"/>
      <c r="AH78" s="40"/>
      <c r="AI78" s="40">
        <v>2470424.5</v>
      </c>
      <c r="AJ78" s="40">
        <v>0</v>
      </c>
      <c r="AK78" s="40">
        <f>1827435.93+117932</f>
        <v>1945367.93</v>
      </c>
      <c r="AL78" s="40">
        <f>AK78+AJ78</f>
        <v>1945367.93</v>
      </c>
      <c r="AM78" s="9"/>
      <c r="AN78" s="9"/>
      <c r="AO78" s="9"/>
      <c r="AP78" s="9"/>
      <c r="AQ78" s="11"/>
      <c r="AR78" s="9" t="s">
        <v>399</v>
      </c>
      <c r="AS78" s="38">
        <v>13235</v>
      </c>
      <c r="AT78" s="11" t="s">
        <v>471</v>
      </c>
      <c r="AU78" s="38">
        <v>13235</v>
      </c>
      <c r="AV78" s="11" t="s">
        <v>471</v>
      </c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:60" s="36" customFormat="1" ht="51" x14ac:dyDescent="0.25">
      <c r="A79" s="11">
        <v>27</v>
      </c>
      <c r="B79" s="9" t="s">
        <v>479</v>
      </c>
      <c r="C79" s="39" t="s">
        <v>480</v>
      </c>
      <c r="D79" s="9" t="s">
        <v>167</v>
      </c>
      <c r="E79" s="9" t="s">
        <v>261</v>
      </c>
      <c r="F79" s="43" t="s">
        <v>488</v>
      </c>
      <c r="G79" s="15" t="s">
        <v>481</v>
      </c>
      <c r="H79" s="49" t="s">
        <v>482</v>
      </c>
      <c r="I79" s="45" t="s">
        <v>486</v>
      </c>
      <c r="J79" s="9" t="s">
        <v>487</v>
      </c>
      <c r="K79" s="9" t="s">
        <v>483</v>
      </c>
      <c r="L79" s="40">
        <v>5766386</v>
      </c>
      <c r="M79" s="15">
        <v>13244</v>
      </c>
      <c r="N79" s="9" t="s">
        <v>483</v>
      </c>
      <c r="O79" s="9" t="s">
        <v>484</v>
      </c>
      <c r="P79" s="9">
        <v>101</v>
      </c>
      <c r="Q79" s="9"/>
      <c r="R79" s="40"/>
      <c r="S79" s="40"/>
      <c r="T79" s="9" t="s">
        <v>382</v>
      </c>
      <c r="U79" s="9"/>
      <c r="V79" s="9"/>
      <c r="W79" s="9"/>
      <c r="X79" s="9"/>
      <c r="Y79" s="9"/>
      <c r="Z79" s="9"/>
      <c r="AA79" s="9"/>
      <c r="AB79" s="9"/>
      <c r="AC79" s="9"/>
      <c r="AD79" s="40"/>
      <c r="AE79" s="40"/>
      <c r="AF79" s="9"/>
      <c r="AG79" s="9"/>
      <c r="AH79" s="40"/>
      <c r="AI79" s="40">
        <v>5766386</v>
      </c>
      <c r="AJ79" s="40">
        <v>0</v>
      </c>
      <c r="AK79" s="40">
        <f>3723830+468020</f>
        <v>4191850</v>
      </c>
      <c r="AL79" s="40">
        <f>AJ79+AK79</f>
        <v>4191850</v>
      </c>
      <c r="AM79" s="9" t="s">
        <v>480</v>
      </c>
      <c r="AN79" s="9" t="s">
        <v>481</v>
      </c>
      <c r="AO79" s="9" t="s">
        <v>489</v>
      </c>
      <c r="AP79" s="15">
        <v>13233</v>
      </c>
      <c r="AQ79" s="9" t="s">
        <v>485</v>
      </c>
      <c r="AR79" s="9"/>
      <c r="AS79" s="38"/>
      <c r="AT79" s="11"/>
      <c r="AU79" s="38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:60" s="36" customFormat="1" ht="51" x14ac:dyDescent="0.25">
      <c r="A80" s="11">
        <v>28</v>
      </c>
      <c r="B80" s="9" t="s">
        <v>474</v>
      </c>
      <c r="C80" s="39" t="s">
        <v>475</v>
      </c>
      <c r="D80" s="9" t="s">
        <v>209</v>
      </c>
      <c r="E80" s="9" t="s">
        <v>261</v>
      </c>
      <c r="F80" s="43" t="s">
        <v>476</v>
      </c>
      <c r="G80" s="15">
        <v>13250</v>
      </c>
      <c r="H80" s="49" t="s">
        <v>472</v>
      </c>
      <c r="I80" s="45" t="s">
        <v>473</v>
      </c>
      <c r="J80" s="9" t="s">
        <v>477</v>
      </c>
      <c r="K80" s="9" t="s">
        <v>469</v>
      </c>
      <c r="L80" s="40">
        <v>1137197.6399999999</v>
      </c>
      <c r="M80" s="15">
        <v>13251</v>
      </c>
      <c r="N80" s="9" t="s">
        <v>469</v>
      </c>
      <c r="O80" s="9" t="s">
        <v>478</v>
      </c>
      <c r="P80" s="9">
        <v>101</v>
      </c>
      <c r="Q80" s="9"/>
      <c r="R80" s="40"/>
      <c r="S80" s="40"/>
      <c r="T80" s="9" t="s">
        <v>382</v>
      </c>
      <c r="U80" s="9" t="s">
        <v>261</v>
      </c>
      <c r="V80" s="9"/>
      <c r="W80" s="9"/>
      <c r="X80" s="9"/>
      <c r="Y80" s="9"/>
      <c r="Z80" s="9"/>
      <c r="AA80" s="9"/>
      <c r="AB80" s="9"/>
      <c r="AC80" s="9"/>
      <c r="AD80" s="40"/>
      <c r="AE80" s="40"/>
      <c r="AF80" s="9"/>
      <c r="AG80" s="9"/>
      <c r="AH80" s="40"/>
      <c r="AI80" s="40">
        <v>1137197.6399999999</v>
      </c>
      <c r="AJ80" s="40">
        <v>0</v>
      </c>
      <c r="AK80" s="40">
        <f>688636.36+94766.47</f>
        <v>783402.83</v>
      </c>
      <c r="AL80" s="40">
        <f>AJ80+AK80</f>
        <v>783402.83</v>
      </c>
      <c r="AM80" s="9"/>
      <c r="AN80" s="9"/>
      <c r="AO80" s="9"/>
      <c r="AP80" s="9"/>
      <c r="AQ80" s="11"/>
      <c r="AR80" s="9" t="s">
        <v>399</v>
      </c>
      <c r="AS80" s="38">
        <v>13250</v>
      </c>
      <c r="AT80" s="11" t="s">
        <v>469</v>
      </c>
      <c r="AU80" s="38">
        <v>13250</v>
      </c>
      <c r="AV80" s="11" t="s">
        <v>469</v>
      </c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1:60" s="36" customFormat="1" ht="25.5" x14ac:dyDescent="0.25">
      <c r="A81" s="11">
        <v>29</v>
      </c>
      <c r="B81" s="9" t="s">
        <v>432</v>
      </c>
      <c r="C81" s="39" t="s">
        <v>433</v>
      </c>
      <c r="D81" s="9" t="s">
        <v>263</v>
      </c>
      <c r="E81" s="9" t="s">
        <v>261</v>
      </c>
      <c r="F81" s="43" t="s">
        <v>434</v>
      </c>
      <c r="G81" s="15">
        <v>13258</v>
      </c>
      <c r="H81" s="49" t="s">
        <v>428</v>
      </c>
      <c r="I81" s="45" t="s">
        <v>431</v>
      </c>
      <c r="J81" s="9" t="s">
        <v>435</v>
      </c>
      <c r="K81" s="9" t="s">
        <v>436</v>
      </c>
      <c r="L81" s="40">
        <v>4250</v>
      </c>
      <c r="M81" s="15">
        <v>13258</v>
      </c>
      <c r="N81" s="9" t="s">
        <v>436</v>
      </c>
      <c r="O81" s="9" t="s">
        <v>437</v>
      </c>
      <c r="P81" s="9">
        <v>101</v>
      </c>
      <c r="Q81" s="9"/>
      <c r="R81" s="40"/>
      <c r="S81" s="40"/>
      <c r="T81" s="9" t="s">
        <v>438</v>
      </c>
      <c r="U81" s="9"/>
      <c r="V81" s="9"/>
      <c r="W81" s="9"/>
      <c r="X81" s="9"/>
      <c r="Y81" s="9"/>
      <c r="Z81" s="9"/>
      <c r="AA81" s="9"/>
      <c r="AB81" s="9"/>
      <c r="AC81" s="9"/>
      <c r="AD81" s="40"/>
      <c r="AE81" s="40"/>
      <c r="AF81" s="9"/>
      <c r="AG81" s="9"/>
      <c r="AH81" s="40"/>
      <c r="AI81" s="40">
        <v>4250</v>
      </c>
      <c r="AJ81" s="40">
        <v>0</v>
      </c>
      <c r="AK81" s="40">
        <v>4250</v>
      </c>
      <c r="AL81" s="40">
        <v>4250</v>
      </c>
      <c r="AM81" s="9"/>
      <c r="AN81" s="9"/>
      <c r="AO81" s="9"/>
      <c r="AP81" s="9"/>
      <c r="AQ81" s="11"/>
      <c r="AR81" s="9" t="s">
        <v>470</v>
      </c>
      <c r="AS81" s="38">
        <v>13250</v>
      </c>
      <c r="AT81" s="11" t="s">
        <v>469</v>
      </c>
      <c r="AU81" s="38">
        <v>13250</v>
      </c>
      <c r="AV81" s="11" t="s">
        <v>469</v>
      </c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1:60" s="36" customFormat="1" ht="38.25" x14ac:dyDescent="0.25">
      <c r="A82" s="11">
        <v>30</v>
      </c>
      <c r="B82" s="15" t="s">
        <v>421</v>
      </c>
      <c r="C82" s="39" t="s">
        <v>420</v>
      </c>
      <c r="D82" s="9" t="s">
        <v>411</v>
      </c>
      <c r="E82" s="9" t="s">
        <v>261</v>
      </c>
      <c r="F82" s="43" t="s">
        <v>422</v>
      </c>
      <c r="G82" s="15">
        <v>13217</v>
      </c>
      <c r="H82" s="49" t="s">
        <v>430</v>
      </c>
      <c r="I82" s="45" t="s">
        <v>423</v>
      </c>
      <c r="J82" s="9" t="s">
        <v>424</v>
      </c>
      <c r="K82" s="9" t="s">
        <v>426</v>
      </c>
      <c r="L82" s="40">
        <v>21100</v>
      </c>
      <c r="M82" s="15">
        <v>13281</v>
      </c>
      <c r="N82" s="9" t="s">
        <v>426</v>
      </c>
      <c r="O82" s="14">
        <v>44946</v>
      </c>
      <c r="P82" s="9">
        <v>101</v>
      </c>
      <c r="Q82" s="9"/>
      <c r="R82" s="40"/>
      <c r="S82" s="40"/>
      <c r="T82" s="9" t="s">
        <v>390</v>
      </c>
      <c r="U82" s="9"/>
      <c r="V82" s="9"/>
      <c r="W82" s="9"/>
      <c r="X82" s="9"/>
      <c r="Y82" s="9"/>
      <c r="Z82" s="9"/>
      <c r="AA82" s="9"/>
      <c r="AB82" s="9"/>
      <c r="AC82" s="9"/>
      <c r="AD82" s="40"/>
      <c r="AE82" s="40"/>
      <c r="AF82" s="9"/>
      <c r="AG82" s="9"/>
      <c r="AH82" s="40"/>
      <c r="AI82" s="40">
        <v>21100</v>
      </c>
      <c r="AJ82" s="40">
        <v>0</v>
      </c>
      <c r="AK82" s="40">
        <v>21100</v>
      </c>
      <c r="AL82" s="40">
        <f>AJ82+AK82</f>
        <v>21100</v>
      </c>
      <c r="AM82" s="9" t="s">
        <v>402</v>
      </c>
      <c r="AN82" s="15">
        <v>13217</v>
      </c>
      <c r="AO82" s="9" t="s">
        <v>427</v>
      </c>
      <c r="AP82" s="15">
        <v>13281</v>
      </c>
      <c r="AQ82" s="11"/>
      <c r="AR82" s="9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1:60" s="36" customFormat="1" ht="25.5" x14ac:dyDescent="0.25">
      <c r="A83" s="11">
        <v>31</v>
      </c>
      <c r="B83" s="9" t="s">
        <v>585</v>
      </c>
      <c r="C83" s="39" t="s">
        <v>586</v>
      </c>
      <c r="D83" s="9" t="s">
        <v>167</v>
      </c>
      <c r="E83" s="9" t="s">
        <v>261</v>
      </c>
      <c r="F83" s="43" t="s">
        <v>583</v>
      </c>
      <c r="G83" s="15">
        <v>13142</v>
      </c>
      <c r="H83" s="49" t="s">
        <v>590</v>
      </c>
      <c r="I83" s="80" t="s">
        <v>584</v>
      </c>
      <c r="J83" s="9" t="s">
        <v>587</v>
      </c>
      <c r="K83" s="9" t="s">
        <v>588</v>
      </c>
      <c r="L83" s="40">
        <v>125153.7</v>
      </c>
      <c r="M83" s="15">
        <v>13311</v>
      </c>
      <c r="N83" s="9" t="s">
        <v>588</v>
      </c>
      <c r="O83" s="14" t="s">
        <v>366</v>
      </c>
      <c r="P83" s="9">
        <v>101</v>
      </c>
      <c r="Q83" s="9"/>
      <c r="R83" s="40"/>
      <c r="S83" s="40"/>
      <c r="T83" s="9" t="s">
        <v>390</v>
      </c>
      <c r="U83" s="9"/>
      <c r="V83" s="9"/>
      <c r="W83" s="9"/>
      <c r="X83" s="9"/>
      <c r="Y83" s="9"/>
      <c r="Z83" s="9"/>
      <c r="AA83" s="9"/>
      <c r="AB83" s="9"/>
      <c r="AC83" s="9"/>
      <c r="AD83" s="40"/>
      <c r="AE83" s="40"/>
      <c r="AF83" s="9"/>
      <c r="AG83" s="9"/>
      <c r="AH83" s="40"/>
      <c r="AI83" s="40">
        <v>125153.7</v>
      </c>
      <c r="AJ83" s="40">
        <v>0</v>
      </c>
      <c r="AK83" s="40">
        <v>14966.16</v>
      </c>
      <c r="AL83" s="40">
        <f>AJ83+AK83</f>
        <v>14966.16</v>
      </c>
      <c r="AM83" s="9" t="s">
        <v>589</v>
      </c>
      <c r="AN83" s="15">
        <v>13311</v>
      </c>
      <c r="AO83" s="9" t="s">
        <v>398</v>
      </c>
      <c r="AP83" s="15">
        <v>13297</v>
      </c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1:60" s="36" customFormat="1" ht="25.5" x14ac:dyDescent="0.25">
      <c r="A84" s="11">
        <v>32</v>
      </c>
      <c r="B84" s="9" t="s">
        <v>495</v>
      </c>
      <c r="C84" s="39" t="s">
        <v>496</v>
      </c>
      <c r="D84" s="9" t="s">
        <v>194</v>
      </c>
      <c r="E84" s="9" t="s">
        <v>261</v>
      </c>
      <c r="F84" s="43" t="s">
        <v>494</v>
      </c>
      <c r="G84" s="15">
        <v>13209</v>
      </c>
      <c r="H84" s="49" t="s">
        <v>492</v>
      </c>
      <c r="I84" s="45" t="s">
        <v>497</v>
      </c>
      <c r="J84" s="9" t="s">
        <v>493</v>
      </c>
      <c r="K84" s="9" t="s">
        <v>498</v>
      </c>
      <c r="L84" s="40">
        <v>38400</v>
      </c>
      <c r="M84" s="15">
        <v>13311</v>
      </c>
      <c r="N84" s="9" t="s">
        <v>498</v>
      </c>
      <c r="O84" s="14" t="s">
        <v>366</v>
      </c>
      <c r="P84" s="9">
        <v>101</v>
      </c>
      <c r="Q84" s="9"/>
      <c r="R84" s="40"/>
      <c r="S84" s="40"/>
      <c r="T84" s="9" t="s">
        <v>499</v>
      </c>
      <c r="U84" s="9"/>
      <c r="V84" s="9"/>
      <c r="W84" s="9"/>
      <c r="X84" s="9"/>
      <c r="Y84" s="9"/>
      <c r="Z84" s="9"/>
      <c r="AA84" s="9"/>
      <c r="AB84" s="9"/>
      <c r="AC84" s="9"/>
      <c r="AD84" s="40"/>
      <c r="AE84" s="40"/>
      <c r="AF84" s="9"/>
      <c r="AG84" s="9"/>
      <c r="AH84" s="40"/>
      <c r="AI84" s="40">
        <v>38400</v>
      </c>
      <c r="AJ84" s="40">
        <v>0</v>
      </c>
      <c r="AK84" s="40">
        <v>38400</v>
      </c>
      <c r="AL84" s="40">
        <f>AJ84+AK84</f>
        <v>38400</v>
      </c>
      <c r="AM84" s="9"/>
      <c r="AN84" s="15"/>
      <c r="AO84" s="9"/>
      <c r="AP84" s="15"/>
      <c r="AQ84" s="11"/>
      <c r="AR84" s="9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1:60" s="37" customFormat="1" ht="51" x14ac:dyDescent="0.25">
      <c r="A85" s="11">
        <v>33</v>
      </c>
      <c r="B85" s="9" t="s">
        <v>518</v>
      </c>
      <c r="C85" s="39" t="s">
        <v>496</v>
      </c>
      <c r="D85" s="9" t="s">
        <v>209</v>
      </c>
      <c r="E85" s="9" t="s">
        <v>261</v>
      </c>
      <c r="F85" s="43" t="s">
        <v>519</v>
      </c>
      <c r="G85" s="15">
        <v>13175</v>
      </c>
      <c r="H85" s="49" t="s">
        <v>500</v>
      </c>
      <c r="I85" s="45" t="s">
        <v>520</v>
      </c>
      <c r="J85" s="9" t="s">
        <v>521</v>
      </c>
      <c r="K85" s="9" t="s">
        <v>498</v>
      </c>
      <c r="L85" s="40">
        <v>125000</v>
      </c>
      <c r="M85" s="15">
        <v>13315</v>
      </c>
      <c r="N85" s="9" t="s">
        <v>498</v>
      </c>
      <c r="O85" s="14" t="s">
        <v>366</v>
      </c>
      <c r="P85" s="9">
        <v>101</v>
      </c>
      <c r="Q85" s="9"/>
      <c r="R85" s="40"/>
      <c r="S85" s="40"/>
      <c r="T85" s="9" t="s">
        <v>382</v>
      </c>
      <c r="U85" s="9"/>
      <c r="V85" s="9"/>
      <c r="W85" s="9"/>
      <c r="X85" s="9"/>
      <c r="Y85" s="9"/>
      <c r="Z85" s="9"/>
      <c r="AA85" s="9"/>
      <c r="AB85" s="9"/>
      <c r="AC85" s="9"/>
      <c r="AD85" s="40"/>
      <c r="AE85" s="40"/>
      <c r="AF85" s="9"/>
      <c r="AG85" s="9"/>
      <c r="AH85" s="40"/>
      <c r="AI85" s="40">
        <v>125000</v>
      </c>
      <c r="AJ85" s="40">
        <v>0</v>
      </c>
      <c r="AK85" s="40">
        <f>100000+25000</f>
        <v>125000</v>
      </c>
      <c r="AL85" s="40">
        <f>AJ85+AK85</f>
        <v>125000</v>
      </c>
      <c r="AM85" s="9"/>
      <c r="AN85" s="15"/>
      <c r="AO85" s="9"/>
      <c r="AP85" s="15"/>
      <c r="AQ85" s="11"/>
      <c r="AR85" s="9" t="s">
        <v>399</v>
      </c>
      <c r="AS85" s="38">
        <v>13274</v>
      </c>
      <c r="AT85" s="11" t="s">
        <v>358</v>
      </c>
      <c r="AU85" s="38">
        <v>13274</v>
      </c>
      <c r="AV85" s="11" t="s">
        <v>358</v>
      </c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1:60" s="36" customFormat="1" ht="38.25" x14ac:dyDescent="0.25">
      <c r="A86" s="11">
        <v>34</v>
      </c>
      <c r="B86" s="9" t="s">
        <v>504</v>
      </c>
      <c r="C86" s="44" t="s">
        <v>503</v>
      </c>
      <c r="D86" s="9" t="s">
        <v>411</v>
      </c>
      <c r="E86" s="9" t="s">
        <v>261</v>
      </c>
      <c r="F86" s="43" t="s">
        <v>505</v>
      </c>
      <c r="G86" s="15">
        <v>13266</v>
      </c>
      <c r="H86" s="80" t="s">
        <v>501</v>
      </c>
      <c r="I86" s="45" t="s">
        <v>506</v>
      </c>
      <c r="J86" s="9" t="s">
        <v>507</v>
      </c>
      <c r="K86" s="14">
        <v>44736</v>
      </c>
      <c r="L86" s="40">
        <v>55000</v>
      </c>
      <c r="M86" s="15">
        <v>13322</v>
      </c>
      <c r="N86" s="9" t="s">
        <v>508</v>
      </c>
      <c r="O86" s="14" t="s">
        <v>539</v>
      </c>
      <c r="P86" s="9">
        <v>101</v>
      </c>
      <c r="Q86" s="9"/>
      <c r="R86" s="40"/>
      <c r="S86" s="40"/>
      <c r="T86" s="9" t="s">
        <v>509</v>
      </c>
      <c r="U86" s="9"/>
      <c r="V86" s="9" t="s">
        <v>137</v>
      </c>
      <c r="W86" s="9" t="s">
        <v>538</v>
      </c>
      <c r="X86" s="15">
        <v>13385</v>
      </c>
      <c r="Y86" s="9" t="s">
        <v>182</v>
      </c>
      <c r="Z86" s="9" t="s">
        <v>508</v>
      </c>
      <c r="AA86" s="9" t="s">
        <v>539</v>
      </c>
      <c r="AB86" s="17">
        <v>0.25</v>
      </c>
      <c r="AC86" s="9"/>
      <c r="AD86" s="40">
        <v>13750</v>
      </c>
      <c r="AE86" s="40"/>
      <c r="AF86" s="9"/>
      <c r="AG86" s="9"/>
      <c r="AH86" s="40"/>
      <c r="AI86" s="94">
        <v>68750</v>
      </c>
      <c r="AJ86" s="94">
        <v>0</v>
      </c>
      <c r="AK86" s="94">
        <f>50856.77+15449.09</f>
        <v>66305.86</v>
      </c>
      <c r="AL86" s="94">
        <f t="shared" ref="AL86:AL95" si="5">AJ86+AK86</f>
        <v>66305.86</v>
      </c>
      <c r="AM86" s="9"/>
      <c r="AN86" s="15"/>
      <c r="AO86" s="9"/>
      <c r="AP86" s="15"/>
      <c r="AQ86" s="11"/>
      <c r="AR86" s="9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1:60" s="36" customFormat="1" ht="25.5" x14ac:dyDescent="0.25">
      <c r="A87" s="11">
        <v>35</v>
      </c>
      <c r="B87" s="9" t="s">
        <v>535</v>
      </c>
      <c r="C87" s="39" t="s">
        <v>496</v>
      </c>
      <c r="D87" s="9" t="s">
        <v>194</v>
      </c>
      <c r="E87" s="9" t="s">
        <v>261</v>
      </c>
      <c r="F87" s="43" t="s">
        <v>537</v>
      </c>
      <c r="G87" s="15">
        <v>13215</v>
      </c>
      <c r="H87" s="49" t="s">
        <v>502</v>
      </c>
      <c r="I87" s="45" t="s">
        <v>533</v>
      </c>
      <c r="J87" s="9" t="s">
        <v>534</v>
      </c>
      <c r="K87" s="14" t="s">
        <v>528</v>
      </c>
      <c r="L87" s="40">
        <v>42000</v>
      </c>
      <c r="M87" s="15">
        <v>13343</v>
      </c>
      <c r="N87" s="9" t="s">
        <v>536</v>
      </c>
      <c r="O87" s="14" t="s">
        <v>536</v>
      </c>
      <c r="P87" s="9">
        <v>101</v>
      </c>
      <c r="Q87" s="9"/>
      <c r="R87" s="40"/>
      <c r="S87" s="40"/>
      <c r="T87" s="9" t="s">
        <v>382</v>
      </c>
      <c r="U87" s="9"/>
      <c r="V87" s="9"/>
      <c r="W87" s="9"/>
      <c r="X87" s="9"/>
      <c r="Y87" s="9"/>
      <c r="Z87" s="9"/>
      <c r="AA87" s="9"/>
      <c r="AB87" s="9"/>
      <c r="AC87" s="9"/>
      <c r="AD87" s="40"/>
      <c r="AE87" s="40"/>
      <c r="AF87" s="9"/>
      <c r="AG87" s="9"/>
      <c r="AH87" s="40"/>
      <c r="AI87" s="40">
        <v>42000</v>
      </c>
      <c r="AJ87" s="40">
        <v>0</v>
      </c>
      <c r="AK87" s="40">
        <f>10500+7000</f>
        <v>17500</v>
      </c>
      <c r="AL87" s="40">
        <f t="shared" si="5"/>
        <v>17500</v>
      </c>
      <c r="AM87" s="9"/>
      <c r="AN87" s="15"/>
      <c r="AO87" s="9"/>
      <c r="AP87" s="15"/>
      <c r="AQ87" s="11"/>
      <c r="AR87" s="9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1:60" s="36" customFormat="1" ht="38.25" x14ac:dyDescent="0.25">
      <c r="A88" s="11">
        <v>36</v>
      </c>
      <c r="B88" s="9" t="s">
        <v>495</v>
      </c>
      <c r="C88" s="39" t="s">
        <v>496</v>
      </c>
      <c r="D88" s="9" t="s">
        <v>194</v>
      </c>
      <c r="E88" s="9" t="s">
        <v>261</v>
      </c>
      <c r="F88" s="43" t="s">
        <v>529</v>
      </c>
      <c r="G88" s="15">
        <v>13209</v>
      </c>
      <c r="H88" s="49" t="s">
        <v>510</v>
      </c>
      <c r="I88" s="45" t="s">
        <v>302</v>
      </c>
      <c r="J88" s="9" t="s">
        <v>303</v>
      </c>
      <c r="K88" s="14" t="s">
        <v>528</v>
      </c>
      <c r="L88" s="40">
        <v>73900</v>
      </c>
      <c r="M88" s="15">
        <v>13345</v>
      </c>
      <c r="N88" s="9" t="s">
        <v>528</v>
      </c>
      <c r="O88" s="14" t="s">
        <v>366</v>
      </c>
      <c r="P88" s="9">
        <v>101</v>
      </c>
      <c r="Q88" s="9"/>
      <c r="R88" s="40"/>
      <c r="S88" s="40"/>
      <c r="T88" s="9" t="s">
        <v>499</v>
      </c>
      <c r="U88" s="9"/>
      <c r="V88" s="9"/>
      <c r="W88" s="9"/>
      <c r="X88" s="9"/>
      <c r="Y88" s="9"/>
      <c r="Z88" s="9"/>
      <c r="AA88" s="9"/>
      <c r="AB88" s="9"/>
      <c r="AC88" s="9"/>
      <c r="AD88" s="40"/>
      <c r="AE88" s="40"/>
      <c r="AF88" s="9"/>
      <c r="AG88" s="9"/>
      <c r="AH88" s="40"/>
      <c r="AI88" s="40">
        <v>73900</v>
      </c>
      <c r="AJ88" s="40">
        <v>0</v>
      </c>
      <c r="AK88" s="40">
        <v>73900</v>
      </c>
      <c r="AL88" s="40">
        <f t="shared" si="5"/>
        <v>73900</v>
      </c>
      <c r="AM88" s="9"/>
      <c r="AN88" s="15"/>
      <c r="AO88" s="9"/>
      <c r="AP88" s="15"/>
      <c r="AQ88" s="11"/>
      <c r="AR88" s="9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1:60" s="36" customFormat="1" ht="38.25" x14ac:dyDescent="0.25">
      <c r="A89" s="11">
        <v>37</v>
      </c>
      <c r="B89" s="9" t="s">
        <v>495</v>
      </c>
      <c r="C89" s="39" t="s">
        <v>496</v>
      </c>
      <c r="D89" s="9" t="s">
        <v>194</v>
      </c>
      <c r="E89" s="9" t="s">
        <v>261</v>
      </c>
      <c r="F89" s="43" t="s">
        <v>530</v>
      </c>
      <c r="G89" s="15">
        <v>13209</v>
      </c>
      <c r="H89" s="49" t="s">
        <v>511</v>
      </c>
      <c r="I89" s="80" t="s">
        <v>531</v>
      </c>
      <c r="J89" s="9" t="s">
        <v>532</v>
      </c>
      <c r="K89" s="9" t="s">
        <v>528</v>
      </c>
      <c r="L89" s="40">
        <v>6979.95</v>
      </c>
      <c r="M89" s="15">
        <v>13343</v>
      </c>
      <c r="N89" s="9" t="s">
        <v>528</v>
      </c>
      <c r="O89" s="14" t="s">
        <v>366</v>
      </c>
      <c r="P89" s="9">
        <v>101</v>
      </c>
      <c r="Q89" s="9"/>
      <c r="R89" s="40"/>
      <c r="S89" s="40"/>
      <c r="T89" s="9" t="s">
        <v>499</v>
      </c>
      <c r="U89" s="9"/>
      <c r="V89" s="9"/>
      <c r="W89" s="9"/>
      <c r="X89" s="9"/>
      <c r="Y89" s="9"/>
      <c r="Z89" s="9"/>
      <c r="AA89" s="9"/>
      <c r="AB89" s="9"/>
      <c r="AC89" s="9"/>
      <c r="AD89" s="40"/>
      <c r="AE89" s="40"/>
      <c r="AF89" s="9"/>
      <c r="AG89" s="9"/>
      <c r="AH89" s="40"/>
      <c r="AI89" s="40">
        <v>6979.95</v>
      </c>
      <c r="AJ89" s="40">
        <v>0</v>
      </c>
      <c r="AK89" s="40">
        <v>6979.95</v>
      </c>
      <c r="AL89" s="40">
        <f t="shared" si="5"/>
        <v>6979.95</v>
      </c>
      <c r="AM89" s="9"/>
      <c r="AN89" s="15"/>
      <c r="AO89" s="9"/>
      <c r="AP89" s="15"/>
      <c r="AQ89" s="11"/>
      <c r="AR89" s="9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1:60" s="36" customFormat="1" ht="38.25" x14ac:dyDescent="0.25">
      <c r="A90" s="11">
        <v>38</v>
      </c>
      <c r="B90" s="9" t="s">
        <v>524</v>
      </c>
      <c r="C90" s="39" t="s">
        <v>523</v>
      </c>
      <c r="D90" s="9" t="s">
        <v>411</v>
      </c>
      <c r="E90" s="9" t="s">
        <v>261</v>
      </c>
      <c r="F90" s="43" t="s">
        <v>522</v>
      </c>
      <c r="G90" s="15">
        <v>13310</v>
      </c>
      <c r="H90" s="49" t="s">
        <v>512</v>
      </c>
      <c r="I90" s="45" t="s">
        <v>525</v>
      </c>
      <c r="J90" s="9" t="s">
        <v>526</v>
      </c>
      <c r="K90" s="14">
        <v>44788</v>
      </c>
      <c r="L90" s="40">
        <v>48450</v>
      </c>
      <c r="M90" s="15">
        <v>13352</v>
      </c>
      <c r="N90" s="9" t="s">
        <v>527</v>
      </c>
      <c r="O90" s="14" t="s">
        <v>366</v>
      </c>
      <c r="P90" s="9">
        <v>101</v>
      </c>
      <c r="Q90" s="9"/>
      <c r="R90" s="40"/>
      <c r="S90" s="40"/>
      <c r="T90" s="9" t="s">
        <v>499</v>
      </c>
      <c r="U90" s="9"/>
      <c r="V90" s="9"/>
      <c r="W90" s="9"/>
      <c r="X90" s="9"/>
      <c r="Y90" s="9"/>
      <c r="Z90" s="9"/>
      <c r="AA90" s="9"/>
      <c r="AB90" s="9"/>
      <c r="AC90" s="9"/>
      <c r="AD90" s="40"/>
      <c r="AE90" s="40"/>
      <c r="AF90" s="9"/>
      <c r="AG90" s="9"/>
      <c r="AH90" s="40"/>
      <c r="AI90" s="40">
        <v>48450</v>
      </c>
      <c r="AJ90" s="40">
        <v>0</v>
      </c>
      <c r="AK90" s="40">
        <f>30950+2760+4990+2760+6990</f>
        <v>48450</v>
      </c>
      <c r="AL90" s="40">
        <f t="shared" si="5"/>
        <v>48450</v>
      </c>
      <c r="AM90" s="9"/>
      <c r="AN90" s="15"/>
      <c r="AO90" s="9"/>
      <c r="AP90" s="15"/>
      <c r="AQ90" s="11"/>
      <c r="AR90" s="9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1:60" s="36" customFormat="1" ht="25.5" x14ac:dyDescent="0.25">
      <c r="A91" s="11">
        <v>39</v>
      </c>
      <c r="B91" s="9" t="s">
        <v>514</v>
      </c>
      <c r="C91" s="39" t="s">
        <v>433</v>
      </c>
      <c r="D91" s="9" t="s">
        <v>263</v>
      </c>
      <c r="E91" s="9" t="s">
        <v>261</v>
      </c>
      <c r="F91" s="43" t="s">
        <v>515</v>
      </c>
      <c r="G91" s="15"/>
      <c r="H91" s="49" t="s">
        <v>513</v>
      </c>
      <c r="I91" s="45" t="s">
        <v>516</v>
      </c>
      <c r="J91" s="9" t="s">
        <v>517</v>
      </c>
      <c r="K91" s="14">
        <v>44791</v>
      </c>
      <c r="L91" s="40">
        <v>11300</v>
      </c>
      <c r="M91" s="15">
        <v>13354</v>
      </c>
      <c r="N91" s="14">
        <v>44791</v>
      </c>
      <c r="O91" s="14">
        <v>44926</v>
      </c>
      <c r="P91" s="9">
        <v>101</v>
      </c>
      <c r="Q91" s="9"/>
      <c r="R91" s="40"/>
      <c r="S91" s="40"/>
      <c r="T91" s="9" t="s">
        <v>382</v>
      </c>
      <c r="U91" s="9"/>
      <c r="V91" s="9"/>
      <c r="W91" s="9"/>
      <c r="X91" s="9"/>
      <c r="Y91" s="9"/>
      <c r="Z91" s="9"/>
      <c r="AA91" s="9"/>
      <c r="AB91" s="9"/>
      <c r="AC91" s="9"/>
      <c r="AD91" s="40"/>
      <c r="AE91" s="40"/>
      <c r="AF91" s="9"/>
      <c r="AG91" s="9"/>
      <c r="AH91" s="40"/>
      <c r="AI91" s="40">
        <v>11300</v>
      </c>
      <c r="AJ91" s="40">
        <v>0</v>
      </c>
      <c r="AK91" s="40">
        <v>11300</v>
      </c>
      <c r="AL91" s="40">
        <f t="shared" si="5"/>
        <v>11300</v>
      </c>
      <c r="AM91" s="9"/>
      <c r="AN91" s="15"/>
      <c r="AO91" s="9"/>
      <c r="AP91" s="15"/>
      <c r="AQ91" s="11"/>
      <c r="AR91" s="9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1:60" s="36" customFormat="1" ht="25.5" x14ac:dyDescent="0.25">
      <c r="A92" s="11">
        <v>40</v>
      </c>
      <c r="B92" s="9" t="s">
        <v>547</v>
      </c>
      <c r="C92" s="39" t="s">
        <v>548</v>
      </c>
      <c r="D92" s="9" t="s">
        <v>194</v>
      </c>
      <c r="E92" s="9" t="s">
        <v>261</v>
      </c>
      <c r="F92" s="43" t="s">
        <v>545</v>
      </c>
      <c r="G92" s="15">
        <v>13147</v>
      </c>
      <c r="H92" s="49" t="s">
        <v>550</v>
      </c>
      <c r="I92" s="45" t="s">
        <v>525</v>
      </c>
      <c r="J92" s="9" t="s">
        <v>546</v>
      </c>
      <c r="K92" s="14" t="s">
        <v>549</v>
      </c>
      <c r="L92" s="40">
        <v>117500</v>
      </c>
      <c r="M92" s="15">
        <v>13366</v>
      </c>
      <c r="N92" s="14" t="s">
        <v>549</v>
      </c>
      <c r="O92" s="14" t="s">
        <v>366</v>
      </c>
      <c r="P92" s="9">
        <v>101</v>
      </c>
      <c r="Q92" s="9"/>
      <c r="R92" s="40"/>
      <c r="S92" s="40"/>
      <c r="T92" s="9" t="s">
        <v>499</v>
      </c>
      <c r="U92" s="9"/>
      <c r="V92" s="9"/>
      <c r="W92" s="9"/>
      <c r="X92" s="9"/>
      <c r="Y92" s="9"/>
      <c r="Z92" s="9"/>
      <c r="AA92" s="9"/>
      <c r="AB92" s="9"/>
      <c r="AC92" s="9"/>
      <c r="AD92" s="40"/>
      <c r="AE92" s="40"/>
      <c r="AF92" s="9"/>
      <c r="AG92" s="9"/>
      <c r="AH92" s="40"/>
      <c r="AI92" s="40">
        <v>117500</v>
      </c>
      <c r="AJ92" s="40">
        <v>0</v>
      </c>
      <c r="AK92" s="40">
        <f>54500+63000</f>
        <v>117500</v>
      </c>
      <c r="AL92" s="40">
        <f t="shared" si="5"/>
        <v>117500</v>
      </c>
      <c r="AM92" s="9"/>
      <c r="AN92" s="15"/>
      <c r="AO92" s="9"/>
      <c r="AP92" s="15"/>
      <c r="AQ92" s="11"/>
      <c r="AR92" s="9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1:60" s="36" customFormat="1" ht="38.25" x14ac:dyDescent="0.25">
      <c r="A93" s="11">
        <v>41</v>
      </c>
      <c r="B93" s="9" t="s">
        <v>556</v>
      </c>
      <c r="C93" s="39" t="s">
        <v>555</v>
      </c>
      <c r="D93" s="9" t="s">
        <v>209</v>
      </c>
      <c r="E93" s="9" t="s">
        <v>261</v>
      </c>
      <c r="F93" s="43" t="s">
        <v>554</v>
      </c>
      <c r="G93" s="15">
        <v>13361</v>
      </c>
      <c r="H93" s="49" t="s">
        <v>551</v>
      </c>
      <c r="I93" s="45" t="s">
        <v>553</v>
      </c>
      <c r="J93" s="9" t="s">
        <v>552</v>
      </c>
      <c r="K93" s="14" t="s">
        <v>549</v>
      </c>
      <c r="L93" s="40">
        <v>1470</v>
      </c>
      <c r="M93" s="15">
        <v>13363</v>
      </c>
      <c r="N93" s="14" t="s">
        <v>549</v>
      </c>
      <c r="O93" s="14" t="s">
        <v>557</v>
      </c>
      <c r="P93" s="9">
        <v>101</v>
      </c>
      <c r="Q93" s="9"/>
      <c r="R93" s="40"/>
      <c r="S93" s="40"/>
      <c r="T93" s="9" t="s">
        <v>382</v>
      </c>
      <c r="U93" s="9"/>
      <c r="V93" s="9"/>
      <c r="W93" s="9"/>
      <c r="X93" s="9"/>
      <c r="Y93" s="9"/>
      <c r="Z93" s="9"/>
      <c r="AA93" s="9"/>
      <c r="AB93" s="9"/>
      <c r="AC93" s="9"/>
      <c r="AD93" s="40"/>
      <c r="AE93" s="40"/>
      <c r="AF93" s="9"/>
      <c r="AG93" s="9"/>
      <c r="AH93" s="40"/>
      <c r="AI93" s="40">
        <v>1470</v>
      </c>
      <c r="AJ93" s="40">
        <v>0</v>
      </c>
      <c r="AK93" s="40">
        <v>1470</v>
      </c>
      <c r="AL93" s="40">
        <f t="shared" si="5"/>
        <v>1470</v>
      </c>
      <c r="AM93" s="9"/>
      <c r="AN93" s="15"/>
      <c r="AO93" s="9"/>
      <c r="AP93" s="15"/>
      <c r="AQ93" s="11"/>
      <c r="AR93" s="9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1:60" s="36" customFormat="1" ht="38.25" x14ac:dyDescent="0.25">
      <c r="A94" s="11">
        <v>42</v>
      </c>
      <c r="B94" s="9" t="s">
        <v>560</v>
      </c>
      <c r="C94" s="39" t="s">
        <v>561</v>
      </c>
      <c r="D94" s="9" t="s">
        <v>194</v>
      </c>
      <c r="E94" s="9" t="s">
        <v>261</v>
      </c>
      <c r="F94" s="43" t="s">
        <v>216</v>
      </c>
      <c r="G94" s="15">
        <v>13322</v>
      </c>
      <c r="H94" s="49" t="s">
        <v>563</v>
      </c>
      <c r="I94" s="80" t="s">
        <v>559</v>
      </c>
      <c r="J94" s="9" t="s">
        <v>558</v>
      </c>
      <c r="K94" s="14" t="s">
        <v>355</v>
      </c>
      <c r="L94" s="40">
        <v>72500</v>
      </c>
      <c r="M94" s="15">
        <v>13370</v>
      </c>
      <c r="N94" s="14" t="s">
        <v>355</v>
      </c>
      <c r="O94" s="14" t="s">
        <v>562</v>
      </c>
      <c r="P94" s="9">
        <v>101</v>
      </c>
      <c r="Q94" s="9"/>
      <c r="R94" s="40"/>
      <c r="S94" s="40"/>
      <c r="T94" s="9" t="s">
        <v>382</v>
      </c>
      <c r="U94" s="9"/>
      <c r="V94" s="9"/>
      <c r="W94" s="9"/>
      <c r="X94" s="9"/>
      <c r="Y94" s="9"/>
      <c r="Z94" s="9"/>
      <c r="AA94" s="9"/>
      <c r="AB94" s="9"/>
      <c r="AC94" s="9"/>
      <c r="AD94" s="40"/>
      <c r="AE94" s="40"/>
      <c r="AF94" s="9"/>
      <c r="AG94" s="9"/>
      <c r="AH94" s="40"/>
      <c r="AI94" s="40">
        <v>72500</v>
      </c>
      <c r="AJ94" s="40">
        <v>0</v>
      </c>
      <c r="AK94" s="40">
        <f>12263.4+5559.6+5033.4</f>
        <v>22856.400000000001</v>
      </c>
      <c r="AL94" s="40">
        <f t="shared" si="5"/>
        <v>22856.400000000001</v>
      </c>
      <c r="AM94" s="9"/>
      <c r="AN94" s="15"/>
      <c r="AO94" s="9"/>
      <c r="AP94" s="15"/>
      <c r="AQ94" s="11"/>
      <c r="AR94" s="9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1:60" s="36" customFormat="1" ht="25.5" x14ac:dyDescent="0.25">
      <c r="A95" s="11">
        <v>43</v>
      </c>
      <c r="B95" s="9" t="s">
        <v>577</v>
      </c>
      <c r="C95" s="39" t="s">
        <v>577</v>
      </c>
      <c r="D95" s="9" t="s">
        <v>128</v>
      </c>
      <c r="E95" s="9" t="s">
        <v>261</v>
      </c>
      <c r="F95" s="43" t="s">
        <v>293</v>
      </c>
      <c r="G95" s="15" t="s">
        <v>578</v>
      </c>
      <c r="H95" s="49" t="s">
        <v>576</v>
      </c>
      <c r="I95" s="80" t="s">
        <v>295</v>
      </c>
      <c r="J95" s="9" t="s">
        <v>296</v>
      </c>
      <c r="K95" s="14" t="s">
        <v>579</v>
      </c>
      <c r="L95" s="40">
        <v>343637.8</v>
      </c>
      <c r="M95" s="15">
        <v>13398</v>
      </c>
      <c r="N95" s="14" t="s">
        <v>579</v>
      </c>
      <c r="O95" s="14" t="s">
        <v>580</v>
      </c>
      <c r="P95" s="9">
        <v>101</v>
      </c>
      <c r="Q95" s="9"/>
      <c r="R95" s="40"/>
      <c r="S95" s="40"/>
      <c r="T95" s="9" t="s">
        <v>382</v>
      </c>
      <c r="U95" s="9"/>
      <c r="V95" s="9"/>
      <c r="W95" s="9"/>
      <c r="X95" s="9"/>
      <c r="Y95" s="9"/>
      <c r="Z95" s="9"/>
      <c r="AA95" s="9"/>
      <c r="AB95" s="9"/>
      <c r="AC95" s="9"/>
      <c r="AD95" s="40"/>
      <c r="AE95" s="40"/>
      <c r="AF95" s="9"/>
      <c r="AG95" s="9"/>
      <c r="AH95" s="40"/>
      <c r="AI95" s="40">
        <v>343637.8</v>
      </c>
      <c r="AJ95" s="40">
        <v>0</v>
      </c>
      <c r="AK95" s="40">
        <f>24736.92+12029.43+7776</f>
        <v>44542.35</v>
      </c>
      <c r="AL95" s="40">
        <f t="shared" si="5"/>
        <v>44542.35</v>
      </c>
      <c r="AM95" s="9"/>
      <c r="AN95" s="15"/>
      <c r="AO95" s="9"/>
      <c r="AP95" s="15"/>
      <c r="AQ95" s="11"/>
      <c r="AR95" s="9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1:60" s="36" customFormat="1" ht="26.25" thickBot="1" x14ac:dyDescent="0.3">
      <c r="A96" s="13">
        <v>44</v>
      </c>
      <c r="B96" s="12" t="s">
        <v>568</v>
      </c>
      <c r="C96" s="64" t="s">
        <v>555</v>
      </c>
      <c r="D96" s="12" t="s">
        <v>209</v>
      </c>
      <c r="E96" s="12" t="s">
        <v>261</v>
      </c>
      <c r="F96" s="74" t="s">
        <v>573</v>
      </c>
      <c r="G96" s="28">
        <v>13399</v>
      </c>
      <c r="H96" s="81" t="s">
        <v>569</v>
      </c>
      <c r="I96" s="82" t="s">
        <v>575</v>
      </c>
      <c r="J96" s="12" t="s">
        <v>574</v>
      </c>
      <c r="K96" s="27" t="s">
        <v>570</v>
      </c>
      <c r="L96" s="65">
        <v>5625</v>
      </c>
      <c r="M96" s="28">
        <v>13399</v>
      </c>
      <c r="N96" s="27" t="s">
        <v>570</v>
      </c>
      <c r="O96" s="27" t="s">
        <v>571</v>
      </c>
      <c r="P96" s="12">
        <v>101</v>
      </c>
      <c r="Q96" s="12"/>
      <c r="R96" s="65"/>
      <c r="S96" s="65"/>
      <c r="T96" s="12" t="s">
        <v>382</v>
      </c>
      <c r="U96" s="12"/>
      <c r="V96" s="12"/>
      <c r="W96" s="12"/>
      <c r="X96" s="12"/>
      <c r="Y96" s="12"/>
      <c r="Z96" s="12"/>
      <c r="AA96" s="12"/>
      <c r="AB96" s="12"/>
      <c r="AC96" s="12"/>
      <c r="AD96" s="65"/>
      <c r="AE96" s="65"/>
      <c r="AF96" s="12"/>
      <c r="AG96" s="12"/>
      <c r="AH96" s="65"/>
      <c r="AI96" s="65">
        <v>5625</v>
      </c>
      <c r="AJ96" s="65">
        <v>0</v>
      </c>
      <c r="AK96" s="65">
        <v>5625</v>
      </c>
      <c r="AL96" s="65">
        <v>5625</v>
      </c>
      <c r="AM96" s="12"/>
      <c r="AN96" s="28"/>
      <c r="AO96" s="12"/>
      <c r="AP96" s="28"/>
      <c r="AQ96" s="13"/>
      <c r="AR96" s="12" t="s">
        <v>572</v>
      </c>
      <c r="AS96" s="66">
        <v>13398</v>
      </c>
      <c r="AT96" s="13" t="s">
        <v>570</v>
      </c>
      <c r="AU96" s="66">
        <v>13398</v>
      </c>
      <c r="AV96" s="13" t="s">
        <v>358</v>
      </c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</row>
    <row r="97" spans="1:60" s="36" customFormat="1" ht="13.5" thickBot="1" x14ac:dyDescent="0.3">
      <c r="A97" s="29" t="s">
        <v>596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88">
        <f>SUM(L19:L96)</f>
        <v>23523508.460000001</v>
      </c>
      <c r="M97" s="31"/>
      <c r="N97" s="31"/>
      <c r="O97" s="31"/>
      <c r="P97" s="31"/>
      <c r="Q97" s="31"/>
      <c r="R97" s="88">
        <f>SUM(R19:R96)</f>
        <v>0</v>
      </c>
      <c r="S97" s="88">
        <f>SUM(S19:S96)</f>
        <v>0</v>
      </c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88">
        <f>SUM(AD19:AD96)</f>
        <v>1469790.086718</v>
      </c>
      <c r="AE97" s="88">
        <f>SUM(AE19:AE96)</f>
        <v>927580.8</v>
      </c>
      <c r="AF97" s="88"/>
      <c r="AG97" s="32"/>
      <c r="AH97" s="88">
        <f>SUM(AH19:AH96)</f>
        <v>685801.12639999995</v>
      </c>
      <c r="AI97" s="88">
        <f>SUM(AI19:AI96)</f>
        <v>53982698.419518009</v>
      </c>
      <c r="AJ97" s="88">
        <f>SUM(AJ19:AJ96)</f>
        <v>4154139.5100000002</v>
      </c>
      <c r="AK97" s="88">
        <f>SUM(AK19:AK96)</f>
        <v>14377170.389999999</v>
      </c>
      <c r="AL97" s="88">
        <f>SUM(AL19:AL96)</f>
        <v>19528479.969999999</v>
      </c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67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9"/>
    </row>
    <row r="98" spans="1:60" x14ac:dyDescent="0.25">
      <c r="A98" s="36"/>
      <c r="B98" s="36"/>
      <c r="C98" s="36"/>
      <c r="D98" s="36"/>
      <c r="E98" s="36"/>
      <c r="F98" s="61"/>
      <c r="G98" s="60"/>
      <c r="H98" s="60"/>
      <c r="J98" s="60"/>
      <c r="K98" s="60"/>
      <c r="L98" s="89"/>
      <c r="M98" s="61"/>
      <c r="N98" s="61"/>
      <c r="O98" s="61"/>
      <c r="P98" s="61"/>
      <c r="Q98" s="61"/>
      <c r="R98" s="90"/>
      <c r="S98" s="90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89"/>
      <c r="AE98" s="89"/>
      <c r="AF98" s="62"/>
      <c r="AG98" s="62"/>
      <c r="AH98" s="90"/>
      <c r="AI98" s="89"/>
      <c r="AJ98" s="89"/>
      <c r="AK98" s="89"/>
      <c r="AL98" s="89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s="61" customFormat="1" x14ac:dyDescent="0.25">
      <c r="A99" s="61" t="s">
        <v>591</v>
      </c>
      <c r="L99" s="90"/>
      <c r="R99" s="90"/>
      <c r="S99" s="90"/>
      <c r="AD99" s="90"/>
      <c r="AE99" s="90"/>
      <c r="AH99" s="90"/>
      <c r="AI99" s="90"/>
      <c r="AJ99" s="90"/>
      <c r="AK99" s="90"/>
      <c r="AL99" s="90"/>
    </row>
    <row r="100" spans="1:60" s="61" customFormat="1" x14ac:dyDescent="0.25">
      <c r="A100" s="63" t="s">
        <v>125</v>
      </c>
      <c r="B100" s="60"/>
      <c r="C100" s="63"/>
      <c r="D100" s="63"/>
      <c r="L100" s="90"/>
      <c r="R100" s="90"/>
      <c r="S100" s="90"/>
      <c r="AD100" s="90"/>
      <c r="AE100" s="90"/>
      <c r="AH100" s="90"/>
      <c r="AI100" s="90"/>
      <c r="AJ100" s="90"/>
      <c r="AK100" s="90"/>
      <c r="AL100" s="90"/>
    </row>
    <row r="101" spans="1:60" s="61" customFormat="1" x14ac:dyDescent="0.25">
      <c r="A101" s="61" t="s">
        <v>126</v>
      </c>
      <c r="L101" s="90"/>
      <c r="R101" s="90"/>
      <c r="S101" s="90"/>
      <c r="AD101" s="90"/>
      <c r="AE101" s="90"/>
      <c r="AH101" s="90"/>
      <c r="AI101" s="90"/>
      <c r="AJ101" s="90"/>
      <c r="AK101" s="90"/>
      <c r="AL101" s="90"/>
    </row>
    <row r="104" spans="1:60" x14ac:dyDescent="0.25">
      <c r="AK104" s="96"/>
    </row>
  </sheetData>
  <mergeCells count="325">
    <mergeCell ref="S69:S70"/>
    <mergeCell ref="T69:T70"/>
    <mergeCell ref="U69:U70"/>
    <mergeCell ref="AI69:AI70"/>
    <mergeCell ref="AL69:AL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58:K59"/>
    <mergeCell ref="L58:L59"/>
    <mergeCell ref="M58:M59"/>
    <mergeCell ref="N58:N59"/>
    <mergeCell ref="O58:O59"/>
    <mergeCell ref="J56:J57"/>
    <mergeCell ref="K56:K57"/>
    <mergeCell ref="L56:L57"/>
    <mergeCell ref="M56:M57"/>
    <mergeCell ref="N56:N57"/>
    <mergeCell ref="O56:O57"/>
    <mergeCell ref="J48:J52"/>
    <mergeCell ref="K48:K52"/>
    <mergeCell ref="L48:L52"/>
    <mergeCell ref="M48:M52"/>
    <mergeCell ref="N48:N52"/>
    <mergeCell ref="O48:O52"/>
    <mergeCell ref="P48:P52"/>
    <mergeCell ref="Q48:Q52"/>
    <mergeCell ref="R48:R52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AU53:AU55"/>
    <mergeCell ref="AV53:AV55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S53:S55"/>
    <mergeCell ref="AQ39:AQ42"/>
    <mergeCell ref="AR39:AR42"/>
    <mergeCell ref="AS39:AS42"/>
    <mergeCell ref="AT39:AT42"/>
    <mergeCell ref="T53:T55"/>
    <mergeCell ref="U53:U55"/>
    <mergeCell ref="AO43:AO47"/>
    <mergeCell ref="AP43:AP47"/>
    <mergeCell ref="S43:S47"/>
    <mergeCell ref="T43:T47"/>
    <mergeCell ref="U43:U47"/>
    <mergeCell ref="AR53:AR55"/>
    <mergeCell ref="AS53:AS55"/>
    <mergeCell ref="AT53:AT55"/>
    <mergeCell ref="AO39:AO42"/>
    <mergeCell ref="AP39:AP42"/>
    <mergeCell ref="S48:S52"/>
    <mergeCell ref="T48:T52"/>
    <mergeCell ref="U48:U52"/>
    <mergeCell ref="A43:A47"/>
    <mergeCell ref="B43:B47"/>
    <mergeCell ref="C43:C47"/>
    <mergeCell ref="D43:D47"/>
    <mergeCell ref="E43:E47"/>
    <mergeCell ref="F43:F47"/>
    <mergeCell ref="G43:G47"/>
    <mergeCell ref="H43:H47"/>
    <mergeCell ref="I43:I47"/>
    <mergeCell ref="J43:J47"/>
    <mergeCell ref="K43:K47"/>
    <mergeCell ref="L43:L47"/>
    <mergeCell ref="M43:M47"/>
    <mergeCell ref="N43:N47"/>
    <mergeCell ref="O43:O47"/>
    <mergeCell ref="P43:P47"/>
    <mergeCell ref="R43:R47"/>
    <mergeCell ref="Q43:Q47"/>
    <mergeCell ref="BF39:BF42"/>
    <mergeCell ref="BG39:BG42"/>
    <mergeCell ref="BH39:BH42"/>
    <mergeCell ref="A39:A42"/>
    <mergeCell ref="B39:B42"/>
    <mergeCell ref="C39:C42"/>
    <mergeCell ref="D39:D42"/>
    <mergeCell ref="E39:E42"/>
    <mergeCell ref="F39:F42"/>
    <mergeCell ref="G39:G42"/>
    <mergeCell ref="H39:H42"/>
    <mergeCell ref="I39:I42"/>
    <mergeCell ref="AW39:AW42"/>
    <mergeCell ref="AX39:AX42"/>
    <mergeCell ref="AY39:AY42"/>
    <mergeCell ref="AZ39:AZ42"/>
    <mergeCell ref="BA39:BA42"/>
    <mergeCell ref="BB39:BB42"/>
    <mergeCell ref="BC39:BC42"/>
    <mergeCell ref="BD39:BD42"/>
    <mergeCell ref="S39:S42"/>
    <mergeCell ref="T39:T42"/>
    <mergeCell ref="BE39:BE42"/>
    <mergeCell ref="U39:U42"/>
    <mergeCell ref="T34:T38"/>
    <mergeCell ref="J39:J42"/>
    <mergeCell ref="K39:K42"/>
    <mergeCell ref="L39:L42"/>
    <mergeCell ref="M39:M42"/>
    <mergeCell ref="N39:N42"/>
    <mergeCell ref="O39:O42"/>
    <mergeCell ref="P39:P42"/>
    <mergeCell ref="Q39:Q42"/>
    <mergeCell ref="R39:R42"/>
    <mergeCell ref="N34:N38"/>
    <mergeCell ref="O34:O38"/>
    <mergeCell ref="A97:K9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G19:G25"/>
    <mergeCell ref="H19:H25"/>
    <mergeCell ref="I19:I25"/>
    <mergeCell ref="J19:J25"/>
    <mergeCell ref="K19:K25"/>
    <mergeCell ref="O26:O33"/>
    <mergeCell ref="P26:P33"/>
    <mergeCell ref="L19:L25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A19:A25"/>
    <mergeCell ref="B19:B25"/>
    <mergeCell ref="M19:M25"/>
    <mergeCell ref="N19:N25"/>
    <mergeCell ref="O19:O25"/>
    <mergeCell ref="P19:P25"/>
    <mergeCell ref="U19:U25"/>
    <mergeCell ref="C19:C25"/>
    <mergeCell ref="D19:D25"/>
    <mergeCell ref="F19:F25"/>
    <mergeCell ref="E19:E25"/>
    <mergeCell ref="S26:S33"/>
    <mergeCell ref="T26:T33"/>
    <mergeCell ref="Q19:Q25"/>
    <mergeCell ref="R19:R25"/>
    <mergeCell ref="S19:S25"/>
    <mergeCell ref="T19:T25"/>
    <mergeCell ref="J26:J33"/>
    <mergeCell ref="K26:K33"/>
    <mergeCell ref="L26:L33"/>
    <mergeCell ref="M26:M33"/>
    <mergeCell ref="N26:N33"/>
    <mergeCell ref="E26:E33"/>
    <mergeCell ref="F26:F33"/>
    <mergeCell ref="G26:G33"/>
    <mergeCell ref="P34:P38"/>
    <mergeCell ref="Q34:Q38"/>
    <mergeCell ref="R34:R38"/>
    <mergeCell ref="S34:S38"/>
    <mergeCell ref="U34:U38"/>
    <mergeCell ref="U26:U33"/>
    <mergeCell ref="AU39:AU42"/>
    <mergeCell ref="AV39:AV42"/>
    <mergeCell ref="B26:B33"/>
    <mergeCell ref="A26:A33"/>
    <mergeCell ref="A34:A38"/>
    <mergeCell ref="E34:E38"/>
    <mergeCell ref="D34:D38"/>
    <mergeCell ref="C34:C38"/>
    <mergeCell ref="B34:B38"/>
    <mergeCell ref="F34:F38"/>
    <mergeCell ref="R26:R33"/>
    <mergeCell ref="J34:J38"/>
    <mergeCell ref="K34:K38"/>
    <mergeCell ref="L34:L38"/>
    <mergeCell ref="M34:M38"/>
    <mergeCell ref="I34:I38"/>
    <mergeCell ref="I26:I33"/>
    <mergeCell ref="Q26:Q33"/>
    <mergeCell ref="D26:D33"/>
    <mergeCell ref="C26:C33"/>
    <mergeCell ref="H34:H38"/>
    <mergeCell ref="G34:G38"/>
    <mergeCell ref="H26:H3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P56:P57"/>
    <mergeCell ref="Q56:Q57"/>
    <mergeCell ref="R56:R57"/>
    <mergeCell ref="AT58:AT59"/>
    <mergeCell ref="AU58:AU59"/>
    <mergeCell ref="S56:S57"/>
    <mergeCell ref="T56:T57"/>
    <mergeCell ref="U56:U57"/>
    <mergeCell ref="AM56:AM57"/>
    <mergeCell ref="AN56:AN57"/>
    <mergeCell ref="AO56:AO57"/>
    <mergeCell ref="AP56:AP57"/>
    <mergeCell ref="AQ56:AQ57"/>
    <mergeCell ref="AR56:AR57"/>
    <mergeCell ref="BB56:BB57"/>
    <mergeCell ref="BC56:BC57"/>
    <mergeCell ref="BD56:BD57"/>
    <mergeCell ref="BE56:BE57"/>
    <mergeCell ref="BF56:BF57"/>
    <mergeCell ref="BH56:BH57"/>
    <mergeCell ref="BG56:BG57"/>
    <mergeCell ref="AS56:AS57"/>
    <mergeCell ref="AT56:AT57"/>
    <mergeCell ref="AU56:AU57"/>
    <mergeCell ref="AV56:AV57"/>
    <mergeCell ref="AW56:AW57"/>
    <mergeCell ref="AX56:AX57"/>
    <mergeCell ref="AY56:AY57"/>
    <mergeCell ref="AZ56:AZ57"/>
    <mergeCell ref="BA56:BA57"/>
    <mergeCell ref="AV58:AV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T58:T59"/>
    <mergeCell ref="P58:P59"/>
    <mergeCell ref="Q58:Q59"/>
    <mergeCell ref="R58:R59"/>
    <mergeCell ref="S58:S59"/>
    <mergeCell ref="U58:U59"/>
    <mergeCell ref="AM58:AM59"/>
    <mergeCell ref="AN58:AN59"/>
    <mergeCell ref="AO58:AO59"/>
    <mergeCell ref="AP58:AP59"/>
    <mergeCell ref="AR58:AR59"/>
    <mergeCell ref="AQ58:AQ59"/>
    <mergeCell ref="AS58:AS59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T73:T74"/>
    <mergeCell ref="U73:U74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2022-12-15T14:58:00Z</cp:lastPrinted>
  <dcterms:created xsi:type="dcterms:W3CDTF">2013-10-11T22:10:57Z</dcterms:created>
  <dcterms:modified xsi:type="dcterms:W3CDTF">2023-03-02T22:28:42Z</dcterms:modified>
</cp:coreProperties>
</file>