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/>
  </bookViews>
  <sheets>
    <sheet name="SEFIN LICITAÇÕES DEZ 2018" sheetId="6" r:id="rId1"/>
  </sheets>
  <calcPr calcId="145621"/>
</workbook>
</file>

<file path=xl/calcChain.xml><?xml version="1.0" encoding="utf-8"?>
<calcChain xmlns="http://schemas.openxmlformats.org/spreadsheetml/2006/main">
  <c r="AG39" i="6" l="1"/>
  <c r="AG42" i="6"/>
  <c r="AG48" i="6"/>
  <c r="AG27" i="6"/>
  <c r="AG43" i="6"/>
  <c r="AG22" i="6"/>
  <c r="AG31" i="6"/>
  <c r="AG36" i="6"/>
  <c r="AG52" i="6"/>
  <c r="AG55" i="6"/>
  <c r="AG28" i="6"/>
  <c r="AG34" i="6"/>
  <c r="AG33" i="6"/>
  <c r="AG53" i="6"/>
  <c r="AG37" i="6"/>
  <c r="AG19" i="6"/>
  <c r="AG29" i="6"/>
  <c r="AG40" i="6" l="1"/>
  <c r="AH57" i="6"/>
  <c r="AE57" i="6"/>
  <c r="AG23" i="6"/>
  <c r="AG56" i="6"/>
  <c r="AH56" i="6" s="1"/>
  <c r="AE56" i="6"/>
  <c r="AG41" i="6"/>
  <c r="AG30" i="6" l="1"/>
  <c r="AG54" i="6"/>
  <c r="AH54" i="6" s="1"/>
  <c r="AH55" i="6" l="1"/>
  <c r="AE55" i="6"/>
  <c r="AH53" i="6" l="1"/>
  <c r="AE53" i="6"/>
  <c r="AG20" i="6" l="1"/>
  <c r="AG26" i="6"/>
  <c r="AH52" i="6" l="1"/>
  <c r="AE52" i="6"/>
  <c r="L58" i="6" l="1"/>
  <c r="AH51" i="6"/>
  <c r="AE51" i="6"/>
  <c r="AH50" i="6"/>
  <c r="AE50" i="6"/>
  <c r="AH49" i="6"/>
  <c r="AE49" i="6"/>
  <c r="AH48" i="6"/>
  <c r="AE48" i="6"/>
  <c r="AE36" i="6" l="1"/>
  <c r="AE31" i="6"/>
  <c r="AE28" i="6"/>
  <c r="AE23" i="6" l="1"/>
  <c r="AB23" i="6"/>
  <c r="AC58" i="6"/>
  <c r="AE47" i="6"/>
  <c r="AG47" i="6" s="1"/>
  <c r="AH47" i="6" s="1"/>
  <c r="AG46" i="6"/>
  <c r="AH46" i="6" s="1"/>
  <c r="AE46" i="6"/>
  <c r="A20" i="6"/>
  <c r="A22" i="6" s="1"/>
  <c r="A24" i="6" s="1"/>
  <c r="AH45" i="6"/>
  <c r="AE45" i="6" l="1"/>
  <c r="AG44" i="6" l="1"/>
  <c r="AH44" i="6" s="1"/>
  <c r="AE44" i="6"/>
  <c r="AF20" i="6" l="1"/>
  <c r="AH41" i="6"/>
  <c r="AF40" i="6" l="1"/>
  <c r="AF39" i="6"/>
  <c r="AH39" i="6" s="1"/>
  <c r="AF43" i="6"/>
  <c r="AF30" i="6"/>
  <c r="AH40" i="6" l="1"/>
  <c r="AH43" i="6"/>
  <c r="AF42" i="6" l="1"/>
  <c r="AG38" i="6" l="1"/>
  <c r="AG58" i="6" s="1"/>
  <c r="AF38" i="6"/>
  <c r="AE35" i="6"/>
  <c r="AF23" i="6"/>
  <c r="AH38" i="6" l="1"/>
  <c r="AF28" i="6"/>
  <c r="AF27" i="6" l="1"/>
  <c r="AH34" i="6" l="1"/>
  <c r="AH33" i="6"/>
  <c r="AE33" i="6"/>
  <c r="AF37" i="6"/>
  <c r="AH37" i="6" s="1"/>
  <c r="AE37" i="6"/>
  <c r="AF19" i="6"/>
  <c r="AF29" i="6"/>
  <c r="AH42" i="6" l="1"/>
  <c r="AF36" i="6"/>
  <c r="AH36" i="6" s="1"/>
  <c r="AF31" i="6"/>
  <c r="AF26" i="6"/>
  <c r="AF58" i="6" s="1"/>
  <c r="AE42" i="6" l="1"/>
  <c r="AE43" i="6"/>
  <c r="AE41" i="6"/>
  <c r="AE40" i="6"/>
  <c r="AE39" i="6"/>
  <c r="AE38" i="6"/>
  <c r="AE34" i="6"/>
  <c r="AH30" i="6"/>
  <c r="AH32" i="6"/>
  <c r="AH19" i="6"/>
  <c r="AH29" i="6"/>
  <c r="AE22" i="6"/>
  <c r="AH20" i="6"/>
  <c r="AE29" i="6"/>
  <c r="AE32" i="6"/>
  <c r="AH22" i="6"/>
  <c r="AH31" i="6"/>
  <c r="AH28" i="6"/>
  <c r="AE19" i="6"/>
  <c r="AH27" i="6"/>
  <c r="AH26" i="6"/>
  <c r="AH23" i="6"/>
  <c r="AE26" i="6"/>
  <c r="AE20" i="6"/>
  <c r="AE58" i="6" l="1"/>
  <c r="AH58" i="6"/>
</calcChain>
</file>

<file path=xl/sharedStrings.xml><?xml version="1.0" encoding="utf-8"?>
<sst xmlns="http://schemas.openxmlformats.org/spreadsheetml/2006/main" count="670" uniqueCount="490">
  <si>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</si>
  <si>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</si>
  <si>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</si>
  <si>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</si>
  <si>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</si>
  <si>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</si>
  <si>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</si>
  <si>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</si>
  <si>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</si>
  <si>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</si>
  <si>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</si>
  <si>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</si>
  <si>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</si>
  <si>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</si>
  <si>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</si>
  <si>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</si>
  <si>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</si>
  <si>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</si>
  <si>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</si>
  <si>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</si>
  <si>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</si>
  <si>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</si>
  <si>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</si>
  <si>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</si>
  <si>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</si>
  <si>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</si>
  <si>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</si>
  <si>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</si>
  <si>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</si>
  <si>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</si>
  <si>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</si>
  <si>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</si>
  <si>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</si>
  <si>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</si>
  <si>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</si>
  <si>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</si>
  <si>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</si>
  <si>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</si>
  <si>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</si>
  <si>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</si>
  <si>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</si>
  <si>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</si>
  <si>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</si>
  <si>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</si>
  <si>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</si>
  <si>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</si>
  <si>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</si>
  <si>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</si>
  <si>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</si>
  <si>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</si>
  <si>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</si>
  <si>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</si>
  <si>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</si>
  <si>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</si>
  <si>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</si>
  <si>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</si>
  <si>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</si>
  <si>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</si>
  <si>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</si>
  <si>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</si>
  <si>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</si>
  <si>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</si>
  <si>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</si>
  <si>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</si>
  <si>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</si>
  <si>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</si>
  <si>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</si>
  <si>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</si>
  <si>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</si>
  <si>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</si>
  <si>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</si>
  <si>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</si>
  <si>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</si>
  <si>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</si>
  <si>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</si>
  <si>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</si>
  <si>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</si>
  <si>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</si>
  <si>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</si>
  <si>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</si>
  <si>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</si>
  <si>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</si>
  <si>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</si>
  <si>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</si>
  <si>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</si>
  <si>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</si>
  <si>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</si>
  <si>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</si>
  <si>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</si>
  <si>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</si>
  <si>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</si>
  <si>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</si>
  <si>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</si>
  <si>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</si>
  <si>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</si>
  <si>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</si>
  <si>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</si>
  <si>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</si>
  <si>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</si>
  <si>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</si>
  <si>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</si>
  <si>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</si>
  <si>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</si>
  <si>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</si>
  <si>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</si>
  <si>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</si>
  <si>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</si>
  <si>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</si>
  <si>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</si>
  <si>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</si>
  <si>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</si>
  <si>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</si>
  <si>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</si>
  <si>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</si>
  <si>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</si>
  <si>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</si>
  <si>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</si>
  <si>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</si>
  <si>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Item</t>
  </si>
  <si>
    <t>33.90.30.00</t>
  </si>
  <si>
    <t>33.90.39.00</t>
  </si>
  <si>
    <t>5932/2014</t>
  </si>
  <si>
    <t>Dispensa de Licitação</t>
  </si>
  <si>
    <t>Contrato múltiplo de prestação de serviços e venda de produtos</t>
  </si>
  <si>
    <t>9912345518/2014 - ECT</t>
  </si>
  <si>
    <t>EMPRESA BRASILEIRA DE CORREIOS E TELÉGRAFOS</t>
  </si>
  <si>
    <t>34.028.316/7709-95</t>
  </si>
  <si>
    <t>19.03.2014</t>
  </si>
  <si>
    <t>21.03.2014</t>
  </si>
  <si>
    <t>21.03.2015</t>
  </si>
  <si>
    <t>Dispensa de licitação</t>
  </si>
  <si>
    <t>art. 24, VIII, Lei nº 8.666/93</t>
  </si>
  <si>
    <t>19.02.2014</t>
  </si>
  <si>
    <t>17.02.2014</t>
  </si>
  <si>
    <t>I</t>
  </si>
  <si>
    <t>Prazo</t>
  </si>
  <si>
    <t>II</t>
  </si>
  <si>
    <t>Pregão SRP</t>
  </si>
  <si>
    <t>Lote</t>
  </si>
  <si>
    <t>Adesao à Ata de Registro de Preços</t>
  </si>
  <si>
    <t>S. L. de Castro - ME</t>
  </si>
  <si>
    <t>08.629.283/0001-47</t>
  </si>
  <si>
    <t>001/2013</t>
  </si>
  <si>
    <t>Prestação de serviços de repografia</t>
  </si>
  <si>
    <t>15.02.2013</t>
  </si>
  <si>
    <t>120/2012</t>
  </si>
  <si>
    <t>Secretaria Estadual de Educação</t>
  </si>
  <si>
    <t>PG842768-2/2012</t>
  </si>
  <si>
    <t>004/2012</t>
  </si>
  <si>
    <t>DOE - MT nº 25.946</t>
  </si>
  <si>
    <t>014/2013</t>
  </si>
  <si>
    <t>Ábaco Tecnologia de Informação</t>
  </si>
  <si>
    <t>37.432.689/0001-33</t>
  </si>
  <si>
    <t>7734/2013</t>
  </si>
  <si>
    <t>677/2012</t>
  </si>
  <si>
    <t>0020495-2/2012</t>
  </si>
  <si>
    <t>16.02.2015</t>
  </si>
  <si>
    <t>Secretaria Municipal de Planejamento da Prefeitura Municipal de Cuiabá</t>
  </si>
  <si>
    <t>17.10.2013</t>
  </si>
  <si>
    <t>16.10.2014</t>
  </si>
  <si>
    <t>OI / BRASIL TELECOM  S/A</t>
  </si>
  <si>
    <t>ítem</t>
  </si>
  <si>
    <t>12.03.2015</t>
  </si>
  <si>
    <t>Acrescimo de Valor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</si>
  <si>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</si>
  <si>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</si>
  <si>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</si>
  <si>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</si>
  <si>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</si>
  <si>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</si>
  <si>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</si>
  <si>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</si>
  <si>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</si>
  <si>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</si>
  <si>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</si>
  <si>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</si>
  <si>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</si>
  <si>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</si>
  <si>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</si>
  <si>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</si>
  <si>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</si>
  <si>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</si>
  <si>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</si>
  <si>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</si>
  <si>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</si>
  <si>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</si>
  <si>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</si>
  <si>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</si>
  <si>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</si>
  <si>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</si>
  <si>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</si>
  <si>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</si>
  <si>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</si>
  <si>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</si>
  <si>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</si>
  <si>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</si>
  <si>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5728/2016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</si>
  <si>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</si>
  <si>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</si>
  <si>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</si>
  <si>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</si>
  <si>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</si>
  <si>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</si>
  <si>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</si>
  <si>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</si>
  <si>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</si>
  <si>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</si>
  <si>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</si>
  <si>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</si>
  <si>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</si>
  <si>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</si>
  <si>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</si>
  <si>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</si>
  <si>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</si>
  <si>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</si>
  <si>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</si>
  <si>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</si>
  <si>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</si>
  <si>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 xml:space="preserve">III                   IV                   V                    VI                </t>
  </si>
  <si>
    <t>CONSÓRCIO DE INFORMÁTICA NA GESTÃO PÚBLICA MUNICIPAL -  CIGA</t>
  </si>
  <si>
    <t>09.427.503/0001-12</t>
  </si>
  <si>
    <t>Fornecimento de Combustivel (Gasolina, Diesel Comum, Diesel S-10 e GLP)</t>
  </si>
  <si>
    <t>FARHAT &amp; FARHAT LTDA</t>
  </si>
  <si>
    <t>06.057.934/0001-46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</si>
  <si>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</si>
  <si>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</si>
  <si>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</si>
  <si>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</si>
  <si>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</si>
  <si>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</si>
  <si>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</si>
  <si>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</si>
  <si>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</si>
  <si>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</si>
  <si>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</si>
  <si>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</si>
  <si>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</si>
  <si>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</si>
  <si>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</si>
  <si>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</si>
  <si>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</si>
  <si>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</si>
  <si>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</si>
  <si>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11.885               11.965              11.975             12.027</t>
  </si>
  <si>
    <t>PRAZO                                                                           Acrescimo de Valor                                                         PRAZO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</si>
  <si>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</si>
  <si>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</si>
  <si>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</si>
  <si>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</si>
  <si>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</si>
  <si>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</si>
  <si>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338/2016</t>
  </si>
  <si>
    <t>Fornecimento de Água Mineral</t>
  </si>
  <si>
    <t>004/2017</t>
  </si>
  <si>
    <t>R. MARTINS DA COSTA</t>
  </si>
  <si>
    <t>04.590.435/0001-94</t>
  </si>
  <si>
    <t>20.02.2017</t>
  </si>
  <si>
    <t>20.02.2018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</si>
  <si>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</si>
  <si>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</si>
  <si>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</si>
  <si>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</si>
  <si>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</si>
  <si>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</si>
  <si>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</si>
  <si>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</si>
  <si>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</si>
  <si>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</si>
  <si>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</si>
  <si>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</si>
  <si>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</si>
  <si>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</si>
  <si>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</si>
  <si>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</si>
  <si>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</si>
  <si>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16.10.2014  16.10.2016          16.10.2017</t>
  </si>
  <si>
    <t>16.10.2016  16.10.2017       16.10.2018</t>
  </si>
  <si>
    <t>16.10.2015  19.01.2016  16.10.2016     26.09.2017</t>
  </si>
  <si>
    <t>11690               11.738              11.926                       12.154</t>
  </si>
  <si>
    <t>Prazo                                                                              Acrescimo de Valor                                                 Prazo                                                                                           Prazo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</si>
  <si>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</si>
  <si>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</si>
  <si>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</si>
  <si>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</si>
  <si>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</si>
  <si>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</si>
  <si>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</si>
  <si>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</si>
  <si>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</si>
  <si>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</si>
  <si>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Telefonia Móvel Pesoal Fixo e Internet</t>
  </si>
  <si>
    <t>2853/2017</t>
  </si>
  <si>
    <t>Locação de Equipamento de Informática</t>
  </si>
  <si>
    <t>565/2016</t>
  </si>
  <si>
    <t>Fundação Hospitalar do Estado do Acre</t>
  </si>
  <si>
    <t>011/2017</t>
  </si>
  <si>
    <t>R. S. FREITAS JUCÁ</t>
  </si>
  <si>
    <t>07.190.927/0001-80</t>
  </si>
  <si>
    <t>20.09.2017</t>
  </si>
  <si>
    <t>20.09.2018</t>
  </si>
  <si>
    <t>3207/2017</t>
  </si>
  <si>
    <t>014/2017</t>
  </si>
  <si>
    <t>TELEFONICA BRASIL S.A.</t>
  </si>
  <si>
    <t>02.558.157/001-62</t>
  </si>
  <si>
    <t>30.11.2017</t>
  </si>
  <si>
    <t>I                       II                     III                          IV                              V</t>
  </si>
  <si>
    <t>01.09.2016  30.12.2016    10.01.2017    29.03.2017         28.12.2017</t>
  </si>
  <si>
    <t>01.09.2016       31.12.2016     10.01.2017   30.03.2017    31.12.2017</t>
  </si>
  <si>
    <t>31.12.2016   30.03.2017    31.12.2017         31.12.2018</t>
  </si>
  <si>
    <t>28.12.2017</t>
  </si>
  <si>
    <t>30.12.2017   31.12.2018</t>
  </si>
  <si>
    <t>Executado até 2017</t>
  </si>
  <si>
    <t xml:space="preserve"> Executado no Exercício 2018</t>
  </si>
  <si>
    <t>VALOR E PRAZO</t>
  </si>
  <si>
    <t>01.01.2018</t>
  </si>
  <si>
    <t>31.12.2018</t>
  </si>
  <si>
    <t>98/2018</t>
  </si>
  <si>
    <t>01/2018</t>
  </si>
  <si>
    <t>02.01.2018</t>
  </si>
  <si>
    <t>02.06.2018</t>
  </si>
  <si>
    <t>297/2017</t>
  </si>
  <si>
    <t>003/2018</t>
  </si>
  <si>
    <t>18.01.2018</t>
  </si>
  <si>
    <t>09.02.2018</t>
  </si>
  <si>
    <t>PRAZO</t>
  </si>
  <si>
    <t>10.02.2019</t>
  </si>
  <si>
    <t>8085/2018</t>
  </si>
  <si>
    <t>Curso Técnico Especializado</t>
  </si>
  <si>
    <t>CIAP PROJETO LTDA</t>
  </si>
  <si>
    <t>08.266.798/0001-20</t>
  </si>
  <si>
    <t>26.02.2018</t>
  </si>
  <si>
    <t>26.03.2018</t>
  </si>
  <si>
    <t>I                       II                      III                    IV                   V                    VI                               VII</t>
  </si>
  <si>
    <t xml:space="preserve">30.05.2014 26.08.2014 19.02.2015  21.03.2016 20.03.2017   14.04.2017                     16.03.2018     </t>
  </si>
  <si>
    <t xml:space="preserve">11766                                      12.021             12.054                       12.215                                16.601                                                                                                           </t>
  </si>
  <si>
    <t>Alteração de Dotação Orçamentária                           Acréscimo de Valor                                                                               Prazo                                                                                       Inserção de novos Serviços                                   Prazo                                                                                            Prazo</t>
  </si>
  <si>
    <t xml:space="preserve">21.03.2015   09.03.2016   21.03.2017   14.04.2017             21.03.2018                   </t>
  </si>
  <si>
    <t>21.03.2017  21.03.2018                       21.03.2019</t>
  </si>
  <si>
    <t>18.01.2019</t>
  </si>
  <si>
    <t>PRESTAÇÃO DE CONTAS MENSAL - EXERCÍCIO 2018</t>
  </si>
  <si>
    <t>I                        II</t>
  </si>
  <si>
    <t>03.02.2017                     02.02.2018</t>
  </si>
  <si>
    <t>11997                           12.246</t>
  </si>
  <si>
    <t>Prazo                                                                                           Prazo</t>
  </si>
  <si>
    <t>05.02.2017                                   05.02.2018</t>
  </si>
  <si>
    <t>05.02.2018                      05.02.2019</t>
  </si>
  <si>
    <t>I                                II</t>
  </si>
  <si>
    <t>13.03.2017                  12.03.18</t>
  </si>
  <si>
    <t>13.03.2017                    12.03.2018</t>
  </si>
  <si>
    <t>12.03.2018                     13.03.2019</t>
  </si>
  <si>
    <t>11847                           12259</t>
  </si>
  <si>
    <t>Prazo                                                                                        Prazo</t>
  </si>
  <si>
    <t>30.05.2018</t>
  </si>
  <si>
    <t>02.03.2018</t>
  </si>
  <si>
    <t>03.03.2019</t>
  </si>
  <si>
    <t>33.90.39.00     33.30.30.00</t>
  </si>
  <si>
    <t>II                       III                    IV                   V                              VI</t>
  </si>
  <si>
    <t>17.02.2015    17.02.2016  30.12.2016   29.03.2017                    28.12.2017</t>
  </si>
  <si>
    <t>11518                 11752               11.965             12.034                      12.234</t>
  </si>
  <si>
    <t xml:space="preserve">Prazo                                </t>
  </si>
  <si>
    <t>16.02.2015     17.02.2016     30.12.2016  29.03.2017                 31.12.2017</t>
  </si>
  <si>
    <t>17.02.2016    31.12.2016   30.03.2017   31.12.2017                 29.03.2018</t>
  </si>
  <si>
    <t>396/2018</t>
  </si>
  <si>
    <t>Aquisição de Equipamentos de Informática</t>
  </si>
  <si>
    <t>005/2018</t>
  </si>
  <si>
    <t>C.COM INFORMTÁTICA IMP.EXP.LTDA</t>
  </si>
  <si>
    <t>07.471.301/0001-42</t>
  </si>
  <si>
    <t>23.02.2018</t>
  </si>
  <si>
    <t>23.02.2019</t>
  </si>
  <si>
    <t>44.90.52.00</t>
  </si>
  <si>
    <t>1 - 08</t>
  </si>
  <si>
    <t>034/2017</t>
  </si>
  <si>
    <t>Ministerio Público do Estado do Acre</t>
  </si>
  <si>
    <t>1449/2017</t>
  </si>
  <si>
    <t>060/2016</t>
  </si>
  <si>
    <t>Aquisição de Material Permanente</t>
  </si>
  <si>
    <t>007/2017</t>
  </si>
  <si>
    <t>D.D. DE ALENCAR</t>
  </si>
  <si>
    <t>63.595.482/0001-90</t>
  </si>
  <si>
    <t>16.05.2017</t>
  </si>
  <si>
    <t>16.05.2018</t>
  </si>
  <si>
    <t>014/2016</t>
  </si>
  <si>
    <t>Secretaria Municipal de Cidadania e Assistência Social</t>
  </si>
  <si>
    <t>011/2018</t>
  </si>
  <si>
    <t>002/2018</t>
  </si>
  <si>
    <t>Impressão Carne IPTU/2018</t>
  </si>
  <si>
    <t>GEOPRINT TECNOLOGIA LTDA</t>
  </si>
  <si>
    <t>23.172.361/0001-10</t>
  </si>
  <si>
    <t>05.02.2018</t>
  </si>
  <si>
    <t>05.02.2019</t>
  </si>
  <si>
    <t>09.03.2018</t>
  </si>
  <si>
    <t>VALOR</t>
  </si>
  <si>
    <t>10133/2018</t>
  </si>
  <si>
    <t>Aquisição de Camisetas Campanha IPTU/2018</t>
  </si>
  <si>
    <t>JELISSON FREITAS DA SILVA</t>
  </si>
  <si>
    <t>29.363.095/0001-90</t>
  </si>
  <si>
    <t>16.03.2018</t>
  </si>
  <si>
    <t>16.04.2018</t>
  </si>
  <si>
    <t>TOTAL</t>
  </si>
  <si>
    <t>I                       II</t>
  </si>
  <si>
    <t>28.12.2017       27.04.2018</t>
  </si>
  <si>
    <t>12256                         12.298</t>
  </si>
  <si>
    <t>30.12.2016   01.01.2018                           29.04.2018</t>
  </si>
  <si>
    <t>28.04.2017                  27.04.2018</t>
  </si>
  <si>
    <t>12.053                            12.298</t>
  </si>
  <si>
    <t>Prazo                                                                                            Prazo e Valor</t>
  </si>
  <si>
    <t>29.04.2017             29.04.2018</t>
  </si>
  <si>
    <t>29.04.2018                 29.04.2019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</si>
  <si>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</si>
  <si>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</si>
  <si>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</si>
  <si>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</si>
  <si>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>I                               II</t>
  </si>
  <si>
    <t>28.04.2017                       28.04.2018</t>
  </si>
  <si>
    <t>12054                                              12.301</t>
  </si>
  <si>
    <t>28.04.2017     28.04.2018</t>
  </si>
  <si>
    <t>28.04.2018                      28.04.2019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</si>
  <si>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</si>
  <si>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</si>
  <si>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</si>
  <si>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</si>
  <si>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</si>
  <si>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</si>
  <si>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</si>
  <si>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19.202/2018</t>
  </si>
  <si>
    <t>Aqusição de Certificado Digital</t>
  </si>
  <si>
    <t>AC DIGITAL CERTIFICAÇÃO DIGITAL</t>
  </si>
  <si>
    <t>00.087.112/0001-21</t>
  </si>
  <si>
    <t>18.05.2018</t>
  </si>
  <si>
    <t>18.06.2019</t>
  </si>
  <si>
    <t>13.173/2018</t>
  </si>
  <si>
    <t>Manutenção com Troca de Peças de Material de Informática</t>
  </si>
  <si>
    <t>ACRE JET INFORMÁTICA LTDA</t>
  </si>
  <si>
    <t>06.082.078/0001-89</t>
  </si>
  <si>
    <t>04.04.2018</t>
  </si>
  <si>
    <t>04.05.2019</t>
  </si>
  <si>
    <t>22.188/2018</t>
  </si>
  <si>
    <t>Contratação de Curso</t>
  </si>
  <si>
    <t>05.06.2018</t>
  </si>
  <si>
    <t>05.07.2018</t>
  </si>
  <si>
    <t>S.L.DE CASTRO-ME</t>
  </si>
  <si>
    <t>291/2017</t>
  </si>
  <si>
    <t>c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</si>
  <si>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</si>
  <si>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</si>
  <si>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</si>
  <si>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</si>
  <si>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</si>
  <si>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</si>
  <si>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</si>
  <si>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</si>
  <si>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</si>
  <si>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</si>
  <si>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</si>
  <si>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102/2018</t>
  </si>
  <si>
    <t>049/2018</t>
  </si>
  <si>
    <t>008/2018</t>
  </si>
  <si>
    <t>AUGUSTO S. DE ARAÚJO</t>
  </si>
  <si>
    <t>05.511.061/0001-37</t>
  </si>
  <si>
    <t>18.05.2019</t>
  </si>
  <si>
    <t>Fornecimento de Água Mineral sem Gás em Garrafas PET de 500ml</t>
  </si>
  <si>
    <t>Fornecimento de Água Mineral sem Gás em Garrafão de 20 litros</t>
  </si>
  <si>
    <t>007/2018</t>
  </si>
  <si>
    <t>M. J. SILVA FERNANDES</t>
  </si>
  <si>
    <t>10.569.175/0001-78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</si>
  <si>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</si>
  <si>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</si>
  <si>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</si>
  <si>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</si>
  <si>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</si>
  <si>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</si>
  <si>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</si>
  <si>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</si>
  <si>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</si>
  <si>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</si>
  <si>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</si>
  <si>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251/2018</t>
  </si>
  <si>
    <t>091/2018</t>
  </si>
  <si>
    <t>Locação de ônibus para Educação Fiscal</t>
  </si>
  <si>
    <t>009/2018</t>
  </si>
  <si>
    <t>A.A.J.DE MOURA</t>
  </si>
  <si>
    <t>14.577.649/0001-84</t>
  </si>
  <si>
    <t>07.11.2018</t>
  </si>
  <si>
    <t>07.11.2019</t>
  </si>
  <si>
    <t>07.08.2019</t>
  </si>
  <si>
    <r>
      <t xml:space="preserve">MÊS/ANO: </t>
    </r>
    <r>
      <rPr>
        <b/>
        <sz val="10"/>
        <color theme="1"/>
        <rFont val="Arial"/>
        <family val="2"/>
      </rPr>
      <t>JANEIRO A DEZEMBRO/2018</t>
    </r>
  </si>
  <si>
    <r>
      <t xml:space="preserve">DATA DA ÚLTIMA ATUALIZAÇÃO: </t>
    </r>
    <r>
      <rPr>
        <b/>
        <sz val="10"/>
        <color theme="1"/>
        <rFont val="Arial"/>
        <family val="2"/>
      </rPr>
      <t>19/02/2019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</si>
  <si>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</si>
  <si>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Marcelo Castro Macedo</t>
    </r>
  </si>
  <si>
    <r>
      <t xml:space="preserve">ÓRGÃO: </t>
    </r>
    <r>
      <rPr>
        <b/>
        <sz val="10"/>
        <color theme="1"/>
        <rFont val="Arial"/>
        <family val="2"/>
      </rPr>
      <t>SECRETARIA MUNICIPAL DE DESENVOLVIMENTO ECONÔMICO E FINANÇAS - SEFIN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</si>
</sst>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2">
    <xf numFmtId="0" fontId="0" fillId="0" borderId="0" xfId="0"/>
    <xf numFmtId="44" fontId="0" fillId="0" borderId="0" xfId="1" applyFont="1"/>
    <xf numFmtId="0" fontId="0" fillId="0" borderId="0" xfId="0" applyBorder="1"/>
    <xf numFmtId="0" fontId="1" fillId="0" borderId="0" xfId="0" applyFont="1" applyBorder="1" applyAlignment="1"/>
    <xf numFmtId="44" fontId="1" fillId="0" borderId="0" xfId="1" applyFont="1" applyBorder="1" applyAlignment="1"/>
    <xf numFmtId="0" fontId="1" fillId="0" borderId="0" xfId="0" applyFont="1" applyBorder="1" applyAlignment="1">
      <alignment horizontal="center"/>
    </xf>
    <xf numFmtId="44" fontId="1" fillId="0" borderId="0" xfId="1" applyFont="1" applyBorder="1" applyAlignment="1">
      <alignment horizontal="center"/>
    </xf>
    <xf numFmtId="0" fontId="0" fillId="0" borderId="0" xfId="0" applyBorder="1" applyAlignment="1">
      <alignment horizontal="left"/>
    </xf>
    <xf numFmtId="44" fontId="0" fillId="0" borderId="0" xfId="1" applyFont="1" applyBorder="1" applyAlignment="1">
      <alignment horizontal="left"/>
    </xf>
    <xf numFmtId="44" fontId="1" fillId="0" borderId="0" xfId="1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0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3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4" fontId="1" fillId="2" borderId="1" xfId="1" applyFont="1" applyFill="1" applyBorder="1" applyAlignment="1">
      <alignment vertical="center" wrapText="1"/>
    </xf>
    <xf numFmtId="44" fontId="4" fillId="2" borderId="5" xfId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44" fontId="1" fillId="2" borderId="3" xfId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6" fontId="1" fillId="2" borderId="1" xfId="0" quotePrefix="1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17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44" fontId="1" fillId="2" borderId="4" xfId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44" fontId="1" fillId="2" borderId="4" xfId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Border="1" applyAlignment="1"/>
    <xf numFmtId="44" fontId="2" fillId="0" borderId="0" xfId="1" applyFont="1" applyBorder="1" applyAlignment="1"/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4" fontId="1" fillId="2" borderId="4" xfId="1" applyFont="1" applyFill="1" applyBorder="1" applyAlignment="1">
      <alignment vertical="center" wrapText="1"/>
    </xf>
    <xf numFmtId="44" fontId="4" fillId="2" borderId="6" xfId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4" fontId="2" fillId="2" borderId="18" xfId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4" fontId="0" fillId="0" borderId="0" xfId="1" applyFont="1" applyAlignment="1"/>
    <xf numFmtId="44" fontId="2" fillId="0" borderId="1" xfId="1" applyFont="1" applyFill="1" applyBorder="1" applyAlignment="1">
      <alignment horizontal="center" vertical="center" wrapText="1"/>
    </xf>
    <xf numFmtId="44" fontId="4" fillId="2" borderId="6" xfId="1" applyFont="1" applyFill="1" applyBorder="1" applyAlignment="1">
      <alignment vertical="center" wrapText="1"/>
    </xf>
    <xf numFmtId="44" fontId="1" fillId="2" borderId="6" xfId="1" applyFont="1" applyFill="1" applyBorder="1" applyAlignment="1">
      <alignment vertical="center" wrapText="1"/>
    </xf>
    <xf numFmtId="44" fontId="4" fillId="2" borderId="5" xfId="1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vertical="center" wrapText="1"/>
    </xf>
    <xf numFmtId="44" fontId="1" fillId="2" borderId="2" xfId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right" vertical="center" wrapText="1"/>
    </xf>
    <xf numFmtId="44" fontId="1" fillId="2" borderId="5" xfId="1" applyFont="1" applyFill="1" applyBorder="1" applyAlignment="1">
      <alignment vertical="center"/>
    </xf>
    <xf numFmtId="44" fontId="1" fillId="2" borderId="4" xfId="1" applyFont="1" applyFill="1" applyBorder="1" applyAlignment="1">
      <alignment horizontal="right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44" fontId="0" fillId="0" borderId="0" xfId="1" applyFont="1" applyBorder="1"/>
    <xf numFmtId="44" fontId="0" fillId="0" borderId="1" xfId="1" applyFont="1" applyBorder="1"/>
    <xf numFmtId="44" fontId="1" fillId="0" borderId="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85725</xdr:rowOff>
    </xdr:from>
    <xdr:to>
      <xdr:col>1</xdr:col>
      <xdr:colOff>466725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zoomScaleNormal="100" workbookViewId="0">
      <selection activeCell="A8" sqref="A8:E8"/>
    </sheetView>
  </sheetViews>
  <sheetFormatPr defaultRowHeight="15" x14ac:dyDescent="0.25"/>
  <cols>
    <col min="1" max="1" width="6.42578125" customWidth="1"/>
    <col min="2" max="2" width="16.85546875" bestFit="1" customWidth="1"/>
    <col min="3" max="3" width="21.140625" customWidth="1"/>
    <col min="4" max="4" width="32.5703125" customWidth="1"/>
    <col min="5" max="5" width="13.7109375" customWidth="1"/>
    <col min="6" max="6" width="55.7109375" style="134" customWidth="1"/>
    <col min="7" max="7" width="18.140625" customWidth="1"/>
    <col min="8" max="8" width="12.5703125" bestFit="1" customWidth="1"/>
    <col min="9" max="9" width="50.140625" style="226" customWidth="1"/>
    <col min="10" max="10" width="21.5703125" customWidth="1"/>
    <col min="11" max="11" width="10.5703125" customWidth="1"/>
    <col min="12" max="12" width="21.5703125" style="1" customWidth="1"/>
    <col min="13" max="13" width="10.5703125" customWidth="1"/>
    <col min="14" max="14" width="11.5703125" customWidth="1"/>
    <col min="15" max="16" width="10.5703125" customWidth="1"/>
    <col min="17" max="17" width="12" customWidth="1"/>
    <col min="18" max="18" width="10.5703125" customWidth="1"/>
    <col min="19" max="19" width="10" bestFit="1" customWidth="1"/>
    <col min="20" max="20" width="13" customWidth="1"/>
    <col min="21" max="22" width="10.5703125" customWidth="1"/>
    <col min="23" max="23" width="14.7109375" customWidth="1"/>
    <col min="24" max="24" width="42.42578125" customWidth="1"/>
    <col min="25" max="25" width="13.7109375" customWidth="1"/>
    <col min="26" max="27" width="10.5703125" customWidth="1"/>
    <col min="28" max="28" width="17.42578125" style="1" customWidth="1"/>
    <col min="29" max="29" width="20.5703125" style="1" bestFit="1" customWidth="1"/>
    <col min="30" max="30" width="14.28515625" style="1" bestFit="1" customWidth="1"/>
    <col min="31" max="31" width="21" style="250" customWidth="1"/>
    <col min="32" max="32" width="18.7109375" style="1" customWidth="1"/>
    <col min="33" max="33" width="16.140625" style="1" customWidth="1"/>
    <col min="34" max="34" width="20.85546875" style="1" customWidth="1"/>
    <col min="35" max="35" width="11.5703125" customWidth="1"/>
    <col min="36" max="36" width="13.85546875" customWidth="1"/>
    <col min="37" max="37" width="33.140625" customWidth="1"/>
    <col min="38" max="38" width="13.140625" customWidth="1"/>
    <col min="39" max="39" width="14.5703125" customWidth="1"/>
    <col min="40" max="40" width="14.42578125" customWidth="1"/>
    <col min="41" max="41" width="13.85546875" customWidth="1"/>
    <col min="42" max="42" width="13.7109375" customWidth="1"/>
    <col min="43" max="43" width="13.28515625" customWidth="1"/>
    <col min="44" max="44" width="12.28515625" customWidth="1"/>
    <col min="53" max="53" width="10.140625" customWidth="1"/>
    <col min="55" max="55" width="7.5703125" bestFit="1" customWidth="1"/>
    <col min="56" max="56" width="6.28515625" bestFit="1" customWidth="1"/>
  </cols>
  <sheetData>
    <row r="1" spans="1:56" x14ac:dyDescent="0.25">
      <c r="A1" s="183"/>
      <c r="B1" s="183"/>
      <c r="C1" s="183"/>
      <c r="D1" s="183"/>
      <c r="E1" s="183"/>
      <c r="G1" s="183"/>
      <c r="H1" s="183"/>
      <c r="J1" s="183"/>
      <c r="K1" s="183"/>
      <c r="L1" s="236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236"/>
      <c r="AC1" s="236"/>
      <c r="AD1" s="236"/>
      <c r="AE1" s="236"/>
      <c r="AF1" s="236"/>
      <c r="AG1" s="236"/>
      <c r="AH1" s="23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56" x14ac:dyDescent="0.25">
      <c r="A2" s="183"/>
      <c r="B2" s="183"/>
      <c r="C2" s="183"/>
      <c r="D2" s="183"/>
      <c r="E2" s="183"/>
      <c r="G2" s="183"/>
      <c r="H2" s="183"/>
      <c r="J2" s="183"/>
      <c r="K2" s="183"/>
      <c r="L2" s="236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236"/>
      <c r="AC2" s="236"/>
      <c r="AD2" s="236"/>
      <c r="AE2" s="236"/>
      <c r="AF2" s="236"/>
      <c r="AG2" s="236"/>
      <c r="AH2" s="23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56" x14ac:dyDescent="0.25">
      <c r="A3" s="183"/>
      <c r="B3" s="183"/>
      <c r="C3" s="183"/>
      <c r="D3" s="183"/>
      <c r="E3" s="183"/>
      <c r="G3" s="183"/>
      <c r="H3" s="183"/>
      <c r="J3" s="183"/>
      <c r="K3" s="183"/>
      <c r="L3" s="236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236"/>
      <c r="AC3" s="236"/>
      <c r="AD3" s="236"/>
      <c r="AE3" s="236"/>
      <c r="AF3" s="236"/>
      <c r="AG3" s="236"/>
      <c r="AH3" s="23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56" s="187" customFormat="1" x14ac:dyDescent="0.25">
      <c r="A4" s="184" t="s">
        <v>51</v>
      </c>
      <c r="B4" s="184"/>
      <c r="C4" s="184"/>
      <c r="D4" s="184"/>
      <c r="E4" s="184"/>
      <c r="F4" s="219"/>
      <c r="G4" s="184"/>
      <c r="H4" s="184"/>
      <c r="I4" s="219"/>
      <c r="J4" s="184"/>
      <c r="K4" s="184"/>
      <c r="L4" s="185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5"/>
      <c r="AC4" s="185"/>
      <c r="AD4" s="185"/>
      <c r="AE4" s="185"/>
      <c r="AF4" s="185"/>
      <c r="AG4" s="185"/>
      <c r="AH4" s="185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6"/>
    </row>
    <row r="5" spans="1:56" x14ac:dyDescent="0.25">
      <c r="A5" s="2"/>
      <c r="B5" s="5"/>
      <c r="C5" s="5"/>
      <c r="D5" s="5"/>
      <c r="E5" s="5"/>
      <c r="F5" s="135"/>
      <c r="G5" s="5"/>
      <c r="H5" s="5"/>
      <c r="I5" s="219"/>
      <c r="J5" s="5"/>
      <c r="K5" s="5"/>
      <c r="L5" s="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6"/>
      <c r="AD5" s="6"/>
      <c r="AE5" s="6"/>
      <c r="AF5" s="6"/>
      <c r="AG5" s="6"/>
      <c r="AH5" s="6"/>
      <c r="AI5" s="5"/>
      <c r="AJ5" s="5"/>
      <c r="AK5" s="5"/>
      <c r="AL5" s="5"/>
      <c r="AM5" s="5"/>
      <c r="AN5" s="5"/>
      <c r="AO5" s="5"/>
      <c r="AP5" s="5"/>
      <c r="AQ5" s="5"/>
      <c r="AR5" s="5"/>
      <c r="AS5" s="2"/>
    </row>
    <row r="6" spans="1:56" s="187" customFormat="1" x14ac:dyDescent="0.25">
      <c r="A6" s="188" t="s">
        <v>339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</row>
    <row r="7" spans="1:56" x14ac:dyDescent="0.25">
      <c r="A7" s="180" t="s">
        <v>116</v>
      </c>
      <c r="B7" s="180"/>
      <c r="C7" s="180"/>
      <c r="D7" s="180"/>
      <c r="E7" s="180"/>
      <c r="F7" s="180"/>
      <c r="G7" s="180"/>
      <c r="H7" s="180"/>
      <c r="I7" s="180"/>
      <c r="J7" s="180"/>
      <c r="K7" s="7"/>
      <c r="L7" s="8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8"/>
      <c r="AC7" s="8"/>
      <c r="AD7" s="8"/>
      <c r="AE7" s="8"/>
      <c r="AF7" s="8"/>
      <c r="AG7" s="8"/>
      <c r="AH7" s="8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56" x14ac:dyDescent="0.25">
      <c r="A8" s="180" t="s">
        <v>93</v>
      </c>
      <c r="B8" s="180"/>
      <c r="C8" s="180"/>
      <c r="D8" s="180"/>
      <c r="E8" s="180"/>
      <c r="F8" s="135"/>
      <c r="G8" s="15"/>
      <c r="H8" s="15"/>
      <c r="I8" s="219"/>
      <c r="J8" s="15"/>
      <c r="K8" s="15"/>
      <c r="L8" s="9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9"/>
      <c r="AC8" s="9"/>
      <c r="AD8" s="9"/>
      <c r="AE8" s="9"/>
      <c r="AF8" s="9"/>
      <c r="AG8" s="9"/>
      <c r="AH8" s="9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56" x14ac:dyDescent="0.25">
      <c r="A9" s="2"/>
      <c r="B9" s="5"/>
      <c r="C9" s="5"/>
      <c r="D9" s="5"/>
      <c r="E9" s="5"/>
      <c r="F9" s="135"/>
      <c r="G9" s="5"/>
      <c r="H9" s="5"/>
      <c r="I9" s="219"/>
      <c r="J9" s="5"/>
      <c r="K9" s="5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s="6"/>
      <c r="AD9" s="6"/>
      <c r="AE9" s="6"/>
      <c r="AF9" s="6"/>
      <c r="AG9" s="6"/>
      <c r="AH9" s="6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56" x14ac:dyDescent="0.25">
      <c r="A10" s="3" t="s">
        <v>489</v>
      </c>
      <c r="B10" s="3"/>
      <c r="C10" s="3"/>
      <c r="D10" s="3"/>
      <c r="E10" s="3"/>
      <c r="F10" s="135"/>
      <c r="G10" s="3"/>
      <c r="H10" s="3"/>
      <c r="I10" s="219"/>
      <c r="J10" s="3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4"/>
      <c r="AD10" s="4"/>
      <c r="AE10" s="4"/>
      <c r="AF10" s="4"/>
      <c r="AG10" s="4"/>
      <c r="AH10" s="4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56" x14ac:dyDescent="0.25">
      <c r="A11" s="180" t="s">
        <v>485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6" x14ac:dyDescent="0.25">
      <c r="A12" s="180" t="s">
        <v>486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6" x14ac:dyDescent="0.25">
      <c r="A13" s="2"/>
      <c r="B13" s="5"/>
      <c r="C13" s="5"/>
      <c r="D13" s="5"/>
      <c r="E13" s="5"/>
      <c r="F13" s="135"/>
      <c r="G13" s="5"/>
      <c r="H13" s="5"/>
      <c r="I13" s="219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  <c r="AC13" s="6"/>
      <c r="AD13" s="6"/>
      <c r="AE13" s="6"/>
      <c r="AF13" s="6"/>
      <c r="AG13" s="6"/>
      <c r="AH13" s="6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2"/>
    </row>
    <row r="14" spans="1:56" ht="15.75" thickBot="1" x14ac:dyDescent="0.3">
      <c r="A14" s="189" t="s">
        <v>85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</row>
    <row r="15" spans="1:56" x14ac:dyDescent="0.25">
      <c r="A15" s="199" t="s">
        <v>55</v>
      </c>
      <c r="B15" s="200" t="s">
        <v>22</v>
      </c>
      <c r="C15" s="200"/>
      <c r="D15" s="200"/>
      <c r="E15" s="200"/>
      <c r="F15" s="200"/>
      <c r="G15" s="200"/>
      <c r="H15" s="201" t="s">
        <v>86</v>
      </c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 t="s">
        <v>95</v>
      </c>
      <c r="AJ15" s="201"/>
      <c r="AK15" s="201"/>
      <c r="AL15" s="201"/>
      <c r="AM15" s="201" t="s">
        <v>115</v>
      </c>
      <c r="AN15" s="201"/>
      <c r="AO15" s="201"/>
      <c r="AP15" s="201"/>
      <c r="AQ15" s="201"/>
      <c r="AR15" s="201"/>
      <c r="AS15" s="202" t="s">
        <v>87</v>
      </c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/>
    </row>
    <row r="16" spans="1:56" x14ac:dyDescent="0.25">
      <c r="A16" s="204"/>
      <c r="B16" s="181"/>
      <c r="C16" s="181"/>
      <c r="D16" s="181"/>
      <c r="E16" s="181"/>
      <c r="F16" s="181"/>
      <c r="G16" s="181"/>
      <c r="H16" s="181" t="s">
        <v>52</v>
      </c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 t="s">
        <v>53</v>
      </c>
      <c r="V16" s="181"/>
      <c r="W16" s="181"/>
      <c r="X16" s="181"/>
      <c r="Y16" s="181"/>
      <c r="Z16" s="181"/>
      <c r="AA16" s="181"/>
      <c r="AB16" s="181"/>
      <c r="AC16" s="181"/>
      <c r="AD16" s="181"/>
      <c r="AE16" s="237" t="s">
        <v>54</v>
      </c>
      <c r="AF16" s="237"/>
      <c r="AG16" s="237"/>
      <c r="AH16" s="237"/>
      <c r="AI16" s="181" t="s">
        <v>97</v>
      </c>
      <c r="AJ16" s="181" t="s">
        <v>98</v>
      </c>
      <c r="AK16" s="181" t="s">
        <v>96</v>
      </c>
      <c r="AL16" s="181" t="s">
        <v>99</v>
      </c>
      <c r="AM16" s="181" t="s">
        <v>104</v>
      </c>
      <c r="AN16" s="181" t="s">
        <v>105</v>
      </c>
      <c r="AO16" s="181" t="s">
        <v>106</v>
      </c>
      <c r="AP16" s="181" t="s">
        <v>108</v>
      </c>
      <c r="AQ16" s="181" t="s">
        <v>107</v>
      </c>
      <c r="AR16" s="181" t="s">
        <v>108</v>
      </c>
      <c r="AS16" s="181" t="s">
        <v>1</v>
      </c>
      <c r="AT16" s="190" t="s">
        <v>61</v>
      </c>
      <c r="AU16" s="191" t="s">
        <v>65</v>
      </c>
      <c r="AV16" s="191"/>
      <c r="AW16" s="191"/>
      <c r="AX16" s="191" t="s">
        <v>68</v>
      </c>
      <c r="AY16" s="191"/>
      <c r="AZ16" s="190" t="s">
        <v>69</v>
      </c>
      <c r="BA16" s="181" t="s">
        <v>84</v>
      </c>
      <c r="BB16" s="191" t="s">
        <v>72</v>
      </c>
      <c r="BC16" s="191"/>
      <c r="BD16" s="205"/>
    </row>
    <row r="17" spans="1:56" ht="51" x14ac:dyDescent="0.25">
      <c r="A17" s="204"/>
      <c r="B17" s="136" t="s">
        <v>6</v>
      </c>
      <c r="C17" s="136" t="s">
        <v>7</v>
      </c>
      <c r="D17" s="136" t="s">
        <v>0</v>
      </c>
      <c r="E17" s="136" t="s">
        <v>1</v>
      </c>
      <c r="F17" s="136" t="s">
        <v>2</v>
      </c>
      <c r="G17" s="136" t="s">
        <v>8</v>
      </c>
      <c r="H17" s="192" t="s">
        <v>9</v>
      </c>
      <c r="I17" s="136" t="s">
        <v>3</v>
      </c>
      <c r="J17" s="136" t="s">
        <v>20</v>
      </c>
      <c r="K17" s="136" t="s">
        <v>10</v>
      </c>
      <c r="L17" s="193" t="s">
        <v>49</v>
      </c>
      <c r="M17" s="136" t="s">
        <v>15</v>
      </c>
      <c r="N17" s="136" t="s">
        <v>14</v>
      </c>
      <c r="O17" s="136" t="s">
        <v>13</v>
      </c>
      <c r="P17" s="136" t="s">
        <v>4</v>
      </c>
      <c r="Q17" s="136" t="s">
        <v>94</v>
      </c>
      <c r="R17" s="136" t="s">
        <v>56</v>
      </c>
      <c r="S17" s="136" t="s">
        <v>57</v>
      </c>
      <c r="T17" s="136" t="s">
        <v>5</v>
      </c>
      <c r="U17" s="136" t="s">
        <v>11</v>
      </c>
      <c r="V17" s="136" t="s">
        <v>10</v>
      </c>
      <c r="W17" s="136" t="s">
        <v>15</v>
      </c>
      <c r="X17" s="136" t="s">
        <v>12</v>
      </c>
      <c r="Y17" s="136" t="s">
        <v>14</v>
      </c>
      <c r="Z17" s="136" t="s">
        <v>13</v>
      </c>
      <c r="AA17" s="136" t="s">
        <v>16</v>
      </c>
      <c r="AB17" s="193" t="s">
        <v>17</v>
      </c>
      <c r="AC17" s="193" t="s">
        <v>18</v>
      </c>
      <c r="AD17" s="193" t="s">
        <v>19</v>
      </c>
      <c r="AE17" s="193" t="s">
        <v>23</v>
      </c>
      <c r="AF17" s="193" t="s">
        <v>311</v>
      </c>
      <c r="AG17" s="193" t="s">
        <v>312</v>
      </c>
      <c r="AH17" s="193" t="s">
        <v>21</v>
      </c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90"/>
      <c r="AU17" s="194" t="s">
        <v>62</v>
      </c>
      <c r="AV17" s="194" t="s">
        <v>63</v>
      </c>
      <c r="AW17" s="194" t="s">
        <v>64</v>
      </c>
      <c r="AX17" s="194" t="s">
        <v>66</v>
      </c>
      <c r="AY17" s="195" t="s">
        <v>67</v>
      </c>
      <c r="AZ17" s="190"/>
      <c r="BA17" s="181"/>
      <c r="BB17" s="194" t="s">
        <v>62</v>
      </c>
      <c r="BC17" s="194" t="s">
        <v>71</v>
      </c>
      <c r="BD17" s="206" t="s">
        <v>70</v>
      </c>
    </row>
    <row r="18" spans="1:56" ht="15.75" thickBot="1" x14ac:dyDescent="0.3">
      <c r="A18" s="207"/>
      <c r="B18" s="208" t="s">
        <v>24</v>
      </c>
      <c r="C18" s="208" t="s">
        <v>25</v>
      </c>
      <c r="D18" s="209" t="s">
        <v>48</v>
      </c>
      <c r="E18" s="208" t="s">
        <v>26</v>
      </c>
      <c r="F18" s="208" t="s">
        <v>27</v>
      </c>
      <c r="G18" s="208" t="s">
        <v>28</v>
      </c>
      <c r="H18" s="209" t="s">
        <v>29</v>
      </c>
      <c r="I18" s="210" t="s">
        <v>30</v>
      </c>
      <c r="J18" s="210" t="s">
        <v>31</v>
      </c>
      <c r="K18" s="210" t="s">
        <v>32</v>
      </c>
      <c r="L18" s="211" t="s">
        <v>33</v>
      </c>
      <c r="M18" s="210" t="s">
        <v>34</v>
      </c>
      <c r="N18" s="210" t="s">
        <v>35</v>
      </c>
      <c r="O18" s="210" t="s">
        <v>36</v>
      </c>
      <c r="P18" s="210" t="s">
        <v>37</v>
      </c>
      <c r="Q18" s="210" t="s">
        <v>38</v>
      </c>
      <c r="R18" s="210" t="s">
        <v>39</v>
      </c>
      <c r="S18" s="210" t="s">
        <v>50</v>
      </c>
      <c r="T18" s="210" t="s">
        <v>40</v>
      </c>
      <c r="U18" s="210" t="s">
        <v>58</v>
      </c>
      <c r="V18" s="210" t="s">
        <v>41</v>
      </c>
      <c r="W18" s="210" t="s">
        <v>42</v>
      </c>
      <c r="X18" s="210" t="s">
        <v>43</v>
      </c>
      <c r="Y18" s="210" t="s">
        <v>44</v>
      </c>
      <c r="Z18" s="210" t="s">
        <v>45</v>
      </c>
      <c r="AA18" s="210" t="s">
        <v>46</v>
      </c>
      <c r="AB18" s="211" t="s">
        <v>59</v>
      </c>
      <c r="AC18" s="211" t="s">
        <v>47</v>
      </c>
      <c r="AD18" s="211" t="s">
        <v>88</v>
      </c>
      <c r="AE18" s="211" t="s">
        <v>91</v>
      </c>
      <c r="AF18" s="211" t="s">
        <v>60</v>
      </c>
      <c r="AG18" s="211" t="s">
        <v>89</v>
      </c>
      <c r="AH18" s="211" t="s">
        <v>92</v>
      </c>
      <c r="AI18" s="210" t="s">
        <v>73</v>
      </c>
      <c r="AJ18" s="210" t="s">
        <v>74</v>
      </c>
      <c r="AK18" s="210" t="s">
        <v>75</v>
      </c>
      <c r="AL18" s="210" t="s">
        <v>76</v>
      </c>
      <c r="AM18" s="212" t="s">
        <v>77</v>
      </c>
      <c r="AN18" s="212" t="s">
        <v>78</v>
      </c>
      <c r="AO18" s="212" t="s">
        <v>79</v>
      </c>
      <c r="AP18" s="212" t="s">
        <v>80</v>
      </c>
      <c r="AQ18" s="212" t="s">
        <v>81</v>
      </c>
      <c r="AR18" s="212" t="s">
        <v>82</v>
      </c>
      <c r="AS18" s="213" t="s">
        <v>83</v>
      </c>
      <c r="AT18" s="213" t="s">
        <v>90</v>
      </c>
      <c r="AU18" s="213" t="s">
        <v>100</v>
      </c>
      <c r="AV18" s="213" t="s">
        <v>101</v>
      </c>
      <c r="AW18" s="213" t="s">
        <v>102</v>
      </c>
      <c r="AX18" s="213" t="s">
        <v>109</v>
      </c>
      <c r="AY18" s="213" t="s">
        <v>103</v>
      </c>
      <c r="AZ18" s="213" t="s">
        <v>110</v>
      </c>
      <c r="BA18" s="213" t="s">
        <v>111</v>
      </c>
      <c r="BB18" s="213" t="s">
        <v>112</v>
      </c>
      <c r="BC18" s="213" t="s">
        <v>113</v>
      </c>
      <c r="BD18" s="214" t="s">
        <v>114</v>
      </c>
    </row>
    <row r="19" spans="1:56" ht="25.5" x14ac:dyDescent="0.25">
      <c r="A19" s="215">
        <v>1</v>
      </c>
      <c r="B19" s="150" t="s">
        <v>174</v>
      </c>
      <c r="C19" s="150" t="s">
        <v>175</v>
      </c>
      <c r="D19" s="150" t="s">
        <v>164</v>
      </c>
      <c r="E19" s="150" t="s">
        <v>161</v>
      </c>
      <c r="F19" s="220" t="s">
        <v>176</v>
      </c>
      <c r="G19" s="196">
        <v>11653</v>
      </c>
      <c r="H19" s="150" t="s">
        <v>172</v>
      </c>
      <c r="I19" s="227" t="s">
        <v>177</v>
      </c>
      <c r="J19" s="143" t="s">
        <v>178</v>
      </c>
      <c r="K19" s="144" t="s">
        <v>179</v>
      </c>
      <c r="L19" s="197">
        <v>199999.92</v>
      </c>
      <c r="M19" s="141">
        <v>11752</v>
      </c>
      <c r="N19" s="144" t="s">
        <v>180</v>
      </c>
      <c r="O19" s="144" t="s">
        <v>181</v>
      </c>
      <c r="P19" s="143">
        <v>1</v>
      </c>
      <c r="Q19" s="143"/>
      <c r="R19" s="143"/>
      <c r="S19" s="143"/>
      <c r="T19" s="143" t="s">
        <v>182</v>
      </c>
      <c r="U19" s="144" t="s">
        <v>340</v>
      </c>
      <c r="V19" s="101" t="s">
        <v>341</v>
      </c>
      <c r="W19" s="141" t="s">
        <v>342</v>
      </c>
      <c r="X19" s="144" t="s">
        <v>343</v>
      </c>
      <c r="Y19" s="101" t="s">
        <v>344</v>
      </c>
      <c r="Z19" s="144" t="s">
        <v>345</v>
      </c>
      <c r="AA19" s="143"/>
      <c r="AB19" s="146"/>
      <c r="AC19" s="198"/>
      <c r="AD19" s="146"/>
      <c r="AE19" s="146">
        <f>L19</f>
        <v>199999.92</v>
      </c>
      <c r="AF19" s="238">
        <f>178605.85+240474.23</f>
        <v>419080.08</v>
      </c>
      <c r="AG19" s="238">
        <f>19903.46+19903.46+322.07+135.46+19822.45+19986.76+63.86+19834.02+74.22+19903.46+19967.6+20032.11+20022.98+20085.16+19907.98+20002.08</f>
        <v>239967.13</v>
      </c>
      <c r="AH19" s="239">
        <f>AG19+AF19</f>
        <v>659047.21</v>
      </c>
      <c r="AI19" s="148"/>
      <c r="AJ19" s="144"/>
      <c r="AK19" s="143"/>
      <c r="AL19" s="144"/>
      <c r="AM19" s="139"/>
      <c r="AN19" s="139"/>
      <c r="AO19" s="139"/>
      <c r="AP19" s="139"/>
      <c r="AQ19" s="139"/>
      <c r="AR19" s="139"/>
      <c r="AS19" s="137"/>
      <c r="AT19" s="137"/>
      <c r="AU19" s="137"/>
      <c r="AV19" s="137"/>
      <c r="AW19" s="137"/>
      <c r="AX19" s="138"/>
      <c r="AY19" s="138"/>
      <c r="AZ19" s="138"/>
      <c r="BA19" s="138"/>
      <c r="BB19" s="138"/>
      <c r="BC19" s="138"/>
      <c r="BD19" s="138"/>
    </row>
    <row r="20" spans="1:56" x14ac:dyDescent="0.25">
      <c r="A20" s="216">
        <f>A19+1</f>
        <v>2</v>
      </c>
      <c r="B20" s="161" t="s">
        <v>155</v>
      </c>
      <c r="C20" s="158" t="s">
        <v>154</v>
      </c>
      <c r="D20" s="161" t="s">
        <v>117</v>
      </c>
      <c r="E20" s="161" t="s">
        <v>118</v>
      </c>
      <c r="F20" s="221" t="s">
        <v>143</v>
      </c>
      <c r="G20" s="170">
        <v>10909</v>
      </c>
      <c r="H20" s="161" t="s">
        <v>142</v>
      </c>
      <c r="I20" s="228" t="s">
        <v>140</v>
      </c>
      <c r="J20" s="158" t="s">
        <v>141</v>
      </c>
      <c r="K20" s="69" t="s">
        <v>144</v>
      </c>
      <c r="L20" s="88">
        <v>556998</v>
      </c>
      <c r="M20" s="34">
        <v>10997</v>
      </c>
      <c r="N20" s="69" t="s">
        <v>144</v>
      </c>
      <c r="O20" s="69" t="s">
        <v>133</v>
      </c>
      <c r="P20" s="158">
        <v>1</v>
      </c>
      <c r="Q20" s="158">
        <v>0</v>
      </c>
      <c r="R20" s="158"/>
      <c r="S20" s="158"/>
      <c r="T20" s="158" t="s">
        <v>120</v>
      </c>
      <c r="U20" s="69" t="s">
        <v>134</v>
      </c>
      <c r="V20" s="69" t="s">
        <v>133</v>
      </c>
      <c r="W20" s="34">
        <v>11252</v>
      </c>
      <c r="X20" s="69" t="s">
        <v>135</v>
      </c>
      <c r="Y20" s="69" t="s">
        <v>133</v>
      </c>
      <c r="Z20" s="69" t="s">
        <v>156</v>
      </c>
      <c r="AA20" s="158">
        <v>0</v>
      </c>
      <c r="AB20" s="167">
        <v>0</v>
      </c>
      <c r="AC20" s="167">
        <v>0</v>
      </c>
      <c r="AD20" s="167">
        <v>0</v>
      </c>
      <c r="AE20" s="167">
        <f>L20-AD20+AC20</f>
        <v>556998</v>
      </c>
      <c r="AF20" s="167">
        <f>52033.87+99621.97+83305.18+119742.26+84709.39</f>
        <v>439412.67</v>
      </c>
      <c r="AG20" s="240">
        <f>32123.02</f>
        <v>32123.02</v>
      </c>
      <c r="AH20" s="167">
        <f>AF20+AG20</f>
        <v>471535.69</v>
      </c>
      <c r="AI20" s="90" t="s">
        <v>145</v>
      </c>
      <c r="AJ20" s="34">
        <v>10909</v>
      </c>
      <c r="AK20" s="158" t="s">
        <v>146</v>
      </c>
      <c r="AL20" s="34">
        <v>10909</v>
      </c>
      <c r="AM20" s="154"/>
      <c r="AN20" s="154"/>
      <c r="AO20" s="154"/>
      <c r="AP20" s="154"/>
      <c r="AQ20" s="154"/>
      <c r="AR20" s="154"/>
      <c r="AS20" s="156"/>
      <c r="AT20" s="156"/>
      <c r="AU20" s="156"/>
      <c r="AV20" s="156"/>
      <c r="AW20" s="156"/>
      <c r="AX20" s="14"/>
      <c r="AY20" s="14"/>
      <c r="AZ20" s="14"/>
      <c r="BA20" s="14"/>
      <c r="BB20" s="14"/>
      <c r="BC20" s="14"/>
      <c r="BD20" s="14"/>
    </row>
    <row r="21" spans="1:56" ht="63.75" x14ac:dyDescent="0.25">
      <c r="A21" s="217"/>
      <c r="B21" s="163"/>
      <c r="C21" s="159"/>
      <c r="D21" s="163"/>
      <c r="E21" s="163"/>
      <c r="F21" s="222"/>
      <c r="G21" s="171"/>
      <c r="H21" s="163"/>
      <c r="I21" s="229"/>
      <c r="J21" s="159"/>
      <c r="K21" s="69"/>
      <c r="L21" s="88"/>
      <c r="M21" s="34"/>
      <c r="N21" s="69"/>
      <c r="O21" s="69"/>
      <c r="P21" s="159"/>
      <c r="Q21" s="159"/>
      <c r="R21" s="159"/>
      <c r="S21" s="159"/>
      <c r="T21" s="159"/>
      <c r="U21" s="69" t="s">
        <v>356</v>
      </c>
      <c r="V21" s="69" t="s">
        <v>357</v>
      </c>
      <c r="W21" s="34" t="s">
        <v>358</v>
      </c>
      <c r="X21" s="69" t="s">
        <v>359</v>
      </c>
      <c r="Y21" s="69" t="s">
        <v>360</v>
      </c>
      <c r="Z21" s="69" t="s">
        <v>361</v>
      </c>
      <c r="AA21" s="159"/>
      <c r="AB21" s="169"/>
      <c r="AC21" s="169"/>
      <c r="AD21" s="169"/>
      <c r="AE21" s="169"/>
      <c r="AF21" s="169"/>
      <c r="AG21" s="241"/>
      <c r="AH21" s="169"/>
      <c r="AI21" s="90"/>
      <c r="AJ21" s="34"/>
      <c r="AK21" s="159"/>
      <c r="AL21" s="34"/>
      <c r="AM21" s="155"/>
      <c r="AN21" s="155"/>
      <c r="AO21" s="155"/>
      <c r="AP21" s="155"/>
      <c r="AQ21" s="155"/>
      <c r="AR21" s="155"/>
      <c r="AS21" s="157"/>
      <c r="AT21" s="157"/>
      <c r="AU21" s="157"/>
      <c r="AV21" s="157"/>
      <c r="AW21" s="157"/>
      <c r="AX21" s="17"/>
      <c r="AY21" s="17"/>
      <c r="AZ21" s="17"/>
      <c r="BA21" s="17"/>
      <c r="BB21" s="17"/>
      <c r="BC21" s="17"/>
      <c r="BD21" s="17"/>
    </row>
    <row r="22" spans="1:56" ht="25.5" x14ac:dyDescent="0.25">
      <c r="A22" s="216">
        <f>A20+1</f>
        <v>3</v>
      </c>
      <c r="B22" s="29" t="s">
        <v>210</v>
      </c>
      <c r="C22" s="30">
        <v>65</v>
      </c>
      <c r="D22" s="30" t="s">
        <v>137</v>
      </c>
      <c r="E22" s="30" t="s">
        <v>211</v>
      </c>
      <c r="F22" s="223" t="s">
        <v>212</v>
      </c>
      <c r="G22" s="28">
        <v>11580</v>
      </c>
      <c r="H22" s="31" t="s">
        <v>213</v>
      </c>
      <c r="I22" s="230" t="s">
        <v>214</v>
      </c>
      <c r="J22" s="77" t="s">
        <v>215</v>
      </c>
      <c r="K22" s="77" t="s">
        <v>216</v>
      </c>
      <c r="L22" s="145">
        <v>476338</v>
      </c>
      <c r="M22" s="75">
        <v>11804</v>
      </c>
      <c r="N22" s="77" t="s">
        <v>216</v>
      </c>
      <c r="O22" s="91" t="s">
        <v>217</v>
      </c>
      <c r="P22" s="77">
        <v>1</v>
      </c>
      <c r="Q22" s="77"/>
      <c r="R22" s="77"/>
      <c r="S22" s="77"/>
      <c r="T22" s="77"/>
      <c r="U22" s="69" t="s">
        <v>340</v>
      </c>
      <c r="V22" s="69" t="s">
        <v>408</v>
      </c>
      <c r="W22" s="34" t="s">
        <v>409</v>
      </c>
      <c r="X22" s="69" t="s">
        <v>135</v>
      </c>
      <c r="Y22" s="69" t="s">
        <v>410</v>
      </c>
      <c r="Z22" s="69" t="s">
        <v>411</v>
      </c>
      <c r="AA22" s="69"/>
      <c r="AB22" s="66"/>
      <c r="AC22" s="66"/>
      <c r="AD22" s="66"/>
      <c r="AE22" s="145">
        <f>L22</f>
        <v>476338</v>
      </c>
      <c r="AF22" s="145">
        <v>294178.09999999998</v>
      </c>
      <c r="AG22" s="89">
        <f>10277.68+22320.95+112243.55+32935.47+31135.2+470.43+7013.65+236.9+10752.02+10425.19+10295.25+9246.58+8807.83+8292.36+8832.54</f>
        <v>283285.59999999992</v>
      </c>
      <c r="AH22" s="145">
        <f>AF22+AG22</f>
        <v>577463.69999999995</v>
      </c>
      <c r="AI22" s="92"/>
      <c r="AJ22" s="75"/>
      <c r="AK22" s="77"/>
      <c r="AL22" s="77"/>
      <c r="AM22" s="87"/>
      <c r="AN22" s="87"/>
      <c r="AO22" s="87"/>
      <c r="AP22" s="87"/>
      <c r="AQ22" s="87"/>
      <c r="AR22" s="87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</row>
    <row r="23" spans="1:56" x14ac:dyDescent="0.25">
      <c r="A23" s="217"/>
      <c r="B23" s="161" t="s">
        <v>147</v>
      </c>
      <c r="C23" s="161" t="s">
        <v>148</v>
      </c>
      <c r="D23" s="161" t="s">
        <v>117</v>
      </c>
      <c r="E23" s="161" t="s">
        <v>118</v>
      </c>
      <c r="F23" s="221" t="s">
        <v>469</v>
      </c>
      <c r="G23" s="164" t="s">
        <v>149</v>
      </c>
      <c r="H23" s="177" t="s">
        <v>150</v>
      </c>
      <c r="I23" s="231" t="s">
        <v>151</v>
      </c>
      <c r="J23" s="158" t="s">
        <v>152</v>
      </c>
      <c r="K23" s="158" t="s">
        <v>158</v>
      </c>
      <c r="L23" s="167">
        <v>432000</v>
      </c>
      <c r="M23" s="164">
        <v>11161</v>
      </c>
      <c r="N23" s="158" t="s">
        <v>158</v>
      </c>
      <c r="O23" s="158" t="s">
        <v>159</v>
      </c>
      <c r="P23" s="158">
        <v>1</v>
      </c>
      <c r="Q23" s="158"/>
      <c r="R23" s="158"/>
      <c r="S23" s="158"/>
      <c r="T23" s="158" t="s">
        <v>120</v>
      </c>
      <c r="U23" s="69" t="s">
        <v>134</v>
      </c>
      <c r="V23" s="69" t="s">
        <v>159</v>
      </c>
      <c r="W23" s="69">
        <v>11427</v>
      </c>
      <c r="X23" s="69" t="s">
        <v>135</v>
      </c>
      <c r="Y23" s="158" t="s">
        <v>275</v>
      </c>
      <c r="Z23" s="158" t="s">
        <v>276</v>
      </c>
      <c r="AA23" s="69"/>
      <c r="AB23" s="167">
        <f>L23+AC24+AC25</f>
        <v>495089.47</v>
      </c>
      <c r="AC23" s="66"/>
      <c r="AD23" s="167"/>
      <c r="AE23" s="167">
        <f>L23+AC25+AC24</f>
        <v>495089.47</v>
      </c>
      <c r="AF23" s="167">
        <f>27600+432000+417626.29+390894.7+88178.94+494073.64</f>
        <v>1850373.5699999998</v>
      </c>
      <c r="AG23" s="167">
        <f>44089.47+44089.47+44089.47+44089.47+44089.47+44089.47+44089.47+44089.47+44089.47</f>
        <v>396805.23</v>
      </c>
      <c r="AH23" s="167">
        <f t="shared" ref="AH23" si="0">AF23+AG23</f>
        <v>2247178.7999999998</v>
      </c>
      <c r="AI23" s="173" t="s">
        <v>153</v>
      </c>
      <c r="AJ23" s="164" t="s">
        <v>149</v>
      </c>
      <c r="AK23" s="158" t="s">
        <v>157</v>
      </c>
      <c r="AL23" s="164" t="s">
        <v>149</v>
      </c>
      <c r="AM23" s="154"/>
      <c r="AN23" s="154"/>
      <c r="AO23" s="154"/>
      <c r="AP23" s="154"/>
      <c r="AQ23" s="154"/>
      <c r="AR23" s="154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4"/>
      <c r="BD23" s="14"/>
    </row>
    <row r="24" spans="1:56" x14ac:dyDescent="0.25">
      <c r="A24" s="216">
        <f>A22+1</f>
        <v>4</v>
      </c>
      <c r="B24" s="162"/>
      <c r="C24" s="162"/>
      <c r="D24" s="162"/>
      <c r="E24" s="162"/>
      <c r="F24" s="224"/>
      <c r="G24" s="165"/>
      <c r="H24" s="178"/>
      <c r="I24" s="232"/>
      <c r="J24" s="160"/>
      <c r="K24" s="160"/>
      <c r="L24" s="168"/>
      <c r="M24" s="165"/>
      <c r="N24" s="160"/>
      <c r="O24" s="160"/>
      <c r="P24" s="160"/>
      <c r="Q24" s="160"/>
      <c r="R24" s="160"/>
      <c r="S24" s="160"/>
      <c r="T24" s="160"/>
      <c r="U24" s="69" t="s">
        <v>136</v>
      </c>
      <c r="V24" s="69" t="s">
        <v>162</v>
      </c>
      <c r="W24" s="34">
        <v>11537</v>
      </c>
      <c r="X24" s="69" t="s">
        <v>163</v>
      </c>
      <c r="Y24" s="160"/>
      <c r="Z24" s="160"/>
      <c r="AA24" s="94">
        <v>8.5000000000000006E-2</v>
      </c>
      <c r="AB24" s="168"/>
      <c r="AC24" s="66">
        <v>3089.47</v>
      </c>
      <c r="AD24" s="168"/>
      <c r="AE24" s="168"/>
      <c r="AF24" s="168"/>
      <c r="AG24" s="168"/>
      <c r="AH24" s="168"/>
      <c r="AI24" s="174"/>
      <c r="AJ24" s="165"/>
      <c r="AK24" s="160"/>
      <c r="AL24" s="165"/>
      <c r="AM24" s="176"/>
      <c r="AN24" s="176"/>
      <c r="AO24" s="176"/>
      <c r="AP24" s="176"/>
      <c r="AQ24" s="176"/>
      <c r="AR24" s="176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20"/>
      <c r="BD24" s="20"/>
    </row>
    <row r="25" spans="1:56" ht="51" x14ac:dyDescent="0.25">
      <c r="A25" s="217"/>
      <c r="B25" s="163"/>
      <c r="C25" s="163"/>
      <c r="D25" s="163"/>
      <c r="E25" s="163"/>
      <c r="F25" s="222"/>
      <c r="G25" s="166"/>
      <c r="H25" s="179"/>
      <c r="I25" s="233"/>
      <c r="J25" s="159"/>
      <c r="K25" s="159"/>
      <c r="L25" s="169"/>
      <c r="M25" s="166"/>
      <c r="N25" s="159"/>
      <c r="O25" s="159"/>
      <c r="P25" s="159"/>
      <c r="Q25" s="159"/>
      <c r="R25" s="159"/>
      <c r="S25" s="159"/>
      <c r="T25" s="159"/>
      <c r="U25" s="69" t="s">
        <v>218</v>
      </c>
      <c r="V25" s="69" t="s">
        <v>277</v>
      </c>
      <c r="W25" s="34" t="s">
        <v>278</v>
      </c>
      <c r="X25" s="69" t="s">
        <v>279</v>
      </c>
      <c r="Y25" s="159"/>
      <c r="Z25" s="159"/>
      <c r="AA25" s="94">
        <v>0.1389</v>
      </c>
      <c r="AB25" s="169"/>
      <c r="AC25" s="66">
        <v>60000</v>
      </c>
      <c r="AD25" s="169"/>
      <c r="AE25" s="169"/>
      <c r="AF25" s="169"/>
      <c r="AG25" s="169"/>
      <c r="AH25" s="169"/>
      <c r="AI25" s="175"/>
      <c r="AJ25" s="166"/>
      <c r="AK25" s="159"/>
      <c r="AL25" s="166"/>
      <c r="AM25" s="155"/>
      <c r="AN25" s="155"/>
      <c r="AO25" s="155"/>
      <c r="AP25" s="155"/>
      <c r="AQ25" s="155"/>
      <c r="AR25" s="155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7"/>
      <c r="BD25" s="17"/>
    </row>
    <row r="26" spans="1:56" ht="89.25" x14ac:dyDescent="0.25">
      <c r="A26" s="216">
        <v>5</v>
      </c>
      <c r="B26" s="10" t="s">
        <v>121</v>
      </c>
      <c r="C26" s="10"/>
      <c r="D26" s="10" t="s">
        <v>122</v>
      </c>
      <c r="E26" s="10"/>
      <c r="F26" s="225" t="s">
        <v>123</v>
      </c>
      <c r="G26" s="11"/>
      <c r="H26" s="12" t="s">
        <v>124</v>
      </c>
      <c r="I26" s="234" t="s">
        <v>125</v>
      </c>
      <c r="J26" s="69" t="s">
        <v>126</v>
      </c>
      <c r="K26" s="69" t="s">
        <v>127</v>
      </c>
      <c r="L26" s="66">
        <v>139000</v>
      </c>
      <c r="M26" s="34">
        <v>11273</v>
      </c>
      <c r="N26" s="69" t="s">
        <v>128</v>
      </c>
      <c r="O26" s="69" t="s">
        <v>129</v>
      </c>
      <c r="P26" s="69">
        <v>1</v>
      </c>
      <c r="Q26" s="69"/>
      <c r="R26" s="69"/>
      <c r="S26" s="69"/>
      <c r="T26" s="69" t="s">
        <v>120</v>
      </c>
      <c r="U26" s="69" t="s">
        <v>332</v>
      </c>
      <c r="V26" s="69" t="s">
        <v>333</v>
      </c>
      <c r="W26" s="34" t="s">
        <v>334</v>
      </c>
      <c r="X26" s="69" t="s">
        <v>335</v>
      </c>
      <c r="Y26" s="69" t="s">
        <v>336</v>
      </c>
      <c r="Z26" s="69" t="s">
        <v>337</v>
      </c>
      <c r="AA26" s="94">
        <v>0.25</v>
      </c>
      <c r="AB26" s="66"/>
      <c r="AC26" s="66">
        <v>34750</v>
      </c>
      <c r="AD26" s="66"/>
      <c r="AE26" s="66">
        <f>L26-AD26+AC26</f>
        <v>173750</v>
      </c>
      <c r="AF26" s="66">
        <f>137103.15+121632.65+196248.82+471.8+191471.21</f>
        <v>646927.63</v>
      </c>
      <c r="AG26" s="66">
        <f>173.33+320.53+1141.54+234.48+9545.59+173750</f>
        <v>185165.47</v>
      </c>
      <c r="AH26" s="242">
        <f t="shared" ref="AH26:AH27" si="1">AF26+AG26</f>
        <v>832093.1</v>
      </c>
      <c r="AI26" s="69"/>
      <c r="AJ26" s="69"/>
      <c r="AK26" s="69"/>
      <c r="AL26" s="69"/>
      <c r="AM26" s="95" t="s">
        <v>130</v>
      </c>
      <c r="AN26" s="95" t="s">
        <v>131</v>
      </c>
      <c r="AO26" s="34">
        <v>11247</v>
      </c>
      <c r="AP26" s="96" t="s">
        <v>132</v>
      </c>
      <c r="AQ26" s="34"/>
      <c r="AR26" s="96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ht="63.75" x14ac:dyDescent="0.25">
      <c r="A27" s="217"/>
      <c r="B27" s="19"/>
      <c r="C27" s="19"/>
      <c r="D27" s="19" t="s">
        <v>164</v>
      </c>
      <c r="E27" s="18" t="s">
        <v>161</v>
      </c>
      <c r="F27" s="223" t="s">
        <v>165</v>
      </c>
      <c r="G27" s="18">
        <v>11610</v>
      </c>
      <c r="H27" s="19" t="s">
        <v>170</v>
      </c>
      <c r="I27" s="234" t="s">
        <v>166</v>
      </c>
      <c r="J27" s="69" t="s">
        <v>167</v>
      </c>
      <c r="K27" s="34" t="s">
        <v>168</v>
      </c>
      <c r="L27" s="66">
        <v>14400</v>
      </c>
      <c r="M27" s="34">
        <v>11637</v>
      </c>
      <c r="N27" s="69" t="s">
        <v>168</v>
      </c>
      <c r="O27" s="69" t="s">
        <v>171</v>
      </c>
      <c r="P27" s="69">
        <v>1</v>
      </c>
      <c r="Q27" s="69"/>
      <c r="R27" s="69"/>
      <c r="S27" s="69"/>
      <c r="T27" s="69" t="s">
        <v>169</v>
      </c>
      <c r="U27" s="69" t="s">
        <v>305</v>
      </c>
      <c r="V27" s="69" t="s">
        <v>306</v>
      </c>
      <c r="W27" s="34" t="s">
        <v>243</v>
      </c>
      <c r="X27" s="69" t="s">
        <v>244</v>
      </c>
      <c r="Y27" s="69" t="s">
        <v>307</v>
      </c>
      <c r="Z27" s="69" t="s">
        <v>308</v>
      </c>
      <c r="AA27" s="69"/>
      <c r="AB27" s="66"/>
      <c r="AC27" s="66"/>
      <c r="AD27" s="243"/>
      <c r="AE27" s="66">
        <v>14400</v>
      </c>
      <c r="AF27" s="97">
        <f>3600+14400+16345.92</f>
        <v>34345.919999999998</v>
      </c>
      <c r="AG27" s="66">
        <f>1362.16+1362.16+1362.16+1362.16+1362.16+1362.16+1362.16+1362.16+1362.16+1362.16+2724.32</f>
        <v>16345.92</v>
      </c>
      <c r="AH27" s="197">
        <f t="shared" si="1"/>
        <v>50691.839999999997</v>
      </c>
      <c r="AI27" s="69"/>
      <c r="AJ27" s="34"/>
      <c r="AK27" s="69"/>
      <c r="AL27" s="69"/>
      <c r="AM27" s="95"/>
      <c r="AN27" s="95"/>
      <c r="AO27" s="34"/>
      <c r="AP27" s="69"/>
      <c r="AQ27" s="69"/>
      <c r="AR27" s="6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</row>
    <row r="28" spans="1:56" ht="25.5" x14ac:dyDescent="0.25">
      <c r="A28" s="216">
        <v>6</v>
      </c>
      <c r="B28" s="22" t="s">
        <v>183</v>
      </c>
      <c r="C28" s="22" t="s">
        <v>184</v>
      </c>
      <c r="D28" s="22" t="s">
        <v>164</v>
      </c>
      <c r="E28" s="23" t="s">
        <v>161</v>
      </c>
      <c r="F28" s="223" t="s">
        <v>185</v>
      </c>
      <c r="G28" s="21">
        <v>11760</v>
      </c>
      <c r="H28" s="22" t="s">
        <v>173</v>
      </c>
      <c r="I28" s="234" t="s">
        <v>186</v>
      </c>
      <c r="J28" s="69" t="s">
        <v>187</v>
      </c>
      <c r="K28" s="34" t="s">
        <v>188</v>
      </c>
      <c r="L28" s="66">
        <v>614249.17000000004</v>
      </c>
      <c r="M28" s="98">
        <v>11795</v>
      </c>
      <c r="N28" s="69" t="s">
        <v>188</v>
      </c>
      <c r="O28" s="69" t="s">
        <v>189</v>
      </c>
      <c r="P28" s="69">
        <v>1</v>
      </c>
      <c r="Q28" s="69"/>
      <c r="R28" s="69"/>
      <c r="S28" s="69"/>
      <c r="T28" s="69" t="s">
        <v>120</v>
      </c>
      <c r="U28" s="69" t="s">
        <v>399</v>
      </c>
      <c r="V28" s="69" t="s">
        <v>403</v>
      </c>
      <c r="W28" s="69" t="s">
        <v>404</v>
      </c>
      <c r="X28" s="69" t="s">
        <v>405</v>
      </c>
      <c r="Y28" s="69" t="s">
        <v>406</v>
      </c>
      <c r="Z28" s="69" t="s">
        <v>407</v>
      </c>
      <c r="AA28" s="94">
        <v>5.3699999999999998E-2</v>
      </c>
      <c r="AB28" s="66"/>
      <c r="AC28" s="244">
        <v>32985.18</v>
      </c>
      <c r="AD28" s="243"/>
      <c r="AE28" s="66">
        <f>L28+AC28</f>
        <v>647234.35000000009</v>
      </c>
      <c r="AF28" s="97">
        <f>196104.01+321754.68</f>
        <v>517858.69</v>
      </c>
      <c r="AG28" s="66">
        <f>39100.63+32959.26+32959.26+32959.26+21786.85+21786.85+21786.85+21786.85+21786.85+21786.85+43573.69</f>
        <v>312273.2</v>
      </c>
      <c r="AH28" s="245">
        <f t="shared" ref="AH28:AH31" si="2">AF28+AG28</f>
        <v>830131.89</v>
      </c>
      <c r="AI28" s="69"/>
      <c r="AJ28" s="34"/>
      <c r="AK28" s="69"/>
      <c r="AL28" s="69"/>
      <c r="AM28" s="99"/>
      <c r="AN28" s="99"/>
      <c r="AO28" s="34"/>
      <c r="AP28" s="69"/>
      <c r="AQ28" s="69"/>
      <c r="AR28" s="69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</row>
    <row r="29" spans="1:56" ht="38.25" x14ac:dyDescent="0.25">
      <c r="A29" s="217"/>
      <c r="B29" s="33" t="s">
        <v>190</v>
      </c>
      <c r="C29" s="33" t="s">
        <v>191</v>
      </c>
      <c r="D29" s="33" t="s">
        <v>164</v>
      </c>
      <c r="E29" s="23" t="s">
        <v>161</v>
      </c>
      <c r="F29" s="223" t="s">
        <v>192</v>
      </c>
      <c r="G29" s="35">
        <v>11770</v>
      </c>
      <c r="H29" s="33" t="s">
        <v>226</v>
      </c>
      <c r="I29" s="234" t="s">
        <v>194</v>
      </c>
      <c r="J29" s="69" t="s">
        <v>195</v>
      </c>
      <c r="K29" s="34" t="s">
        <v>224</v>
      </c>
      <c r="L29" s="66">
        <v>151200</v>
      </c>
      <c r="M29" s="34">
        <v>11969</v>
      </c>
      <c r="N29" s="69" t="s">
        <v>224</v>
      </c>
      <c r="O29" s="69" t="s">
        <v>225</v>
      </c>
      <c r="P29" s="69">
        <v>1</v>
      </c>
      <c r="Q29" s="69"/>
      <c r="R29" s="69"/>
      <c r="S29" s="69"/>
      <c r="T29" s="69" t="s">
        <v>120</v>
      </c>
      <c r="U29" s="69" t="s">
        <v>134</v>
      </c>
      <c r="V29" s="69" t="s">
        <v>400</v>
      </c>
      <c r="W29" s="34" t="s">
        <v>401</v>
      </c>
      <c r="X29" s="69" t="s">
        <v>135</v>
      </c>
      <c r="Y29" s="69" t="s">
        <v>402</v>
      </c>
      <c r="Z29" s="69" t="s">
        <v>310</v>
      </c>
      <c r="AA29" s="69"/>
      <c r="AB29" s="66"/>
      <c r="AC29" s="66"/>
      <c r="AD29" s="243"/>
      <c r="AE29" s="66">
        <f>L29</f>
        <v>151200</v>
      </c>
      <c r="AF29" s="97">
        <f>61200+111900</f>
        <v>173100</v>
      </c>
      <c r="AG29" s="66">
        <f>10800+10800+10800+10800+10800+10800+10800+10800+10800+10800+21600</f>
        <v>129600</v>
      </c>
      <c r="AH29" s="245">
        <f t="shared" si="2"/>
        <v>302700</v>
      </c>
      <c r="AI29" s="69"/>
      <c r="AJ29" s="34"/>
      <c r="AK29" s="69"/>
      <c r="AL29" s="69"/>
      <c r="AM29" s="99"/>
      <c r="AN29" s="99"/>
      <c r="AO29" s="34"/>
      <c r="AP29" s="69"/>
      <c r="AQ29" s="69"/>
      <c r="AR29" s="69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</row>
    <row r="30" spans="1:56" ht="25.5" x14ac:dyDescent="0.25">
      <c r="A30" s="216">
        <v>7</v>
      </c>
      <c r="B30" s="24" t="s">
        <v>196</v>
      </c>
      <c r="C30" s="24"/>
      <c r="D30" s="24" t="s">
        <v>139</v>
      </c>
      <c r="E30" s="23" t="s">
        <v>161</v>
      </c>
      <c r="F30" s="223" t="s">
        <v>197</v>
      </c>
      <c r="G30" s="25"/>
      <c r="H30" s="24" t="s">
        <v>198</v>
      </c>
      <c r="I30" s="234" t="s">
        <v>199</v>
      </c>
      <c r="J30" s="69" t="s">
        <v>200</v>
      </c>
      <c r="K30" s="34" t="s">
        <v>201</v>
      </c>
      <c r="L30" s="66">
        <v>30000</v>
      </c>
      <c r="M30" s="34">
        <v>11779</v>
      </c>
      <c r="N30" s="69" t="s">
        <v>201</v>
      </c>
      <c r="O30" s="69" t="s">
        <v>202</v>
      </c>
      <c r="P30" s="69">
        <v>1</v>
      </c>
      <c r="Q30" s="69"/>
      <c r="R30" s="69"/>
      <c r="S30" s="69"/>
      <c r="T30" s="69" t="s">
        <v>203</v>
      </c>
      <c r="U30" s="69" t="s">
        <v>346</v>
      </c>
      <c r="V30" s="69" t="s">
        <v>347</v>
      </c>
      <c r="W30" s="34" t="s">
        <v>350</v>
      </c>
      <c r="X30" s="69" t="s">
        <v>351</v>
      </c>
      <c r="Y30" s="69" t="s">
        <v>348</v>
      </c>
      <c r="Z30" s="69" t="s">
        <v>349</v>
      </c>
      <c r="AA30" s="69"/>
      <c r="AB30" s="66"/>
      <c r="AC30" s="66"/>
      <c r="AD30" s="243"/>
      <c r="AE30" s="66">
        <v>30000</v>
      </c>
      <c r="AF30" s="97">
        <f>18461.79+32541.25</f>
        <v>51003.040000000001</v>
      </c>
      <c r="AG30" s="66">
        <f>5429.89+7332.92</f>
        <v>12762.810000000001</v>
      </c>
      <c r="AH30" s="245">
        <f>AF30+AG30</f>
        <v>63765.850000000006</v>
      </c>
      <c r="AI30" s="69"/>
      <c r="AJ30" s="34"/>
      <c r="AK30" s="69"/>
      <c r="AL30" s="69"/>
      <c r="AM30" s="99"/>
      <c r="AN30" s="99"/>
      <c r="AO30" s="34"/>
      <c r="AP30" s="69"/>
      <c r="AQ30" s="69"/>
      <c r="AR30" s="69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ht="25.5" x14ac:dyDescent="0.25">
      <c r="A31" s="217"/>
      <c r="B31" s="26" t="s">
        <v>204</v>
      </c>
      <c r="C31" s="26"/>
      <c r="D31" s="26" t="s">
        <v>205</v>
      </c>
      <c r="E31" s="23" t="s">
        <v>206</v>
      </c>
      <c r="F31" s="223" t="s">
        <v>207</v>
      </c>
      <c r="G31" s="27"/>
      <c r="H31" s="26" t="s">
        <v>193</v>
      </c>
      <c r="I31" s="234" t="s">
        <v>160</v>
      </c>
      <c r="J31" s="36" t="s">
        <v>208</v>
      </c>
      <c r="K31" s="34" t="s">
        <v>209</v>
      </c>
      <c r="L31" s="66">
        <v>179284</v>
      </c>
      <c r="M31" s="34">
        <v>11804</v>
      </c>
      <c r="N31" s="69" t="s">
        <v>209</v>
      </c>
      <c r="O31" s="69" t="s">
        <v>250</v>
      </c>
      <c r="P31" s="69">
        <v>1</v>
      </c>
      <c r="Q31" s="69"/>
      <c r="R31" s="69"/>
      <c r="S31" s="69"/>
      <c r="T31" s="69" t="s">
        <v>120</v>
      </c>
      <c r="U31" s="69" t="s">
        <v>412</v>
      </c>
      <c r="V31" s="69" t="s">
        <v>413</v>
      </c>
      <c r="W31" s="34" t="s">
        <v>414</v>
      </c>
      <c r="X31" s="69" t="s">
        <v>405</v>
      </c>
      <c r="Y31" s="69" t="s">
        <v>415</v>
      </c>
      <c r="Z31" s="69" t="s">
        <v>416</v>
      </c>
      <c r="AA31" s="112">
        <v>0.25</v>
      </c>
      <c r="AB31" s="66"/>
      <c r="AC31" s="66">
        <v>19576.09</v>
      </c>
      <c r="AD31" s="243"/>
      <c r="AE31" s="66">
        <f>L31+AC31</f>
        <v>198860.09</v>
      </c>
      <c r="AF31" s="97">
        <f>44820.99+171385.1</f>
        <v>216206.09</v>
      </c>
      <c r="AG31" s="66">
        <f>11477.41+30367.43+16086.97+15659.9+16873.75+19576.08+14472.86+24679.3+19576.08+19576.08+19576.08</f>
        <v>207921.94</v>
      </c>
      <c r="AH31" s="245">
        <f t="shared" si="2"/>
        <v>424128.03</v>
      </c>
      <c r="AI31" s="69"/>
      <c r="AJ31" s="34"/>
      <c r="AK31" s="69"/>
      <c r="AL31" s="69"/>
      <c r="AM31" s="99"/>
      <c r="AN31" s="99"/>
      <c r="AO31" s="34"/>
      <c r="AP31" s="69"/>
      <c r="AQ31" s="69"/>
      <c r="AR31" s="69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</row>
    <row r="32" spans="1:56" ht="25.5" x14ac:dyDescent="0.25">
      <c r="A32" s="216">
        <v>8</v>
      </c>
      <c r="B32" s="33" t="s">
        <v>316</v>
      </c>
      <c r="C32" s="33"/>
      <c r="D32" s="33"/>
      <c r="E32" s="23" t="s">
        <v>206</v>
      </c>
      <c r="F32" s="223" t="s">
        <v>221</v>
      </c>
      <c r="G32" s="35"/>
      <c r="H32" s="68" t="s">
        <v>317</v>
      </c>
      <c r="I32" s="234" t="s">
        <v>222</v>
      </c>
      <c r="J32" s="36" t="s">
        <v>223</v>
      </c>
      <c r="K32" s="34" t="s">
        <v>318</v>
      </c>
      <c r="L32" s="66">
        <v>143561</v>
      </c>
      <c r="M32" s="34">
        <v>12220</v>
      </c>
      <c r="N32" s="69" t="s">
        <v>318</v>
      </c>
      <c r="O32" s="69" t="s">
        <v>319</v>
      </c>
      <c r="P32" s="69">
        <v>1</v>
      </c>
      <c r="Q32" s="69"/>
      <c r="R32" s="69"/>
      <c r="S32" s="69"/>
      <c r="T32" s="69" t="s">
        <v>119</v>
      </c>
      <c r="U32" s="69"/>
      <c r="V32" s="69"/>
      <c r="W32" s="69"/>
      <c r="X32" s="69"/>
      <c r="Y32" s="69"/>
      <c r="Z32" s="69"/>
      <c r="AA32" s="69"/>
      <c r="AB32" s="66"/>
      <c r="AC32" s="66"/>
      <c r="AD32" s="243"/>
      <c r="AE32" s="66">
        <f>L32</f>
        <v>143561</v>
      </c>
      <c r="AF32" s="97"/>
      <c r="AG32" s="66">
        <v>131173.87</v>
      </c>
      <c r="AH32" s="245">
        <f>AG32</f>
        <v>131173.87</v>
      </c>
      <c r="AI32" s="69"/>
      <c r="AJ32" s="34"/>
      <c r="AK32" s="69"/>
      <c r="AL32" s="69"/>
      <c r="AM32" s="99"/>
      <c r="AN32" s="99"/>
      <c r="AO32" s="34"/>
      <c r="AP32" s="69"/>
      <c r="AQ32" s="69"/>
      <c r="AR32" s="69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</row>
    <row r="33" spans="1:56" ht="25.5" x14ac:dyDescent="0.25">
      <c r="A33" s="217"/>
      <c r="B33" s="38" t="s">
        <v>320</v>
      </c>
      <c r="C33" s="38"/>
      <c r="D33" s="67" t="s">
        <v>164</v>
      </c>
      <c r="E33" s="38" t="s">
        <v>211</v>
      </c>
      <c r="F33" s="223" t="s">
        <v>221</v>
      </c>
      <c r="G33" s="40">
        <v>12212</v>
      </c>
      <c r="H33" s="39" t="s">
        <v>321</v>
      </c>
      <c r="I33" s="234" t="s">
        <v>222</v>
      </c>
      <c r="J33" s="36" t="s">
        <v>223</v>
      </c>
      <c r="K33" s="69" t="s">
        <v>322</v>
      </c>
      <c r="L33" s="66">
        <v>2051550</v>
      </c>
      <c r="M33" s="34">
        <v>12233</v>
      </c>
      <c r="N33" s="69" t="s">
        <v>322</v>
      </c>
      <c r="O33" s="69" t="s">
        <v>338</v>
      </c>
      <c r="P33" s="69">
        <v>1</v>
      </c>
      <c r="Q33" s="69"/>
      <c r="R33" s="69"/>
      <c r="S33" s="69"/>
      <c r="T33" s="69" t="s">
        <v>119</v>
      </c>
      <c r="U33" s="69"/>
      <c r="V33" s="69"/>
      <c r="W33" s="34"/>
      <c r="X33" s="69"/>
      <c r="Y33" s="69"/>
      <c r="Z33" s="69"/>
      <c r="AA33" s="69"/>
      <c r="AB33" s="66"/>
      <c r="AC33" s="66"/>
      <c r="AD33" s="147"/>
      <c r="AE33" s="66">
        <f>L33</f>
        <v>2051550</v>
      </c>
      <c r="AF33" s="66"/>
      <c r="AG33" s="66">
        <f>72382.22+119163.66+135623.18+133594.31+122682.08+120073.72+135250.99+125019.19+111737.97+147087.88+113635.05</f>
        <v>1336250.2499999998</v>
      </c>
      <c r="AH33" s="66">
        <f>AG33</f>
        <v>1336250.2499999998</v>
      </c>
      <c r="AI33" s="90"/>
      <c r="AJ33" s="34"/>
      <c r="AK33" s="90"/>
      <c r="AL33" s="34"/>
      <c r="AM33" s="69"/>
      <c r="AN33" s="69"/>
      <c r="AO33" s="78"/>
      <c r="AP33" s="78"/>
      <c r="AQ33" s="78"/>
      <c r="AR33" s="78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8"/>
      <c r="BD33" s="38"/>
    </row>
    <row r="34" spans="1:56" ht="38.25" x14ac:dyDescent="0.25">
      <c r="A34" s="216">
        <v>9</v>
      </c>
      <c r="B34" s="41" t="s">
        <v>228</v>
      </c>
      <c r="C34" s="41" t="s">
        <v>229</v>
      </c>
      <c r="D34" s="41" t="s">
        <v>117</v>
      </c>
      <c r="E34" s="41" t="s">
        <v>161</v>
      </c>
      <c r="F34" s="225" t="s">
        <v>232</v>
      </c>
      <c r="G34" s="43">
        <v>11816</v>
      </c>
      <c r="H34" s="44" t="s">
        <v>230</v>
      </c>
      <c r="I34" s="234" t="s">
        <v>231</v>
      </c>
      <c r="J34" s="69" t="s">
        <v>233</v>
      </c>
      <c r="K34" s="69" t="s">
        <v>234</v>
      </c>
      <c r="L34" s="66">
        <v>1670130</v>
      </c>
      <c r="M34" s="34">
        <v>11998</v>
      </c>
      <c r="N34" s="69" t="s">
        <v>235</v>
      </c>
      <c r="O34" s="69" t="s">
        <v>236</v>
      </c>
      <c r="P34" s="69">
        <v>1</v>
      </c>
      <c r="Q34" s="69"/>
      <c r="R34" s="69"/>
      <c r="S34" s="69"/>
      <c r="T34" s="69" t="s">
        <v>120</v>
      </c>
      <c r="U34" s="69" t="s">
        <v>134</v>
      </c>
      <c r="V34" s="69" t="s">
        <v>323</v>
      </c>
      <c r="W34" s="76">
        <v>12256</v>
      </c>
      <c r="X34" s="78" t="s">
        <v>324</v>
      </c>
      <c r="Y34" s="78" t="s">
        <v>323</v>
      </c>
      <c r="Z34" s="78" t="s">
        <v>325</v>
      </c>
      <c r="AA34" s="78"/>
      <c r="AB34" s="147"/>
      <c r="AC34" s="147"/>
      <c r="AD34" s="147"/>
      <c r="AE34" s="66">
        <f t="shared" ref="AE34:AE38" si="3">L34</f>
        <v>1670130</v>
      </c>
      <c r="AF34" s="66">
        <v>527213.96</v>
      </c>
      <c r="AG34" s="66">
        <f>63122.64+63122.64+63122.64+63122.64+63122.64+67029.86+68451.08+71831.37+71831.37+74121.24+150423.32</f>
        <v>819301.44</v>
      </c>
      <c r="AH34" s="66">
        <f>AF34+AG34</f>
        <v>1346515.4</v>
      </c>
      <c r="AI34" s="90" t="s">
        <v>237</v>
      </c>
      <c r="AJ34" s="34">
        <v>11816</v>
      </c>
      <c r="AK34" s="90" t="s">
        <v>238</v>
      </c>
      <c r="AL34" s="34">
        <v>11816</v>
      </c>
      <c r="AM34" s="78"/>
      <c r="AN34" s="78"/>
      <c r="AO34" s="78"/>
      <c r="AP34" s="78"/>
      <c r="AQ34" s="78"/>
      <c r="AR34" s="78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1"/>
      <c r="BD34" s="41"/>
    </row>
    <row r="35" spans="1:56" x14ac:dyDescent="0.25">
      <c r="A35" s="217"/>
      <c r="B35" s="41" t="s">
        <v>326</v>
      </c>
      <c r="C35" s="41"/>
      <c r="D35" s="41" t="s">
        <v>122</v>
      </c>
      <c r="E35" s="41" t="s">
        <v>161</v>
      </c>
      <c r="F35" s="225" t="s">
        <v>327</v>
      </c>
      <c r="G35" s="43"/>
      <c r="H35" s="44"/>
      <c r="I35" s="234" t="s">
        <v>328</v>
      </c>
      <c r="J35" s="69" t="s">
        <v>329</v>
      </c>
      <c r="K35" s="69" t="s">
        <v>330</v>
      </c>
      <c r="L35" s="66">
        <v>5000</v>
      </c>
      <c r="M35" s="34">
        <v>12250</v>
      </c>
      <c r="N35" s="69" t="s">
        <v>330</v>
      </c>
      <c r="O35" s="69" t="s">
        <v>331</v>
      </c>
      <c r="P35" s="69">
        <v>1</v>
      </c>
      <c r="Q35" s="69"/>
      <c r="R35" s="69"/>
      <c r="S35" s="69"/>
      <c r="T35" s="69" t="s">
        <v>120</v>
      </c>
      <c r="U35" s="69"/>
      <c r="V35" s="69"/>
      <c r="W35" s="76"/>
      <c r="X35" s="78"/>
      <c r="Y35" s="78"/>
      <c r="Z35" s="78"/>
      <c r="AA35" s="78"/>
      <c r="AB35" s="147"/>
      <c r="AC35" s="147"/>
      <c r="AD35" s="147"/>
      <c r="AE35" s="66">
        <f t="shared" si="3"/>
        <v>5000</v>
      </c>
      <c r="AF35" s="66"/>
      <c r="AG35" s="66">
        <v>5000</v>
      </c>
      <c r="AH35" s="66">
        <v>5000</v>
      </c>
      <c r="AI35" s="90"/>
      <c r="AJ35" s="34"/>
      <c r="AK35" s="90"/>
      <c r="AL35" s="34"/>
      <c r="AM35" s="78"/>
      <c r="AN35" s="78"/>
      <c r="AO35" s="78"/>
      <c r="AP35" s="78"/>
      <c r="AQ35" s="78"/>
      <c r="AR35" s="78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1"/>
      <c r="BD35" s="41"/>
    </row>
    <row r="36" spans="1:56" ht="25.5" x14ac:dyDescent="0.25">
      <c r="A36" s="216">
        <v>10</v>
      </c>
      <c r="B36" s="46" t="s">
        <v>239</v>
      </c>
      <c r="C36" s="46"/>
      <c r="D36" s="46" t="s">
        <v>205</v>
      </c>
      <c r="E36" s="46" t="s">
        <v>161</v>
      </c>
      <c r="F36" s="225" t="s">
        <v>240</v>
      </c>
      <c r="G36" s="48"/>
      <c r="H36" s="47" t="s">
        <v>241</v>
      </c>
      <c r="I36" s="234" t="s">
        <v>242</v>
      </c>
      <c r="J36" s="69" t="s">
        <v>215</v>
      </c>
      <c r="K36" s="69" t="s">
        <v>217</v>
      </c>
      <c r="L36" s="66">
        <v>1185475.07</v>
      </c>
      <c r="M36" s="34">
        <v>12046</v>
      </c>
      <c r="N36" s="69" t="s">
        <v>217</v>
      </c>
      <c r="O36" s="69" t="s">
        <v>227</v>
      </c>
      <c r="P36" s="69">
        <v>1</v>
      </c>
      <c r="Q36" s="69"/>
      <c r="R36" s="69"/>
      <c r="S36" s="69"/>
      <c r="T36" s="69" t="s">
        <v>120</v>
      </c>
      <c r="U36" s="69" t="s">
        <v>134</v>
      </c>
      <c r="V36" s="69" t="s">
        <v>227</v>
      </c>
      <c r="W36" s="34">
        <v>12289</v>
      </c>
      <c r="X36" s="69" t="s">
        <v>417</v>
      </c>
      <c r="Y36" s="69" t="s">
        <v>227</v>
      </c>
      <c r="Z36" s="69" t="s">
        <v>418</v>
      </c>
      <c r="AA36" s="94">
        <v>3.3700000000000001E-2</v>
      </c>
      <c r="AB36" s="66"/>
      <c r="AC36" s="147">
        <v>39950.5</v>
      </c>
      <c r="AD36" s="147"/>
      <c r="AE36" s="66">
        <f>L36+AC36</f>
        <v>1225425.57</v>
      </c>
      <c r="AF36" s="66">
        <f>285197.39</f>
        <v>285197.39</v>
      </c>
      <c r="AG36" s="66">
        <f>31670.88+28131.8+1242.29+21459.32+1663.24+21723.71+20067.6+21035.74+20067.6+20250.43+18624.3+17995.34+19330.88</f>
        <v>243263.13</v>
      </c>
      <c r="AH36" s="66">
        <f t="shared" ref="AH36:AH43" si="4">AF36+AG36</f>
        <v>528460.52</v>
      </c>
      <c r="AI36" s="90"/>
      <c r="AJ36" s="34"/>
      <c r="AK36" s="90"/>
      <c r="AL36" s="34"/>
      <c r="AM36" s="69"/>
      <c r="AN36" s="69"/>
      <c r="AO36" s="78"/>
      <c r="AP36" s="78"/>
      <c r="AQ36" s="78"/>
      <c r="AR36" s="78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6"/>
      <c r="BD36" s="46"/>
    </row>
    <row r="37" spans="1:56" ht="25.5" x14ac:dyDescent="0.25">
      <c r="A37" s="217"/>
      <c r="B37" s="49" t="s">
        <v>245</v>
      </c>
      <c r="C37" s="49"/>
      <c r="D37" s="49" t="s">
        <v>205</v>
      </c>
      <c r="E37" s="49" t="s">
        <v>161</v>
      </c>
      <c r="F37" s="225" t="s">
        <v>246</v>
      </c>
      <c r="G37" s="52">
        <v>12054</v>
      </c>
      <c r="H37" s="50" t="s">
        <v>247</v>
      </c>
      <c r="I37" s="234" t="s">
        <v>219</v>
      </c>
      <c r="J37" s="36" t="s">
        <v>220</v>
      </c>
      <c r="K37" s="69" t="s">
        <v>248</v>
      </c>
      <c r="L37" s="66">
        <v>19262.5</v>
      </c>
      <c r="M37" s="34">
        <v>12055</v>
      </c>
      <c r="N37" s="69" t="s">
        <v>248</v>
      </c>
      <c r="O37" s="69" t="s">
        <v>249</v>
      </c>
      <c r="P37" s="69">
        <v>1</v>
      </c>
      <c r="Q37" s="69"/>
      <c r="R37" s="69"/>
      <c r="S37" s="69"/>
      <c r="T37" s="69" t="s">
        <v>120</v>
      </c>
      <c r="U37" s="69" t="s">
        <v>134</v>
      </c>
      <c r="V37" s="69" t="s">
        <v>309</v>
      </c>
      <c r="W37" s="76">
        <v>12212</v>
      </c>
      <c r="X37" s="78" t="s">
        <v>313</v>
      </c>
      <c r="Y37" s="78" t="s">
        <v>314</v>
      </c>
      <c r="Z37" s="78" t="s">
        <v>315</v>
      </c>
      <c r="AA37" s="78">
        <v>20</v>
      </c>
      <c r="AB37" s="147"/>
      <c r="AC37" s="246">
        <v>3852.5</v>
      </c>
      <c r="AD37" s="147"/>
      <c r="AE37" s="66">
        <f>L37+AC37</f>
        <v>23115</v>
      </c>
      <c r="AF37" s="66">
        <f>19262.5</f>
        <v>19262.5</v>
      </c>
      <c r="AG37" s="66">
        <f>1926.25+1926.25+1926.25+1926.25+1926.25+1926.25+1926.25+3852.5+3852.5</f>
        <v>21188.75</v>
      </c>
      <c r="AH37" s="66">
        <f t="shared" si="4"/>
        <v>40451.25</v>
      </c>
      <c r="AI37" s="90"/>
      <c r="AJ37" s="34"/>
      <c r="AK37" s="90"/>
      <c r="AL37" s="34"/>
      <c r="AM37" s="78"/>
      <c r="AN37" s="78"/>
      <c r="AO37" s="78"/>
      <c r="AP37" s="78"/>
      <c r="AQ37" s="78"/>
      <c r="AR37" s="78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49"/>
      <c r="BD37" s="49"/>
    </row>
    <row r="38" spans="1:56" x14ac:dyDescent="0.25">
      <c r="A38" s="216">
        <v>11</v>
      </c>
      <c r="B38" s="49" t="s">
        <v>251</v>
      </c>
      <c r="C38" s="49">
        <v>0</v>
      </c>
      <c r="D38" s="49" t="s">
        <v>442</v>
      </c>
      <c r="E38" s="49" t="s">
        <v>161</v>
      </c>
      <c r="F38" s="225" t="s">
        <v>252</v>
      </c>
      <c r="G38" s="52">
        <v>11967</v>
      </c>
      <c r="H38" s="50" t="s">
        <v>253</v>
      </c>
      <c r="I38" s="234" t="s">
        <v>254</v>
      </c>
      <c r="J38" s="36" t="s">
        <v>255</v>
      </c>
      <c r="K38" s="69" t="s">
        <v>256</v>
      </c>
      <c r="L38" s="66">
        <v>8600</v>
      </c>
      <c r="M38" s="34">
        <v>12013</v>
      </c>
      <c r="N38" s="69" t="s">
        <v>256</v>
      </c>
      <c r="O38" s="69" t="s">
        <v>257</v>
      </c>
      <c r="P38" s="69">
        <v>1</v>
      </c>
      <c r="Q38" s="69"/>
      <c r="R38" s="69"/>
      <c r="S38" s="69"/>
      <c r="T38" s="69" t="s">
        <v>119</v>
      </c>
      <c r="U38" s="69"/>
      <c r="V38" s="69"/>
      <c r="W38" s="76"/>
      <c r="X38" s="78"/>
      <c r="Y38" s="78"/>
      <c r="Z38" s="78"/>
      <c r="AA38" s="78"/>
      <c r="AB38" s="147"/>
      <c r="AC38" s="147"/>
      <c r="AD38" s="147"/>
      <c r="AE38" s="66">
        <f t="shared" si="3"/>
        <v>8600</v>
      </c>
      <c r="AF38" s="66">
        <f>2483.3</f>
        <v>2483.3000000000002</v>
      </c>
      <c r="AG38" s="66">
        <f>2513</f>
        <v>2513</v>
      </c>
      <c r="AH38" s="66">
        <f t="shared" si="4"/>
        <v>4996.3</v>
      </c>
      <c r="AI38" s="90"/>
      <c r="AJ38" s="34"/>
      <c r="AK38" s="90"/>
      <c r="AL38" s="34"/>
      <c r="AM38" s="78"/>
      <c r="AN38" s="78"/>
      <c r="AO38" s="78"/>
      <c r="AP38" s="78"/>
      <c r="AQ38" s="78"/>
      <c r="AR38" s="78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49"/>
      <c r="BD38" s="49"/>
    </row>
    <row r="39" spans="1:56" ht="25.5" x14ac:dyDescent="0.25">
      <c r="A39" s="217"/>
      <c r="B39" s="54" t="s">
        <v>258</v>
      </c>
      <c r="C39" s="54" t="s">
        <v>230</v>
      </c>
      <c r="D39" s="54" t="s">
        <v>259</v>
      </c>
      <c r="E39" s="54" t="s">
        <v>161</v>
      </c>
      <c r="F39" s="225" t="s">
        <v>260</v>
      </c>
      <c r="G39" s="56">
        <v>11963</v>
      </c>
      <c r="H39" s="55" t="s">
        <v>261</v>
      </c>
      <c r="I39" s="234" t="s">
        <v>262</v>
      </c>
      <c r="J39" s="36" t="s">
        <v>263</v>
      </c>
      <c r="K39" s="69" t="s">
        <v>264</v>
      </c>
      <c r="L39" s="66">
        <v>1877400</v>
      </c>
      <c r="M39" s="34">
        <v>12032</v>
      </c>
      <c r="N39" s="69" t="s">
        <v>264</v>
      </c>
      <c r="O39" s="69" t="s">
        <v>265</v>
      </c>
      <c r="P39" s="69">
        <v>1</v>
      </c>
      <c r="Q39" s="69"/>
      <c r="R39" s="69"/>
      <c r="S39" s="69"/>
      <c r="T39" s="69" t="s">
        <v>355</v>
      </c>
      <c r="U39" s="69" t="s">
        <v>134</v>
      </c>
      <c r="V39" s="78" t="s">
        <v>353</v>
      </c>
      <c r="W39" s="76">
        <v>12259</v>
      </c>
      <c r="X39" s="78"/>
      <c r="Y39" s="76" t="s">
        <v>353</v>
      </c>
      <c r="Z39" s="78" t="s">
        <v>354</v>
      </c>
      <c r="AA39" s="78"/>
      <c r="AB39" s="147"/>
      <c r="AC39" s="147"/>
      <c r="AD39" s="147"/>
      <c r="AE39" s="66">
        <f t="shared" ref="AE39:AE45" si="5">L39</f>
        <v>1877400</v>
      </c>
      <c r="AF39" s="66">
        <f>68264.35+146280.76+73140.38+73140.38+146280.76+146280.76</f>
        <v>653387.39</v>
      </c>
      <c r="AG39" s="66">
        <f>73140.38+73140.38+73140.38+73140.38+73140.38+73140.38+73140.38+73140.38+146280.76+73140.38</f>
        <v>804544.18</v>
      </c>
      <c r="AH39" s="66">
        <f t="shared" si="4"/>
        <v>1457931.57</v>
      </c>
      <c r="AI39" s="90"/>
      <c r="AJ39" s="34"/>
      <c r="AK39" s="90"/>
      <c r="AL39" s="34"/>
      <c r="AM39" s="78"/>
      <c r="AN39" s="78"/>
      <c r="AO39" s="78"/>
      <c r="AP39" s="78"/>
      <c r="AQ39" s="78"/>
      <c r="AR39" s="78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4"/>
      <c r="BD39" s="54"/>
    </row>
    <row r="40" spans="1:56" ht="38.25" x14ac:dyDescent="0.25">
      <c r="A40" s="216">
        <v>12</v>
      </c>
      <c r="B40" s="58" t="s">
        <v>268</v>
      </c>
      <c r="C40" s="58" t="s">
        <v>269</v>
      </c>
      <c r="D40" s="58" t="s">
        <v>117</v>
      </c>
      <c r="E40" s="58" t="s">
        <v>211</v>
      </c>
      <c r="F40" s="225" t="s">
        <v>271</v>
      </c>
      <c r="G40" s="60">
        <v>11990</v>
      </c>
      <c r="H40" s="59" t="s">
        <v>272</v>
      </c>
      <c r="I40" s="234" t="s">
        <v>266</v>
      </c>
      <c r="J40" s="36" t="s">
        <v>267</v>
      </c>
      <c r="K40" s="69" t="s">
        <v>273</v>
      </c>
      <c r="L40" s="66">
        <v>86226</v>
      </c>
      <c r="M40" s="34">
        <v>12116</v>
      </c>
      <c r="N40" s="69" t="s">
        <v>273</v>
      </c>
      <c r="O40" s="69" t="s">
        <v>274</v>
      </c>
      <c r="P40" s="69">
        <v>1</v>
      </c>
      <c r="Q40" s="69"/>
      <c r="R40" s="69"/>
      <c r="S40" s="69"/>
      <c r="T40" s="69" t="s">
        <v>355</v>
      </c>
      <c r="U40" s="69" t="s">
        <v>134</v>
      </c>
      <c r="V40" s="78" t="s">
        <v>274</v>
      </c>
      <c r="W40" s="76">
        <v>12364</v>
      </c>
      <c r="X40" s="78"/>
      <c r="Y40" s="78" t="s">
        <v>274</v>
      </c>
      <c r="Z40" s="78" t="s">
        <v>484</v>
      </c>
      <c r="AA40" s="78"/>
      <c r="AB40" s="147"/>
      <c r="AC40" s="147"/>
      <c r="AD40" s="147"/>
      <c r="AE40" s="66">
        <f t="shared" si="5"/>
        <v>86226</v>
      </c>
      <c r="AF40" s="66">
        <f>18280</f>
        <v>18280</v>
      </c>
      <c r="AG40" s="66">
        <f>4115.6+6837.2</f>
        <v>10952.8</v>
      </c>
      <c r="AH40" s="66">
        <f t="shared" si="4"/>
        <v>29232.799999999999</v>
      </c>
      <c r="AI40" s="90"/>
      <c r="AJ40" s="34"/>
      <c r="AK40" s="90" t="s">
        <v>270</v>
      </c>
      <c r="AL40" s="34">
        <v>12013</v>
      </c>
      <c r="AM40" s="78"/>
      <c r="AN40" s="78"/>
      <c r="AO40" s="78"/>
      <c r="AP40" s="78"/>
      <c r="AQ40" s="78"/>
      <c r="AR40" s="78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8"/>
      <c r="BD40" s="58"/>
    </row>
    <row r="41" spans="1:56" ht="25.5" x14ac:dyDescent="0.25">
      <c r="A41" s="217"/>
      <c r="B41" s="62" t="s">
        <v>280</v>
      </c>
      <c r="C41" s="62" t="s">
        <v>281</v>
      </c>
      <c r="D41" s="62" t="s">
        <v>117</v>
      </c>
      <c r="E41" s="62" t="s">
        <v>138</v>
      </c>
      <c r="F41" s="225" t="s">
        <v>282</v>
      </c>
      <c r="G41" s="65">
        <v>11930</v>
      </c>
      <c r="H41" s="64" t="s">
        <v>283</v>
      </c>
      <c r="I41" s="234" t="s">
        <v>284</v>
      </c>
      <c r="J41" s="36" t="s">
        <v>285</v>
      </c>
      <c r="K41" s="69" t="s">
        <v>286</v>
      </c>
      <c r="L41" s="66">
        <v>91492.479999999996</v>
      </c>
      <c r="M41" s="34">
        <v>12143</v>
      </c>
      <c r="N41" s="69" t="s">
        <v>286</v>
      </c>
      <c r="O41" s="69" t="s">
        <v>287</v>
      </c>
      <c r="P41" s="69">
        <v>1</v>
      </c>
      <c r="Q41" s="69"/>
      <c r="R41" s="69"/>
      <c r="S41" s="69"/>
      <c r="T41" s="69" t="s">
        <v>288</v>
      </c>
      <c r="U41" s="69" t="s">
        <v>134</v>
      </c>
      <c r="V41" s="78" t="s">
        <v>466</v>
      </c>
      <c r="W41" s="76">
        <v>12390</v>
      </c>
      <c r="X41" s="78" t="s">
        <v>324</v>
      </c>
      <c r="Y41" s="78" t="s">
        <v>287</v>
      </c>
      <c r="Z41" s="78" t="s">
        <v>467</v>
      </c>
      <c r="AA41" s="78"/>
      <c r="AB41" s="147"/>
      <c r="AC41" s="147"/>
      <c r="AD41" s="147"/>
      <c r="AE41" s="66">
        <f t="shared" si="5"/>
        <v>91492.479999999996</v>
      </c>
      <c r="AF41" s="66">
        <v>8526.49</v>
      </c>
      <c r="AG41" s="66">
        <f>5651.65</f>
        <v>5651.65</v>
      </c>
      <c r="AH41" s="66">
        <f t="shared" si="4"/>
        <v>14178.14</v>
      </c>
      <c r="AI41" s="90"/>
      <c r="AJ41" s="34"/>
      <c r="AK41" s="90" t="s">
        <v>289</v>
      </c>
      <c r="AL41" s="34">
        <v>11949</v>
      </c>
      <c r="AM41" s="78"/>
      <c r="AN41" s="78"/>
      <c r="AO41" s="78"/>
      <c r="AP41" s="78"/>
      <c r="AQ41" s="78"/>
      <c r="AR41" s="78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  <c r="BD41" s="62"/>
    </row>
    <row r="42" spans="1:56" ht="25.5" x14ac:dyDescent="0.25">
      <c r="A42" s="216">
        <v>13</v>
      </c>
      <c r="B42" s="62" t="s">
        <v>300</v>
      </c>
      <c r="C42" s="62"/>
      <c r="D42" s="62" t="s">
        <v>122</v>
      </c>
      <c r="E42" s="62" t="s">
        <v>161</v>
      </c>
      <c r="F42" s="225" t="s">
        <v>290</v>
      </c>
      <c r="G42" s="65"/>
      <c r="H42" s="64" t="s">
        <v>301</v>
      </c>
      <c r="I42" s="234" t="s">
        <v>302</v>
      </c>
      <c r="J42" s="36" t="s">
        <v>303</v>
      </c>
      <c r="K42" s="36" t="s">
        <v>304</v>
      </c>
      <c r="L42" s="100">
        <v>54691.8</v>
      </c>
      <c r="M42" s="98">
        <v>12215</v>
      </c>
      <c r="N42" s="36" t="s">
        <v>304</v>
      </c>
      <c r="O42" s="36" t="s">
        <v>352</v>
      </c>
      <c r="P42" s="36">
        <v>1</v>
      </c>
      <c r="Q42" s="36"/>
      <c r="R42" s="36"/>
      <c r="S42" s="36"/>
      <c r="T42" s="36" t="s">
        <v>120</v>
      </c>
      <c r="U42" s="36"/>
      <c r="V42" s="101"/>
      <c r="W42" s="102"/>
      <c r="X42" s="101"/>
      <c r="Y42" s="101"/>
      <c r="Z42" s="101"/>
      <c r="AA42" s="101"/>
      <c r="AB42" s="247"/>
      <c r="AC42" s="247"/>
      <c r="AD42" s="247"/>
      <c r="AE42" s="100">
        <f t="shared" si="5"/>
        <v>54691.8</v>
      </c>
      <c r="AF42" s="100">
        <f>3547.53+6841</f>
        <v>10388.530000000001</v>
      </c>
      <c r="AG42" s="100">
        <f>2802.11+554.04+509.88+125</f>
        <v>3991.03</v>
      </c>
      <c r="AH42" s="100">
        <f t="shared" si="4"/>
        <v>14379.560000000001</v>
      </c>
      <c r="AI42" s="90"/>
      <c r="AJ42" s="34"/>
      <c r="AK42" s="90" t="s">
        <v>294</v>
      </c>
      <c r="AL42" s="34">
        <v>11992</v>
      </c>
      <c r="AM42" s="78"/>
      <c r="AN42" s="78"/>
      <c r="AO42" s="78"/>
      <c r="AP42" s="78"/>
      <c r="AQ42" s="78"/>
      <c r="AR42" s="78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  <c r="BD42" s="62"/>
    </row>
    <row r="43" spans="1:56" x14ac:dyDescent="0.25">
      <c r="A43" s="217"/>
      <c r="B43" s="62" t="s">
        <v>291</v>
      </c>
      <c r="C43" s="63" t="s">
        <v>293</v>
      </c>
      <c r="D43" s="62" t="s">
        <v>117</v>
      </c>
      <c r="E43" s="62" t="s">
        <v>161</v>
      </c>
      <c r="F43" s="225" t="s">
        <v>292</v>
      </c>
      <c r="G43" s="65"/>
      <c r="H43" s="64" t="s">
        <v>295</v>
      </c>
      <c r="I43" s="234" t="s">
        <v>296</v>
      </c>
      <c r="J43" s="36" t="s">
        <v>297</v>
      </c>
      <c r="K43" s="69" t="s">
        <v>298</v>
      </c>
      <c r="L43" s="66">
        <v>84000</v>
      </c>
      <c r="M43" s="34">
        <v>12144</v>
      </c>
      <c r="N43" s="69" t="s">
        <v>298</v>
      </c>
      <c r="O43" s="69" t="s">
        <v>299</v>
      </c>
      <c r="P43" s="69">
        <v>1</v>
      </c>
      <c r="Q43" s="69"/>
      <c r="R43" s="69"/>
      <c r="S43" s="69"/>
      <c r="T43" s="69" t="s">
        <v>120</v>
      </c>
      <c r="U43" s="69" t="s">
        <v>134</v>
      </c>
      <c r="V43" s="78" t="s">
        <v>299</v>
      </c>
      <c r="W43" s="76">
        <v>12392</v>
      </c>
      <c r="X43" s="78" t="s">
        <v>324</v>
      </c>
      <c r="Y43" s="78" t="s">
        <v>299</v>
      </c>
      <c r="Z43" s="78" t="s">
        <v>465</v>
      </c>
      <c r="AA43" s="78"/>
      <c r="AB43" s="147"/>
      <c r="AC43" s="147"/>
      <c r="AD43" s="147"/>
      <c r="AE43" s="66">
        <f t="shared" si="5"/>
        <v>84000</v>
      </c>
      <c r="AF43" s="66">
        <f>2800</f>
        <v>2800</v>
      </c>
      <c r="AG43" s="66">
        <f>8400+2800+4000+4200+4200+4200+4200+4200+8400</f>
        <v>44600</v>
      </c>
      <c r="AH43" s="66">
        <f t="shared" si="4"/>
        <v>47400</v>
      </c>
      <c r="AI43" s="90"/>
      <c r="AJ43" s="34"/>
      <c r="AK43" s="90"/>
      <c r="AL43" s="34"/>
      <c r="AM43" s="78"/>
      <c r="AN43" s="78"/>
      <c r="AO43" s="78"/>
      <c r="AP43" s="78"/>
      <c r="AQ43" s="78"/>
      <c r="AR43" s="78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  <c r="BD43" s="62"/>
    </row>
    <row r="44" spans="1:56" x14ac:dyDescent="0.25">
      <c r="A44" s="216">
        <v>14</v>
      </c>
      <c r="B44" s="71" t="s">
        <v>362</v>
      </c>
      <c r="C44" s="72" t="s">
        <v>295</v>
      </c>
      <c r="D44" s="71" t="s">
        <v>117</v>
      </c>
      <c r="E44" s="71" t="s">
        <v>161</v>
      </c>
      <c r="F44" s="225" t="s">
        <v>363</v>
      </c>
      <c r="G44" s="65">
        <v>176</v>
      </c>
      <c r="H44" s="73" t="s">
        <v>364</v>
      </c>
      <c r="I44" s="234" t="s">
        <v>365</v>
      </c>
      <c r="J44" s="36" t="s">
        <v>366</v>
      </c>
      <c r="K44" s="69" t="s">
        <v>367</v>
      </c>
      <c r="L44" s="66">
        <v>59990</v>
      </c>
      <c r="M44" s="34">
        <v>12250</v>
      </c>
      <c r="N44" s="69" t="s">
        <v>367</v>
      </c>
      <c r="O44" s="69" t="s">
        <v>368</v>
      </c>
      <c r="P44" s="103" t="s">
        <v>370</v>
      </c>
      <c r="Q44" s="69"/>
      <c r="R44" s="69"/>
      <c r="S44" s="69"/>
      <c r="T44" s="69" t="s">
        <v>369</v>
      </c>
      <c r="U44" s="69"/>
      <c r="V44" s="78"/>
      <c r="W44" s="76"/>
      <c r="X44" s="78"/>
      <c r="Y44" s="78"/>
      <c r="Z44" s="78"/>
      <c r="AA44" s="78"/>
      <c r="AB44" s="147"/>
      <c r="AC44" s="147"/>
      <c r="AD44" s="147"/>
      <c r="AE44" s="66">
        <f t="shared" si="5"/>
        <v>59990</v>
      </c>
      <c r="AF44" s="66"/>
      <c r="AG44" s="66">
        <f>5999</f>
        <v>5999</v>
      </c>
      <c r="AH44" s="66">
        <f t="shared" ref="AH44:AH52" si="6">AG44</f>
        <v>5999</v>
      </c>
      <c r="AI44" s="90" t="s">
        <v>371</v>
      </c>
      <c r="AJ44" s="34">
        <v>162</v>
      </c>
      <c r="AK44" s="90" t="s">
        <v>372</v>
      </c>
      <c r="AL44" s="34"/>
      <c r="AM44" s="78"/>
      <c r="AN44" s="78"/>
      <c r="AO44" s="78"/>
      <c r="AP44" s="78"/>
      <c r="AQ44" s="78"/>
      <c r="AR44" s="78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1"/>
      <c r="BD44" s="71"/>
    </row>
    <row r="45" spans="1:56" ht="25.5" x14ac:dyDescent="0.25">
      <c r="A45" s="217"/>
      <c r="B45" s="79" t="s">
        <v>373</v>
      </c>
      <c r="C45" s="72" t="s">
        <v>374</v>
      </c>
      <c r="D45" s="74" t="s">
        <v>117</v>
      </c>
      <c r="E45" s="74" t="s">
        <v>161</v>
      </c>
      <c r="F45" s="225" t="s">
        <v>375</v>
      </c>
      <c r="G45" s="65">
        <v>140</v>
      </c>
      <c r="H45" s="73" t="s">
        <v>376</v>
      </c>
      <c r="I45" s="234" t="s">
        <v>377</v>
      </c>
      <c r="J45" s="36" t="s">
        <v>378</v>
      </c>
      <c r="K45" s="69" t="s">
        <v>379</v>
      </c>
      <c r="L45" s="66">
        <v>107170</v>
      </c>
      <c r="M45" s="34">
        <v>12069</v>
      </c>
      <c r="N45" s="69" t="s">
        <v>379</v>
      </c>
      <c r="O45" s="69" t="s">
        <v>380</v>
      </c>
      <c r="P45" s="103" t="s">
        <v>370</v>
      </c>
      <c r="Q45" s="69"/>
      <c r="R45" s="69"/>
      <c r="S45" s="69"/>
      <c r="T45" s="69" t="s">
        <v>182</v>
      </c>
      <c r="U45" s="69"/>
      <c r="V45" s="78"/>
      <c r="W45" s="76"/>
      <c r="X45" s="78"/>
      <c r="Y45" s="78"/>
      <c r="Z45" s="78"/>
      <c r="AA45" s="78"/>
      <c r="AB45" s="147"/>
      <c r="AC45" s="147"/>
      <c r="AD45" s="147"/>
      <c r="AE45" s="66">
        <f t="shared" si="5"/>
        <v>107170</v>
      </c>
      <c r="AF45" s="66"/>
      <c r="AG45" s="66">
        <v>35081</v>
      </c>
      <c r="AH45" s="66">
        <f t="shared" si="6"/>
        <v>35081</v>
      </c>
      <c r="AI45" s="90" t="s">
        <v>381</v>
      </c>
      <c r="AJ45" s="34">
        <v>11828</v>
      </c>
      <c r="AK45" s="90" t="s">
        <v>382</v>
      </c>
      <c r="AL45" s="34">
        <v>11828</v>
      </c>
      <c r="AM45" s="78"/>
      <c r="AN45" s="78"/>
      <c r="AO45" s="78"/>
      <c r="AP45" s="78"/>
      <c r="AQ45" s="78"/>
      <c r="AR45" s="78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1"/>
      <c r="BD45" s="71"/>
    </row>
    <row r="46" spans="1:56" x14ac:dyDescent="0.25">
      <c r="A46" s="218">
        <v>15</v>
      </c>
      <c r="B46" s="71" t="s">
        <v>384</v>
      </c>
      <c r="C46" s="72" t="s">
        <v>383</v>
      </c>
      <c r="D46" s="71" t="s">
        <v>137</v>
      </c>
      <c r="E46" s="71" t="s">
        <v>161</v>
      </c>
      <c r="F46" s="225" t="s">
        <v>385</v>
      </c>
      <c r="G46" s="65">
        <v>12218</v>
      </c>
      <c r="H46" s="73" t="s">
        <v>384</v>
      </c>
      <c r="I46" s="234" t="s">
        <v>386</v>
      </c>
      <c r="J46" s="36" t="s">
        <v>387</v>
      </c>
      <c r="K46" s="69" t="s">
        <v>388</v>
      </c>
      <c r="L46" s="66">
        <v>42750</v>
      </c>
      <c r="M46" s="34">
        <v>12242</v>
      </c>
      <c r="N46" s="69" t="s">
        <v>388</v>
      </c>
      <c r="O46" s="69" t="s">
        <v>389</v>
      </c>
      <c r="P46" s="69">
        <v>1</v>
      </c>
      <c r="Q46" s="69"/>
      <c r="R46" s="69"/>
      <c r="S46" s="69"/>
      <c r="T46" s="69" t="s">
        <v>120</v>
      </c>
      <c r="U46" s="69" t="s">
        <v>134</v>
      </c>
      <c r="V46" s="78" t="s">
        <v>390</v>
      </c>
      <c r="W46" s="76">
        <v>12264</v>
      </c>
      <c r="X46" s="78" t="s">
        <v>391</v>
      </c>
      <c r="Y46" s="78" t="s">
        <v>390</v>
      </c>
      <c r="Z46" s="78" t="s">
        <v>389</v>
      </c>
      <c r="AA46" s="104">
        <v>0.2223</v>
      </c>
      <c r="AB46" s="147"/>
      <c r="AC46" s="147">
        <v>9502.65</v>
      </c>
      <c r="AD46" s="147"/>
      <c r="AE46" s="66">
        <f>L46+AC46</f>
        <v>52252.65</v>
      </c>
      <c r="AF46" s="66"/>
      <c r="AG46" s="66">
        <f>42750+9502.65</f>
        <v>52252.65</v>
      </c>
      <c r="AH46" s="66">
        <f t="shared" si="6"/>
        <v>52252.65</v>
      </c>
      <c r="AI46" s="90"/>
      <c r="AJ46" s="34"/>
      <c r="AK46" s="90"/>
      <c r="AL46" s="34"/>
      <c r="AM46" s="78"/>
      <c r="AN46" s="78"/>
      <c r="AO46" s="78"/>
      <c r="AP46" s="78"/>
      <c r="AQ46" s="78"/>
      <c r="AR46" s="78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1"/>
      <c r="BD46" s="71"/>
    </row>
    <row r="47" spans="1:56" x14ac:dyDescent="0.25">
      <c r="A47" s="218">
        <v>16</v>
      </c>
      <c r="B47" s="71" t="s">
        <v>392</v>
      </c>
      <c r="C47" s="72"/>
      <c r="D47" s="71" t="s">
        <v>122</v>
      </c>
      <c r="E47" s="80" t="s">
        <v>161</v>
      </c>
      <c r="F47" s="225" t="s">
        <v>393</v>
      </c>
      <c r="G47" s="65"/>
      <c r="H47" s="73"/>
      <c r="I47" s="234" t="s">
        <v>394</v>
      </c>
      <c r="J47" s="36" t="s">
        <v>395</v>
      </c>
      <c r="K47" s="69" t="s">
        <v>396</v>
      </c>
      <c r="L47" s="66">
        <v>5438</v>
      </c>
      <c r="M47" s="34">
        <v>12264</v>
      </c>
      <c r="N47" s="69" t="s">
        <v>396</v>
      </c>
      <c r="O47" s="69" t="s">
        <v>397</v>
      </c>
      <c r="P47" s="69">
        <v>1</v>
      </c>
      <c r="Q47" s="69"/>
      <c r="R47" s="69"/>
      <c r="S47" s="69"/>
      <c r="T47" s="69" t="s">
        <v>119</v>
      </c>
      <c r="U47" s="69"/>
      <c r="V47" s="78"/>
      <c r="W47" s="76"/>
      <c r="X47" s="78"/>
      <c r="Y47" s="78"/>
      <c r="Z47" s="78"/>
      <c r="AA47" s="78"/>
      <c r="AB47" s="147"/>
      <c r="AC47" s="147"/>
      <c r="AD47" s="147"/>
      <c r="AE47" s="66">
        <f t="shared" ref="AE47:AE52" si="7">L47</f>
        <v>5438</v>
      </c>
      <c r="AF47" s="66"/>
      <c r="AG47" s="66">
        <f>AE47</f>
        <v>5438</v>
      </c>
      <c r="AH47" s="66">
        <f t="shared" si="6"/>
        <v>5438</v>
      </c>
      <c r="AI47" s="90"/>
      <c r="AJ47" s="34"/>
      <c r="AK47" s="90"/>
      <c r="AL47" s="34"/>
      <c r="AM47" s="78"/>
      <c r="AN47" s="78"/>
      <c r="AO47" s="78"/>
      <c r="AP47" s="78"/>
      <c r="AQ47" s="78"/>
      <c r="AR47" s="78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1"/>
      <c r="BD47" s="71"/>
    </row>
    <row r="48" spans="1:56" ht="25.5" x14ac:dyDescent="0.25">
      <c r="A48" s="218">
        <v>17</v>
      </c>
      <c r="B48" s="82" t="s">
        <v>419</v>
      </c>
      <c r="C48" s="105"/>
      <c r="D48" s="82" t="s">
        <v>117</v>
      </c>
      <c r="E48" s="82" t="s">
        <v>161</v>
      </c>
      <c r="F48" s="223" t="s">
        <v>420</v>
      </c>
      <c r="G48" s="86">
        <v>12063</v>
      </c>
      <c r="H48" s="81" t="s">
        <v>421</v>
      </c>
      <c r="I48" s="234" t="s">
        <v>440</v>
      </c>
      <c r="J48" s="69" t="s">
        <v>141</v>
      </c>
      <c r="K48" s="84" t="s">
        <v>422</v>
      </c>
      <c r="L48" s="145">
        <v>108000</v>
      </c>
      <c r="M48" s="83">
        <v>12268</v>
      </c>
      <c r="N48" s="84" t="s">
        <v>422</v>
      </c>
      <c r="O48" s="129" t="s">
        <v>423</v>
      </c>
      <c r="P48" s="84">
        <v>1</v>
      </c>
      <c r="Q48" s="84"/>
      <c r="R48" s="84"/>
      <c r="S48" s="84"/>
      <c r="T48" s="84" t="s">
        <v>120</v>
      </c>
      <c r="U48" s="84"/>
      <c r="V48" s="69"/>
      <c r="W48" s="34"/>
      <c r="X48" s="69"/>
      <c r="Y48" s="69"/>
      <c r="Z48" s="69"/>
      <c r="AA48" s="69"/>
      <c r="AB48" s="66"/>
      <c r="AC48" s="66"/>
      <c r="AD48" s="66"/>
      <c r="AE48" s="145">
        <f t="shared" si="7"/>
        <v>108000</v>
      </c>
      <c r="AF48" s="145"/>
      <c r="AG48" s="145">
        <f>24923.58+20040.84+15199.32</f>
        <v>60163.74</v>
      </c>
      <c r="AH48" s="145">
        <f t="shared" si="6"/>
        <v>60163.74</v>
      </c>
      <c r="AI48" s="121">
        <v>42826</v>
      </c>
      <c r="AJ48" s="83"/>
      <c r="AK48" s="93" t="s">
        <v>449</v>
      </c>
      <c r="AL48" s="83">
        <v>12108</v>
      </c>
      <c r="AM48" s="69"/>
      <c r="AN48" s="69"/>
      <c r="AO48" s="69"/>
      <c r="AP48" s="69"/>
      <c r="AQ48" s="69"/>
      <c r="AR48" s="69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82"/>
      <c r="BD48" s="82"/>
    </row>
    <row r="49" spans="1:56" x14ac:dyDescent="0.25">
      <c r="A49" s="218">
        <v>18</v>
      </c>
      <c r="B49" s="82" t="s">
        <v>424</v>
      </c>
      <c r="C49" s="105"/>
      <c r="D49" s="82" t="s">
        <v>122</v>
      </c>
      <c r="E49" s="80" t="s">
        <v>161</v>
      </c>
      <c r="F49" s="223" t="s">
        <v>425</v>
      </c>
      <c r="G49" s="86">
        <v>12309</v>
      </c>
      <c r="H49" s="81"/>
      <c r="I49" s="235" t="s">
        <v>426</v>
      </c>
      <c r="J49" s="85" t="s">
        <v>427</v>
      </c>
      <c r="K49" s="84" t="s">
        <v>428</v>
      </c>
      <c r="L49" s="145">
        <v>2854</v>
      </c>
      <c r="M49" s="83"/>
      <c r="N49" s="84" t="s">
        <v>428</v>
      </c>
      <c r="O49" s="125" t="s">
        <v>429</v>
      </c>
      <c r="P49" s="84">
        <v>1</v>
      </c>
      <c r="Q49" s="84"/>
      <c r="R49" s="84"/>
      <c r="S49" s="84"/>
      <c r="T49" s="84" t="s">
        <v>120</v>
      </c>
      <c r="U49" s="84"/>
      <c r="V49" s="69"/>
      <c r="W49" s="34"/>
      <c r="X49" s="69"/>
      <c r="Y49" s="69"/>
      <c r="Z49" s="69"/>
      <c r="AA49" s="69"/>
      <c r="AB49" s="66"/>
      <c r="AC49" s="66"/>
      <c r="AD49" s="66"/>
      <c r="AE49" s="145">
        <f t="shared" si="7"/>
        <v>2854</v>
      </c>
      <c r="AF49" s="145"/>
      <c r="AG49" s="145">
        <v>2854</v>
      </c>
      <c r="AH49" s="145">
        <f t="shared" si="6"/>
        <v>2854</v>
      </c>
      <c r="AI49" s="93"/>
      <c r="AJ49" s="83"/>
      <c r="AK49" s="93"/>
      <c r="AL49" s="83"/>
      <c r="AM49" s="69"/>
      <c r="AN49" s="69"/>
      <c r="AO49" s="69"/>
      <c r="AP49" s="69"/>
      <c r="AQ49" s="69"/>
      <c r="AR49" s="69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82"/>
      <c r="BD49" s="82"/>
    </row>
    <row r="50" spans="1:56" x14ac:dyDescent="0.25">
      <c r="A50" s="218">
        <v>19</v>
      </c>
      <c r="B50" s="82" t="s">
        <v>430</v>
      </c>
      <c r="C50" s="105"/>
      <c r="D50" s="82" t="s">
        <v>122</v>
      </c>
      <c r="E50" s="80" t="s">
        <v>161</v>
      </c>
      <c r="F50" s="223" t="s">
        <v>431</v>
      </c>
      <c r="G50" s="86">
        <v>12277</v>
      </c>
      <c r="H50" s="81"/>
      <c r="I50" s="234" t="s">
        <v>432</v>
      </c>
      <c r="J50" s="69" t="s">
        <v>433</v>
      </c>
      <c r="K50" s="84" t="s">
        <v>434</v>
      </c>
      <c r="L50" s="145">
        <v>7800</v>
      </c>
      <c r="M50" s="83"/>
      <c r="N50" s="84" t="s">
        <v>434</v>
      </c>
      <c r="O50" s="84" t="s">
        <v>435</v>
      </c>
      <c r="P50" s="84">
        <v>1</v>
      </c>
      <c r="Q50" s="84"/>
      <c r="R50" s="84"/>
      <c r="S50" s="84"/>
      <c r="T50" s="84" t="s">
        <v>120</v>
      </c>
      <c r="U50" s="84"/>
      <c r="V50" s="69"/>
      <c r="W50" s="34"/>
      <c r="X50" s="69"/>
      <c r="Y50" s="69"/>
      <c r="Z50" s="69"/>
      <c r="AA50" s="69"/>
      <c r="AB50" s="66"/>
      <c r="AC50" s="66"/>
      <c r="AD50" s="66"/>
      <c r="AE50" s="145">
        <f t="shared" si="7"/>
        <v>7800</v>
      </c>
      <c r="AF50" s="145"/>
      <c r="AG50" s="145">
        <v>7800</v>
      </c>
      <c r="AH50" s="145">
        <f t="shared" si="6"/>
        <v>7800</v>
      </c>
      <c r="AI50" s="93"/>
      <c r="AJ50" s="83"/>
      <c r="AK50" s="93"/>
      <c r="AL50" s="83"/>
      <c r="AM50" s="69"/>
      <c r="AN50" s="69"/>
      <c r="AO50" s="69"/>
      <c r="AP50" s="69"/>
      <c r="AQ50" s="69"/>
      <c r="AR50" s="69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82"/>
      <c r="BD50" s="82"/>
    </row>
    <row r="51" spans="1:56" x14ac:dyDescent="0.25">
      <c r="A51" s="218">
        <v>20</v>
      </c>
      <c r="B51" s="82" t="s">
        <v>436</v>
      </c>
      <c r="C51" s="105"/>
      <c r="D51" s="82" t="s">
        <v>205</v>
      </c>
      <c r="E51" s="80" t="s">
        <v>161</v>
      </c>
      <c r="F51" s="223" t="s">
        <v>437</v>
      </c>
      <c r="G51" s="86">
        <v>12318</v>
      </c>
      <c r="H51" s="81"/>
      <c r="I51" s="234" t="s">
        <v>328</v>
      </c>
      <c r="J51" s="69" t="s">
        <v>329</v>
      </c>
      <c r="K51" s="84" t="s">
        <v>438</v>
      </c>
      <c r="L51" s="145">
        <v>4500</v>
      </c>
      <c r="M51" s="83"/>
      <c r="N51" s="84" t="s">
        <v>438</v>
      </c>
      <c r="O51" s="129" t="s">
        <v>439</v>
      </c>
      <c r="P51" s="84">
        <v>1</v>
      </c>
      <c r="Q51" s="84"/>
      <c r="R51" s="84"/>
      <c r="S51" s="84"/>
      <c r="T51" s="84" t="s">
        <v>120</v>
      </c>
      <c r="U51" s="84"/>
      <c r="V51" s="69"/>
      <c r="W51" s="34"/>
      <c r="X51" s="69"/>
      <c r="Y51" s="69"/>
      <c r="Z51" s="69"/>
      <c r="AA51" s="69"/>
      <c r="AB51" s="66"/>
      <c r="AC51" s="66"/>
      <c r="AD51" s="66"/>
      <c r="AE51" s="145">
        <f t="shared" si="7"/>
        <v>4500</v>
      </c>
      <c r="AF51" s="145"/>
      <c r="AG51" s="145">
        <v>4500</v>
      </c>
      <c r="AH51" s="145">
        <f t="shared" si="6"/>
        <v>4500</v>
      </c>
      <c r="AI51" s="93"/>
      <c r="AJ51" s="83"/>
      <c r="AK51" s="93"/>
      <c r="AL51" s="83"/>
      <c r="AM51" s="69"/>
      <c r="AN51" s="69"/>
      <c r="AO51" s="69"/>
      <c r="AP51" s="69"/>
      <c r="AQ51" s="69"/>
      <c r="AR51" s="69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82"/>
      <c r="BD51" s="82"/>
    </row>
    <row r="52" spans="1:56" x14ac:dyDescent="0.25">
      <c r="A52" s="218">
        <v>21</v>
      </c>
      <c r="B52" s="82" t="s">
        <v>441</v>
      </c>
      <c r="C52" s="105" t="s">
        <v>261</v>
      </c>
      <c r="D52" s="111" t="s">
        <v>164</v>
      </c>
      <c r="E52" s="111" t="s">
        <v>161</v>
      </c>
      <c r="F52" s="223" t="s">
        <v>443</v>
      </c>
      <c r="G52" s="86">
        <v>12213</v>
      </c>
      <c r="H52" s="81" t="s">
        <v>444</v>
      </c>
      <c r="I52" s="230" t="s">
        <v>445</v>
      </c>
      <c r="J52" s="91" t="s">
        <v>446</v>
      </c>
      <c r="K52" s="84" t="s">
        <v>447</v>
      </c>
      <c r="L52" s="145">
        <v>86388</v>
      </c>
      <c r="M52" s="83">
        <v>12270</v>
      </c>
      <c r="N52" s="84" t="s">
        <v>447</v>
      </c>
      <c r="O52" s="129" t="s">
        <v>448</v>
      </c>
      <c r="P52" s="84">
        <v>1</v>
      </c>
      <c r="Q52" s="84"/>
      <c r="R52" s="84"/>
      <c r="S52" s="84"/>
      <c r="T52" s="84" t="s">
        <v>120</v>
      </c>
      <c r="U52" s="84"/>
      <c r="V52" s="69"/>
      <c r="W52" s="34"/>
      <c r="X52" s="69"/>
      <c r="Y52" s="69"/>
      <c r="Z52" s="69"/>
      <c r="AA52" s="69"/>
      <c r="AB52" s="66"/>
      <c r="AC52" s="66"/>
      <c r="AD52" s="66"/>
      <c r="AE52" s="145">
        <f t="shared" si="7"/>
        <v>86388</v>
      </c>
      <c r="AF52" s="145"/>
      <c r="AG52" s="145">
        <f>3049.66+1657.08+1665.24+3829.31+2001.25+1888.35</f>
        <v>14090.89</v>
      </c>
      <c r="AH52" s="145">
        <f t="shared" si="6"/>
        <v>14090.89</v>
      </c>
      <c r="AI52" s="93"/>
      <c r="AJ52" s="83"/>
      <c r="AK52" s="93"/>
      <c r="AL52" s="83"/>
      <c r="AM52" s="69"/>
      <c r="AN52" s="69"/>
      <c r="AO52" s="69"/>
      <c r="AP52" s="69"/>
      <c r="AQ52" s="69"/>
      <c r="AR52" s="69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82"/>
      <c r="BD52" s="82"/>
    </row>
    <row r="53" spans="1:56" ht="25.5" x14ac:dyDescent="0.25">
      <c r="A53" s="218">
        <v>22</v>
      </c>
      <c r="B53" s="115" t="s">
        <v>450</v>
      </c>
      <c r="C53" s="105"/>
      <c r="D53" s="115" t="s">
        <v>205</v>
      </c>
      <c r="E53" s="115" t="s">
        <v>161</v>
      </c>
      <c r="F53" s="225" t="s">
        <v>123</v>
      </c>
      <c r="G53" s="117"/>
      <c r="H53" s="119" t="s">
        <v>451</v>
      </c>
      <c r="I53" s="234" t="s">
        <v>125</v>
      </c>
      <c r="J53" s="69" t="s">
        <v>126</v>
      </c>
      <c r="K53" s="114" t="s">
        <v>452</v>
      </c>
      <c r="L53" s="145">
        <v>300000</v>
      </c>
      <c r="M53" s="116">
        <v>12332</v>
      </c>
      <c r="N53" s="114" t="s">
        <v>452</v>
      </c>
      <c r="O53" s="129" t="s">
        <v>453</v>
      </c>
      <c r="P53" s="114">
        <v>1</v>
      </c>
      <c r="Q53" s="114"/>
      <c r="R53" s="114"/>
      <c r="S53" s="114"/>
      <c r="T53" s="114" t="s">
        <v>120</v>
      </c>
      <c r="U53" s="114"/>
      <c r="V53" s="69"/>
      <c r="W53" s="34"/>
      <c r="X53" s="69"/>
      <c r="Y53" s="69"/>
      <c r="Z53" s="69"/>
      <c r="AA53" s="69"/>
      <c r="AB53" s="66"/>
      <c r="AC53" s="66"/>
      <c r="AD53" s="66"/>
      <c r="AE53" s="145">
        <f t="shared" ref="AE53" si="8">L53</f>
        <v>300000</v>
      </c>
      <c r="AF53" s="145"/>
      <c r="AG53" s="145">
        <f>32387.25+230.26+223.75+656.17+378.17+377.42</f>
        <v>34253.01999999999</v>
      </c>
      <c r="AH53" s="145">
        <f>AG53</f>
        <v>34253.01999999999</v>
      </c>
      <c r="AI53" s="118"/>
      <c r="AJ53" s="116"/>
      <c r="AK53" s="118"/>
      <c r="AL53" s="116"/>
      <c r="AM53" s="69"/>
      <c r="AN53" s="69"/>
      <c r="AO53" s="69"/>
      <c r="AP53" s="69"/>
      <c r="AQ53" s="69"/>
      <c r="AR53" s="69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15"/>
      <c r="BD53" s="115"/>
    </row>
    <row r="54" spans="1:56" ht="25.5" x14ac:dyDescent="0.25">
      <c r="A54" s="218">
        <v>23</v>
      </c>
      <c r="B54" s="115" t="s">
        <v>454</v>
      </c>
      <c r="C54" s="105" t="s">
        <v>455</v>
      </c>
      <c r="D54" s="115" t="s">
        <v>164</v>
      </c>
      <c r="E54" s="115" t="s">
        <v>161</v>
      </c>
      <c r="F54" s="223" t="s">
        <v>461</v>
      </c>
      <c r="G54" s="117">
        <v>12276</v>
      </c>
      <c r="H54" s="119" t="s">
        <v>456</v>
      </c>
      <c r="I54" s="230" t="s">
        <v>457</v>
      </c>
      <c r="J54" s="114" t="s">
        <v>458</v>
      </c>
      <c r="K54" s="114" t="s">
        <v>428</v>
      </c>
      <c r="L54" s="145">
        <v>3215</v>
      </c>
      <c r="M54" s="116">
        <v>12309</v>
      </c>
      <c r="N54" s="114" t="s">
        <v>428</v>
      </c>
      <c r="O54" s="91" t="s">
        <v>459</v>
      </c>
      <c r="P54" s="114">
        <v>1</v>
      </c>
      <c r="Q54" s="114"/>
      <c r="R54" s="114"/>
      <c r="S54" s="114"/>
      <c r="T54" s="114" t="s">
        <v>119</v>
      </c>
      <c r="U54" s="114"/>
      <c r="V54" s="69"/>
      <c r="W54" s="34"/>
      <c r="X54" s="69"/>
      <c r="Y54" s="69"/>
      <c r="Z54" s="69"/>
      <c r="AA54" s="69"/>
      <c r="AB54" s="66"/>
      <c r="AC54" s="66"/>
      <c r="AD54" s="66"/>
      <c r="AE54" s="145">
        <v>3215</v>
      </c>
      <c r="AF54" s="145"/>
      <c r="AG54" s="145">
        <f>90.02</f>
        <v>90.02</v>
      </c>
      <c r="AH54" s="145">
        <f>AG54</f>
        <v>90.02</v>
      </c>
      <c r="AI54" s="118"/>
      <c r="AJ54" s="116"/>
      <c r="AK54" s="118"/>
      <c r="AL54" s="116"/>
      <c r="AM54" s="69"/>
      <c r="AN54" s="69"/>
      <c r="AO54" s="69"/>
      <c r="AP54" s="69"/>
      <c r="AQ54" s="69"/>
      <c r="AR54" s="69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15"/>
      <c r="BD54" s="115"/>
    </row>
    <row r="55" spans="1:56" ht="25.5" x14ac:dyDescent="0.25">
      <c r="A55" s="218">
        <v>24</v>
      </c>
      <c r="B55" s="123" t="s">
        <v>454</v>
      </c>
      <c r="C55" s="105" t="s">
        <v>455</v>
      </c>
      <c r="D55" s="123" t="s">
        <v>164</v>
      </c>
      <c r="E55" s="123" t="s">
        <v>161</v>
      </c>
      <c r="F55" s="223" t="s">
        <v>460</v>
      </c>
      <c r="G55" s="124">
        <v>12276</v>
      </c>
      <c r="H55" s="122" t="s">
        <v>462</v>
      </c>
      <c r="I55" s="230" t="s">
        <v>463</v>
      </c>
      <c r="J55" s="114" t="s">
        <v>464</v>
      </c>
      <c r="K55" s="114" t="s">
        <v>428</v>
      </c>
      <c r="L55" s="145">
        <v>4125</v>
      </c>
      <c r="M55" s="116">
        <v>12309</v>
      </c>
      <c r="N55" s="114" t="s">
        <v>428</v>
      </c>
      <c r="O55" s="91" t="s">
        <v>459</v>
      </c>
      <c r="P55" s="114">
        <v>1</v>
      </c>
      <c r="Q55" s="114"/>
      <c r="R55" s="114"/>
      <c r="S55" s="114"/>
      <c r="T55" s="114" t="s">
        <v>119</v>
      </c>
      <c r="U55" s="114"/>
      <c r="V55" s="69"/>
      <c r="W55" s="34"/>
      <c r="X55" s="69"/>
      <c r="Y55" s="69"/>
      <c r="Z55" s="69"/>
      <c r="AA55" s="69"/>
      <c r="AB55" s="66"/>
      <c r="AC55" s="66"/>
      <c r="AD55" s="66"/>
      <c r="AE55" s="145">
        <f>L55</f>
        <v>4125</v>
      </c>
      <c r="AF55" s="145"/>
      <c r="AG55" s="145">
        <f>275+550+550+2750</f>
        <v>4125</v>
      </c>
      <c r="AH55" s="145">
        <f>AG55</f>
        <v>4125</v>
      </c>
      <c r="AI55" s="118"/>
      <c r="AJ55" s="116"/>
      <c r="AK55" s="118"/>
      <c r="AL55" s="116"/>
      <c r="AM55" s="69"/>
      <c r="AN55" s="69"/>
      <c r="AO55" s="69"/>
      <c r="AP55" s="69"/>
      <c r="AQ55" s="69"/>
      <c r="AR55" s="69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15"/>
      <c r="BD55" s="115"/>
    </row>
    <row r="56" spans="1:56" ht="25.5" x14ac:dyDescent="0.25">
      <c r="A56" s="218">
        <v>25</v>
      </c>
      <c r="B56" s="131" t="s">
        <v>468</v>
      </c>
      <c r="C56" s="105"/>
      <c r="D56" s="131" t="s">
        <v>205</v>
      </c>
      <c r="E56" s="131" t="s">
        <v>161</v>
      </c>
      <c r="F56" s="223" t="s">
        <v>469</v>
      </c>
      <c r="G56" s="132"/>
      <c r="H56" s="128" t="s">
        <v>470</v>
      </c>
      <c r="I56" s="230" t="s">
        <v>471</v>
      </c>
      <c r="J56" s="129" t="s">
        <v>152</v>
      </c>
      <c r="K56" s="129" t="s">
        <v>472</v>
      </c>
      <c r="L56" s="145">
        <v>529073.64</v>
      </c>
      <c r="M56" s="127">
        <v>12452</v>
      </c>
      <c r="N56" s="129" t="s">
        <v>472</v>
      </c>
      <c r="O56" s="91" t="s">
        <v>473</v>
      </c>
      <c r="P56" s="129">
        <v>1</v>
      </c>
      <c r="Q56" s="129"/>
      <c r="R56" s="129"/>
      <c r="S56" s="129"/>
      <c r="T56" s="129" t="s">
        <v>120</v>
      </c>
      <c r="U56" s="129"/>
      <c r="V56" s="69"/>
      <c r="W56" s="34"/>
      <c r="X56" s="69"/>
      <c r="Y56" s="69"/>
      <c r="Z56" s="69"/>
      <c r="AA56" s="69"/>
      <c r="AB56" s="66"/>
      <c r="AC56" s="66"/>
      <c r="AD56" s="66"/>
      <c r="AE56" s="145">
        <f>L56</f>
        <v>529073.64</v>
      </c>
      <c r="AF56" s="145"/>
      <c r="AG56" s="145">
        <f>44089.47</f>
        <v>44089.47</v>
      </c>
      <c r="AH56" s="145">
        <f>AG56</f>
        <v>44089.47</v>
      </c>
      <c r="AI56" s="130"/>
      <c r="AJ56" s="127"/>
      <c r="AK56" s="130"/>
      <c r="AL56" s="127"/>
      <c r="AM56" s="69"/>
      <c r="AN56" s="69" t="s">
        <v>475</v>
      </c>
      <c r="AO56" s="34">
        <v>12451</v>
      </c>
      <c r="AP56" s="69" t="s">
        <v>474</v>
      </c>
      <c r="AQ56" s="34">
        <v>12451</v>
      </c>
      <c r="AR56" s="34">
        <v>14122018</v>
      </c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31"/>
      <c r="BD56" s="131"/>
    </row>
    <row r="57" spans="1:56" ht="15.75" thickBot="1" x14ac:dyDescent="0.3">
      <c r="A57" s="218">
        <v>26</v>
      </c>
      <c r="B57" s="131" t="s">
        <v>476</v>
      </c>
      <c r="C57" s="105" t="s">
        <v>477</v>
      </c>
      <c r="D57" s="131" t="s">
        <v>164</v>
      </c>
      <c r="E57" s="131" t="s">
        <v>161</v>
      </c>
      <c r="F57" s="223" t="s">
        <v>478</v>
      </c>
      <c r="G57" s="132">
        <v>12411</v>
      </c>
      <c r="H57" s="128" t="s">
        <v>479</v>
      </c>
      <c r="I57" s="230" t="s">
        <v>480</v>
      </c>
      <c r="J57" s="129" t="s">
        <v>481</v>
      </c>
      <c r="K57" s="129" t="s">
        <v>482</v>
      </c>
      <c r="L57" s="145">
        <v>19890</v>
      </c>
      <c r="M57" s="127">
        <v>12427</v>
      </c>
      <c r="N57" s="129" t="s">
        <v>482</v>
      </c>
      <c r="O57" s="91" t="s">
        <v>483</v>
      </c>
      <c r="P57" s="129">
        <v>1</v>
      </c>
      <c r="Q57" s="129"/>
      <c r="R57" s="129"/>
      <c r="S57" s="129"/>
      <c r="T57" s="129" t="s">
        <v>120</v>
      </c>
      <c r="U57" s="129"/>
      <c r="V57" s="142"/>
      <c r="W57" s="140"/>
      <c r="X57" s="142"/>
      <c r="Y57" s="142"/>
      <c r="Z57" s="142"/>
      <c r="AA57" s="142"/>
      <c r="AB57" s="145"/>
      <c r="AC57" s="145"/>
      <c r="AD57" s="145"/>
      <c r="AE57" s="145">
        <f>L57</f>
        <v>19890</v>
      </c>
      <c r="AF57" s="145"/>
      <c r="AG57" s="145">
        <v>19890</v>
      </c>
      <c r="AH57" s="145">
        <f>AG57</f>
        <v>19890</v>
      </c>
      <c r="AI57" s="130"/>
      <c r="AJ57" s="127"/>
      <c r="AK57" s="130"/>
      <c r="AL57" s="127"/>
      <c r="AM57" s="142"/>
      <c r="AN57" s="142"/>
      <c r="AO57" s="142"/>
      <c r="AP57" s="142"/>
      <c r="AQ57" s="142"/>
      <c r="AR57" s="142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31"/>
      <c r="BD57" s="131"/>
    </row>
    <row r="58" spans="1:56" ht="15.75" thickBot="1" x14ac:dyDescent="0.3">
      <c r="A58" s="151" t="s">
        <v>398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3"/>
      <c r="L58" s="108">
        <f>SUM(L19:L57)</f>
        <v>11352051.580000002</v>
      </c>
      <c r="M58" s="107"/>
      <c r="N58" s="106"/>
      <c r="O58" s="106"/>
      <c r="P58" s="106"/>
      <c r="Q58" s="106"/>
      <c r="R58" s="106"/>
      <c r="S58" s="106"/>
      <c r="T58" s="106"/>
      <c r="U58" s="106"/>
      <c r="V58" s="106"/>
      <c r="W58" s="107"/>
      <c r="X58" s="106"/>
      <c r="Y58" s="106"/>
      <c r="Z58" s="106"/>
      <c r="AA58" s="106"/>
      <c r="AB58" s="251"/>
      <c r="AC58" s="108">
        <f>SUM(AC19:AC57)</f>
        <v>203706.38999999998</v>
      </c>
      <c r="AD58" s="251"/>
      <c r="AE58" s="108">
        <f>SUM(AE19:AE57)</f>
        <v>11555757.970000003</v>
      </c>
      <c r="AF58" s="108">
        <f>SUM(AF19:AF57)</f>
        <v>6170025.3499999996</v>
      </c>
      <c r="AG58" s="248">
        <f>SUM(AG19:AG57)</f>
        <v>5535307.209999999</v>
      </c>
      <c r="AH58" s="108">
        <f>SUM(AH19:AH57)</f>
        <v>11705332.560000002</v>
      </c>
      <c r="AI58" s="109"/>
      <c r="AJ58" s="107"/>
      <c r="AK58" s="109"/>
      <c r="AL58" s="107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10"/>
    </row>
    <row r="59" spans="1:56" x14ac:dyDescent="0.25">
      <c r="AE59" s="249"/>
    </row>
    <row r="60" spans="1:56" x14ac:dyDescent="0.25">
      <c r="A60" s="13" t="s">
        <v>487</v>
      </c>
      <c r="B60" s="13"/>
      <c r="C60" s="13"/>
      <c r="D60" s="13"/>
      <c r="AE60" s="249"/>
    </row>
    <row r="61" spans="1:56" x14ac:dyDescent="0.25">
      <c r="A61" s="133"/>
      <c r="B61" s="133"/>
      <c r="C61" s="133"/>
      <c r="D61" s="133"/>
      <c r="AE61" s="249"/>
    </row>
    <row r="62" spans="1:56" x14ac:dyDescent="0.25">
      <c r="A62" s="182" t="s">
        <v>488</v>
      </c>
      <c r="B62" s="182"/>
      <c r="C62" s="182"/>
      <c r="D62" s="182"/>
      <c r="AE62" s="249"/>
    </row>
    <row r="63" spans="1:56" x14ac:dyDescent="0.25">
      <c r="AE63" s="249"/>
    </row>
    <row r="64" spans="1:56" x14ac:dyDescent="0.25">
      <c r="AE64" s="249"/>
    </row>
    <row r="65" spans="31:31" x14ac:dyDescent="0.25">
      <c r="AE65" s="249"/>
    </row>
    <row r="66" spans="31:31" x14ac:dyDescent="0.25">
      <c r="AE66" s="249"/>
    </row>
    <row r="67" spans="31:31" x14ac:dyDescent="0.25">
      <c r="AE67" s="249"/>
    </row>
    <row r="68" spans="31:31" x14ac:dyDescent="0.25">
      <c r="AE68" s="249"/>
    </row>
    <row r="69" spans="31:31" x14ac:dyDescent="0.25">
      <c r="AE69" s="249"/>
    </row>
    <row r="70" spans="31:31" x14ac:dyDescent="0.25">
      <c r="AE70" s="249"/>
    </row>
    <row r="71" spans="31:31" x14ac:dyDescent="0.25">
      <c r="AE71" s="249"/>
    </row>
    <row r="72" spans="31:31" x14ac:dyDescent="0.25">
      <c r="AE72" s="249"/>
    </row>
    <row r="73" spans="31:31" x14ac:dyDescent="0.25">
      <c r="AE73" s="249"/>
    </row>
    <row r="74" spans="31:31" x14ac:dyDescent="0.25">
      <c r="AE74" s="249"/>
    </row>
    <row r="75" spans="31:31" x14ac:dyDescent="0.25">
      <c r="AE75" s="249"/>
    </row>
    <row r="76" spans="31:31" x14ac:dyDescent="0.25">
      <c r="AE76" s="249"/>
    </row>
    <row r="77" spans="31:31" x14ac:dyDescent="0.25">
      <c r="AE77" s="249"/>
    </row>
    <row r="78" spans="31:31" x14ac:dyDescent="0.25">
      <c r="AE78" s="249"/>
    </row>
    <row r="79" spans="31:31" x14ac:dyDescent="0.25">
      <c r="AE79" s="249"/>
    </row>
    <row r="80" spans="31:31" x14ac:dyDescent="0.25">
      <c r="AE80" s="249"/>
    </row>
    <row r="81" spans="31:31" x14ac:dyDescent="0.25">
      <c r="AE81" s="249"/>
    </row>
    <row r="82" spans="31:31" x14ac:dyDescent="0.25">
      <c r="AE82" s="249"/>
    </row>
    <row r="83" spans="31:31" x14ac:dyDescent="0.25">
      <c r="AE83" s="249"/>
    </row>
    <row r="84" spans="31:31" x14ac:dyDescent="0.25">
      <c r="AE84" s="249"/>
    </row>
    <row r="85" spans="31:31" x14ac:dyDescent="0.25">
      <c r="AE85" s="249"/>
    </row>
    <row r="86" spans="31:31" x14ac:dyDescent="0.25">
      <c r="AE86" s="249"/>
    </row>
    <row r="87" spans="31:31" x14ac:dyDescent="0.25">
      <c r="AE87" s="249"/>
    </row>
    <row r="88" spans="31:31" x14ac:dyDescent="0.25">
      <c r="AE88" s="249"/>
    </row>
    <row r="89" spans="31:31" x14ac:dyDescent="0.25">
      <c r="AE89" s="249"/>
    </row>
    <row r="90" spans="31:31" x14ac:dyDescent="0.25">
      <c r="AE90" s="249"/>
    </row>
    <row r="91" spans="31:31" x14ac:dyDescent="0.25">
      <c r="AE91" s="249"/>
    </row>
    <row r="92" spans="31:31" x14ac:dyDescent="0.25">
      <c r="AE92" s="249"/>
    </row>
    <row r="93" spans="31:31" x14ac:dyDescent="0.25">
      <c r="AE93" s="249"/>
    </row>
    <row r="94" spans="31:31" x14ac:dyDescent="0.25">
      <c r="AE94" s="249"/>
    </row>
    <row r="95" spans="31:31" x14ac:dyDescent="0.25">
      <c r="AE95" s="249"/>
    </row>
    <row r="96" spans="31:31" x14ac:dyDescent="0.25">
      <c r="AE96" s="249"/>
    </row>
  </sheetData>
  <mergeCells count="128">
    <mergeCell ref="A62:D62"/>
    <mergeCell ref="AZ16:AZ17"/>
    <mergeCell ref="BA16:BA17"/>
    <mergeCell ref="AI16:AI17"/>
    <mergeCell ref="AJ16:AJ17"/>
    <mergeCell ref="AK16:AK17"/>
    <mergeCell ref="AL16:AL17"/>
    <mergeCell ref="AM16:AM17"/>
    <mergeCell ref="AT16:AT17"/>
    <mergeCell ref="AU16:AW16"/>
    <mergeCell ref="AX16:AY16"/>
    <mergeCell ref="A6:AS6"/>
    <mergeCell ref="A7:J7"/>
    <mergeCell ref="A8:E8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BB23:BB25"/>
    <mergeCell ref="AH20:AH21"/>
    <mergeCell ref="AN23:AN25"/>
    <mergeCell ref="I23:I25"/>
    <mergeCell ref="H23:H25"/>
    <mergeCell ref="R23:R25"/>
    <mergeCell ref="S23:S25"/>
    <mergeCell ref="T23:T25"/>
    <mergeCell ref="Y23:Y25"/>
    <mergeCell ref="Z23:Z25"/>
    <mergeCell ref="AB23:AB25"/>
    <mergeCell ref="AD23:AD25"/>
    <mergeCell ref="AD20:AD21"/>
    <mergeCell ref="AE20:AE21"/>
    <mergeCell ref="AF20:AF21"/>
    <mergeCell ref="AG20:AG21"/>
    <mergeCell ref="AN20:AN21"/>
    <mergeCell ref="AO20:AO21"/>
    <mergeCell ref="AP20:AP21"/>
    <mergeCell ref="AK20:AK21"/>
    <mergeCell ref="AE23:AE25"/>
    <mergeCell ref="AF23:AF25"/>
    <mergeCell ref="AG23:AG25"/>
    <mergeCell ref="AH23:AH25"/>
    <mergeCell ref="AX23:AX25"/>
    <mergeCell ref="AY23:AY25"/>
    <mergeCell ref="AZ23:AZ25"/>
    <mergeCell ref="BA23:BA25"/>
    <mergeCell ref="AI23:AI25"/>
    <mergeCell ref="AJ23:AJ25"/>
    <mergeCell ref="AK23:AK25"/>
    <mergeCell ref="AL23:AL25"/>
    <mergeCell ref="AM23:AM25"/>
    <mergeCell ref="AW23:AW25"/>
    <mergeCell ref="AO23:AO25"/>
    <mergeCell ref="AP23:AP25"/>
    <mergeCell ref="AQ23:AQ25"/>
    <mergeCell ref="AR23:AR25"/>
    <mergeCell ref="AS23:AS25"/>
    <mergeCell ref="AT23:AT25"/>
    <mergeCell ref="AU23:AU25"/>
    <mergeCell ref="AV23:AV25"/>
    <mergeCell ref="A22:A23"/>
    <mergeCell ref="A24:A25"/>
    <mergeCell ref="E20:E21"/>
    <mergeCell ref="D20:D21"/>
    <mergeCell ref="C20:C21"/>
    <mergeCell ref="B20:B21"/>
    <mergeCell ref="A20:A21"/>
    <mergeCell ref="P20:P21"/>
    <mergeCell ref="J20:J21"/>
    <mergeCell ref="I20:I21"/>
    <mergeCell ref="F20:F21"/>
    <mergeCell ref="G20:G21"/>
    <mergeCell ref="H20:H21"/>
    <mergeCell ref="F23:F25"/>
    <mergeCell ref="E23:E25"/>
    <mergeCell ref="O23:O25"/>
    <mergeCell ref="P23:P25"/>
    <mergeCell ref="Q23:Q25"/>
    <mergeCell ref="D23:D25"/>
    <mergeCell ref="C23:C25"/>
    <mergeCell ref="B23:B25"/>
    <mergeCell ref="G23:G25"/>
    <mergeCell ref="J23:J25"/>
    <mergeCell ref="K23:K25"/>
    <mergeCell ref="L23:L25"/>
    <mergeCell ref="M23:M25"/>
    <mergeCell ref="N23:N25"/>
    <mergeCell ref="AM20:AM21"/>
    <mergeCell ref="AW20:AW21"/>
    <mergeCell ref="T20:T21"/>
    <mergeCell ref="S20:S21"/>
    <mergeCell ref="R20:R21"/>
    <mergeCell ref="Q20:Q21"/>
    <mergeCell ref="AQ20:AQ21"/>
    <mergeCell ref="AR20:AR21"/>
    <mergeCell ref="AS20:AS21"/>
    <mergeCell ref="AT20:AT21"/>
    <mergeCell ref="AU20:AU21"/>
    <mergeCell ref="AV20:AV21"/>
    <mergeCell ref="AA20:AA21"/>
    <mergeCell ref="AB20:AB21"/>
    <mergeCell ref="AC20:AC21"/>
    <mergeCell ref="A44:A45"/>
    <mergeCell ref="A58:K58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2019-04-04T21:22:52Z</dcterms:modified>
</cp:coreProperties>
</file>