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 tabRatio="774"/>
  </bookViews>
  <sheets>
    <sheet name="SEFIN LICITAÇÕES DEZ 2017" sheetId="6" r:id="rId1"/>
  </sheets>
  <calcPr calcId="145621"/>
</workbook>
</file>

<file path=xl/calcChain.xml><?xml version="1.0" encoding="utf-8"?>
<calcChain xmlns="http://schemas.openxmlformats.org/spreadsheetml/2006/main">
  <c r="AH57" i="6" l="1"/>
  <c r="AF57" i="6"/>
  <c r="AG57" i="6"/>
  <c r="AE57" i="6"/>
  <c r="L57" i="6"/>
  <c r="AG19" i="6" l="1"/>
  <c r="AG46" i="6"/>
  <c r="AG49" i="6"/>
  <c r="AG29" i="6"/>
  <c r="AG26" i="6" l="1"/>
  <c r="AG36" i="6"/>
  <c r="AG30" i="6" l="1"/>
  <c r="AH56" i="6" l="1"/>
  <c r="AE55" i="6"/>
  <c r="AH55" i="6"/>
  <c r="AE56" i="6"/>
  <c r="AG27" i="6"/>
  <c r="AE54" i="6"/>
  <c r="A37" i="6"/>
  <c r="AG34" i="6"/>
  <c r="AG48" i="6"/>
  <c r="AG44" i="6" l="1"/>
  <c r="AG38" i="6"/>
  <c r="AG35" i="6"/>
  <c r="AG41" i="6"/>
  <c r="AG37" i="6"/>
  <c r="AG39" i="6"/>
  <c r="AG33" i="6"/>
  <c r="AG50" i="6"/>
  <c r="AF30" i="6"/>
  <c r="AH53" i="6" l="1"/>
  <c r="AE53" i="6"/>
  <c r="AH52" i="6" l="1"/>
  <c r="AE52" i="6"/>
  <c r="AH51" i="6" l="1"/>
  <c r="AE51" i="6"/>
  <c r="AH50" i="6"/>
  <c r="AE50" i="6"/>
  <c r="AH48" i="6"/>
  <c r="AG22" i="6" l="1"/>
  <c r="AG47" i="6"/>
  <c r="AH49" i="6" l="1"/>
  <c r="AH47" i="6"/>
  <c r="AE49" i="6"/>
  <c r="AE48" i="6" l="1"/>
  <c r="AE47" i="6" l="1"/>
  <c r="AH46" i="6"/>
  <c r="AE46" i="6"/>
  <c r="AH45" i="6" l="1"/>
  <c r="AE45" i="6"/>
  <c r="AH44" i="6" l="1"/>
  <c r="AE44" i="6"/>
  <c r="AH43" i="6" l="1"/>
  <c r="AE43" i="6"/>
  <c r="AH41" i="6" l="1"/>
  <c r="AH42" i="6"/>
  <c r="AE42" i="6"/>
  <c r="AE41" i="6"/>
  <c r="AH37" i="6"/>
  <c r="AH39" i="6" l="1"/>
  <c r="AH26" i="6"/>
  <c r="AH36" i="6"/>
  <c r="AF33" i="6"/>
  <c r="AF34" i="6" l="1"/>
  <c r="AE29" i="6"/>
  <c r="AF27" i="6"/>
  <c r="AH27" i="6" s="1"/>
  <c r="AF22" i="6" l="1"/>
  <c r="AH22" i="6" s="1"/>
  <c r="AE22" i="6"/>
  <c r="AF19" i="6"/>
  <c r="AE36" i="6" l="1"/>
  <c r="A38" i="6"/>
  <c r="AE39" i="6"/>
  <c r="AE30" i="6"/>
  <c r="AH29" i="6" l="1"/>
  <c r="AH38" i="6" l="1"/>
  <c r="AE38" i="6"/>
  <c r="AH35" i="6" l="1"/>
  <c r="AE35" i="6" l="1"/>
  <c r="AE26" i="6" l="1"/>
  <c r="AH34" i="6" l="1"/>
  <c r="AH33" i="6"/>
  <c r="AH30" i="6"/>
  <c r="AE33" i="6" l="1"/>
  <c r="AE21" i="6" l="1"/>
  <c r="AE27" i="6" l="1"/>
  <c r="AE20" i="6"/>
  <c r="AH19" i="6"/>
</calcChain>
</file>

<file path=xl/sharedStrings.xml><?xml version="1.0" encoding="utf-8"?>
<sst xmlns="http://schemas.openxmlformats.org/spreadsheetml/2006/main" count="589" uniqueCount="435">
  <si>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</si>
  <si>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</si>
  <si>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</si>
  <si>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</si>
  <si>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</si>
  <si>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</si>
  <si>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</si>
  <si>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</si>
  <si>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</si>
  <si>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</si>
  <si>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</si>
  <si>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</si>
  <si>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</si>
  <si>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</si>
  <si>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</si>
  <si>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</si>
  <si>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</si>
  <si>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</si>
  <si>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</si>
  <si>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</si>
  <si>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</si>
  <si>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</si>
  <si>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</si>
  <si>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</si>
  <si>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</si>
  <si>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</si>
  <si>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</si>
  <si>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</si>
  <si>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</si>
  <si>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</si>
  <si>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</si>
  <si>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</si>
  <si>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</si>
  <si>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</si>
  <si>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</si>
  <si>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</si>
  <si>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</si>
  <si>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</si>
  <si>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</si>
  <si>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</si>
  <si>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</si>
  <si>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</si>
  <si>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</si>
  <si>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</si>
  <si>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</si>
  <si>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</si>
  <si>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</si>
  <si>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</si>
  <si>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</si>
  <si>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</si>
  <si>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</si>
  <si>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</si>
  <si>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</si>
  <si>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</si>
  <si>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</si>
  <si>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</si>
  <si>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</si>
  <si>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</si>
  <si>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</si>
  <si>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</si>
  <si>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</si>
  <si>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</si>
  <si>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</si>
  <si>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</si>
  <si>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</si>
  <si>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</si>
  <si>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</si>
  <si>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</si>
  <si>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</si>
  <si>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</si>
  <si>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</si>
  <si>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</si>
  <si>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</si>
  <si>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</si>
  <si>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</si>
  <si>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</si>
  <si>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</si>
  <si>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</si>
  <si>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</si>
  <si>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</si>
  <si>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</si>
  <si>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</si>
  <si>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</si>
  <si>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</si>
  <si>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</si>
  <si>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</si>
  <si>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</si>
  <si>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</si>
  <si>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</si>
  <si>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</si>
  <si>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</si>
  <si>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</si>
  <si>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</si>
  <si>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</si>
  <si>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</si>
  <si>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</si>
  <si>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</si>
  <si>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</si>
  <si>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</si>
  <si>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</si>
  <si>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</si>
  <si>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</si>
  <si>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</si>
  <si>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</si>
  <si>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</si>
  <si>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</si>
  <si>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</si>
  <si>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</si>
  <si>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</si>
  <si>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</si>
  <si>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</si>
  <si>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</si>
  <si>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</si>
  <si>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</si>
  <si>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</si>
  <si>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</si>
  <si>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</si>
  <si>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Adesão a Ata de Registro de Preços</t>
  </si>
  <si>
    <t>Item</t>
  </si>
  <si>
    <t>33.90.30.00</t>
  </si>
  <si>
    <t>33.90.39.00</t>
  </si>
  <si>
    <t>5932/2014</t>
  </si>
  <si>
    <t>Dispensa de Licitação</t>
  </si>
  <si>
    <t>Contrato múltiplo de prestação de serviços e venda de produtos</t>
  </si>
  <si>
    <t>9912345518/2014 - ECT</t>
  </si>
  <si>
    <t>EMPRESA BRASILEIRA DE CORREIOS E TELÉGRAFOS</t>
  </si>
  <si>
    <t>34.028.316/7709-95</t>
  </si>
  <si>
    <t>19.03.2014</t>
  </si>
  <si>
    <t>21.03.2014</t>
  </si>
  <si>
    <t>21.03.2015</t>
  </si>
  <si>
    <t>Dispensa de licitação</t>
  </si>
  <si>
    <t>art. 24, VIII, Lei nº 8.666/93</t>
  </si>
  <si>
    <t>19.02.2014</t>
  </si>
  <si>
    <t>17.02.2014</t>
  </si>
  <si>
    <t>I</t>
  </si>
  <si>
    <t>Prazo</t>
  </si>
  <si>
    <t>II</t>
  </si>
  <si>
    <t>III</t>
  </si>
  <si>
    <t>372/2011 - SEHAB</t>
  </si>
  <si>
    <t>372/211 - SEHAB</t>
  </si>
  <si>
    <t>Pregão SRP</t>
  </si>
  <si>
    <t>Contratação de empresa especializada em vigilância eletônica monitorada 24h por dia, 07 dias por semana</t>
  </si>
  <si>
    <t>006/2012</t>
  </si>
  <si>
    <t>Vigiacre Vigilância Patrimonial LTDA</t>
  </si>
  <si>
    <t>04.939.650/0001-58</t>
  </si>
  <si>
    <t>02.07.2012</t>
  </si>
  <si>
    <t xml:space="preserve">31.12.2012 </t>
  </si>
  <si>
    <t xml:space="preserve">27.12.2012 </t>
  </si>
  <si>
    <t xml:space="preserve"> 30.06.2013        </t>
  </si>
  <si>
    <t>017/2011</t>
  </si>
  <si>
    <t>Secretaria de Estado de Habitação - SEHAB</t>
  </si>
  <si>
    <t xml:space="preserve"> 27.06.2013</t>
  </si>
  <si>
    <t>30.06.2014</t>
  </si>
  <si>
    <t>Lote</t>
  </si>
  <si>
    <t>Adesao à Ata de Registro de Preços</t>
  </si>
  <si>
    <t>S. L. de Castro - ME</t>
  </si>
  <si>
    <t>08.629.283/0001-47</t>
  </si>
  <si>
    <t>001/2013</t>
  </si>
  <si>
    <t>Prestação de serviços de repografia</t>
  </si>
  <si>
    <t>15.02.2013</t>
  </si>
  <si>
    <t>120/2012</t>
  </si>
  <si>
    <t>Secretaria Estadual de Educação</t>
  </si>
  <si>
    <t>PG842768-2/2012</t>
  </si>
  <si>
    <t>004/2012</t>
  </si>
  <si>
    <t>Aquisição de sistema para implantação de Nota Fiscal Eletrônica</t>
  </si>
  <si>
    <t>DOE - MT nº 25.946</t>
  </si>
  <si>
    <t>014/2013</t>
  </si>
  <si>
    <t>Ábaco Tecnologia de Informação</t>
  </si>
  <si>
    <t>37.432.689/0001-33</t>
  </si>
  <si>
    <t>7734/2013</t>
  </si>
  <si>
    <t>677/2012</t>
  </si>
  <si>
    <t>0020495-2/2012</t>
  </si>
  <si>
    <t>16.02.2015</t>
  </si>
  <si>
    <t>Secretaria Municipal de Planejamento da Prefeitura Municipal de Cuiabá</t>
  </si>
  <si>
    <t>20090000400332-5</t>
  </si>
  <si>
    <t>007/2011</t>
  </si>
  <si>
    <t>Adesão ata de Registro de Preços - Pregão Eletrônico</t>
  </si>
  <si>
    <t>Prestação de Serviços Móvel Pessoal - SMP, com fornecimento de aparelhos celulares (Lote 01) e acesso 3G, com fornecimento de modem USB para conexão (lote 2)</t>
  </si>
  <si>
    <t>DOE-GO nº 20.800</t>
  </si>
  <si>
    <t>006/2011</t>
  </si>
  <si>
    <t>19.10.2011</t>
  </si>
  <si>
    <t>17.10.2012</t>
  </si>
  <si>
    <t>16.10.2013</t>
  </si>
  <si>
    <t>001/2010</t>
  </si>
  <si>
    <t>Secretaria de Estado de Gestão e Planejamento - SEGPLAN/GO</t>
  </si>
  <si>
    <t>17.05.2013</t>
  </si>
  <si>
    <t>Valor</t>
  </si>
  <si>
    <t>27.06.2014</t>
  </si>
  <si>
    <t>17.10.2013</t>
  </si>
  <si>
    <t>16.10.2014</t>
  </si>
  <si>
    <t>20.10.2012</t>
  </si>
  <si>
    <t>Vivo S/A/Telefônica Brasil S/A</t>
  </si>
  <si>
    <t>02.558.157/0001-62</t>
  </si>
  <si>
    <t>OI / BRASIL TELECOM  S/A</t>
  </si>
  <si>
    <t>30.12.2014</t>
  </si>
  <si>
    <t>ítem</t>
  </si>
  <si>
    <t>12.03.2015</t>
  </si>
  <si>
    <t>Acrescimo de Valor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</si>
  <si>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</si>
  <si>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</si>
  <si>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</si>
  <si>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</si>
  <si>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</si>
  <si>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</si>
  <si>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</si>
  <si>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</si>
  <si>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001/2016</t>
  </si>
  <si>
    <t>004/2016</t>
  </si>
  <si>
    <t>2029/2015</t>
  </si>
  <si>
    <t>109/2015</t>
  </si>
  <si>
    <t>Fornecimento de Serviços de Comunicação de Dados atraves de acesso a IP dedicado de Internet</t>
  </si>
  <si>
    <t>CLARO S.A</t>
  </si>
  <si>
    <t>40.432.544/0001-47</t>
  </si>
  <si>
    <t>05.02..2016</t>
  </si>
  <si>
    <t>05.02.2016</t>
  </si>
  <si>
    <t>05.02.2017</t>
  </si>
  <si>
    <t>33.90.39.00   44.90.52.00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</si>
  <si>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</si>
  <si>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</si>
  <si>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</si>
  <si>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</si>
  <si>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</si>
  <si>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</si>
  <si>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</si>
  <si>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</si>
  <si>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</si>
  <si>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</si>
  <si>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005/2016</t>
  </si>
  <si>
    <t>A. M. DE SOUZA FELIX</t>
  </si>
  <si>
    <t>22.702.776/0001-96</t>
  </si>
  <si>
    <t>5728/2016</t>
  </si>
  <si>
    <t>Fornecimento de Passagens aéreas</t>
  </si>
  <si>
    <t>002/2016</t>
  </si>
  <si>
    <t>J. F. TURISMO EIRELI-EPP</t>
  </si>
  <si>
    <t>03.383.410/0001-57</t>
  </si>
  <si>
    <t>12.03.2016</t>
  </si>
  <si>
    <t>12.03.2017</t>
  </si>
  <si>
    <t>33.90.33.00</t>
  </si>
  <si>
    <t>12869/2016</t>
  </si>
  <si>
    <t>Inexigibilidade de Licitação</t>
  </si>
  <si>
    <t>Íten</t>
  </si>
  <si>
    <t>Fornecimento de Serviços de Comunicação de Dados atraves de acesso a IP dedicado de Internet na velocidade de 100M</t>
  </si>
  <si>
    <t>76.535.764/001-43</t>
  </si>
  <si>
    <t>27.04.2016</t>
  </si>
  <si>
    <t>185/2015</t>
  </si>
  <si>
    <t>Ítem</t>
  </si>
  <si>
    <t>Contratação de empresa especializada em tele para prestação de serviço telefonico fixo  comutado</t>
  </si>
  <si>
    <t>003/2016</t>
  </si>
  <si>
    <t>OI  S/A</t>
  </si>
  <si>
    <t>76.535.764/0001-43</t>
  </si>
  <si>
    <t>18.04.2016</t>
  </si>
  <si>
    <t>18.04.2017</t>
  </si>
  <si>
    <t xml:space="preserve">III                   IV                   V                    VI                </t>
  </si>
  <si>
    <t>11184               11.493               11.701               11.928</t>
  </si>
  <si>
    <t>Prazo                                                                               Prazo e Valor                                                                         Prazo                                                                                      Prazo</t>
  </si>
  <si>
    <t>15.10.2013 15.10.2014   16.10.2015      16.10.2016</t>
  </si>
  <si>
    <t>16.10.2014  16.10.2015  16.10.2016      16.10.2017</t>
  </si>
  <si>
    <t>CONSÓRCIO DE INFORMÁTICA NA GESTÃO PÚBLICA MUNICIPAL -  CIGA</t>
  </si>
  <si>
    <t>09.427.503/0001-12</t>
  </si>
  <si>
    <t>008/2016</t>
  </si>
  <si>
    <t>2169/2016</t>
  </si>
  <si>
    <t>095/2016</t>
  </si>
  <si>
    <t>Fornecimento de Combustivel (Gasolina, Diesel Comum, Diesel S-10 e GLP)</t>
  </si>
  <si>
    <t>FARHAT &amp; FARHAT LTDA</t>
  </si>
  <si>
    <t>06.057.934/0001-46</t>
  </si>
  <si>
    <t>30.12.2016</t>
  </si>
  <si>
    <t>30.12.2017</t>
  </si>
  <si>
    <t>007/2016</t>
  </si>
  <si>
    <t xml:space="preserve">15.10.2013 14.10.2014   14.10.2015   14.10.2016   </t>
  </si>
  <si>
    <t>18.04.2018</t>
  </si>
  <si>
    <t>03.02.2017</t>
  </si>
  <si>
    <t>05.02.2018</t>
  </si>
  <si>
    <t>Executado até 2016</t>
  </si>
  <si>
    <t xml:space="preserve"> Executado no Exercício 2017</t>
  </si>
  <si>
    <t>36217/2016</t>
  </si>
  <si>
    <t>Contratação de Profissional  para capacitação de atualização da Planta Genérica de Valores e seus reflexos nos impostos Municipais</t>
  </si>
  <si>
    <t>238.275.050-20</t>
  </si>
  <si>
    <t>17.01.2017</t>
  </si>
  <si>
    <t>17.02.2017</t>
  </si>
  <si>
    <t>21.03.2017  21.03.2018</t>
  </si>
  <si>
    <t>12.03.2018</t>
  </si>
  <si>
    <t>13.03.2017</t>
  </si>
  <si>
    <t>835/2017</t>
  </si>
  <si>
    <t>135/2016</t>
  </si>
  <si>
    <t>002/2017</t>
  </si>
  <si>
    <t>LUIZ FERNANDO CARVALHO MOLLHER</t>
  </si>
  <si>
    <t>JWC MULTISERVIÇOS LTDA</t>
  </si>
  <si>
    <t>Prestação de Serviços Terceirizados-Apoio Técnico Adminitrativo e Operacional (Atividade Meio) de Natureza Contínua</t>
  </si>
  <si>
    <t>04.090.759/0001-63</t>
  </si>
  <si>
    <t>10.01.2017</t>
  </si>
  <si>
    <t>10.02.2017</t>
  </si>
  <si>
    <t>10.02.2018</t>
  </si>
  <si>
    <t>2262/2016</t>
  </si>
  <si>
    <t>001/2017</t>
  </si>
  <si>
    <t xml:space="preserve">Prestação de Serviços de Processamento das Informações e Leitura de Arquivo, impressão, encadernamento e ordenamento dos carnês do IPTU </t>
  </si>
  <si>
    <t>PRINT SOLUCION SERVIÇOS DE IMPRESSÃO E PROCESSAMENTO DE DOCUMENTOS LTDA</t>
  </si>
  <si>
    <t>07.928.901/0001-97</t>
  </si>
  <si>
    <t>25.01.2017</t>
  </si>
  <si>
    <t>30.04.2017</t>
  </si>
  <si>
    <t>251/2016</t>
  </si>
  <si>
    <t>Secretaria de Estado de Saúde</t>
  </si>
  <si>
    <t>Manutenção de Cadeiras</t>
  </si>
  <si>
    <t>TECMAQ  LTDA</t>
  </si>
  <si>
    <t>04.108.775/0001-36</t>
  </si>
  <si>
    <t>09.02.2017</t>
  </si>
  <si>
    <t>09.03.2017</t>
  </si>
  <si>
    <t>PRESTAÇÃO DE CONTAS MENSAL - EXERCÍCIO 2017</t>
  </si>
  <si>
    <t>I                       II                      III                    IV                   V                    VI</t>
  </si>
  <si>
    <t>2048/2016</t>
  </si>
  <si>
    <t>Prestação de Serviços Telefônico Fixo Comutado-STFC</t>
  </si>
  <si>
    <t>003/2017</t>
  </si>
  <si>
    <t>OI S.A.</t>
  </si>
  <si>
    <t>I                       II                     III                          IV</t>
  </si>
  <si>
    <t>IV                   V                   VI               VII                           VIII                 IX</t>
  </si>
  <si>
    <t>30.12.2014   30.06.2015   30.12.2015  30.06.2016  30.12.2016   29.03.2017</t>
  </si>
  <si>
    <t>11965              12.028</t>
  </si>
  <si>
    <t>30.12.2015     30.03.2017</t>
  </si>
  <si>
    <t>30.03.2017    30.06.2017</t>
  </si>
  <si>
    <t>01.09.2016  30.12.2016    10.01.2017    29.03.2017</t>
  </si>
  <si>
    <t>11.885               11.965              11.975             12.027</t>
  </si>
  <si>
    <t>PRAZO                                                                           Acrescimo de Valor                                                         PRAZO</t>
  </si>
  <si>
    <t>01.09.2016       31.12.2016     10.01.2017   30.03.2017</t>
  </si>
  <si>
    <t xml:space="preserve">31.12.2016   30.03.2017    31.12.2017  </t>
  </si>
  <si>
    <t>10212/2017</t>
  </si>
  <si>
    <t>Aquisição de Camisetas Campanha IPTU</t>
  </si>
  <si>
    <t>JOSE ANTONIO DE OLIVEIRA</t>
  </si>
  <si>
    <t>14.340.027/0001-38</t>
  </si>
  <si>
    <t>10.04.2017</t>
  </si>
  <si>
    <t>10.05.2017</t>
  </si>
  <si>
    <t>1501/2017</t>
  </si>
  <si>
    <t>Serviços de Manutenção das Linhas de Telefonia Fixa</t>
  </si>
  <si>
    <t>A.N.MATOS</t>
  </si>
  <si>
    <t>03.235.508/0001-67</t>
  </si>
  <si>
    <t>22.05.2017</t>
  </si>
  <si>
    <t>24.05.2017</t>
  </si>
  <si>
    <t>997/2017</t>
  </si>
  <si>
    <t>Prestação de Serviços de Tecnologia da Informação e Comunicação</t>
  </si>
  <si>
    <t>006/2017</t>
  </si>
  <si>
    <t>24.03.2017</t>
  </si>
  <si>
    <t>31.12.2017</t>
  </si>
  <si>
    <t>28.04.2017</t>
  </si>
  <si>
    <t>120.53</t>
  </si>
  <si>
    <t>29.04.2018</t>
  </si>
  <si>
    <t>338/2016</t>
  </si>
  <si>
    <t>Fornecimento de Água Mineral</t>
  </si>
  <si>
    <t>004/2017</t>
  </si>
  <si>
    <t>R. MARTINS DA COSTA</t>
  </si>
  <si>
    <t>04.590.435/0001-94</t>
  </si>
  <si>
    <t>20.02.2017</t>
  </si>
  <si>
    <t>20.02.2018</t>
  </si>
  <si>
    <t>332/2016</t>
  </si>
  <si>
    <t>Pregão Eletrônico</t>
  </si>
  <si>
    <t>Manutenção e Suporte Técnico da Rede Metropolitana "Prefeitura Digital"</t>
  </si>
  <si>
    <t>005/2017</t>
  </si>
  <si>
    <t>7 LAN COMÉRCIO E SERVIÇOS EIRELLI</t>
  </si>
  <si>
    <t>07.355.957/0001-08</t>
  </si>
  <si>
    <t>03.03.2017</t>
  </si>
  <si>
    <t>03.03.2018</t>
  </si>
  <si>
    <t>28.04.2018</t>
  </si>
  <si>
    <t>ACRE FRIO AR CONDICIONADO LTDA</t>
  </si>
  <si>
    <t>10889815/0001-27</t>
  </si>
  <si>
    <t>2429/2017</t>
  </si>
  <si>
    <t>030/2017</t>
  </si>
  <si>
    <t>Secretaria  Municipal da Cidade</t>
  </si>
  <si>
    <t>Prestação de Serviços de Manutenção Preventiva e Corretiva em aparelhos de ar-condicionados, bebedouros, geladeiras e frigobar, incluindo a substituição de peças</t>
  </si>
  <si>
    <t>II                       III                    IV                   V</t>
  </si>
  <si>
    <t>17.02.2015    17.02.2016  30.12.2016   29.03.2017</t>
  </si>
  <si>
    <t>16.02.2015     17.02.2016     30.12.2016  29.03.2017</t>
  </si>
  <si>
    <t>11518                 11752               11.965             12.034</t>
  </si>
  <si>
    <t>17.02.2016    31.12.2016   30.03.2017   31.12.2017</t>
  </si>
  <si>
    <t>009/2017</t>
  </si>
  <si>
    <t>07.08.2017</t>
  </si>
  <si>
    <t>07.08.2018</t>
  </si>
  <si>
    <t>RADAR PPP LTDA</t>
  </si>
  <si>
    <t>20.159.727/0001-23</t>
  </si>
  <si>
    <t>30759/2017</t>
  </si>
  <si>
    <t>Contratação de Serviços de Treinamento na Área de Parcerias Públicas Privadas</t>
  </si>
  <si>
    <t>24.08.2017</t>
  </si>
  <si>
    <t>24.09.2017</t>
  </si>
  <si>
    <t>37109/2017</t>
  </si>
  <si>
    <t>Aquisição de 20 tablets para o IX Concurso de Redação de Educação Fiscal</t>
  </si>
  <si>
    <t>GAZIN IND.E COM. DE MOV. E ELET. LTDA</t>
  </si>
  <si>
    <t>77.941.490/0078-34</t>
  </si>
  <si>
    <t>10.10.2017</t>
  </si>
  <si>
    <t>10.11.2017</t>
  </si>
  <si>
    <t>33.90.31.00</t>
  </si>
  <si>
    <t>3267/2017</t>
  </si>
  <si>
    <t>115/2017</t>
  </si>
  <si>
    <t>Locação de ônibus para IX Concurso de Educação Fiscal</t>
  </si>
  <si>
    <t>013/2017</t>
  </si>
  <si>
    <t>MOURA TRANSP. RODOVIÁRIOS DE PASSAGEIROS</t>
  </si>
  <si>
    <t>07.216.951/0001-41</t>
  </si>
  <si>
    <t>08.11.2017</t>
  </si>
  <si>
    <t>08.12.2017</t>
  </si>
  <si>
    <t>Alteração de Dotação Orçamentária                           Acréscimo de Valor                                                                               Prazo                                                                                       Inserção de novos Serviços                                   Prazo</t>
  </si>
  <si>
    <t>16.10.2014  16.10.2016          16.10.2017</t>
  </si>
  <si>
    <t>16.10.2016  16.10.2017       16.10.2018</t>
  </si>
  <si>
    <t xml:space="preserve">30.05.2014 26.08.2014 19.02.2015  21.03.2016 20.03.2017   14.04.2017     </t>
  </si>
  <si>
    <t>16.10.2015  19.01.2016  16.10.2016     26.09.2017</t>
  </si>
  <si>
    <t xml:space="preserve">11766                                      12.021             12.054                                                                                                              </t>
  </si>
  <si>
    <t>11690               11.738              11.926                       12.154</t>
  </si>
  <si>
    <t>Prazo                                                                              Acrescimo de Valor                                                 Prazo                                                                                           Prazo</t>
  </si>
  <si>
    <t xml:space="preserve">21.03.2015   09.03.2016   21.03.2017   14.04.2017                </t>
  </si>
  <si>
    <t>2854/2017</t>
  </si>
  <si>
    <t>596/2016</t>
  </si>
  <si>
    <t>Serviços de Manutenção Preventiva e corretiva de Veículos</t>
  </si>
  <si>
    <t>010/2017</t>
  </si>
  <si>
    <t>RONDOMAZA AUTO PEÇAS LTDA</t>
  </si>
  <si>
    <t>09.468.769/0001-03</t>
  </si>
  <si>
    <t>12.09.2017</t>
  </si>
  <si>
    <t>12.09.2018</t>
  </si>
  <si>
    <t>33.90.30.00    33.90.39.00</t>
  </si>
  <si>
    <t>Controladoria Geral do Estado</t>
  </si>
  <si>
    <t>Telefonia Móvel Pesoal Fixo e Internet</t>
  </si>
  <si>
    <t>2853/2017</t>
  </si>
  <si>
    <t>Locação de Equipamento de Informática</t>
  </si>
  <si>
    <t>565/2016</t>
  </si>
  <si>
    <t>Fundação Hospitalar do Estado do Acre</t>
  </si>
  <si>
    <t>011/2017</t>
  </si>
  <si>
    <t>R. S. FREITAS JUCÁ</t>
  </si>
  <si>
    <t>07.190.927/0001-80</t>
  </si>
  <si>
    <t>20.09.2017</t>
  </si>
  <si>
    <t>20.09.2018</t>
  </si>
  <si>
    <t>3207/2017</t>
  </si>
  <si>
    <t>014/2017</t>
  </si>
  <si>
    <t>TELEFONICA BRASIL S.A.</t>
  </si>
  <si>
    <t>02.558.157/001-62</t>
  </si>
  <si>
    <t>30.11.2017</t>
  </si>
  <si>
    <t>30.05.2017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</si>
  <si>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DESENVOLVIMENTO ECONÔMICO E FINANÇAS - SEFIN</t>
    </r>
  </si>
  <si>
    <r>
      <t xml:space="preserve">MÊS/ANO: </t>
    </r>
    <r>
      <rPr>
        <b/>
        <sz val="11"/>
        <color theme="1"/>
        <rFont val="Arial"/>
        <family val="2"/>
      </rPr>
      <t>JANEIRO À DEZEMBRO/2017</t>
    </r>
  </si>
  <si>
    <r>
      <t xml:space="preserve">DATA DA ÚLTIMA ATUALIZAÇÃO: </t>
    </r>
    <r>
      <rPr>
        <b/>
        <sz val="11"/>
        <color theme="1"/>
        <rFont val="Arial"/>
        <family val="2"/>
      </rPr>
      <t>02/01/2018</t>
    </r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</si>
  <si>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</si>
  <si>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>Sâmya Ester da Silveira Gouveia Assis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</si>
  <si>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Marcelo Castro Macedo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</si>
</sst>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95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vertical="center" wrapText="1"/>
    </xf>
    <xf numFmtId="44" fontId="1" fillId="0" borderId="3" xfId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3" fontId="1" fillId="0" borderId="1" xfId="2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4" fontId="4" fillId="2" borderId="5" xfId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vertical="center" wrapText="1"/>
    </xf>
    <xf numFmtId="44" fontId="1" fillId="0" borderId="5" xfId="0" applyNumberFormat="1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44" fontId="1" fillId="0" borderId="5" xfId="0" applyNumberFormat="1" applyFont="1" applyFill="1" applyBorder="1" applyAlignment="1">
      <alignment vertical="center"/>
    </xf>
    <xf numFmtId="44" fontId="1" fillId="0" borderId="4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44" fontId="1" fillId="2" borderId="5" xfId="0" applyNumberFormat="1" applyFont="1" applyFill="1" applyBorder="1" applyAlignment="1">
      <alignment vertical="center"/>
    </xf>
    <xf numFmtId="44" fontId="1" fillId="2" borderId="1" xfId="0" applyNumberFormat="1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4" fontId="1" fillId="2" borderId="5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1" fillId="0" borderId="5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4" fontId="1" fillId="0" borderId="5" xfId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44" fontId="6" fillId="0" borderId="0" xfId="1" applyFont="1" applyBorder="1" applyAlignment="1">
      <alignment horizontal="left"/>
    </xf>
    <xf numFmtId="44" fontId="6" fillId="0" borderId="0" xfId="1" applyFont="1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44" fontId="1" fillId="0" borderId="0" xfId="1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/>
    <xf numFmtId="44" fontId="7" fillId="0" borderId="0" xfId="1" applyFont="1" applyBorder="1" applyAlignment="1"/>
    <xf numFmtId="0" fontId="6" fillId="0" borderId="0" xfId="0" applyFont="1" applyBorder="1" applyAlignment="1">
      <alignment horizontal="center"/>
    </xf>
    <xf numFmtId="44" fontId="6" fillId="0" borderId="0" xfId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4" fontId="2" fillId="0" borderId="10" xfId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7" fontId="1" fillId="0" borderId="5" xfId="0" applyNumberFormat="1" applyFont="1" applyFill="1" applyBorder="1" applyAlignment="1">
      <alignment horizontal="center" vertical="center" wrapText="1"/>
    </xf>
    <xf numFmtId="44" fontId="2" fillId="0" borderId="26" xfId="1" applyFont="1" applyFill="1" applyBorder="1" applyAlignment="1">
      <alignment horizontal="center" vertical="center" wrapText="1"/>
    </xf>
    <xf numFmtId="3" fontId="2" fillId="0" borderId="26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1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5" xfId="0" applyNumberFormat="1" applyFont="1" applyFill="1" applyBorder="1" applyAlignment="1">
      <alignment horizontal="center" vertical="center" wrapText="1"/>
    </xf>
    <xf numFmtId="44" fontId="1" fillId="2" borderId="6" xfId="0" applyNumberFormat="1" applyFont="1" applyFill="1" applyBorder="1" applyAlignment="1">
      <alignment horizontal="center" vertical="center" wrapText="1"/>
    </xf>
    <xf numFmtId="44" fontId="1" fillId="2" borderId="4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4" fillId="2" borderId="6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4" fontId="1" fillId="2" borderId="5" xfId="1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44" fontId="1" fillId="2" borderId="4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3" fontId="1" fillId="2" borderId="4" xfId="2" applyFont="1" applyFill="1" applyBorder="1" applyAlignment="1">
      <alignment horizontal="center" vertical="center" wrapText="1"/>
    </xf>
    <xf numFmtId="43" fontId="1" fillId="2" borderId="1" xfId="2" applyFont="1" applyFill="1" applyBorder="1" applyAlignment="1">
      <alignment horizontal="center" vertical="center" wrapText="1"/>
    </xf>
    <xf numFmtId="44" fontId="4" fillId="2" borderId="4" xfId="1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7" fontId="1" fillId="0" borderId="4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6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44" fontId="1" fillId="0" borderId="5" xfId="0" applyNumberFormat="1" applyFont="1" applyFill="1" applyBorder="1" applyAlignment="1">
      <alignment horizontal="center" vertical="center" wrapText="1"/>
    </xf>
    <xf numFmtId="44" fontId="1" fillId="0" borderId="4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4" fontId="1" fillId="0" borderId="5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0</xdr:row>
      <xdr:rowOff>47625</xdr:rowOff>
    </xdr:from>
    <xdr:to>
      <xdr:col>1</xdr:col>
      <xdr:colOff>723900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" y="476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0"/>
  <sheetViews>
    <sheetView tabSelected="1" zoomScaleNormal="100" workbookViewId="0">
      <selection activeCell="D22" sqref="D22:D25"/>
    </sheetView>
  </sheetViews>
  <sheetFormatPr defaultRowHeight="12.75" x14ac:dyDescent="0.2"/>
  <cols>
    <col min="1" max="1" width="6.42578125" style="60" customWidth="1"/>
    <col min="2" max="2" width="16.85546875" style="60" bestFit="1" customWidth="1"/>
    <col min="3" max="3" width="21.140625" style="60" customWidth="1"/>
    <col min="4" max="4" width="32.5703125" style="60" customWidth="1"/>
    <col min="5" max="5" width="13.7109375" style="60" customWidth="1"/>
    <col min="6" max="6" width="55.7109375" style="24" customWidth="1"/>
    <col min="7" max="7" width="18.140625" style="60" customWidth="1"/>
    <col min="8" max="8" width="12.5703125" style="60" bestFit="1" customWidth="1"/>
    <col min="9" max="9" width="50.140625" style="60" customWidth="1"/>
    <col min="10" max="10" width="21.5703125" style="60" customWidth="1"/>
    <col min="11" max="11" width="10.5703125" style="60" customWidth="1"/>
    <col min="12" max="12" width="21.5703125" style="63" customWidth="1"/>
    <col min="13" max="13" width="10.5703125" style="60" customWidth="1"/>
    <col min="14" max="14" width="11.5703125" style="60" customWidth="1"/>
    <col min="15" max="16" width="10.5703125" style="60" customWidth="1"/>
    <col min="17" max="17" width="12" style="60" customWidth="1"/>
    <col min="18" max="18" width="10.5703125" style="60" customWidth="1"/>
    <col min="19" max="19" width="10" style="60" bestFit="1" customWidth="1"/>
    <col min="20" max="20" width="13" style="60" customWidth="1"/>
    <col min="21" max="22" width="10.5703125" style="60" customWidth="1"/>
    <col min="23" max="23" width="14.7109375" style="60" customWidth="1"/>
    <col min="24" max="24" width="42.42578125" style="60" customWidth="1"/>
    <col min="25" max="25" width="13.7109375" style="60" customWidth="1"/>
    <col min="26" max="28" width="10.5703125" style="60" customWidth="1"/>
    <col min="29" max="29" width="16.140625" style="60" bestFit="1" customWidth="1"/>
    <col min="30" max="30" width="13.28515625" style="60" bestFit="1" customWidth="1"/>
    <col min="31" max="31" width="21" style="62" customWidth="1"/>
    <col min="32" max="32" width="18.7109375" style="60" customWidth="1"/>
    <col min="33" max="33" width="16.140625" style="60" customWidth="1"/>
    <col min="34" max="34" width="20.85546875" style="60" customWidth="1"/>
    <col min="35" max="35" width="11.5703125" style="60" customWidth="1"/>
    <col min="36" max="36" width="13.85546875" style="60" customWidth="1"/>
    <col min="37" max="37" width="33.140625" style="60" customWidth="1"/>
    <col min="38" max="38" width="13.140625" style="60" customWidth="1"/>
    <col min="39" max="39" width="14.5703125" style="60" customWidth="1"/>
    <col min="40" max="40" width="14.42578125" style="60" customWidth="1"/>
    <col min="41" max="41" width="13.85546875" style="60" customWidth="1"/>
    <col min="42" max="42" width="13.7109375" style="60" customWidth="1"/>
    <col min="43" max="43" width="13.28515625" style="60" customWidth="1"/>
    <col min="44" max="44" width="12.28515625" style="60" customWidth="1"/>
    <col min="45" max="52" width="9.140625" style="60"/>
    <col min="53" max="53" width="10.140625" style="60" customWidth="1"/>
    <col min="54" max="55" width="9.140625" style="60"/>
    <col min="56" max="56" width="55.28515625" style="60" customWidth="1"/>
    <col min="57" max="16384" width="9.140625" style="60"/>
  </cols>
  <sheetData>
    <row r="1" spans="1:56" s="53" customFormat="1" ht="14.25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52"/>
      <c r="AJ1" s="52"/>
      <c r="AK1" s="52"/>
      <c r="AL1" s="52"/>
      <c r="AM1" s="52"/>
      <c r="AN1" s="52"/>
      <c r="AO1" s="52"/>
      <c r="AP1" s="52"/>
      <c r="AQ1" s="52"/>
      <c r="AR1" s="52"/>
    </row>
    <row r="2" spans="1:56" s="53" customFormat="1" ht="14.25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52"/>
      <c r="AJ2" s="52"/>
      <c r="AK2" s="52"/>
      <c r="AL2" s="52"/>
      <c r="AM2" s="52"/>
      <c r="AN2" s="52"/>
      <c r="AO2" s="52"/>
      <c r="AP2" s="52"/>
      <c r="AQ2" s="52"/>
      <c r="AR2" s="52"/>
    </row>
    <row r="3" spans="1:56" s="53" customFormat="1" ht="14.25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52"/>
      <c r="AJ3" s="52"/>
      <c r="AK3" s="52"/>
      <c r="AL3" s="52"/>
      <c r="AM3" s="52"/>
      <c r="AN3" s="52"/>
      <c r="AO3" s="52"/>
      <c r="AP3" s="52"/>
      <c r="AQ3" s="52"/>
      <c r="AR3" s="52"/>
    </row>
    <row r="4" spans="1:56" s="55" customFormat="1" ht="15" x14ac:dyDescent="0.25">
      <c r="A4" s="66" t="s">
        <v>51</v>
      </c>
      <c r="B4" s="66"/>
      <c r="C4" s="66"/>
      <c r="D4" s="66"/>
      <c r="E4" s="66"/>
      <c r="F4" s="93"/>
      <c r="G4" s="66"/>
      <c r="H4" s="66"/>
      <c r="I4" s="66"/>
      <c r="J4" s="66"/>
      <c r="K4" s="66"/>
      <c r="L4" s="67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54"/>
    </row>
    <row r="5" spans="1:56" s="53" customFormat="1" ht="14.25" x14ac:dyDescent="0.2">
      <c r="A5" s="56"/>
      <c r="B5" s="68"/>
      <c r="C5" s="68"/>
      <c r="D5" s="68"/>
      <c r="E5" s="68"/>
      <c r="F5" s="57"/>
      <c r="G5" s="68"/>
      <c r="H5" s="68"/>
      <c r="I5" s="68"/>
      <c r="J5" s="68"/>
      <c r="K5" s="68"/>
      <c r="L5" s="69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56"/>
    </row>
    <row r="6" spans="1:56" s="55" customFormat="1" ht="15" x14ac:dyDescent="0.25">
      <c r="A6" s="162" t="s">
        <v>306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6" s="53" customFormat="1" ht="14.25" x14ac:dyDescent="0.2">
      <c r="A7" s="163" t="s">
        <v>116</v>
      </c>
      <c r="B7" s="163"/>
      <c r="C7" s="163"/>
      <c r="D7" s="163"/>
      <c r="E7" s="163"/>
      <c r="F7" s="163"/>
      <c r="G7" s="163"/>
      <c r="H7" s="163"/>
      <c r="I7" s="163"/>
      <c r="J7" s="163"/>
      <c r="K7" s="57"/>
      <c r="L7" s="58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</row>
    <row r="8" spans="1:56" s="53" customFormat="1" ht="14.25" x14ac:dyDescent="0.2">
      <c r="A8" s="163" t="s">
        <v>93</v>
      </c>
      <c r="B8" s="163"/>
      <c r="C8" s="163"/>
      <c r="D8" s="163"/>
      <c r="E8" s="163"/>
      <c r="F8" s="57"/>
      <c r="G8" s="57"/>
      <c r="H8" s="57"/>
      <c r="I8" s="57"/>
      <c r="J8" s="57"/>
      <c r="K8" s="57"/>
      <c r="L8" s="58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</row>
    <row r="9" spans="1:56" s="53" customFormat="1" ht="14.25" x14ac:dyDescent="0.2">
      <c r="A9" s="56"/>
      <c r="B9" s="68"/>
      <c r="C9" s="68"/>
      <c r="D9" s="68"/>
      <c r="E9" s="68"/>
      <c r="F9" s="57"/>
      <c r="G9" s="68"/>
      <c r="H9" s="68"/>
      <c r="I9" s="68"/>
      <c r="J9" s="68"/>
      <c r="K9" s="68"/>
      <c r="L9" s="69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</row>
    <row r="10" spans="1:56" s="64" customFormat="1" ht="15" x14ac:dyDescent="0.25">
      <c r="A10" s="96" t="s">
        <v>429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56" s="53" customFormat="1" ht="15" x14ac:dyDescent="0.25">
      <c r="A11" s="163" t="s">
        <v>430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6" s="53" customFormat="1" ht="15" x14ac:dyDescent="0.25">
      <c r="A12" s="163" t="s">
        <v>431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6" s="53" customFormat="1" ht="14.25" x14ac:dyDescent="0.2">
      <c r="A13" s="56"/>
      <c r="B13" s="68"/>
      <c r="C13" s="68"/>
      <c r="D13" s="68"/>
      <c r="E13" s="68"/>
      <c r="F13" s="57"/>
      <c r="G13" s="68"/>
      <c r="H13" s="68"/>
      <c r="I13" s="68"/>
      <c r="J13" s="68"/>
      <c r="K13" s="68"/>
      <c r="L13" s="69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56"/>
    </row>
    <row r="14" spans="1:56" s="65" customFormat="1" ht="15.75" thickBot="1" x14ac:dyDescent="0.3">
      <c r="A14" s="164" t="s">
        <v>85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</row>
    <row r="15" spans="1:56" x14ac:dyDescent="0.2">
      <c r="A15" s="166" t="s">
        <v>55</v>
      </c>
      <c r="B15" s="169" t="s">
        <v>22</v>
      </c>
      <c r="C15" s="170"/>
      <c r="D15" s="170"/>
      <c r="E15" s="170"/>
      <c r="F15" s="170"/>
      <c r="G15" s="170"/>
      <c r="H15" s="172" t="s">
        <v>86</v>
      </c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 t="s">
        <v>95</v>
      </c>
      <c r="AJ15" s="172"/>
      <c r="AK15" s="172"/>
      <c r="AL15" s="172"/>
      <c r="AM15" s="172" t="s">
        <v>115</v>
      </c>
      <c r="AN15" s="172"/>
      <c r="AO15" s="172"/>
      <c r="AP15" s="172"/>
      <c r="AQ15" s="172"/>
      <c r="AR15" s="172"/>
      <c r="AS15" s="173" t="s">
        <v>87</v>
      </c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4"/>
    </row>
    <row r="16" spans="1:56" x14ac:dyDescent="0.2">
      <c r="A16" s="167"/>
      <c r="B16" s="171"/>
      <c r="C16" s="147"/>
      <c r="D16" s="147"/>
      <c r="E16" s="147"/>
      <c r="F16" s="147"/>
      <c r="G16" s="147"/>
      <c r="H16" s="147" t="s">
        <v>52</v>
      </c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 t="s">
        <v>53</v>
      </c>
      <c r="V16" s="147"/>
      <c r="W16" s="147"/>
      <c r="X16" s="147"/>
      <c r="Y16" s="147"/>
      <c r="Z16" s="147"/>
      <c r="AA16" s="147"/>
      <c r="AB16" s="147"/>
      <c r="AC16" s="147"/>
      <c r="AD16" s="147"/>
      <c r="AE16" s="147" t="s">
        <v>54</v>
      </c>
      <c r="AF16" s="147"/>
      <c r="AG16" s="147"/>
      <c r="AH16" s="147"/>
      <c r="AI16" s="147" t="s">
        <v>97</v>
      </c>
      <c r="AJ16" s="147" t="s">
        <v>98</v>
      </c>
      <c r="AK16" s="147" t="s">
        <v>96</v>
      </c>
      <c r="AL16" s="147" t="s">
        <v>99</v>
      </c>
      <c r="AM16" s="147" t="s">
        <v>104</v>
      </c>
      <c r="AN16" s="147" t="s">
        <v>105</v>
      </c>
      <c r="AO16" s="147" t="s">
        <v>106</v>
      </c>
      <c r="AP16" s="147" t="s">
        <v>108</v>
      </c>
      <c r="AQ16" s="147" t="s">
        <v>107</v>
      </c>
      <c r="AR16" s="147" t="s">
        <v>108</v>
      </c>
      <c r="AS16" s="147" t="s">
        <v>1</v>
      </c>
      <c r="AT16" s="126" t="s">
        <v>61</v>
      </c>
      <c r="AU16" s="127" t="s">
        <v>65</v>
      </c>
      <c r="AV16" s="127"/>
      <c r="AW16" s="127"/>
      <c r="AX16" s="127" t="s">
        <v>68</v>
      </c>
      <c r="AY16" s="127"/>
      <c r="AZ16" s="126" t="s">
        <v>69</v>
      </c>
      <c r="BA16" s="147" t="s">
        <v>84</v>
      </c>
      <c r="BB16" s="127" t="s">
        <v>72</v>
      </c>
      <c r="BC16" s="127"/>
      <c r="BD16" s="175"/>
    </row>
    <row r="17" spans="1:56" ht="37.5" customHeight="1" x14ac:dyDescent="0.2">
      <c r="A17" s="167"/>
      <c r="B17" s="81" t="s">
        <v>6</v>
      </c>
      <c r="C17" s="45" t="s">
        <v>7</v>
      </c>
      <c r="D17" s="45" t="s">
        <v>0</v>
      </c>
      <c r="E17" s="45" t="s">
        <v>1</v>
      </c>
      <c r="F17" s="45" t="s">
        <v>2</v>
      </c>
      <c r="G17" s="45" t="s">
        <v>8</v>
      </c>
      <c r="H17" s="70" t="s">
        <v>9</v>
      </c>
      <c r="I17" s="45" t="s">
        <v>3</v>
      </c>
      <c r="J17" s="45" t="s">
        <v>20</v>
      </c>
      <c r="K17" s="45" t="s">
        <v>10</v>
      </c>
      <c r="L17" s="71" t="s">
        <v>49</v>
      </c>
      <c r="M17" s="45" t="s">
        <v>15</v>
      </c>
      <c r="N17" s="45" t="s">
        <v>14</v>
      </c>
      <c r="O17" s="45" t="s">
        <v>13</v>
      </c>
      <c r="P17" s="45" t="s">
        <v>4</v>
      </c>
      <c r="Q17" s="45" t="s">
        <v>94</v>
      </c>
      <c r="R17" s="45" t="s">
        <v>56</v>
      </c>
      <c r="S17" s="45" t="s">
        <v>57</v>
      </c>
      <c r="T17" s="45" t="s">
        <v>5</v>
      </c>
      <c r="U17" s="45" t="s">
        <v>11</v>
      </c>
      <c r="V17" s="45" t="s">
        <v>10</v>
      </c>
      <c r="W17" s="45" t="s">
        <v>15</v>
      </c>
      <c r="X17" s="45" t="s">
        <v>12</v>
      </c>
      <c r="Y17" s="45" t="s">
        <v>14</v>
      </c>
      <c r="Z17" s="45" t="s">
        <v>13</v>
      </c>
      <c r="AA17" s="45" t="s">
        <v>16</v>
      </c>
      <c r="AB17" s="45" t="s">
        <v>17</v>
      </c>
      <c r="AC17" s="45" t="s">
        <v>18</v>
      </c>
      <c r="AD17" s="45" t="s">
        <v>19</v>
      </c>
      <c r="AE17" s="45" t="s">
        <v>23</v>
      </c>
      <c r="AF17" s="45" t="s">
        <v>272</v>
      </c>
      <c r="AG17" s="45" t="s">
        <v>273</v>
      </c>
      <c r="AH17" s="45" t="s">
        <v>21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26"/>
      <c r="AU17" s="72" t="s">
        <v>62</v>
      </c>
      <c r="AV17" s="72" t="s">
        <v>63</v>
      </c>
      <c r="AW17" s="72" t="s">
        <v>64</v>
      </c>
      <c r="AX17" s="72" t="s">
        <v>66</v>
      </c>
      <c r="AY17" s="73" t="s">
        <v>67</v>
      </c>
      <c r="AZ17" s="126"/>
      <c r="BA17" s="147"/>
      <c r="BB17" s="72" t="s">
        <v>62</v>
      </c>
      <c r="BC17" s="72" t="s">
        <v>71</v>
      </c>
      <c r="BD17" s="75" t="s">
        <v>70</v>
      </c>
    </row>
    <row r="18" spans="1:56" ht="13.5" thickBot="1" x14ac:dyDescent="0.25">
      <c r="A18" s="168"/>
      <c r="B18" s="82" t="s">
        <v>24</v>
      </c>
      <c r="C18" s="76" t="s">
        <v>25</v>
      </c>
      <c r="D18" s="77" t="s">
        <v>48</v>
      </c>
      <c r="E18" s="76" t="s">
        <v>26</v>
      </c>
      <c r="F18" s="76" t="s">
        <v>27</v>
      </c>
      <c r="G18" s="76" t="s">
        <v>28</v>
      </c>
      <c r="H18" s="77" t="s">
        <v>29</v>
      </c>
      <c r="I18" s="76" t="s">
        <v>30</v>
      </c>
      <c r="J18" s="76" t="s">
        <v>31</v>
      </c>
      <c r="K18" s="76" t="s">
        <v>32</v>
      </c>
      <c r="L18" s="78" t="s">
        <v>33</v>
      </c>
      <c r="M18" s="76" t="s">
        <v>34</v>
      </c>
      <c r="N18" s="76" t="s">
        <v>35</v>
      </c>
      <c r="O18" s="76" t="s">
        <v>36</v>
      </c>
      <c r="P18" s="76" t="s">
        <v>37</v>
      </c>
      <c r="Q18" s="76" t="s">
        <v>38</v>
      </c>
      <c r="R18" s="76" t="s">
        <v>39</v>
      </c>
      <c r="S18" s="76" t="s">
        <v>50</v>
      </c>
      <c r="T18" s="76" t="s">
        <v>40</v>
      </c>
      <c r="U18" s="76" t="s">
        <v>58</v>
      </c>
      <c r="V18" s="76" t="s">
        <v>41</v>
      </c>
      <c r="W18" s="76" t="s">
        <v>42</v>
      </c>
      <c r="X18" s="76" t="s">
        <v>43</v>
      </c>
      <c r="Y18" s="76" t="s">
        <v>44</v>
      </c>
      <c r="Z18" s="76" t="s">
        <v>45</v>
      </c>
      <c r="AA18" s="76" t="s">
        <v>46</v>
      </c>
      <c r="AB18" s="76" t="s">
        <v>59</v>
      </c>
      <c r="AC18" s="76" t="s">
        <v>47</v>
      </c>
      <c r="AD18" s="76" t="s">
        <v>88</v>
      </c>
      <c r="AE18" s="76" t="s">
        <v>91</v>
      </c>
      <c r="AF18" s="76" t="s">
        <v>60</v>
      </c>
      <c r="AG18" s="76" t="s">
        <v>89</v>
      </c>
      <c r="AH18" s="76" t="s">
        <v>92</v>
      </c>
      <c r="AI18" s="76" t="s">
        <v>73</v>
      </c>
      <c r="AJ18" s="76" t="s">
        <v>74</v>
      </c>
      <c r="AK18" s="76" t="s">
        <v>75</v>
      </c>
      <c r="AL18" s="76" t="s">
        <v>76</v>
      </c>
      <c r="AM18" s="79" t="s">
        <v>77</v>
      </c>
      <c r="AN18" s="79" t="s">
        <v>78</v>
      </c>
      <c r="AO18" s="79" t="s">
        <v>79</v>
      </c>
      <c r="AP18" s="79" t="s">
        <v>80</v>
      </c>
      <c r="AQ18" s="79" t="s">
        <v>81</v>
      </c>
      <c r="AR18" s="79" t="s">
        <v>82</v>
      </c>
      <c r="AS18" s="79" t="s">
        <v>83</v>
      </c>
      <c r="AT18" s="79" t="s">
        <v>90</v>
      </c>
      <c r="AU18" s="79" t="s">
        <v>100</v>
      </c>
      <c r="AV18" s="79" t="s">
        <v>101</v>
      </c>
      <c r="AW18" s="79" t="s">
        <v>102</v>
      </c>
      <c r="AX18" s="79" t="s">
        <v>109</v>
      </c>
      <c r="AY18" s="79" t="s">
        <v>103</v>
      </c>
      <c r="AZ18" s="79" t="s">
        <v>110</v>
      </c>
      <c r="BA18" s="79" t="s">
        <v>111</v>
      </c>
      <c r="BB18" s="79" t="s">
        <v>112</v>
      </c>
      <c r="BC18" s="79" t="s">
        <v>113</v>
      </c>
      <c r="BD18" s="80" t="s">
        <v>114</v>
      </c>
    </row>
    <row r="19" spans="1:56" x14ac:dyDescent="0.2">
      <c r="A19" s="148">
        <v>1</v>
      </c>
      <c r="B19" s="150" t="s">
        <v>174</v>
      </c>
      <c r="C19" s="152" t="s">
        <v>175</v>
      </c>
      <c r="D19" s="154" t="s">
        <v>176</v>
      </c>
      <c r="E19" s="122" t="s">
        <v>153</v>
      </c>
      <c r="F19" s="156" t="s">
        <v>177</v>
      </c>
      <c r="G19" s="122" t="s">
        <v>178</v>
      </c>
      <c r="H19" s="158" t="s">
        <v>179</v>
      </c>
      <c r="I19" s="122" t="s">
        <v>191</v>
      </c>
      <c r="J19" s="159" t="s">
        <v>192</v>
      </c>
      <c r="K19" s="122" t="s">
        <v>180</v>
      </c>
      <c r="L19" s="136">
        <v>198917.04</v>
      </c>
      <c r="M19" s="160">
        <v>10684</v>
      </c>
      <c r="N19" s="122" t="s">
        <v>180</v>
      </c>
      <c r="O19" s="122" t="s">
        <v>190</v>
      </c>
      <c r="P19" s="122">
        <v>1</v>
      </c>
      <c r="Q19" s="43"/>
      <c r="R19" s="43"/>
      <c r="S19" s="43"/>
      <c r="T19" s="109" t="s">
        <v>120</v>
      </c>
      <c r="U19" s="30" t="s">
        <v>134</v>
      </c>
      <c r="V19" s="30" t="s">
        <v>181</v>
      </c>
      <c r="W19" s="28">
        <v>10931</v>
      </c>
      <c r="X19" s="30" t="s">
        <v>135</v>
      </c>
      <c r="Y19" s="30" t="s">
        <v>181</v>
      </c>
      <c r="Z19" s="30" t="s">
        <v>182</v>
      </c>
      <c r="AA19" s="43"/>
      <c r="AB19" s="43"/>
      <c r="AC19" s="74"/>
      <c r="AD19" s="43"/>
      <c r="AE19" s="74"/>
      <c r="AF19" s="132">
        <f>139760.22+249765.87+32077.69+234498.8+310073.61+91812.12+69574.76</f>
        <v>1127563.07</v>
      </c>
      <c r="AG19" s="134">
        <f>4442.99+4336.64+4012.91+3735.46+3890.72+3617.62+3702.99+3742.54+2642.22</f>
        <v>34124.090000000004</v>
      </c>
      <c r="AH19" s="136">
        <f>AF19+AG19</f>
        <v>1161687.1600000001</v>
      </c>
      <c r="AI19" s="122" t="s">
        <v>183</v>
      </c>
      <c r="AJ19" s="122" t="s">
        <v>178</v>
      </c>
      <c r="AK19" s="122" t="s">
        <v>184</v>
      </c>
      <c r="AL19" s="122" t="s">
        <v>178</v>
      </c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</row>
    <row r="20" spans="1:56" x14ac:dyDescent="0.2">
      <c r="A20" s="149"/>
      <c r="B20" s="151"/>
      <c r="C20" s="153"/>
      <c r="D20" s="155"/>
      <c r="E20" s="123"/>
      <c r="F20" s="157"/>
      <c r="G20" s="123"/>
      <c r="H20" s="158"/>
      <c r="I20" s="123"/>
      <c r="J20" s="159"/>
      <c r="K20" s="123"/>
      <c r="L20" s="137"/>
      <c r="M20" s="161"/>
      <c r="N20" s="123"/>
      <c r="O20" s="123"/>
      <c r="P20" s="123"/>
      <c r="Q20" s="32"/>
      <c r="R20" s="32"/>
      <c r="S20" s="32"/>
      <c r="T20" s="131"/>
      <c r="U20" s="35" t="s">
        <v>136</v>
      </c>
      <c r="V20" s="35" t="s">
        <v>185</v>
      </c>
      <c r="W20" s="18">
        <v>11066</v>
      </c>
      <c r="X20" s="35" t="s">
        <v>186</v>
      </c>
      <c r="Y20" s="35"/>
      <c r="Z20" s="35"/>
      <c r="AA20" s="32">
        <v>25</v>
      </c>
      <c r="AB20" s="32"/>
      <c r="AC20" s="36">
        <v>49729.26</v>
      </c>
      <c r="AD20" s="32"/>
      <c r="AE20" s="20">
        <f>L19-AD19+AC20</f>
        <v>248646.30000000002</v>
      </c>
      <c r="AF20" s="133"/>
      <c r="AG20" s="135"/>
      <c r="AH20" s="137"/>
      <c r="AI20" s="123"/>
      <c r="AJ20" s="123"/>
      <c r="AK20" s="123"/>
      <c r="AL20" s="12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</row>
    <row r="21" spans="1:56" ht="51" x14ac:dyDescent="0.2">
      <c r="A21" s="149"/>
      <c r="B21" s="151"/>
      <c r="C21" s="153"/>
      <c r="D21" s="155"/>
      <c r="E21" s="123"/>
      <c r="F21" s="157"/>
      <c r="G21" s="123"/>
      <c r="H21" s="154"/>
      <c r="I21" s="123"/>
      <c r="J21" s="122"/>
      <c r="K21" s="123"/>
      <c r="L21" s="137"/>
      <c r="M21" s="161"/>
      <c r="N21" s="123"/>
      <c r="O21" s="123"/>
      <c r="P21" s="123"/>
      <c r="Q21" s="32"/>
      <c r="R21" s="32"/>
      <c r="S21" s="32"/>
      <c r="T21" s="131"/>
      <c r="U21" s="35" t="s">
        <v>252</v>
      </c>
      <c r="V21" s="35" t="s">
        <v>268</v>
      </c>
      <c r="W21" s="18" t="s">
        <v>253</v>
      </c>
      <c r="X21" s="35" t="s">
        <v>254</v>
      </c>
      <c r="Y21" s="35" t="s">
        <v>255</v>
      </c>
      <c r="Z21" s="35" t="s">
        <v>256</v>
      </c>
      <c r="AA21" s="32"/>
      <c r="AB21" s="32"/>
      <c r="AC21" s="32"/>
      <c r="AD21" s="6">
        <v>1016.4</v>
      </c>
      <c r="AE21" s="20">
        <f>L19-AD21</f>
        <v>197900.64</v>
      </c>
      <c r="AF21" s="133"/>
      <c r="AG21" s="135"/>
      <c r="AH21" s="137"/>
      <c r="AI21" s="123"/>
      <c r="AJ21" s="123"/>
      <c r="AK21" s="123"/>
      <c r="AL21" s="12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</row>
    <row r="22" spans="1:56" ht="25.5" x14ac:dyDescent="0.2">
      <c r="A22" s="124">
        <v>2</v>
      </c>
      <c r="B22" s="138" t="s">
        <v>138</v>
      </c>
      <c r="C22" s="107" t="s">
        <v>139</v>
      </c>
      <c r="D22" s="107" t="s">
        <v>140</v>
      </c>
      <c r="E22" s="107" t="s">
        <v>118</v>
      </c>
      <c r="F22" s="141" t="s">
        <v>141</v>
      </c>
      <c r="G22" s="104">
        <v>10556</v>
      </c>
      <c r="H22" s="144" t="s">
        <v>142</v>
      </c>
      <c r="I22" s="107" t="s">
        <v>143</v>
      </c>
      <c r="J22" s="107" t="s">
        <v>144</v>
      </c>
      <c r="K22" s="107" t="s">
        <v>145</v>
      </c>
      <c r="L22" s="128">
        <v>20000</v>
      </c>
      <c r="M22" s="104">
        <v>10849</v>
      </c>
      <c r="N22" s="107" t="s">
        <v>145</v>
      </c>
      <c r="O22" s="107" t="s">
        <v>146</v>
      </c>
      <c r="P22" s="107">
        <v>1</v>
      </c>
      <c r="Q22" s="107"/>
      <c r="R22" s="107"/>
      <c r="S22" s="107"/>
      <c r="T22" s="107" t="s">
        <v>120</v>
      </c>
      <c r="U22" s="35" t="s">
        <v>134</v>
      </c>
      <c r="V22" s="35" t="s">
        <v>147</v>
      </c>
      <c r="W22" s="18">
        <v>10977</v>
      </c>
      <c r="X22" s="35" t="s">
        <v>135</v>
      </c>
      <c r="Y22" s="35" t="s">
        <v>147</v>
      </c>
      <c r="Z22" s="35" t="s">
        <v>148</v>
      </c>
      <c r="AA22" s="35">
        <v>0</v>
      </c>
      <c r="AB22" s="35">
        <v>0</v>
      </c>
      <c r="AC22" s="35">
        <v>0</v>
      </c>
      <c r="AD22" s="35">
        <v>0</v>
      </c>
      <c r="AE22" s="110">
        <f>L22-AD23+AC23</f>
        <v>20000</v>
      </c>
      <c r="AF22" s="113">
        <f>20000+12000+22000+24000+24000+24000</f>
        <v>126000</v>
      </c>
      <c r="AG22" s="116">
        <f>2000+2000+2000+2000+2000+2000</f>
        <v>12000</v>
      </c>
      <c r="AH22" s="110">
        <f>AF22+AG22</f>
        <v>138000</v>
      </c>
      <c r="AI22" s="119" t="s">
        <v>149</v>
      </c>
      <c r="AJ22" s="104">
        <v>10590</v>
      </c>
      <c r="AK22" s="107" t="s">
        <v>150</v>
      </c>
      <c r="AL22" s="104">
        <v>10590</v>
      </c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</row>
    <row r="23" spans="1:56" ht="25.5" x14ac:dyDescent="0.2">
      <c r="A23" s="125"/>
      <c r="B23" s="139"/>
      <c r="C23" s="108"/>
      <c r="D23" s="108"/>
      <c r="E23" s="108"/>
      <c r="F23" s="142"/>
      <c r="G23" s="105"/>
      <c r="H23" s="145"/>
      <c r="I23" s="108"/>
      <c r="J23" s="108"/>
      <c r="K23" s="108"/>
      <c r="L23" s="129"/>
      <c r="M23" s="105"/>
      <c r="N23" s="108"/>
      <c r="O23" s="108"/>
      <c r="P23" s="108"/>
      <c r="Q23" s="108"/>
      <c r="R23" s="108"/>
      <c r="S23" s="108"/>
      <c r="T23" s="108"/>
      <c r="U23" s="35" t="s">
        <v>136</v>
      </c>
      <c r="V23" s="35" t="s">
        <v>151</v>
      </c>
      <c r="W23" s="18">
        <v>11084</v>
      </c>
      <c r="X23" s="35" t="s">
        <v>135</v>
      </c>
      <c r="Y23" s="35" t="s">
        <v>151</v>
      </c>
      <c r="Z23" s="35" t="s">
        <v>152</v>
      </c>
      <c r="AA23" s="35">
        <v>0</v>
      </c>
      <c r="AB23" s="35">
        <v>0</v>
      </c>
      <c r="AC23" s="35">
        <v>0</v>
      </c>
      <c r="AD23" s="35">
        <v>0</v>
      </c>
      <c r="AE23" s="111"/>
      <c r="AF23" s="114"/>
      <c r="AG23" s="117"/>
      <c r="AH23" s="111"/>
      <c r="AI23" s="120"/>
      <c r="AJ23" s="105"/>
      <c r="AK23" s="108"/>
      <c r="AL23" s="105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</row>
    <row r="24" spans="1:56" x14ac:dyDescent="0.2">
      <c r="A24" s="125"/>
      <c r="B24" s="139"/>
      <c r="C24" s="108"/>
      <c r="D24" s="108"/>
      <c r="E24" s="108"/>
      <c r="F24" s="142"/>
      <c r="G24" s="105"/>
      <c r="H24" s="145"/>
      <c r="I24" s="108"/>
      <c r="J24" s="108"/>
      <c r="K24" s="108"/>
      <c r="L24" s="129"/>
      <c r="M24" s="105"/>
      <c r="N24" s="108"/>
      <c r="O24" s="108"/>
      <c r="P24" s="108"/>
      <c r="Q24" s="108"/>
      <c r="R24" s="108"/>
      <c r="S24" s="108"/>
      <c r="T24" s="108"/>
      <c r="U24" s="35" t="s">
        <v>137</v>
      </c>
      <c r="V24" s="35" t="s">
        <v>187</v>
      </c>
      <c r="W24" s="18">
        <v>11351</v>
      </c>
      <c r="X24" s="35" t="s">
        <v>135</v>
      </c>
      <c r="Y24" s="35" t="s">
        <v>187</v>
      </c>
      <c r="Z24" s="35" t="s">
        <v>194</v>
      </c>
      <c r="AA24" s="35"/>
      <c r="AB24" s="35"/>
      <c r="AC24" s="35"/>
      <c r="AD24" s="35"/>
      <c r="AE24" s="111"/>
      <c r="AF24" s="114"/>
      <c r="AG24" s="117"/>
      <c r="AH24" s="111"/>
      <c r="AI24" s="120"/>
      <c r="AJ24" s="105"/>
      <c r="AK24" s="108"/>
      <c r="AL24" s="105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</row>
    <row r="25" spans="1:56" ht="76.5" x14ac:dyDescent="0.2">
      <c r="A25" s="125"/>
      <c r="B25" s="140"/>
      <c r="C25" s="109"/>
      <c r="D25" s="109"/>
      <c r="E25" s="109"/>
      <c r="F25" s="143"/>
      <c r="G25" s="106"/>
      <c r="H25" s="146"/>
      <c r="I25" s="109"/>
      <c r="J25" s="109"/>
      <c r="K25" s="109"/>
      <c r="L25" s="130"/>
      <c r="M25" s="106"/>
      <c r="N25" s="109"/>
      <c r="O25" s="109"/>
      <c r="P25" s="109"/>
      <c r="Q25" s="109"/>
      <c r="R25" s="109"/>
      <c r="S25" s="109"/>
      <c r="T25" s="109"/>
      <c r="U25" s="35" t="s">
        <v>313</v>
      </c>
      <c r="V25" s="35" t="s">
        <v>314</v>
      </c>
      <c r="W25" s="18" t="s">
        <v>315</v>
      </c>
      <c r="X25" s="35" t="s">
        <v>135</v>
      </c>
      <c r="Y25" s="35" t="s">
        <v>316</v>
      </c>
      <c r="Z25" s="35" t="s">
        <v>317</v>
      </c>
      <c r="AA25" s="35">
        <v>0</v>
      </c>
      <c r="AB25" s="35">
        <v>0</v>
      </c>
      <c r="AC25" s="35">
        <v>0</v>
      </c>
      <c r="AD25" s="35">
        <v>0</v>
      </c>
      <c r="AE25" s="112"/>
      <c r="AF25" s="115"/>
      <c r="AG25" s="118"/>
      <c r="AH25" s="112"/>
      <c r="AI25" s="121"/>
      <c r="AJ25" s="106"/>
      <c r="AK25" s="109"/>
      <c r="AL25" s="106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</row>
    <row r="26" spans="1:56" ht="25.5" x14ac:dyDescent="0.2">
      <c r="A26" s="85">
        <v>3</v>
      </c>
      <c r="B26" s="83" t="s">
        <v>208</v>
      </c>
      <c r="C26" s="41" t="s">
        <v>209</v>
      </c>
      <c r="D26" s="41" t="s">
        <v>198</v>
      </c>
      <c r="E26" s="41" t="s">
        <v>195</v>
      </c>
      <c r="F26" s="94" t="s">
        <v>210</v>
      </c>
      <c r="G26" s="47">
        <v>11653</v>
      </c>
      <c r="H26" s="41" t="s">
        <v>206</v>
      </c>
      <c r="I26" s="41" t="s">
        <v>211</v>
      </c>
      <c r="J26" s="41" t="s">
        <v>212</v>
      </c>
      <c r="K26" s="32" t="s">
        <v>213</v>
      </c>
      <c r="L26" s="3">
        <v>199999.92</v>
      </c>
      <c r="M26" s="44">
        <v>11752</v>
      </c>
      <c r="N26" s="32" t="s">
        <v>214</v>
      </c>
      <c r="O26" s="32" t="s">
        <v>215</v>
      </c>
      <c r="P26" s="41">
        <v>1</v>
      </c>
      <c r="Q26" s="41"/>
      <c r="R26" s="41"/>
      <c r="S26" s="41"/>
      <c r="T26" s="41" t="s">
        <v>216</v>
      </c>
      <c r="U26" s="32" t="s">
        <v>134</v>
      </c>
      <c r="V26" s="19" t="s">
        <v>270</v>
      </c>
      <c r="W26" s="18">
        <v>11997</v>
      </c>
      <c r="X26" s="32" t="s">
        <v>135</v>
      </c>
      <c r="Y26" s="19" t="s">
        <v>215</v>
      </c>
      <c r="Z26" s="32" t="s">
        <v>271</v>
      </c>
      <c r="AA26" s="41"/>
      <c r="AB26" s="41"/>
      <c r="AC26" s="11"/>
      <c r="AD26" s="41"/>
      <c r="AE26" s="46">
        <f>L26</f>
        <v>199999.92</v>
      </c>
      <c r="AF26" s="12">
        <v>178605.85</v>
      </c>
      <c r="AG26" s="12">
        <f>19903.46+19903.46+19903.46+20035.63+19903.46+19903.46+19903.46+19903.46+19994.47+19903.46+19857.17+19903.46+1455.82</f>
        <v>240474.22999999995</v>
      </c>
      <c r="AH26" s="13">
        <f>AG26+AF26</f>
        <v>419080.07999999996</v>
      </c>
      <c r="AI26" s="38"/>
      <c r="AJ26" s="35"/>
      <c r="AK26" s="41"/>
      <c r="AL26" s="3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33"/>
      <c r="AY26" s="33"/>
      <c r="AZ26" s="33"/>
      <c r="BA26" s="33"/>
      <c r="BB26" s="33"/>
      <c r="BC26" s="33"/>
      <c r="BD26" s="33"/>
    </row>
    <row r="27" spans="1:56" x14ac:dyDescent="0.2">
      <c r="A27" s="190">
        <v>4</v>
      </c>
      <c r="B27" s="188" t="s">
        <v>171</v>
      </c>
      <c r="C27" s="107" t="s">
        <v>170</v>
      </c>
      <c r="D27" s="181" t="s">
        <v>117</v>
      </c>
      <c r="E27" s="181" t="s">
        <v>118</v>
      </c>
      <c r="F27" s="191" t="s">
        <v>158</v>
      </c>
      <c r="G27" s="178">
        <v>10909</v>
      </c>
      <c r="H27" s="181" t="s">
        <v>157</v>
      </c>
      <c r="I27" s="181" t="s">
        <v>155</v>
      </c>
      <c r="J27" s="181" t="s">
        <v>156</v>
      </c>
      <c r="K27" s="32" t="s">
        <v>159</v>
      </c>
      <c r="L27" s="3">
        <v>556998</v>
      </c>
      <c r="M27" s="44">
        <v>10997</v>
      </c>
      <c r="N27" s="32" t="s">
        <v>159</v>
      </c>
      <c r="O27" s="32" t="s">
        <v>133</v>
      </c>
      <c r="P27" s="181">
        <v>1</v>
      </c>
      <c r="Q27" s="181">
        <v>0</v>
      </c>
      <c r="R27" s="181"/>
      <c r="S27" s="181"/>
      <c r="T27" s="181" t="s">
        <v>120</v>
      </c>
      <c r="U27" s="32" t="s">
        <v>134</v>
      </c>
      <c r="V27" s="32" t="s">
        <v>133</v>
      </c>
      <c r="W27" s="18">
        <v>11252</v>
      </c>
      <c r="X27" s="32" t="s">
        <v>135</v>
      </c>
      <c r="Y27" s="32" t="s">
        <v>133</v>
      </c>
      <c r="Z27" s="32" t="s">
        <v>172</v>
      </c>
      <c r="AA27" s="181">
        <v>0</v>
      </c>
      <c r="AB27" s="181">
        <v>0</v>
      </c>
      <c r="AC27" s="181">
        <v>0</v>
      </c>
      <c r="AD27" s="181">
        <v>0</v>
      </c>
      <c r="AE27" s="176">
        <f>L27-AD27+AC27</f>
        <v>556998</v>
      </c>
      <c r="AF27" s="176">
        <f>52033.87+99621.97+83305.18+119742.26</f>
        <v>354703.27999999997</v>
      </c>
      <c r="AG27" s="113">
        <f>20213.06+11173.4+1264.77+10320.8+41737.36</f>
        <v>84709.39</v>
      </c>
      <c r="AH27" s="176">
        <f>AF27+AG27</f>
        <v>439412.67</v>
      </c>
      <c r="AI27" s="38" t="s">
        <v>160</v>
      </c>
      <c r="AJ27" s="18">
        <v>10909</v>
      </c>
      <c r="AK27" s="181" t="s">
        <v>161</v>
      </c>
      <c r="AL27" s="18">
        <v>10909</v>
      </c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33"/>
      <c r="AY27" s="33"/>
      <c r="AZ27" s="33"/>
      <c r="BA27" s="33"/>
      <c r="BB27" s="33"/>
      <c r="BC27" s="33"/>
      <c r="BD27" s="33"/>
    </row>
    <row r="28" spans="1:56" ht="51" x14ac:dyDescent="0.2">
      <c r="A28" s="148"/>
      <c r="B28" s="189"/>
      <c r="C28" s="109"/>
      <c r="D28" s="122"/>
      <c r="E28" s="122"/>
      <c r="F28" s="156"/>
      <c r="G28" s="160"/>
      <c r="H28" s="122"/>
      <c r="I28" s="122"/>
      <c r="J28" s="122"/>
      <c r="K28" s="32"/>
      <c r="L28" s="3"/>
      <c r="M28" s="44"/>
      <c r="N28" s="32"/>
      <c r="O28" s="32"/>
      <c r="P28" s="122"/>
      <c r="Q28" s="122"/>
      <c r="R28" s="122"/>
      <c r="S28" s="122"/>
      <c r="T28" s="122"/>
      <c r="U28" s="32" t="s">
        <v>365</v>
      </c>
      <c r="V28" s="32" t="s">
        <v>366</v>
      </c>
      <c r="W28" s="18" t="s">
        <v>368</v>
      </c>
      <c r="X28" s="32" t="s">
        <v>135</v>
      </c>
      <c r="Y28" s="32" t="s">
        <v>367</v>
      </c>
      <c r="Z28" s="35" t="s">
        <v>369</v>
      </c>
      <c r="AA28" s="122"/>
      <c r="AB28" s="122"/>
      <c r="AC28" s="122"/>
      <c r="AD28" s="122"/>
      <c r="AE28" s="177"/>
      <c r="AF28" s="177"/>
      <c r="AG28" s="115"/>
      <c r="AH28" s="177"/>
      <c r="AI28" s="38"/>
      <c r="AJ28" s="18"/>
      <c r="AK28" s="122"/>
      <c r="AL28" s="18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33"/>
      <c r="AY28" s="33"/>
      <c r="AZ28" s="33"/>
      <c r="BA28" s="33"/>
      <c r="BB28" s="33"/>
      <c r="BC28" s="33"/>
      <c r="BD28" s="33"/>
    </row>
    <row r="29" spans="1:56" ht="25.5" x14ac:dyDescent="0.2">
      <c r="A29" s="85">
        <v>5</v>
      </c>
      <c r="B29" s="83" t="s">
        <v>244</v>
      </c>
      <c r="C29" s="29">
        <v>65</v>
      </c>
      <c r="D29" s="29" t="s">
        <v>140</v>
      </c>
      <c r="E29" s="29" t="s">
        <v>245</v>
      </c>
      <c r="F29" s="94" t="s">
        <v>246</v>
      </c>
      <c r="G29" s="47">
        <v>11580</v>
      </c>
      <c r="H29" s="37" t="s">
        <v>247</v>
      </c>
      <c r="I29" s="29" t="s">
        <v>248</v>
      </c>
      <c r="J29" s="29" t="s">
        <v>249</v>
      </c>
      <c r="K29" s="29" t="s">
        <v>250</v>
      </c>
      <c r="L29" s="34">
        <v>476338</v>
      </c>
      <c r="M29" s="27">
        <v>11804</v>
      </c>
      <c r="N29" s="29" t="s">
        <v>250</v>
      </c>
      <c r="O29" s="17" t="s">
        <v>251</v>
      </c>
      <c r="P29" s="29">
        <v>1</v>
      </c>
      <c r="Q29" s="29"/>
      <c r="R29" s="29"/>
      <c r="S29" s="29"/>
      <c r="T29" s="29"/>
      <c r="U29" s="32" t="s">
        <v>134</v>
      </c>
      <c r="V29" s="35" t="s">
        <v>251</v>
      </c>
      <c r="W29" s="18">
        <v>12046</v>
      </c>
      <c r="X29" s="35" t="s">
        <v>135</v>
      </c>
      <c r="Y29" s="35" t="s">
        <v>251</v>
      </c>
      <c r="Z29" s="35" t="s">
        <v>269</v>
      </c>
      <c r="AA29" s="32"/>
      <c r="AB29" s="32"/>
      <c r="AC29" s="32"/>
      <c r="AD29" s="32"/>
      <c r="AE29" s="46">
        <f>L29</f>
        <v>476338</v>
      </c>
      <c r="AF29" s="46">
        <v>294178.09999999998</v>
      </c>
      <c r="AG29" s="31">
        <f>10277.68+22320.95+112243.55</f>
        <v>144842.18</v>
      </c>
      <c r="AH29" s="46">
        <f>AF29+AG29</f>
        <v>439020.27999999997</v>
      </c>
      <c r="AI29" s="51"/>
      <c r="AJ29" s="27"/>
      <c r="AK29" s="41"/>
      <c r="AL29" s="29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</row>
    <row r="30" spans="1:56" ht="38.25" customHeight="1" x14ac:dyDescent="0.2">
      <c r="A30" s="190">
        <v>6</v>
      </c>
      <c r="B30" s="188" t="s">
        <v>162</v>
      </c>
      <c r="C30" s="181" t="s">
        <v>163</v>
      </c>
      <c r="D30" s="181" t="s">
        <v>117</v>
      </c>
      <c r="E30" s="181" t="s">
        <v>118</v>
      </c>
      <c r="F30" s="191" t="s">
        <v>164</v>
      </c>
      <c r="G30" s="104" t="s">
        <v>165</v>
      </c>
      <c r="H30" s="180" t="s">
        <v>166</v>
      </c>
      <c r="I30" s="178" t="s">
        <v>167</v>
      </c>
      <c r="J30" s="181" t="s">
        <v>168</v>
      </c>
      <c r="K30" s="181" t="s">
        <v>188</v>
      </c>
      <c r="L30" s="182">
        <v>432000</v>
      </c>
      <c r="M30" s="104">
        <v>11161</v>
      </c>
      <c r="N30" s="181" t="s">
        <v>188</v>
      </c>
      <c r="O30" s="181" t="s">
        <v>189</v>
      </c>
      <c r="P30" s="181">
        <v>1</v>
      </c>
      <c r="Q30" s="181"/>
      <c r="R30" s="181"/>
      <c r="S30" s="181"/>
      <c r="T30" s="181" t="s">
        <v>120</v>
      </c>
      <c r="U30" s="32" t="s">
        <v>134</v>
      </c>
      <c r="V30" s="35" t="s">
        <v>189</v>
      </c>
      <c r="W30" s="32">
        <v>11427</v>
      </c>
      <c r="X30" s="32" t="s">
        <v>135</v>
      </c>
      <c r="Y30" s="107" t="s">
        <v>395</v>
      </c>
      <c r="Z30" s="107" t="s">
        <v>396</v>
      </c>
      <c r="AA30" s="32"/>
      <c r="AB30" s="181"/>
      <c r="AC30" s="32"/>
      <c r="AD30" s="181"/>
      <c r="AE30" s="182">
        <f>469073.64+60000</f>
        <v>529073.64</v>
      </c>
      <c r="AF30" s="182">
        <f>27600+432000+417626.29+390894.7+88178.94</f>
        <v>1356299.93</v>
      </c>
      <c r="AG30" s="110">
        <f>39089.47+39089.47+39089.47+39089.47+78178.94+39089.47+44089.47+44089.47+44089.47+44089.47+44089.47</f>
        <v>494073.6399999999</v>
      </c>
      <c r="AH30" s="176">
        <f t="shared" ref="AH30" si="0">AF30+AG30</f>
        <v>1850373.5699999998</v>
      </c>
      <c r="AI30" s="185" t="s">
        <v>169</v>
      </c>
      <c r="AJ30" s="104" t="s">
        <v>165</v>
      </c>
      <c r="AK30" s="107" t="s">
        <v>173</v>
      </c>
      <c r="AL30" s="104" t="s">
        <v>165</v>
      </c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33"/>
      <c r="BD30" s="33"/>
    </row>
    <row r="31" spans="1:56" ht="38.25" customHeight="1" x14ac:dyDescent="0.2">
      <c r="A31" s="194"/>
      <c r="B31" s="193"/>
      <c r="C31" s="159"/>
      <c r="D31" s="159"/>
      <c r="E31" s="159"/>
      <c r="F31" s="192"/>
      <c r="G31" s="105"/>
      <c r="H31" s="158"/>
      <c r="I31" s="179"/>
      <c r="J31" s="159"/>
      <c r="K31" s="159"/>
      <c r="L31" s="183"/>
      <c r="M31" s="105"/>
      <c r="N31" s="159"/>
      <c r="O31" s="159"/>
      <c r="P31" s="159"/>
      <c r="Q31" s="159"/>
      <c r="R31" s="159"/>
      <c r="S31" s="159"/>
      <c r="T31" s="159"/>
      <c r="U31" s="32" t="s">
        <v>136</v>
      </c>
      <c r="V31" s="35" t="s">
        <v>196</v>
      </c>
      <c r="W31" s="44">
        <v>11537</v>
      </c>
      <c r="X31" s="32" t="s">
        <v>197</v>
      </c>
      <c r="Y31" s="108"/>
      <c r="Z31" s="108"/>
      <c r="AA31" s="7">
        <v>8.5000000000000006E-2</v>
      </c>
      <c r="AB31" s="159"/>
      <c r="AC31" s="8">
        <v>3089.47</v>
      </c>
      <c r="AD31" s="159"/>
      <c r="AE31" s="183"/>
      <c r="AF31" s="183"/>
      <c r="AG31" s="111"/>
      <c r="AH31" s="184"/>
      <c r="AI31" s="186"/>
      <c r="AJ31" s="105"/>
      <c r="AK31" s="108"/>
      <c r="AL31" s="105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33"/>
      <c r="BD31" s="33"/>
    </row>
    <row r="32" spans="1:56" ht="51" x14ac:dyDescent="0.2">
      <c r="A32" s="148"/>
      <c r="B32" s="189"/>
      <c r="C32" s="122"/>
      <c r="D32" s="122"/>
      <c r="E32" s="122"/>
      <c r="F32" s="156"/>
      <c r="G32" s="106"/>
      <c r="H32" s="154"/>
      <c r="I32" s="160"/>
      <c r="J32" s="122"/>
      <c r="K32" s="122"/>
      <c r="L32" s="136"/>
      <c r="M32" s="106"/>
      <c r="N32" s="122"/>
      <c r="O32" s="122"/>
      <c r="P32" s="122"/>
      <c r="Q32" s="122"/>
      <c r="R32" s="122"/>
      <c r="S32" s="122"/>
      <c r="T32" s="122"/>
      <c r="U32" s="35" t="s">
        <v>252</v>
      </c>
      <c r="V32" s="35" t="s">
        <v>398</v>
      </c>
      <c r="W32" s="18" t="s">
        <v>400</v>
      </c>
      <c r="X32" s="32" t="s">
        <v>401</v>
      </c>
      <c r="Y32" s="109"/>
      <c r="Z32" s="109"/>
      <c r="AA32" s="7">
        <v>0.1389</v>
      </c>
      <c r="AB32" s="122"/>
      <c r="AC32" s="8">
        <v>60000</v>
      </c>
      <c r="AD32" s="122"/>
      <c r="AE32" s="136"/>
      <c r="AF32" s="136"/>
      <c r="AG32" s="112"/>
      <c r="AH32" s="177"/>
      <c r="AI32" s="187"/>
      <c r="AJ32" s="106"/>
      <c r="AK32" s="109"/>
      <c r="AL32" s="106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33"/>
      <c r="BD32" s="33"/>
    </row>
    <row r="33" spans="1:56" ht="76.5" x14ac:dyDescent="0.2">
      <c r="A33" s="86">
        <v>7</v>
      </c>
      <c r="B33" s="84" t="s">
        <v>121</v>
      </c>
      <c r="C33" s="32"/>
      <c r="D33" s="32" t="s">
        <v>122</v>
      </c>
      <c r="E33" s="32"/>
      <c r="F33" s="95" t="s">
        <v>123</v>
      </c>
      <c r="G33" s="44"/>
      <c r="H33" s="39" t="s">
        <v>124</v>
      </c>
      <c r="I33" s="32" t="s">
        <v>125</v>
      </c>
      <c r="J33" s="32" t="s">
        <v>126</v>
      </c>
      <c r="K33" s="32" t="s">
        <v>127</v>
      </c>
      <c r="L33" s="36">
        <v>139000</v>
      </c>
      <c r="M33" s="44">
        <v>11273</v>
      </c>
      <c r="N33" s="32" t="s">
        <v>128</v>
      </c>
      <c r="O33" s="32" t="s">
        <v>129</v>
      </c>
      <c r="P33" s="32">
        <v>1</v>
      </c>
      <c r="Q33" s="32"/>
      <c r="R33" s="32"/>
      <c r="S33" s="32"/>
      <c r="T33" s="32" t="s">
        <v>120</v>
      </c>
      <c r="U33" s="32" t="s">
        <v>307</v>
      </c>
      <c r="V33" s="32" t="s">
        <v>397</v>
      </c>
      <c r="W33" s="44" t="s">
        <v>399</v>
      </c>
      <c r="X33" s="32" t="s">
        <v>394</v>
      </c>
      <c r="Y33" s="32" t="s">
        <v>402</v>
      </c>
      <c r="Z33" s="32" t="s">
        <v>279</v>
      </c>
      <c r="AA33" s="7">
        <v>0.25</v>
      </c>
      <c r="AB33" s="32"/>
      <c r="AC33" s="8">
        <v>34750</v>
      </c>
      <c r="AD33" s="32"/>
      <c r="AE33" s="20">
        <f>L33-AD33+AC33</f>
        <v>173750</v>
      </c>
      <c r="AF33" s="36">
        <f>137103.15+121632.65+196248.82+471.8</f>
        <v>455456.42</v>
      </c>
      <c r="AG33" s="23">
        <f>786.39+216.3+28222.34+160796.22+225.44+54.44+63.28+111.18+270.92+118.03+606.67</f>
        <v>191471.21000000002</v>
      </c>
      <c r="AH33" s="13">
        <f t="shared" ref="AH33:AH34" si="1">AF33+AG33</f>
        <v>646927.63</v>
      </c>
      <c r="AI33" s="32"/>
      <c r="AJ33" s="32"/>
      <c r="AK33" s="32"/>
      <c r="AL33" s="32"/>
      <c r="AM33" s="9" t="s">
        <v>130</v>
      </c>
      <c r="AN33" s="9" t="s">
        <v>131</v>
      </c>
      <c r="AO33" s="44">
        <v>11247</v>
      </c>
      <c r="AP33" s="5" t="s">
        <v>132</v>
      </c>
      <c r="AQ33" s="44"/>
      <c r="AR33" s="5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</row>
    <row r="34" spans="1:56" ht="51" x14ac:dyDescent="0.2">
      <c r="A34" s="86">
        <v>8</v>
      </c>
      <c r="B34" s="84"/>
      <c r="C34" s="32"/>
      <c r="D34" s="32" t="s">
        <v>198</v>
      </c>
      <c r="E34" s="44" t="s">
        <v>195</v>
      </c>
      <c r="F34" s="94" t="s">
        <v>199</v>
      </c>
      <c r="G34" s="44">
        <v>11610</v>
      </c>
      <c r="H34" s="32" t="s">
        <v>204</v>
      </c>
      <c r="I34" s="32" t="s">
        <v>200</v>
      </c>
      <c r="J34" s="32" t="s">
        <v>201</v>
      </c>
      <c r="K34" s="44" t="s">
        <v>202</v>
      </c>
      <c r="L34" s="36">
        <v>14400</v>
      </c>
      <c r="M34" s="18">
        <v>11637</v>
      </c>
      <c r="N34" s="32" t="s">
        <v>202</v>
      </c>
      <c r="O34" s="32" t="s">
        <v>205</v>
      </c>
      <c r="P34" s="32">
        <v>1</v>
      </c>
      <c r="Q34" s="32"/>
      <c r="R34" s="32"/>
      <c r="S34" s="32"/>
      <c r="T34" s="32" t="s">
        <v>203</v>
      </c>
      <c r="U34" s="32" t="s">
        <v>312</v>
      </c>
      <c r="V34" s="32" t="s">
        <v>318</v>
      </c>
      <c r="W34" s="44" t="s">
        <v>319</v>
      </c>
      <c r="X34" s="32" t="s">
        <v>320</v>
      </c>
      <c r="Y34" s="32" t="s">
        <v>321</v>
      </c>
      <c r="Z34" s="32" t="s">
        <v>322</v>
      </c>
      <c r="AA34" s="32"/>
      <c r="AB34" s="32"/>
      <c r="AC34" s="32"/>
      <c r="AD34" s="1"/>
      <c r="AE34" s="20">
        <v>14400</v>
      </c>
      <c r="AF34" s="4">
        <f>3600+14400</f>
        <v>18000</v>
      </c>
      <c r="AG34" s="23">
        <f>1362.16+1362.16+1362.16+1362.16+1362.16+1362.16+1362.16+1362.16+1362.16+1362.16+2724.32</f>
        <v>16345.92</v>
      </c>
      <c r="AH34" s="16">
        <f t="shared" si="1"/>
        <v>34345.919999999998</v>
      </c>
      <c r="AI34" s="32"/>
      <c r="AJ34" s="44"/>
      <c r="AK34" s="32"/>
      <c r="AL34" s="32"/>
      <c r="AM34" s="9"/>
      <c r="AN34" s="9"/>
      <c r="AO34" s="18"/>
      <c r="AP34" s="35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</row>
    <row r="35" spans="1:56" x14ac:dyDescent="0.2">
      <c r="A35" s="86">
        <v>9</v>
      </c>
      <c r="B35" s="84" t="s">
        <v>217</v>
      </c>
      <c r="C35" s="32" t="s">
        <v>218</v>
      </c>
      <c r="D35" s="32" t="s">
        <v>198</v>
      </c>
      <c r="E35" s="10" t="s">
        <v>195</v>
      </c>
      <c r="F35" s="94" t="s">
        <v>219</v>
      </c>
      <c r="G35" s="44">
        <v>11760</v>
      </c>
      <c r="H35" s="32" t="s">
        <v>207</v>
      </c>
      <c r="I35" s="32" t="s">
        <v>220</v>
      </c>
      <c r="J35" s="32" t="s">
        <v>221</v>
      </c>
      <c r="K35" s="44" t="s">
        <v>222</v>
      </c>
      <c r="L35" s="36">
        <v>614249.17000000004</v>
      </c>
      <c r="M35" s="14">
        <v>11795</v>
      </c>
      <c r="N35" s="32" t="s">
        <v>222</v>
      </c>
      <c r="O35" s="32" t="s">
        <v>223</v>
      </c>
      <c r="P35" s="32">
        <v>1</v>
      </c>
      <c r="Q35" s="32"/>
      <c r="R35" s="32"/>
      <c r="S35" s="32"/>
      <c r="T35" s="32" t="s">
        <v>120</v>
      </c>
      <c r="U35" s="32" t="s">
        <v>134</v>
      </c>
      <c r="V35" s="32" t="s">
        <v>340</v>
      </c>
      <c r="W35" s="32" t="s">
        <v>341</v>
      </c>
      <c r="X35" s="32" t="s">
        <v>135</v>
      </c>
      <c r="Y35" s="32" t="s">
        <v>223</v>
      </c>
      <c r="Z35" s="32" t="s">
        <v>342</v>
      </c>
      <c r="AA35" s="32"/>
      <c r="AB35" s="32"/>
      <c r="AC35" s="32"/>
      <c r="AD35" s="1"/>
      <c r="AE35" s="20">
        <f>L35</f>
        <v>614249.17000000004</v>
      </c>
      <c r="AF35" s="4">
        <v>196104.01</v>
      </c>
      <c r="AG35" s="23">
        <f>26812.89+26812.89+26812.89+26812.89+26812.89+26812.89+26812.89+26812.89+26812.89+26812.89+26812.89</f>
        <v>294941.7900000001</v>
      </c>
      <c r="AH35" s="15">
        <f t="shared" ref="AH35:AH38" si="2">AF35+AG35</f>
        <v>491045.8000000001</v>
      </c>
      <c r="AI35" s="32"/>
      <c r="AJ35" s="44"/>
      <c r="AK35" s="32"/>
      <c r="AL35" s="32"/>
      <c r="AM35" s="2"/>
      <c r="AN35" s="2"/>
      <c r="AO35" s="18"/>
      <c r="AP35" s="35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</row>
    <row r="36" spans="1:56" x14ac:dyDescent="0.2">
      <c r="A36" s="86">
        <v>10</v>
      </c>
      <c r="B36" s="84" t="s">
        <v>224</v>
      </c>
      <c r="C36" s="32" t="s">
        <v>225</v>
      </c>
      <c r="D36" s="32" t="s">
        <v>198</v>
      </c>
      <c r="E36" s="10" t="s">
        <v>195</v>
      </c>
      <c r="F36" s="94" t="s">
        <v>226</v>
      </c>
      <c r="G36" s="44">
        <v>11770</v>
      </c>
      <c r="H36" s="32" t="s">
        <v>267</v>
      </c>
      <c r="I36" s="32" t="s">
        <v>228</v>
      </c>
      <c r="J36" s="32" t="s">
        <v>229</v>
      </c>
      <c r="K36" s="44" t="s">
        <v>265</v>
      </c>
      <c r="L36" s="36">
        <v>151200</v>
      </c>
      <c r="M36" s="18">
        <v>11969</v>
      </c>
      <c r="N36" s="32" t="s">
        <v>265</v>
      </c>
      <c r="O36" s="32" t="s">
        <v>266</v>
      </c>
      <c r="P36" s="32">
        <v>1</v>
      </c>
      <c r="Q36" s="32"/>
      <c r="R36" s="32"/>
      <c r="S36" s="32"/>
      <c r="T36" s="32" t="s">
        <v>120</v>
      </c>
      <c r="U36" s="32"/>
      <c r="V36" s="32"/>
      <c r="W36" s="44"/>
      <c r="X36" s="32"/>
      <c r="Y36" s="32" t="s">
        <v>265</v>
      </c>
      <c r="Z36" s="32" t="s">
        <v>266</v>
      </c>
      <c r="AA36" s="32"/>
      <c r="AB36" s="32"/>
      <c r="AC36" s="32"/>
      <c r="AD36" s="1"/>
      <c r="AE36" s="22">
        <f>L36</f>
        <v>151200</v>
      </c>
      <c r="AF36" s="4">
        <v>61200</v>
      </c>
      <c r="AG36" s="23">
        <f>4800+9900+10800+10800+10800+10800+10800+10800+10800+10800+10800</f>
        <v>111900</v>
      </c>
      <c r="AH36" s="15">
        <f t="shared" si="2"/>
        <v>173100</v>
      </c>
      <c r="AI36" s="32"/>
      <c r="AJ36" s="44"/>
      <c r="AK36" s="32"/>
      <c r="AL36" s="32"/>
      <c r="AM36" s="2"/>
      <c r="AN36" s="2"/>
      <c r="AO36" s="18"/>
      <c r="AP36" s="35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</row>
    <row r="37" spans="1:56" x14ac:dyDescent="0.2">
      <c r="A37" s="86">
        <f>A36+1</f>
        <v>11</v>
      </c>
      <c r="B37" s="84" t="s">
        <v>230</v>
      </c>
      <c r="C37" s="32"/>
      <c r="D37" s="32" t="s">
        <v>154</v>
      </c>
      <c r="E37" s="10" t="s">
        <v>195</v>
      </c>
      <c r="F37" s="94" t="s">
        <v>231</v>
      </c>
      <c r="G37" s="44"/>
      <c r="H37" s="32" t="s">
        <v>232</v>
      </c>
      <c r="I37" s="32" t="s">
        <v>233</v>
      </c>
      <c r="J37" s="32" t="s">
        <v>234</v>
      </c>
      <c r="K37" s="44" t="s">
        <v>235</v>
      </c>
      <c r="L37" s="36">
        <v>30000</v>
      </c>
      <c r="M37" s="18">
        <v>11779</v>
      </c>
      <c r="N37" s="32" t="s">
        <v>235</v>
      </c>
      <c r="O37" s="32" t="s">
        <v>236</v>
      </c>
      <c r="P37" s="32">
        <v>1</v>
      </c>
      <c r="Q37" s="32"/>
      <c r="R37" s="32"/>
      <c r="S37" s="32"/>
      <c r="T37" s="32" t="s">
        <v>237</v>
      </c>
      <c r="U37" s="32" t="s">
        <v>134</v>
      </c>
      <c r="V37" s="32" t="s">
        <v>281</v>
      </c>
      <c r="W37" s="32" t="s">
        <v>280</v>
      </c>
      <c r="X37" s="32" t="s">
        <v>135</v>
      </c>
      <c r="Y37" s="32" t="s">
        <v>281</v>
      </c>
      <c r="Z37" s="32" t="s">
        <v>280</v>
      </c>
      <c r="AA37" s="32"/>
      <c r="AB37" s="32"/>
      <c r="AC37" s="32"/>
      <c r="AD37" s="1"/>
      <c r="AE37" s="20">
        <v>30000</v>
      </c>
      <c r="AF37" s="4">
        <v>18461.79</v>
      </c>
      <c r="AG37" s="23">
        <f>2401.71+11878.93+3636.08+2505.78+2958.08+6903.94+2256.73</f>
        <v>32541.25</v>
      </c>
      <c r="AH37" s="21">
        <f>AF37+AG37</f>
        <v>51003.040000000001</v>
      </c>
      <c r="AI37" s="32"/>
      <c r="AJ37" s="44"/>
      <c r="AK37" s="32"/>
      <c r="AL37" s="32"/>
      <c r="AM37" s="2"/>
      <c r="AN37" s="2"/>
      <c r="AO37" s="18"/>
      <c r="AP37" s="35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</row>
    <row r="38" spans="1:56" ht="25.5" x14ac:dyDescent="0.2">
      <c r="A38" s="86">
        <f t="shared" ref="A38" si="3">A37+1</f>
        <v>12</v>
      </c>
      <c r="B38" s="84" t="s">
        <v>238</v>
      </c>
      <c r="C38" s="32"/>
      <c r="D38" s="32" t="s">
        <v>239</v>
      </c>
      <c r="E38" s="10" t="s">
        <v>240</v>
      </c>
      <c r="F38" s="94" t="s">
        <v>241</v>
      </c>
      <c r="G38" s="44"/>
      <c r="H38" s="32" t="s">
        <v>227</v>
      </c>
      <c r="I38" s="32" t="s">
        <v>193</v>
      </c>
      <c r="J38" s="19" t="s">
        <v>242</v>
      </c>
      <c r="K38" s="44" t="s">
        <v>243</v>
      </c>
      <c r="L38" s="36">
        <v>179284</v>
      </c>
      <c r="M38" s="18">
        <v>11804</v>
      </c>
      <c r="N38" s="32" t="s">
        <v>243</v>
      </c>
      <c r="O38" s="35" t="s">
        <v>340</v>
      </c>
      <c r="P38" s="32">
        <v>1</v>
      </c>
      <c r="Q38" s="32"/>
      <c r="R38" s="32"/>
      <c r="S38" s="32"/>
      <c r="T38" s="32" t="s">
        <v>120</v>
      </c>
      <c r="U38" s="32" t="s">
        <v>134</v>
      </c>
      <c r="V38" s="32" t="s">
        <v>340</v>
      </c>
      <c r="W38" s="44">
        <v>12054</v>
      </c>
      <c r="X38" s="32" t="s">
        <v>135</v>
      </c>
      <c r="Y38" s="32" t="s">
        <v>340</v>
      </c>
      <c r="Z38" s="32" t="s">
        <v>358</v>
      </c>
      <c r="AA38" s="32"/>
      <c r="AB38" s="32"/>
      <c r="AC38" s="32"/>
      <c r="AD38" s="1"/>
      <c r="AE38" s="20">
        <f>L38</f>
        <v>179284</v>
      </c>
      <c r="AF38" s="4">
        <v>44820.99</v>
      </c>
      <c r="AG38" s="23">
        <f>14940.33+14940.33+14940.33+14940.33+14940.33+10962.08+10962.08+719.78+4698.03+17327.16+15660.11+15660.11+20694.1</f>
        <v>171385.1</v>
      </c>
      <c r="AH38" s="15">
        <f t="shared" si="2"/>
        <v>216206.09</v>
      </c>
      <c r="AI38" s="32"/>
      <c r="AJ38" s="44"/>
      <c r="AK38" s="32"/>
      <c r="AL38" s="32"/>
      <c r="AM38" s="2"/>
      <c r="AN38" s="2"/>
      <c r="AO38" s="18"/>
      <c r="AP38" s="35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</row>
    <row r="39" spans="1:56" ht="25.5" x14ac:dyDescent="0.2">
      <c r="A39" s="86">
        <v>13</v>
      </c>
      <c r="B39" s="84" t="s">
        <v>260</v>
      </c>
      <c r="C39" s="32" t="s">
        <v>261</v>
      </c>
      <c r="D39" s="32" t="s">
        <v>198</v>
      </c>
      <c r="E39" s="10" t="s">
        <v>240</v>
      </c>
      <c r="F39" s="94" t="s">
        <v>262</v>
      </c>
      <c r="G39" s="44">
        <v>11954</v>
      </c>
      <c r="H39" s="32" t="s">
        <v>259</v>
      </c>
      <c r="I39" s="32" t="s">
        <v>263</v>
      </c>
      <c r="J39" s="19" t="s">
        <v>264</v>
      </c>
      <c r="K39" s="44" t="s">
        <v>265</v>
      </c>
      <c r="L39" s="36">
        <v>2503482</v>
      </c>
      <c r="M39" s="18">
        <v>11969</v>
      </c>
      <c r="N39" s="32" t="s">
        <v>265</v>
      </c>
      <c r="O39" s="32" t="s">
        <v>266</v>
      </c>
      <c r="P39" s="32">
        <v>1</v>
      </c>
      <c r="Q39" s="32"/>
      <c r="R39" s="32"/>
      <c r="S39" s="32"/>
      <c r="T39" s="32" t="s">
        <v>119</v>
      </c>
      <c r="U39" s="32"/>
      <c r="V39" s="32"/>
      <c r="W39" s="32"/>
      <c r="X39" s="32"/>
      <c r="Y39" s="32"/>
      <c r="Z39" s="32"/>
      <c r="AA39" s="32"/>
      <c r="AB39" s="32"/>
      <c r="AC39" s="32"/>
      <c r="AD39" s="1"/>
      <c r="AE39" s="20">
        <f>L39</f>
        <v>2503482</v>
      </c>
      <c r="AF39" s="4"/>
      <c r="AG39" s="23">
        <f>100224.87+127179.13+99412.97+88920.48+112638.97+102021.83+115172.46+128944.09+113369.85+175194.13+141205.66</f>
        <v>1304284.4399999997</v>
      </c>
      <c r="AH39" s="15">
        <f>AG39</f>
        <v>1304284.4399999997</v>
      </c>
      <c r="AI39" s="32"/>
      <c r="AJ39" s="44"/>
      <c r="AK39" s="32"/>
      <c r="AL39" s="32"/>
      <c r="AM39" s="2"/>
      <c r="AN39" s="2"/>
      <c r="AO39" s="18"/>
      <c r="AP39" s="35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</row>
    <row r="40" spans="1:56" ht="38.25" x14ac:dyDescent="0.2">
      <c r="A40" s="86">
        <v>15</v>
      </c>
      <c r="B40" s="84" t="s">
        <v>274</v>
      </c>
      <c r="C40" s="32"/>
      <c r="D40" s="32" t="s">
        <v>239</v>
      </c>
      <c r="E40" s="32" t="s">
        <v>245</v>
      </c>
      <c r="F40" s="95" t="s">
        <v>275</v>
      </c>
      <c r="G40" s="44"/>
      <c r="H40" s="39"/>
      <c r="I40" s="32" t="s">
        <v>285</v>
      </c>
      <c r="J40" s="32" t="s">
        <v>276</v>
      </c>
      <c r="K40" s="32" t="s">
        <v>277</v>
      </c>
      <c r="L40" s="36">
        <v>4000</v>
      </c>
      <c r="M40" s="44">
        <v>11982</v>
      </c>
      <c r="N40" s="32" t="s">
        <v>277</v>
      </c>
      <c r="O40" s="32" t="s">
        <v>278</v>
      </c>
      <c r="P40" s="32">
        <v>1</v>
      </c>
      <c r="Q40" s="32"/>
      <c r="R40" s="32"/>
      <c r="S40" s="32"/>
      <c r="T40" s="32" t="s">
        <v>203</v>
      </c>
      <c r="U40" s="32"/>
      <c r="V40" s="32"/>
      <c r="W40" s="44"/>
      <c r="X40" s="32"/>
      <c r="Y40" s="32"/>
      <c r="Z40" s="32"/>
      <c r="AA40" s="32"/>
      <c r="AB40" s="32"/>
      <c r="AC40" s="32"/>
      <c r="AD40" s="43"/>
      <c r="AE40" s="36">
        <v>4000</v>
      </c>
      <c r="AF40" s="36"/>
      <c r="AG40" s="23">
        <v>4000</v>
      </c>
      <c r="AH40" s="20">
        <v>4000</v>
      </c>
      <c r="AI40" s="38"/>
      <c r="AJ40" s="44"/>
      <c r="AK40" s="38"/>
      <c r="AL40" s="44"/>
      <c r="AM40" s="32"/>
      <c r="AN40" s="32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32"/>
      <c r="BD40" s="32"/>
    </row>
    <row r="41" spans="1:56" ht="38.25" x14ac:dyDescent="0.2">
      <c r="A41" s="86">
        <v>16</v>
      </c>
      <c r="B41" s="84" t="s">
        <v>282</v>
      </c>
      <c r="C41" s="32" t="s">
        <v>283</v>
      </c>
      <c r="D41" s="32" t="s">
        <v>117</v>
      </c>
      <c r="E41" s="32" t="s">
        <v>195</v>
      </c>
      <c r="F41" s="95" t="s">
        <v>287</v>
      </c>
      <c r="G41" s="44">
        <v>11816</v>
      </c>
      <c r="H41" s="39" t="s">
        <v>284</v>
      </c>
      <c r="I41" s="32" t="s">
        <v>286</v>
      </c>
      <c r="J41" s="32" t="s">
        <v>288</v>
      </c>
      <c r="K41" s="32" t="s">
        <v>289</v>
      </c>
      <c r="L41" s="36">
        <v>1670130</v>
      </c>
      <c r="M41" s="44">
        <v>11998</v>
      </c>
      <c r="N41" s="32" t="s">
        <v>290</v>
      </c>
      <c r="O41" s="32" t="s">
        <v>291</v>
      </c>
      <c r="P41" s="32">
        <v>1</v>
      </c>
      <c r="Q41" s="32"/>
      <c r="R41" s="32"/>
      <c r="S41" s="32"/>
      <c r="T41" s="32" t="s">
        <v>120</v>
      </c>
      <c r="U41" s="32"/>
      <c r="V41" s="32"/>
      <c r="W41" s="49"/>
      <c r="X41" s="43"/>
      <c r="Y41" s="43"/>
      <c r="Z41" s="43"/>
      <c r="AA41" s="43"/>
      <c r="AB41" s="43"/>
      <c r="AC41" s="43"/>
      <c r="AD41" s="43"/>
      <c r="AE41" s="36">
        <f t="shared" ref="AE41:AE48" si="4">L41</f>
        <v>1670130</v>
      </c>
      <c r="AF41" s="36"/>
      <c r="AG41" s="23">
        <f>33093.11+33564+33564+59561.21+54968.15+65625.03+60296.59+60296.59+63122.64+63122.64</f>
        <v>527213.96</v>
      </c>
      <c r="AH41" s="20">
        <f>AG41+AF41</f>
        <v>527213.96</v>
      </c>
      <c r="AI41" s="38" t="s">
        <v>299</v>
      </c>
      <c r="AJ41" s="44">
        <v>11816</v>
      </c>
      <c r="AK41" s="38" t="s">
        <v>300</v>
      </c>
      <c r="AL41" s="44">
        <v>11816</v>
      </c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32"/>
      <c r="BD41" s="32"/>
    </row>
    <row r="42" spans="1:56" ht="38.25" x14ac:dyDescent="0.2">
      <c r="A42" s="86">
        <v>17</v>
      </c>
      <c r="B42" s="84" t="s">
        <v>292</v>
      </c>
      <c r="C42" s="32" t="s">
        <v>293</v>
      </c>
      <c r="D42" s="32" t="s">
        <v>198</v>
      </c>
      <c r="E42" s="32" t="s">
        <v>195</v>
      </c>
      <c r="F42" s="95" t="s">
        <v>294</v>
      </c>
      <c r="G42" s="44">
        <v>11967</v>
      </c>
      <c r="H42" s="39" t="s">
        <v>293</v>
      </c>
      <c r="I42" s="32" t="s">
        <v>295</v>
      </c>
      <c r="J42" s="32" t="s">
        <v>296</v>
      </c>
      <c r="K42" s="32" t="s">
        <v>297</v>
      </c>
      <c r="L42" s="36">
        <v>52250</v>
      </c>
      <c r="M42" s="44">
        <v>11985</v>
      </c>
      <c r="N42" s="32" t="s">
        <v>297</v>
      </c>
      <c r="O42" s="32" t="s">
        <v>298</v>
      </c>
      <c r="P42" s="32">
        <v>1</v>
      </c>
      <c r="Q42" s="32"/>
      <c r="R42" s="32"/>
      <c r="S42" s="32"/>
      <c r="T42" s="32" t="s">
        <v>120</v>
      </c>
      <c r="U42" s="32"/>
      <c r="V42" s="32"/>
      <c r="W42" s="49"/>
      <c r="X42" s="43"/>
      <c r="Y42" s="43"/>
      <c r="Z42" s="43"/>
      <c r="AA42" s="43"/>
      <c r="AB42" s="43"/>
      <c r="AC42" s="43"/>
      <c r="AD42" s="43"/>
      <c r="AE42" s="36">
        <f t="shared" si="4"/>
        <v>52250</v>
      </c>
      <c r="AF42" s="36"/>
      <c r="AG42" s="23">
        <v>52052.55</v>
      </c>
      <c r="AH42" s="20">
        <f t="shared" ref="AH42:AH46" si="5">AG42</f>
        <v>52052.55</v>
      </c>
      <c r="AI42" s="38"/>
      <c r="AJ42" s="44"/>
      <c r="AK42" s="38"/>
      <c r="AL42" s="44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32"/>
      <c r="BD42" s="32"/>
    </row>
    <row r="43" spans="1:56" x14ac:dyDescent="0.2">
      <c r="A43" s="86">
        <v>18</v>
      </c>
      <c r="B43" s="84"/>
      <c r="C43" s="32"/>
      <c r="D43" s="32" t="s">
        <v>122</v>
      </c>
      <c r="E43" s="32" t="s">
        <v>195</v>
      </c>
      <c r="F43" s="95" t="s">
        <v>301</v>
      </c>
      <c r="G43" s="44"/>
      <c r="H43" s="39"/>
      <c r="I43" s="32" t="s">
        <v>302</v>
      </c>
      <c r="J43" s="32" t="s">
        <v>303</v>
      </c>
      <c r="K43" s="32" t="s">
        <v>304</v>
      </c>
      <c r="L43" s="36">
        <v>4500</v>
      </c>
      <c r="M43" s="44">
        <v>12051</v>
      </c>
      <c r="N43" s="32" t="s">
        <v>304</v>
      </c>
      <c r="O43" s="32" t="s">
        <v>305</v>
      </c>
      <c r="P43" s="32">
        <v>1</v>
      </c>
      <c r="Q43" s="32"/>
      <c r="R43" s="32"/>
      <c r="S43" s="32"/>
      <c r="T43" s="32" t="s">
        <v>120</v>
      </c>
      <c r="U43" s="32"/>
      <c r="V43" s="32"/>
      <c r="W43" s="49"/>
      <c r="X43" s="43"/>
      <c r="Y43" s="43"/>
      <c r="Z43" s="43"/>
      <c r="AA43" s="43"/>
      <c r="AB43" s="43"/>
      <c r="AC43" s="43"/>
      <c r="AD43" s="43"/>
      <c r="AE43" s="36">
        <f t="shared" si="4"/>
        <v>4500</v>
      </c>
      <c r="AF43" s="36"/>
      <c r="AG43" s="23">
        <v>4500</v>
      </c>
      <c r="AH43" s="20">
        <f t="shared" si="5"/>
        <v>4500</v>
      </c>
      <c r="AI43" s="38"/>
      <c r="AJ43" s="44"/>
      <c r="AK43" s="38"/>
      <c r="AL43" s="44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32"/>
      <c r="BD43" s="32"/>
    </row>
    <row r="44" spans="1:56" x14ac:dyDescent="0.2">
      <c r="A44" s="86">
        <v>19</v>
      </c>
      <c r="B44" s="84" t="s">
        <v>308</v>
      </c>
      <c r="C44" s="32"/>
      <c r="D44" s="32" t="s">
        <v>239</v>
      </c>
      <c r="E44" s="32" t="s">
        <v>195</v>
      </c>
      <c r="F44" s="95" t="s">
        <v>309</v>
      </c>
      <c r="G44" s="44"/>
      <c r="H44" s="39" t="s">
        <v>310</v>
      </c>
      <c r="I44" s="32" t="s">
        <v>311</v>
      </c>
      <c r="J44" s="32" t="s">
        <v>249</v>
      </c>
      <c r="K44" s="32" t="s">
        <v>251</v>
      </c>
      <c r="L44" s="36">
        <v>1185475.07</v>
      </c>
      <c r="M44" s="44">
        <v>12046</v>
      </c>
      <c r="N44" s="32" t="s">
        <v>251</v>
      </c>
      <c r="O44" s="32" t="s">
        <v>269</v>
      </c>
      <c r="P44" s="32">
        <v>1</v>
      </c>
      <c r="Q44" s="32"/>
      <c r="R44" s="32"/>
      <c r="S44" s="32"/>
      <c r="T44" s="32" t="s">
        <v>120</v>
      </c>
      <c r="U44" s="32"/>
      <c r="V44" s="32"/>
      <c r="W44" s="44"/>
      <c r="X44" s="32"/>
      <c r="Y44" s="32"/>
      <c r="Z44" s="32"/>
      <c r="AA44" s="32"/>
      <c r="AB44" s="32"/>
      <c r="AC44" s="43"/>
      <c r="AD44" s="43"/>
      <c r="AE44" s="36">
        <f t="shared" si="4"/>
        <v>1185475.07</v>
      </c>
      <c r="AF44" s="36"/>
      <c r="AG44" s="23">
        <f>250+11348.44+21563.35+24281.39+12570.56+568.15+270.98+880.91+22723.2+12189.49+525.73+12652.02+24323.64+281.99+403.34+34278.32+37550.99+4923.18+29990.94+1216.94+32403.83</f>
        <v>285197.38999999996</v>
      </c>
      <c r="AH44" s="20">
        <f t="shared" si="5"/>
        <v>285197.38999999996</v>
      </c>
      <c r="AI44" s="38"/>
      <c r="AJ44" s="44"/>
      <c r="AK44" s="38"/>
      <c r="AL44" s="44"/>
      <c r="AM44" s="32"/>
      <c r="AN44" s="32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32"/>
      <c r="BD44" s="32"/>
    </row>
    <row r="45" spans="1:56" x14ac:dyDescent="0.2">
      <c r="A45" s="86">
        <v>20</v>
      </c>
      <c r="B45" s="84" t="s">
        <v>323</v>
      </c>
      <c r="C45" s="32"/>
      <c r="D45" s="32" t="s">
        <v>122</v>
      </c>
      <c r="E45" s="32" t="s">
        <v>195</v>
      </c>
      <c r="F45" s="95" t="s">
        <v>324</v>
      </c>
      <c r="G45" s="44"/>
      <c r="H45" s="39"/>
      <c r="I45" s="32" t="s">
        <v>325</v>
      </c>
      <c r="J45" s="32" t="s">
        <v>326</v>
      </c>
      <c r="K45" s="32" t="s">
        <v>327</v>
      </c>
      <c r="L45" s="36">
        <v>5438.4</v>
      </c>
      <c r="M45" s="44">
        <v>12034</v>
      </c>
      <c r="N45" s="32" t="s">
        <v>327</v>
      </c>
      <c r="O45" s="32" t="s">
        <v>328</v>
      </c>
      <c r="P45" s="32">
        <v>1</v>
      </c>
      <c r="Q45" s="32"/>
      <c r="R45" s="32"/>
      <c r="S45" s="32"/>
      <c r="T45" s="32" t="s">
        <v>119</v>
      </c>
      <c r="U45" s="32"/>
      <c r="V45" s="43"/>
      <c r="W45" s="49"/>
      <c r="X45" s="43"/>
      <c r="Y45" s="43"/>
      <c r="Z45" s="43"/>
      <c r="AA45" s="43"/>
      <c r="AB45" s="43"/>
      <c r="AC45" s="43"/>
      <c r="AD45" s="43"/>
      <c r="AE45" s="36">
        <f t="shared" si="4"/>
        <v>5438.4</v>
      </c>
      <c r="AF45" s="36"/>
      <c r="AG45" s="23">
        <v>5438.4</v>
      </c>
      <c r="AH45" s="20">
        <f t="shared" si="5"/>
        <v>5438.4</v>
      </c>
      <c r="AI45" s="38"/>
      <c r="AJ45" s="44"/>
      <c r="AK45" s="38"/>
      <c r="AL45" s="44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32"/>
      <c r="BD45" s="32"/>
    </row>
    <row r="46" spans="1:56" x14ac:dyDescent="0.2">
      <c r="A46" s="86">
        <v>21</v>
      </c>
      <c r="B46" s="84" t="s">
        <v>329</v>
      </c>
      <c r="C46" s="32"/>
      <c r="D46" s="32" t="s">
        <v>122</v>
      </c>
      <c r="E46" s="32" t="s">
        <v>195</v>
      </c>
      <c r="F46" s="95" t="s">
        <v>330</v>
      </c>
      <c r="G46" s="44"/>
      <c r="H46" s="39"/>
      <c r="I46" s="32" t="s">
        <v>331</v>
      </c>
      <c r="J46" s="32" t="s">
        <v>332</v>
      </c>
      <c r="K46" s="32" t="s">
        <v>333</v>
      </c>
      <c r="L46" s="36">
        <v>7900</v>
      </c>
      <c r="M46" s="44">
        <v>12056</v>
      </c>
      <c r="N46" s="32" t="s">
        <v>334</v>
      </c>
      <c r="O46" s="32"/>
      <c r="P46" s="32">
        <v>1</v>
      </c>
      <c r="Q46" s="32"/>
      <c r="R46" s="32"/>
      <c r="S46" s="32"/>
      <c r="T46" s="32" t="s">
        <v>120</v>
      </c>
      <c r="U46" s="32"/>
      <c r="V46" s="43"/>
      <c r="W46" s="49"/>
      <c r="X46" s="43"/>
      <c r="Y46" s="43"/>
      <c r="Z46" s="43"/>
      <c r="AA46" s="43"/>
      <c r="AB46" s="43"/>
      <c r="AC46" s="43"/>
      <c r="AD46" s="43"/>
      <c r="AE46" s="36">
        <f t="shared" si="4"/>
        <v>7900</v>
      </c>
      <c r="AF46" s="36"/>
      <c r="AG46" s="23">
        <f>3130+2117+780+1144.3+728.7</f>
        <v>7900</v>
      </c>
      <c r="AH46" s="20">
        <f t="shared" si="5"/>
        <v>7900</v>
      </c>
      <c r="AI46" s="38"/>
      <c r="AJ46" s="44"/>
      <c r="AK46" s="38"/>
      <c r="AL46" s="44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32"/>
      <c r="BD46" s="32"/>
    </row>
    <row r="47" spans="1:56" ht="25.5" x14ac:dyDescent="0.2">
      <c r="A47" s="86">
        <v>22</v>
      </c>
      <c r="B47" s="84" t="s">
        <v>335</v>
      </c>
      <c r="C47" s="32"/>
      <c r="D47" s="32" t="s">
        <v>239</v>
      </c>
      <c r="E47" s="32" t="s">
        <v>195</v>
      </c>
      <c r="F47" s="95" t="s">
        <v>336</v>
      </c>
      <c r="G47" s="44">
        <v>12054</v>
      </c>
      <c r="H47" s="39" t="s">
        <v>337</v>
      </c>
      <c r="I47" s="32" t="s">
        <v>257</v>
      </c>
      <c r="J47" s="19" t="s">
        <v>258</v>
      </c>
      <c r="K47" s="32" t="s">
        <v>338</v>
      </c>
      <c r="L47" s="36">
        <v>19262.5</v>
      </c>
      <c r="M47" s="44">
        <v>12055</v>
      </c>
      <c r="N47" s="32" t="s">
        <v>338</v>
      </c>
      <c r="O47" s="32" t="s">
        <v>339</v>
      </c>
      <c r="P47" s="32">
        <v>1</v>
      </c>
      <c r="Q47" s="32"/>
      <c r="R47" s="32"/>
      <c r="S47" s="32"/>
      <c r="T47" s="32" t="s">
        <v>120</v>
      </c>
      <c r="U47" s="32"/>
      <c r="V47" s="32"/>
      <c r="W47" s="49"/>
      <c r="X47" s="43"/>
      <c r="Y47" s="43"/>
      <c r="Z47" s="43"/>
      <c r="AA47" s="43"/>
      <c r="AB47" s="43"/>
      <c r="AC47" s="43"/>
      <c r="AD47" s="43"/>
      <c r="AE47" s="36">
        <f t="shared" si="4"/>
        <v>19262.5</v>
      </c>
      <c r="AF47" s="36"/>
      <c r="AG47" s="23">
        <f>4815.64+9631.24+4815.62</f>
        <v>19262.5</v>
      </c>
      <c r="AH47" s="20">
        <f t="shared" ref="AH47:AH53" si="6">AG47</f>
        <v>19262.5</v>
      </c>
      <c r="AI47" s="38"/>
      <c r="AJ47" s="44"/>
      <c r="AK47" s="38"/>
      <c r="AL47" s="44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32"/>
      <c r="BD47" s="32"/>
    </row>
    <row r="48" spans="1:56" x14ac:dyDescent="0.2">
      <c r="A48" s="86">
        <v>23</v>
      </c>
      <c r="B48" s="84" t="s">
        <v>343</v>
      </c>
      <c r="C48" s="32" t="s">
        <v>284</v>
      </c>
      <c r="D48" s="32" t="s">
        <v>198</v>
      </c>
      <c r="E48" s="32" t="s">
        <v>195</v>
      </c>
      <c r="F48" s="95" t="s">
        <v>344</v>
      </c>
      <c r="G48" s="44">
        <v>11967</v>
      </c>
      <c r="H48" s="39" t="s">
        <v>345</v>
      </c>
      <c r="I48" s="32" t="s">
        <v>346</v>
      </c>
      <c r="J48" s="19" t="s">
        <v>347</v>
      </c>
      <c r="K48" s="32" t="s">
        <v>348</v>
      </c>
      <c r="L48" s="36">
        <v>8600</v>
      </c>
      <c r="M48" s="44">
        <v>12013</v>
      </c>
      <c r="N48" s="32" t="s">
        <v>348</v>
      </c>
      <c r="O48" s="32" t="s">
        <v>349</v>
      </c>
      <c r="P48" s="32">
        <v>1</v>
      </c>
      <c r="Q48" s="32"/>
      <c r="R48" s="32"/>
      <c r="S48" s="32"/>
      <c r="T48" s="32" t="s">
        <v>119</v>
      </c>
      <c r="U48" s="32"/>
      <c r="V48" s="32"/>
      <c r="W48" s="49"/>
      <c r="X48" s="43"/>
      <c r="Y48" s="43"/>
      <c r="Z48" s="43"/>
      <c r="AA48" s="43"/>
      <c r="AB48" s="43"/>
      <c r="AC48" s="43"/>
      <c r="AD48" s="43"/>
      <c r="AE48" s="36">
        <f t="shared" si="4"/>
        <v>8600</v>
      </c>
      <c r="AF48" s="36"/>
      <c r="AG48" s="23">
        <f>528.5+903.5+1051.3</f>
        <v>2483.3000000000002</v>
      </c>
      <c r="AH48" s="20">
        <f t="shared" si="6"/>
        <v>2483.3000000000002</v>
      </c>
      <c r="AI48" s="38"/>
      <c r="AJ48" s="44"/>
      <c r="AK48" s="38"/>
      <c r="AL48" s="44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32"/>
      <c r="BD48" s="32"/>
    </row>
    <row r="49" spans="1:56" ht="25.5" x14ac:dyDescent="0.2">
      <c r="A49" s="86">
        <v>24</v>
      </c>
      <c r="B49" s="84" t="s">
        <v>350</v>
      </c>
      <c r="C49" s="32" t="s">
        <v>284</v>
      </c>
      <c r="D49" s="32" t="s">
        <v>351</v>
      </c>
      <c r="E49" s="32" t="s">
        <v>195</v>
      </c>
      <c r="F49" s="95" t="s">
        <v>352</v>
      </c>
      <c r="G49" s="44">
        <v>11963</v>
      </c>
      <c r="H49" s="39" t="s">
        <v>353</v>
      </c>
      <c r="I49" s="32" t="s">
        <v>354</v>
      </c>
      <c r="J49" s="19" t="s">
        <v>355</v>
      </c>
      <c r="K49" s="32" t="s">
        <v>356</v>
      </c>
      <c r="L49" s="36">
        <v>1877400</v>
      </c>
      <c r="M49" s="44">
        <v>12032</v>
      </c>
      <c r="N49" s="32" t="s">
        <v>356</v>
      </c>
      <c r="O49" s="32" t="s">
        <v>357</v>
      </c>
      <c r="P49" s="32">
        <v>1</v>
      </c>
      <c r="Q49" s="32"/>
      <c r="R49" s="32"/>
      <c r="S49" s="32"/>
      <c r="T49" s="32" t="s">
        <v>120</v>
      </c>
      <c r="U49" s="32"/>
      <c r="V49" s="43"/>
      <c r="W49" s="49"/>
      <c r="X49" s="43"/>
      <c r="Y49" s="43"/>
      <c r="Z49" s="43"/>
      <c r="AA49" s="43"/>
      <c r="AB49" s="43"/>
      <c r="AC49" s="43"/>
      <c r="AD49" s="43"/>
      <c r="AE49" s="36">
        <f t="shared" ref="AE49:AE56" si="7">L49</f>
        <v>1877400</v>
      </c>
      <c r="AF49" s="36"/>
      <c r="AG49" s="23">
        <f>68264.35+146280.76+73140.38+73140.38+146280.76+146280.76</f>
        <v>653387.39</v>
      </c>
      <c r="AH49" s="20">
        <f t="shared" si="6"/>
        <v>653387.39</v>
      </c>
      <c r="AI49" s="38"/>
      <c r="AJ49" s="44"/>
      <c r="AK49" s="38"/>
      <c r="AL49" s="44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32"/>
      <c r="BD49" s="32"/>
    </row>
    <row r="50" spans="1:56" ht="38.25" x14ac:dyDescent="0.2">
      <c r="A50" s="86">
        <v>25</v>
      </c>
      <c r="B50" s="84" t="s">
        <v>361</v>
      </c>
      <c r="C50" s="32" t="s">
        <v>362</v>
      </c>
      <c r="D50" s="32" t="s">
        <v>117</v>
      </c>
      <c r="E50" s="32" t="s">
        <v>245</v>
      </c>
      <c r="F50" s="95" t="s">
        <v>364</v>
      </c>
      <c r="G50" s="44">
        <v>11990</v>
      </c>
      <c r="H50" s="39" t="s">
        <v>370</v>
      </c>
      <c r="I50" s="32" t="s">
        <v>359</v>
      </c>
      <c r="J50" s="19" t="s">
        <v>360</v>
      </c>
      <c r="K50" s="32" t="s">
        <v>371</v>
      </c>
      <c r="L50" s="36">
        <v>86226</v>
      </c>
      <c r="M50" s="44">
        <v>12116</v>
      </c>
      <c r="N50" s="32" t="s">
        <v>371</v>
      </c>
      <c r="O50" s="32" t="s">
        <v>372</v>
      </c>
      <c r="P50" s="32">
        <v>1</v>
      </c>
      <c r="Q50" s="32"/>
      <c r="R50" s="32"/>
      <c r="S50" s="32"/>
      <c r="T50" s="32" t="s">
        <v>120</v>
      </c>
      <c r="U50" s="32"/>
      <c r="V50" s="43"/>
      <c r="W50" s="49"/>
      <c r="X50" s="43"/>
      <c r="Y50" s="43"/>
      <c r="Z50" s="43"/>
      <c r="AA50" s="43"/>
      <c r="AB50" s="43"/>
      <c r="AC50" s="43"/>
      <c r="AD50" s="43"/>
      <c r="AE50" s="36">
        <f t="shared" si="7"/>
        <v>86226</v>
      </c>
      <c r="AF50" s="36"/>
      <c r="AG50" s="23">
        <f>9106.6+9173.4</f>
        <v>18280</v>
      </c>
      <c r="AH50" s="20">
        <f t="shared" si="6"/>
        <v>18280</v>
      </c>
      <c r="AI50" s="38"/>
      <c r="AJ50" s="44"/>
      <c r="AK50" s="38" t="s">
        <v>363</v>
      </c>
      <c r="AL50" s="44">
        <v>12013</v>
      </c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32"/>
      <c r="BD50" s="32"/>
    </row>
    <row r="51" spans="1:56" ht="25.5" x14ac:dyDescent="0.2">
      <c r="A51" s="86">
        <v>26</v>
      </c>
      <c r="B51" s="84" t="s">
        <v>375</v>
      </c>
      <c r="C51" s="32"/>
      <c r="D51" s="32" t="s">
        <v>122</v>
      </c>
      <c r="E51" s="32" t="s">
        <v>245</v>
      </c>
      <c r="F51" s="95" t="s">
        <v>376</v>
      </c>
      <c r="G51" s="44"/>
      <c r="H51" s="39"/>
      <c r="I51" s="32" t="s">
        <v>373</v>
      </c>
      <c r="J51" s="19" t="s">
        <v>374</v>
      </c>
      <c r="K51" s="32" t="s">
        <v>377</v>
      </c>
      <c r="L51" s="36">
        <v>8000</v>
      </c>
      <c r="M51" s="44">
        <v>12125</v>
      </c>
      <c r="N51" s="32" t="s">
        <v>377</v>
      </c>
      <c r="O51" s="32" t="s">
        <v>378</v>
      </c>
      <c r="P51" s="32">
        <v>1</v>
      </c>
      <c r="Q51" s="32"/>
      <c r="R51" s="32"/>
      <c r="S51" s="32"/>
      <c r="T51" s="32" t="s">
        <v>120</v>
      </c>
      <c r="U51" s="32"/>
      <c r="V51" s="43"/>
      <c r="W51" s="49"/>
      <c r="X51" s="43"/>
      <c r="Y51" s="43"/>
      <c r="Z51" s="43"/>
      <c r="AA51" s="43"/>
      <c r="AB51" s="43"/>
      <c r="AC51" s="43"/>
      <c r="AD51" s="43"/>
      <c r="AE51" s="36">
        <f t="shared" si="7"/>
        <v>8000</v>
      </c>
      <c r="AF51" s="36"/>
      <c r="AG51" s="23">
        <v>8000</v>
      </c>
      <c r="AH51" s="20">
        <f t="shared" si="6"/>
        <v>8000</v>
      </c>
      <c r="AI51" s="38"/>
      <c r="AJ51" s="44"/>
      <c r="AK51" s="38"/>
      <c r="AL51" s="44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32"/>
      <c r="BD51" s="32"/>
    </row>
    <row r="52" spans="1:56" ht="25.5" x14ac:dyDescent="0.2">
      <c r="A52" s="86">
        <v>27</v>
      </c>
      <c r="B52" s="84" t="s">
        <v>379</v>
      </c>
      <c r="C52" s="32"/>
      <c r="D52" s="32" t="s">
        <v>122</v>
      </c>
      <c r="E52" s="32" t="s">
        <v>245</v>
      </c>
      <c r="F52" s="95" t="s">
        <v>380</v>
      </c>
      <c r="G52" s="44"/>
      <c r="H52" s="39"/>
      <c r="I52" s="32" t="s">
        <v>381</v>
      </c>
      <c r="J52" s="19" t="s">
        <v>382</v>
      </c>
      <c r="K52" s="32" t="s">
        <v>383</v>
      </c>
      <c r="L52" s="36">
        <v>5800</v>
      </c>
      <c r="M52" s="44">
        <v>12157</v>
      </c>
      <c r="N52" s="32" t="s">
        <v>383</v>
      </c>
      <c r="O52" s="32" t="s">
        <v>384</v>
      </c>
      <c r="P52" s="32">
        <v>1</v>
      </c>
      <c r="Q52" s="32"/>
      <c r="R52" s="32"/>
      <c r="S52" s="32"/>
      <c r="T52" s="32" t="s">
        <v>385</v>
      </c>
      <c r="U52" s="32"/>
      <c r="V52" s="43"/>
      <c r="W52" s="49"/>
      <c r="X52" s="43"/>
      <c r="Y52" s="43"/>
      <c r="Z52" s="43"/>
      <c r="AA52" s="43"/>
      <c r="AB52" s="43"/>
      <c r="AC52" s="43"/>
      <c r="AD52" s="43"/>
      <c r="AE52" s="36">
        <f t="shared" si="7"/>
        <v>5800</v>
      </c>
      <c r="AF52" s="36"/>
      <c r="AG52" s="23">
        <v>5800</v>
      </c>
      <c r="AH52" s="20">
        <f t="shared" si="6"/>
        <v>5800</v>
      </c>
      <c r="AI52" s="38"/>
      <c r="AJ52" s="44"/>
      <c r="AK52" s="38"/>
      <c r="AL52" s="44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32"/>
      <c r="BD52" s="32"/>
    </row>
    <row r="53" spans="1:56" x14ac:dyDescent="0.2">
      <c r="A53" s="86">
        <v>28</v>
      </c>
      <c r="B53" s="84" t="s">
        <v>386</v>
      </c>
      <c r="C53" s="32" t="s">
        <v>387</v>
      </c>
      <c r="D53" s="32" t="s">
        <v>198</v>
      </c>
      <c r="E53" s="32" t="s">
        <v>195</v>
      </c>
      <c r="F53" s="95" t="s">
        <v>388</v>
      </c>
      <c r="G53" s="44">
        <v>12167</v>
      </c>
      <c r="H53" s="39" t="s">
        <v>389</v>
      </c>
      <c r="I53" s="32" t="s">
        <v>390</v>
      </c>
      <c r="J53" s="19" t="s">
        <v>391</v>
      </c>
      <c r="K53" s="32" t="s">
        <v>392</v>
      </c>
      <c r="L53" s="36">
        <v>17850</v>
      </c>
      <c r="M53" s="44">
        <v>12178</v>
      </c>
      <c r="N53" s="32" t="s">
        <v>392</v>
      </c>
      <c r="O53" s="32" t="s">
        <v>393</v>
      </c>
      <c r="P53" s="32">
        <v>1</v>
      </c>
      <c r="Q53" s="32"/>
      <c r="R53" s="32"/>
      <c r="S53" s="32"/>
      <c r="T53" s="32" t="s">
        <v>120</v>
      </c>
      <c r="U53" s="32"/>
      <c r="V53" s="43"/>
      <c r="W53" s="49"/>
      <c r="X53" s="43"/>
      <c r="Y53" s="43"/>
      <c r="Z53" s="43"/>
      <c r="AA53" s="43"/>
      <c r="AB53" s="43"/>
      <c r="AC53" s="43"/>
      <c r="AD53" s="43"/>
      <c r="AE53" s="36">
        <f t="shared" si="7"/>
        <v>17850</v>
      </c>
      <c r="AF53" s="36"/>
      <c r="AG53" s="23">
        <v>17850</v>
      </c>
      <c r="AH53" s="20">
        <f t="shared" si="6"/>
        <v>17850</v>
      </c>
      <c r="AI53" s="38"/>
      <c r="AJ53" s="44"/>
      <c r="AK53" s="38"/>
      <c r="AL53" s="44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32"/>
      <c r="BD53" s="32"/>
    </row>
    <row r="54" spans="1:56" ht="25.5" x14ac:dyDescent="0.2">
      <c r="A54" s="86">
        <v>29</v>
      </c>
      <c r="B54" s="84" t="s">
        <v>403</v>
      </c>
      <c r="C54" s="32" t="s">
        <v>404</v>
      </c>
      <c r="D54" s="32" t="s">
        <v>117</v>
      </c>
      <c r="E54" s="32" t="s">
        <v>153</v>
      </c>
      <c r="F54" s="95" t="s">
        <v>405</v>
      </c>
      <c r="G54" s="44">
        <v>11930</v>
      </c>
      <c r="H54" s="39" t="s">
        <v>406</v>
      </c>
      <c r="I54" s="32" t="s">
        <v>407</v>
      </c>
      <c r="J54" s="19" t="s">
        <v>408</v>
      </c>
      <c r="K54" s="32" t="s">
        <v>409</v>
      </c>
      <c r="L54" s="36">
        <v>91492.479999999996</v>
      </c>
      <c r="M54" s="44">
        <v>12143</v>
      </c>
      <c r="N54" s="32" t="s">
        <v>409</v>
      </c>
      <c r="O54" s="32" t="s">
        <v>410</v>
      </c>
      <c r="P54" s="32">
        <v>1</v>
      </c>
      <c r="Q54" s="32"/>
      <c r="R54" s="32"/>
      <c r="S54" s="32"/>
      <c r="T54" s="32" t="s">
        <v>411</v>
      </c>
      <c r="U54" s="32"/>
      <c r="V54" s="43"/>
      <c r="W54" s="49"/>
      <c r="X54" s="43"/>
      <c r="Y54" s="43"/>
      <c r="Z54" s="43"/>
      <c r="AA54" s="43"/>
      <c r="AB54" s="43"/>
      <c r="AC54" s="43"/>
      <c r="AD54" s="43"/>
      <c r="AE54" s="36">
        <f t="shared" si="7"/>
        <v>91492.479999999996</v>
      </c>
      <c r="AF54" s="36"/>
      <c r="AG54" s="23">
        <v>8526.49</v>
      </c>
      <c r="AH54" s="20">
        <v>8526.49</v>
      </c>
      <c r="AI54" s="38"/>
      <c r="AJ54" s="44"/>
      <c r="AK54" s="38" t="s">
        <v>412</v>
      </c>
      <c r="AL54" s="44">
        <v>11949</v>
      </c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32"/>
      <c r="BD54" s="32"/>
    </row>
    <row r="55" spans="1:56" ht="25.5" x14ac:dyDescent="0.2">
      <c r="A55" s="86">
        <v>30</v>
      </c>
      <c r="B55" s="84" t="s">
        <v>423</v>
      </c>
      <c r="C55" s="32"/>
      <c r="D55" s="32" t="s">
        <v>122</v>
      </c>
      <c r="E55" s="32" t="s">
        <v>195</v>
      </c>
      <c r="F55" s="95" t="s">
        <v>413</v>
      </c>
      <c r="G55" s="44"/>
      <c r="H55" s="39" t="s">
        <v>424</v>
      </c>
      <c r="I55" s="32" t="s">
        <v>425</v>
      </c>
      <c r="J55" s="19" t="s">
        <v>426</v>
      </c>
      <c r="K55" s="32" t="s">
        <v>427</v>
      </c>
      <c r="L55" s="36">
        <v>54691.8</v>
      </c>
      <c r="M55" s="44">
        <v>12215</v>
      </c>
      <c r="N55" s="32" t="s">
        <v>427</v>
      </c>
      <c r="O55" s="32" t="s">
        <v>428</v>
      </c>
      <c r="P55" s="32">
        <v>1</v>
      </c>
      <c r="Q55" s="32"/>
      <c r="R55" s="32"/>
      <c r="S55" s="32"/>
      <c r="T55" s="32" t="s">
        <v>120</v>
      </c>
      <c r="U55" s="32"/>
      <c r="V55" s="43"/>
      <c r="W55" s="49"/>
      <c r="X55" s="43"/>
      <c r="Y55" s="43"/>
      <c r="Z55" s="43"/>
      <c r="AA55" s="43"/>
      <c r="AB55" s="43"/>
      <c r="AC55" s="43"/>
      <c r="AD55" s="43"/>
      <c r="AE55" s="36">
        <f t="shared" si="7"/>
        <v>54691.8</v>
      </c>
      <c r="AF55" s="36"/>
      <c r="AG55" s="23">
        <v>3547.53</v>
      </c>
      <c r="AH55" s="20">
        <f>AG55</f>
        <v>3547.53</v>
      </c>
      <c r="AI55" s="38"/>
      <c r="AJ55" s="44"/>
      <c r="AK55" s="38" t="s">
        <v>417</v>
      </c>
      <c r="AL55" s="44">
        <v>11992</v>
      </c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32"/>
      <c r="BD55" s="32"/>
    </row>
    <row r="56" spans="1:56" ht="13.5" thickBot="1" x14ac:dyDescent="0.25">
      <c r="A56" s="85">
        <v>31</v>
      </c>
      <c r="B56" s="83" t="s">
        <v>414</v>
      </c>
      <c r="C56" s="87" t="s">
        <v>416</v>
      </c>
      <c r="D56" s="41" t="s">
        <v>117</v>
      </c>
      <c r="E56" s="41" t="s">
        <v>195</v>
      </c>
      <c r="F56" s="94" t="s">
        <v>415</v>
      </c>
      <c r="G56" s="47"/>
      <c r="H56" s="40" t="s">
        <v>418</v>
      </c>
      <c r="I56" s="41" t="s">
        <v>419</v>
      </c>
      <c r="J56" s="17" t="s">
        <v>420</v>
      </c>
      <c r="K56" s="41" t="s">
        <v>421</v>
      </c>
      <c r="L56" s="50">
        <v>84000</v>
      </c>
      <c r="M56" s="47">
        <v>12144</v>
      </c>
      <c r="N56" s="41" t="s">
        <v>421</v>
      </c>
      <c r="O56" s="41" t="s">
        <v>422</v>
      </c>
      <c r="P56" s="41">
        <v>1</v>
      </c>
      <c r="Q56" s="41"/>
      <c r="R56" s="41"/>
      <c r="S56" s="41"/>
      <c r="T56" s="41" t="s">
        <v>120</v>
      </c>
      <c r="U56" s="41"/>
      <c r="V56" s="42"/>
      <c r="W56" s="48"/>
      <c r="X56" s="42"/>
      <c r="Y56" s="42"/>
      <c r="Z56" s="42"/>
      <c r="AA56" s="42"/>
      <c r="AB56" s="42"/>
      <c r="AC56" s="42"/>
      <c r="AD56" s="42"/>
      <c r="AE56" s="50">
        <f t="shared" si="7"/>
        <v>84000</v>
      </c>
      <c r="AF56" s="50"/>
      <c r="AG56" s="34">
        <v>2800</v>
      </c>
      <c r="AH56" s="46">
        <f>AG56</f>
        <v>2800</v>
      </c>
      <c r="AI56" s="51"/>
      <c r="AJ56" s="47"/>
      <c r="AK56" s="51"/>
      <c r="AL56" s="47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1"/>
      <c r="BD56" s="41"/>
    </row>
    <row r="57" spans="1:56" ht="13.5" thickBot="1" x14ac:dyDescent="0.25">
      <c r="A57" s="97" t="s">
        <v>432</v>
      </c>
      <c r="B57" s="98"/>
      <c r="C57" s="98"/>
      <c r="D57" s="98"/>
      <c r="E57" s="98"/>
      <c r="F57" s="98"/>
      <c r="G57" s="98"/>
      <c r="H57" s="98"/>
      <c r="I57" s="98"/>
      <c r="J57" s="98"/>
      <c r="K57" s="99"/>
      <c r="L57" s="88">
        <f>SUM(L19:L56)</f>
        <v>10698884.380000001</v>
      </c>
      <c r="M57" s="89"/>
      <c r="N57" s="90"/>
      <c r="O57" s="90"/>
      <c r="P57" s="90"/>
      <c r="Q57" s="90"/>
      <c r="R57" s="90"/>
      <c r="S57" s="90"/>
      <c r="T57" s="90"/>
      <c r="U57" s="90"/>
      <c r="V57" s="90"/>
      <c r="W57" s="89"/>
      <c r="X57" s="90"/>
      <c r="Y57" s="90"/>
      <c r="Z57" s="90"/>
      <c r="AA57" s="90"/>
      <c r="AB57" s="90"/>
      <c r="AC57" s="90"/>
      <c r="AD57" s="90"/>
      <c r="AE57" s="88">
        <f>SUM(AE19:AE56)</f>
        <v>11078337.920000002</v>
      </c>
      <c r="AF57" s="88">
        <f>SUM(AF19:AF56)</f>
        <v>4231393.4400000004</v>
      </c>
      <c r="AG57" s="88">
        <f>SUM(AG19:AG56)</f>
        <v>4759332.7499999991</v>
      </c>
      <c r="AH57" s="88">
        <f>SUM(AH19:AH56)</f>
        <v>8990726.1899999976</v>
      </c>
      <c r="AI57" s="88"/>
      <c r="AJ57" s="89"/>
      <c r="AK57" s="91"/>
      <c r="AL57" s="89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2"/>
    </row>
    <row r="58" spans="1:56" x14ac:dyDescent="0.2">
      <c r="AE58" s="61"/>
    </row>
    <row r="59" spans="1:56" s="53" customFormat="1" ht="15" x14ac:dyDescent="0.25">
      <c r="A59" s="52" t="s">
        <v>433</v>
      </c>
      <c r="B59" s="52"/>
      <c r="C59" s="52"/>
      <c r="D59" s="52"/>
      <c r="F59" s="52"/>
      <c r="L59" s="59"/>
      <c r="AE59" s="56"/>
    </row>
    <row r="60" spans="1:56" s="53" customFormat="1" ht="14.25" x14ac:dyDescent="0.2">
      <c r="A60" s="52"/>
      <c r="B60" s="52"/>
      <c r="C60" s="52"/>
      <c r="D60" s="52"/>
      <c r="F60" s="52"/>
      <c r="L60" s="59"/>
      <c r="AE60" s="56"/>
    </row>
    <row r="61" spans="1:56" s="53" customFormat="1" ht="15" x14ac:dyDescent="0.25">
      <c r="A61" s="100" t="s">
        <v>434</v>
      </c>
      <c r="B61" s="100"/>
      <c r="C61" s="100"/>
      <c r="D61" s="100"/>
      <c r="E61" s="100"/>
      <c r="F61" s="100"/>
      <c r="L61" s="59"/>
      <c r="AE61" s="56"/>
    </row>
    <row r="62" spans="1:56" x14ac:dyDescent="0.2">
      <c r="AE62" s="61"/>
    </row>
    <row r="63" spans="1:56" x14ac:dyDescent="0.2">
      <c r="AE63" s="61"/>
    </row>
    <row r="64" spans="1:56" x14ac:dyDescent="0.2">
      <c r="AE64" s="61"/>
    </row>
    <row r="65" spans="31:31" x14ac:dyDescent="0.2">
      <c r="AE65" s="61"/>
    </row>
    <row r="66" spans="31:31" x14ac:dyDescent="0.2">
      <c r="AE66" s="61"/>
    </row>
    <row r="67" spans="31:31" x14ac:dyDescent="0.2">
      <c r="AE67" s="61"/>
    </row>
    <row r="68" spans="31:31" x14ac:dyDescent="0.2">
      <c r="AE68" s="61"/>
    </row>
    <row r="69" spans="31:31" x14ac:dyDescent="0.2">
      <c r="AE69" s="61"/>
    </row>
    <row r="70" spans="31:31" x14ac:dyDescent="0.2">
      <c r="AE70" s="61"/>
    </row>
  </sheetData>
  <mergeCells count="189">
    <mergeCell ref="AM27:AM28"/>
    <mergeCell ref="AW27:AW28"/>
    <mergeCell ref="T27:T28"/>
    <mergeCell ref="S27:S28"/>
    <mergeCell ref="R27:R28"/>
    <mergeCell ref="Q27:Q28"/>
    <mergeCell ref="AQ27:AQ28"/>
    <mergeCell ref="AR27:AR28"/>
    <mergeCell ref="AS27:AS28"/>
    <mergeCell ref="AT27:AT28"/>
    <mergeCell ref="AU27:AU28"/>
    <mergeCell ref="AV27:AV28"/>
    <mergeCell ref="AA27:AA28"/>
    <mergeCell ref="AB27:AB28"/>
    <mergeCell ref="AC27:AC28"/>
    <mergeCell ref="F30:F32"/>
    <mergeCell ref="E30:E32"/>
    <mergeCell ref="O30:O32"/>
    <mergeCell ref="P30:P32"/>
    <mergeCell ref="Q30:Q32"/>
    <mergeCell ref="D30:D32"/>
    <mergeCell ref="C30:C32"/>
    <mergeCell ref="B30:B32"/>
    <mergeCell ref="A30:A32"/>
    <mergeCell ref="G30:G32"/>
    <mergeCell ref="J30:J32"/>
    <mergeCell ref="K30:K32"/>
    <mergeCell ref="L30:L32"/>
    <mergeCell ref="M30:M32"/>
    <mergeCell ref="N30:N32"/>
    <mergeCell ref="E27:E28"/>
    <mergeCell ref="D27:D28"/>
    <mergeCell ref="C27:C28"/>
    <mergeCell ref="B27:B28"/>
    <mergeCell ref="A27:A28"/>
    <mergeCell ref="P27:P28"/>
    <mergeCell ref="J27:J28"/>
    <mergeCell ref="I27:I28"/>
    <mergeCell ref="F27:F28"/>
    <mergeCell ref="G27:G28"/>
    <mergeCell ref="H27:H28"/>
    <mergeCell ref="AX30:AX32"/>
    <mergeCell ref="AY30:AY32"/>
    <mergeCell ref="AZ30:AZ32"/>
    <mergeCell ref="BA30:BA32"/>
    <mergeCell ref="AI30:AI32"/>
    <mergeCell ref="AJ30:AJ32"/>
    <mergeCell ref="AK30:AK32"/>
    <mergeCell ref="AL30:AL32"/>
    <mergeCell ref="AM30:AM32"/>
    <mergeCell ref="AW30:AW32"/>
    <mergeCell ref="AO30:AO32"/>
    <mergeCell ref="AP30:AP32"/>
    <mergeCell ref="AQ30:AQ32"/>
    <mergeCell ref="AR30:AR32"/>
    <mergeCell ref="AS30:AS32"/>
    <mergeCell ref="AT30:AT32"/>
    <mergeCell ref="AU30:AU32"/>
    <mergeCell ref="AV30:AV32"/>
    <mergeCell ref="BB30:BB32"/>
    <mergeCell ref="AH27:AH28"/>
    <mergeCell ref="AN30:AN32"/>
    <mergeCell ref="I30:I32"/>
    <mergeCell ref="H30:H32"/>
    <mergeCell ref="R30:R32"/>
    <mergeCell ref="S30:S32"/>
    <mergeCell ref="T30:T32"/>
    <mergeCell ref="Y30:Y32"/>
    <mergeCell ref="Z30:Z32"/>
    <mergeCell ref="AB30:AB32"/>
    <mergeCell ref="AD30:AD32"/>
    <mergeCell ref="AD27:AD28"/>
    <mergeCell ref="AE27:AE28"/>
    <mergeCell ref="AF27:AF28"/>
    <mergeCell ref="AG27:AG28"/>
    <mergeCell ref="AN27:AN28"/>
    <mergeCell ref="AO27:AO28"/>
    <mergeCell ref="AP27:AP28"/>
    <mergeCell ref="AK27:AK28"/>
    <mergeCell ref="AE30:AE32"/>
    <mergeCell ref="AF30:AF32"/>
    <mergeCell ref="AG30:AG32"/>
    <mergeCell ref="AH30:AH32"/>
    <mergeCell ref="A1:AH3"/>
    <mergeCell ref="A6:AS6"/>
    <mergeCell ref="A7:J7"/>
    <mergeCell ref="A8:E8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BB16:BD16"/>
    <mergeCell ref="AN16:AN17"/>
    <mergeCell ref="AO16:AO17"/>
    <mergeCell ref="AP16:AP17"/>
    <mergeCell ref="AQ16:AQ17"/>
    <mergeCell ref="AR16:AR17"/>
    <mergeCell ref="AS16:AS17"/>
    <mergeCell ref="AE16:AH16"/>
    <mergeCell ref="AZ16:AZ17"/>
    <mergeCell ref="BA16:BA17"/>
    <mergeCell ref="AI16:AI17"/>
    <mergeCell ref="AJ16:AJ17"/>
    <mergeCell ref="AK16:AK17"/>
    <mergeCell ref="AL16:AL17"/>
    <mergeCell ref="AM16:AM17"/>
    <mergeCell ref="O19:O21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J19:AJ21"/>
    <mergeCell ref="AK19:AK21"/>
    <mergeCell ref="AL19:AL21"/>
    <mergeCell ref="J19:J21"/>
    <mergeCell ref="K19:K21"/>
    <mergeCell ref="L19:L21"/>
    <mergeCell ref="M19:M21"/>
    <mergeCell ref="N19:N21"/>
    <mergeCell ref="A22:A25"/>
    <mergeCell ref="AT16:AT17"/>
    <mergeCell ref="AU16:AW16"/>
    <mergeCell ref="AX16:AY16"/>
    <mergeCell ref="K22:K25"/>
    <mergeCell ref="L22:L25"/>
    <mergeCell ref="M22:M25"/>
    <mergeCell ref="P19:P21"/>
    <mergeCell ref="T19:T21"/>
    <mergeCell ref="AF19:AF21"/>
    <mergeCell ref="AG19:AG21"/>
    <mergeCell ref="AH19:AH21"/>
    <mergeCell ref="AI19:AI21"/>
    <mergeCell ref="B22:B25"/>
    <mergeCell ref="C22:C25"/>
    <mergeCell ref="D22:D25"/>
    <mergeCell ref="E22:E25"/>
    <mergeCell ref="F22:F25"/>
    <mergeCell ref="G22:G25"/>
    <mergeCell ref="H22:H25"/>
    <mergeCell ref="I22:I25"/>
    <mergeCell ref="J22:J25"/>
    <mergeCell ref="AO22:AO25"/>
    <mergeCell ref="AE22:AE25"/>
    <mergeCell ref="AF22:AF25"/>
    <mergeCell ref="AG22:AG25"/>
    <mergeCell ref="AH22:AH25"/>
    <mergeCell ref="AI22:AI25"/>
    <mergeCell ref="N22:N25"/>
    <mergeCell ref="O22:O25"/>
    <mergeCell ref="P22:P25"/>
    <mergeCell ref="Q22:Q25"/>
    <mergeCell ref="R22:R25"/>
    <mergeCell ref="S22:S25"/>
    <mergeCell ref="A10:AI10"/>
    <mergeCell ref="A57:K57"/>
    <mergeCell ref="A61:F61"/>
    <mergeCell ref="BB22:BB25"/>
    <mergeCell ref="BC22:BC25"/>
    <mergeCell ref="BD22:BD25"/>
    <mergeCell ref="AV22:AV25"/>
    <mergeCell ref="AW22:AW25"/>
    <mergeCell ref="AX22:AX25"/>
    <mergeCell ref="AY22:AY25"/>
    <mergeCell ref="AZ22:AZ25"/>
    <mergeCell ref="BA22:BA25"/>
    <mergeCell ref="AP22:AP25"/>
    <mergeCell ref="AQ22:AQ25"/>
    <mergeCell ref="AR22:AR25"/>
    <mergeCell ref="AS22:AS25"/>
    <mergeCell ref="AT22:AT25"/>
    <mergeCell ref="AU22:AU25"/>
    <mergeCell ref="AJ22:AJ25"/>
    <mergeCell ref="AK22:AK25"/>
    <mergeCell ref="AL22:AL25"/>
    <mergeCell ref="AM22:AM25"/>
    <mergeCell ref="AN22:AN25"/>
    <mergeCell ref="T22:T2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2018-02-05T16:24:05Z</dcterms:modified>
</cp:coreProperties>
</file>