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 tabRatio="821"/>
  </bookViews>
  <sheets>
    <sheet name="SEFIIN DEZ 2016" sheetId="6" r:id="rId1"/>
  </sheets>
  <calcPr calcId="145621"/>
</workbook>
</file>

<file path=xl/calcChain.xml><?xml version="1.0" encoding="utf-8"?>
<calcChain xmlns="http://schemas.openxmlformats.org/spreadsheetml/2006/main">
  <c r="AH65" i="6" l="1"/>
  <c r="AE65" i="6"/>
  <c r="A66" i="6"/>
  <c r="A67" i="6" s="1"/>
  <c r="A68" i="6" s="1"/>
  <c r="A69" i="6" s="1"/>
  <c r="A70" i="6" s="1"/>
  <c r="A71" i="6" s="1"/>
  <c r="A72" i="6" s="1"/>
  <c r="A73" i="6" s="1"/>
  <c r="A74" i="6" s="1"/>
  <c r="AH74" i="6"/>
  <c r="AE74" i="6"/>
  <c r="AG19" i="6"/>
  <c r="AF19" i="6"/>
  <c r="AG27" i="6"/>
  <c r="AG34" i="6"/>
  <c r="AG55" i="6"/>
  <c r="AG42" i="6"/>
  <c r="AG67" i="6"/>
  <c r="AG22" i="6"/>
  <c r="AG43" i="6"/>
  <c r="AG54" i="6"/>
  <c r="AG53" i="6"/>
  <c r="AG63" i="6"/>
  <c r="AG66" i="6"/>
  <c r="AG52" i="6"/>
  <c r="AE45" i="6"/>
  <c r="AG33" i="6"/>
  <c r="AG48" i="6"/>
  <c r="AG56" i="6"/>
  <c r="AG64" i="6"/>
  <c r="AG45" i="6"/>
  <c r="AH66" i="6" l="1"/>
  <c r="A62" i="6" l="1"/>
  <c r="AG31" i="6"/>
  <c r="A63" i="6"/>
  <c r="A64" i="6" s="1"/>
  <c r="AG50" i="6" l="1"/>
  <c r="AG51" i="6"/>
  <c r="AG32" i="6"/>
  <c r="AF22" i="6" l="1"/>
  <c r="AH42" i="6"/>
  <c r="AH67" i="6" l="1"/>
  <c r="AE67" i="6"/>
  <c r="AH59" i="6" l="1"/>
  <c r="AH64" i="6" l="1"/>
  <c r="AH63" i="6"/>
  <c r="AH62" i="6"/>
  <c r="AH61" i="6"/>
  <c r="AH58" i="6"/>
  <c r="AH56" i="6"/>
  <c r="AE64" i="6" l="1"/>
  <c r="AE63" i="6" l="1"/>
  <c r="AH57" i="6" l="1"/>
  <c r="AG36" i="6"/>
  <c r="AG39" i="6" l="1"/>
  <c r="AH33" i="6"/>
  <c r="AE33" i="6"/>
  <c r="AF55" i="6" l="1"/>
  <c r="AH55" i="6" s="1"/>
  <c r="AF54" i="6"/>
  <c r="AH54" i="6" s="1"/>
  <c r="AF53" i="6"/>
  <c r="AH53" i="6" s="1"/>
  <c r="AF52" i="6"/>
  <c r="AH52" i="6" s="1"/>
  <c r="AF51" i="6"/>
  <c r="AH51" i="6" s="1"/>
  <c r="AF50" i="6"/>
  <c r="AH50" i="6" s="1"/>
  <c r="AF48" i="6"/>
  <c r="AF45" i="6"/>
  <c r="AH45" i="6" s="1"/>
  <c r="AF43" i="6"/>
  <c r="AH43" i="6" s="1"/>
  <c r="AF39" i="6"/>
  <c r="AF36" i="6"/>
  <c r="AF34" i="6"/>
  <c r="AF32" i="6"/>
  <c r="AF31" i="6"/>
  <c r="AF27" i="6"/>
  <c r="AE52" i="6" l="1"/>
  <c r="A22" i="6" l="1"/>
  <c r="AE21" i="6" l="1"/>
  <c r="AD76" i="6" l="1"/>
  <c r="AC76" i="6"/>
  <c r="L76" i="6"/>
  <c r="AE51" i="6"/>
  <c r="AH48" i="6"/>
  <c r="AH39" i="6"/>
  <c r="AE39" i="6"/>
  <c r="AH36" i="6"/>
  <c r="AE36" i="6"/>
  <c r="AH34" i="6"/>
  <c r="AE34" i="6"/>
  <c r="AH32" i="6"/>
  <c r="AE32" i="6"/>
  <c r="AH31" i="6"/>
  <c r="AH27" i="6"/>
  <c r="AE27" i="6"/>
  <c r="AH22" i="6"/>
  <c r="AE22" i="6"/>
  <c r="AE20" i="6"/>
  <c r="AH19" i="6"/>
  <c r="AG76" i="6"/>
  <c r="AH76" i="6" l="1"/>
  <c r="AE76" i="6"/>
  <c r="AF76" i="6"/>
</calcChain>
</file>

<file path=xl/sharedStrings.xml><?xml version="1.0" encoding="utf-8"?>
<sst xmlns="http://schemas.openxmlformats.org/spreadsheetml/2006/main" count="742" uniqueCount="506">
  <si>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</si>
  <si>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</si>
  <si>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</si>
  <si>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</si>
  <si>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</si>
  <si>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</si>
  <si>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</si>
  <si>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</si>
  <si>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</si>
  <si>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</si>
  <si>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</si>
  <si>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</si>
  <si>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</si>
  <si>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</si>
  <si>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</si>
  <si>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</si>
  <si>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</si>
  <si>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</si>
  <si>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</si>
  <si>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</si>
  <si>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</si>
  <si>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</si>
  <si>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</si>
  <si>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</si>
  <si>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</si>
  <si>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</si>
  <si>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</si>
  <si>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</si>
  <si>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</si>
  <si>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</si>
  <si>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</si>
  <si>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</si>
  <si>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</si>
  <si>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</si>
  <si>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</si>
  <si>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</si>
  <si>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</si>
  <si>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</si>
  <si>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</si>
  <si>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</si>
  <si>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</si>
  <si>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</si>
  <si>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</si>
  <si>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</si>
  <si>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</si>
  <si>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</si>
  <si>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</si>
  <si>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</si>
  <si>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</si>
  <si>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</si>
  <si>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</si>
  <si>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</si>
  <si>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</si>
  <si>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</si>
  <si>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</si>
  <si>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</si>
  <si>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</si>
  <si>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</si>
  <si>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</si>
  <si>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</si>
  <si>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</si>
  <si>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</si>
  <si>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</si>
  <si>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</si>
  <si>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</si>
  <si>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</si>
  <si>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</si>
  <si>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</si>
  <si>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</si>
  <si>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</si>
  <si>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</si>
  <si>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</si>
  <si>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</si>
  <si>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</si>
  <si>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</si>
  <si>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</si>
  <si>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</si>
  <si>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</si>
  <si>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</si>
  <si>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</si>
  <si>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</si>
  <si>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</si>
  <si>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</si>
  <si>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</si>
  <si>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</si>
  <si>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</si>
  <si>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</si>
  <si>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</si>
  <si>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</si>
  <si>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</si>
  <si>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</si>
  <si>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</si>
  <si>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</si>
  <si>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</si>
  <si>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</si>
  <si>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</si>
  <si>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</si>
  <si>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</si>
  <si>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</si>
  <si>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</si>
  <si>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</si>
  <si>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</si>
  <si>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</si>
  <si>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</si>
  <si>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</si>
  <si>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</si>
  <si>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</si>
  <si>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</si>
  <si>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</si>
  <si>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</si>
  <si>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</si>
  <si>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</si>
  <si>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</si>
  <si>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</si>
  <si>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</si>
  <si>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</si>
  <si>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</si>
  <si>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</si>
  <si>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001/2014</t>
  </si>
  <si>
    <t>056/2014</t>
  </si>
  <si>
    <t>009/2014</t>
  </si>
  <si>
    <t>Empresa Municipal de Urbanização de Rio Branco - EMURB</t>
  </si>
  <si>
    <t>Adesão a Ata de Registro de Preços</t>
  </si>
  <si>
    <t>Auto Posto Trevo Ltda</t>
  </si>
  <si>
    <t xml:space="preserve">84.322.932/0001-40 </t>
  </si>
  <si>
    <t>01.04.2014</t>
  </si>
  <si>
    <t>01.04.2015</t>
  </si>
  <si>
    <t>035/2014</t>
  </si>
  <si>
    <t>Item</t>
  </si>
  <si>
    <t>Fornecimento de 100.000 l (cem mil litros) de Gasolina Comum, 300.000 l (trezentos mil litros) de Óleo Diesel BS-10 e 2.000.000 l (dois milhões de litros) de Óleo Diesel, 300 (trezentas) unidades de Gás liquefeito de Petróleo-GLP acondicionado em Botijas de 13Kg E 4.000 l (quatro mil litros) de Aditivo Arla 32</t>
  </si>
  <si>
    <t>33.90.30.00</t>
  </si>
  <si>
    <t>17118/2014</t>
  </si>
  <si>
    <t>007/2014</t>
  </si>
  <si>
    <t>item</t>
  </si>
  <si>
    <t>002/2014</t>
  </si>
  <si>
    <t>003/2014</t>
  </si>
  <si>
    <t>M. R. C. AGUIAR - ME</t>
  </si>
  <si>
    <t>08.004.296/0001-20</t>
  </si>
  <si>
    <t>02.06.2014</t>
  </si>
  <si>
    <t>Contratação de pessoa jurídica para a prestação do serviço de transporte em veículos, tipo passeio (dois veículos)</t>
  </si>
  <si>
    <t>Contratação de pessoa jurídica para a prestação do serviço de transporte em veículos, tipo passeio (um veículo)</t>
  </si>
  <si>
    <t>33.90.39.00</t>
  </si>
  <si>
    <t>02.06.2015</t>
  </si>
  <si>
    <t>Fundação Garibaldi Brasil - FGB</t>
  </si>
  <si>
    <t>5932/2014</t>
  </si>
  <si>
    <t>Dispensa de Licitação</t>
  </si>
  <si>
    <t>Contrato múltiplo de prestação de serviços e venda de produtos</t>
  </si>
  <si>
    <t>9912345518/2014 - ECT</t>
  </si>
  <si>
    <t>EMPRESA BRASILEIRA DE CORREIOS E TELÉGRAFOS</t>
  </si>
  <si>
    <t>34.028.316/7709-95</t>
  </si>
  <si>
    <t>19.03.2014</t>
  </si>
  <si>
    <t>21.03.2014</t>
  </si>
  <si>
    <t>21.03.2015</t>
  </si>
  <si>
    <t>Dispensa de licitação</t>
  </si>
  <si>
    <t>art. 24, VIII, Lei nº 8.666/93</t>
  </si>
  <si>
    <t>19.02.2014</t>
  </si>
  <si>
    <t>17.02.2014</t>
  </si>
  <si>
    <t xml:space="preserve">124/2012 </t>
  </si>
  <si>
    <t>10/2012 -CEL/PMRB</t>
  </si>
  <si>
    <t>Pregão</t>
  </si>
  <si>
    <t>Contratação de empresa especializada para fornecimento dos serviços de manutenção e suporte técnico da rede metropolitana sem fio</t>
  </si>
  <si>
    <t>005/2012</t>
  </si>
  <si>
    <t>MFNET Comércio e Serviços LTDA</t>
  </si>
  <si>
    <t>11.06.2012</t>
  </si>
  <si>
    <t>31.12.2012</t>
  </si>
  <si>
    <t>I</t>
  </si>
  <si>
    <t>27.12.2012</t>
  </si>
  <si>
    <t>Prazo</t>
  </si>
  <si>
    <t>30.06.2013</t>
  </si>
  <si>
    <t>08.068.675/0001-84</t>
  </si>
  <si>
    <t>II</t>
  </si>
  <si>
    <t>III</t>
  </si>
  <si>
    <t>31.12.2014</t>
  </si>
  <si>
    <t>372/2011 - SEHAB</t>
  </si>
  <si>
    <t>372/211 - SEHAB</t>
  </si>
  <si>
    <t>Pregão SRP</t>
  </si>
  <si>
    <t>Contratação de empresa especializada em vigilância eletônica monitorada 24h por dia, 07 dias por semana</t>
  </si>
  <si>
    <t>006/2012</t>
  </si>
  <si>
    <t>Vigiacre Vigilância Patrimonial LTDA</t>
  </si>
  <si>
    <t>04.939.650/0001-58</t>
  </si>
  <si>
    <t>02.07.2012</t>
  </si>
  <si>
    <t xml:space="preserve">31.12.2012 </t>
  </si>
  <si>
    <t xml:space="preserve">27.12.2012 </t>
  </si>
  <si>
    <t xml:space="preserve"> 30.06.2013        </t>
  </si>
  <si>
    <t>017/2011</t>
  </si>
  <si>
    <t>Secretaria de Estado de Habitação - SEHAB</t>
  </si>
  <si>
    <t xml:space="preserve"> 27.06.2013</t>
  </si>
  <si>
    <t>30.06.2014</t>
  </si>
  <si>
    <t>019/2012</t>
  </si>
  <si>
    <t>Lote</t>
  </si>
  <si>
    <t>Contratação de empresa especializada no fornecimento de serviços de comunicação de dados através de acesso a IP  dedicado de internet de 50 Mbps - Lote I, link principal</t>
  </si>
  <si>
    <t>014/2012</t>
  </si>
  <si>
    <t xml:space="preserve">30.10.2012 </t>
  </si>
  <si>
    <t>29.10.2013</t>
  </si>
  <si>
    <t>Contratação de empresa especializada no fornecimento de serviços de comunicação de dados através de acesso a IP  dedicado de internet de 50 Mbps - Lote II, link contingência</t>
  </si>
  <si>
    <t>015/2012</t>
  </si>
  <si>
    <t>33530.486/0001-29</t>
  </si>
  <si>
    <t>30.10.2012</t>
  </si>
  <si>
    <t xml:space="preserve">29.10.2013 </t>
  </si>
  <si>
    <t>Contratação de Locação de Veículos tipo passeio</t>
  </si>
  <si>
    <t>003/2013</t>
  </si>
  <si>
    <t xml:space="preserve">06.03.2013 </t>
  </si>
  <si>
    <t>06.09.2013</t>
  </si>
  <si>
    <t>06.01.2014</t>
  </si>
  <si>
    <t>04.09.2013</t>
  </si>
  <si>
    <t>005/2013</t>
  </si>
  <si>
    <t>06.07.2014</t>
  </si>
  <si>
    <t>016/2012</t>
  </si>
  <si>
    <t>Fundação Elias Mansour</t>
  </si>
  <si>
    <t>Adesao à Ata de Registro de Preços</t>
  </si>
  <si>
    <t>30.12.2013</t>
  </si>
  <si>
    <t>728/2012</t>
  </si>
  <si>
    <t>Contrato de Locação de Veículos</t>
  </si>
  <si>
    <t>008/2013</t>
  </si>
  <si>
    <t>M. N. Silva Braga</t>
  </si>
  <si>
    <t>84.303.684/0001-90</t>
  </si>
  <si>
    <t>16.05.2013</t>
  </si>
  <si>
    <t>16.05.2014</t>
  </si>
  <si>
    <t xml:space="preserve"> 17/2012 </t>
  </si>
  <si>
    <t>Secretaria de Estado de Desenvolvimento Social - SEDS</t>
  </si>
  <si>
    <t>15.05.2014</t>
  </si>
  <si>
    <t>Prazo e Supressão de 2 carros</t>
  </si>
  <si>
    <t>15.05.2015</t>
  </si>
  <si>
    <t>S. L. de Castro - ME</t>
  </si>
  <si>
    <t>08.629.283/0001-47</t>
  </si>
  <si>
    <t>001/2013</t>
  </si>
  <si>
    <t>Prestação de serviços de repografia</t>
  </si>
  <si>
    <t>15.02.2013</t>
  </si>
  <si>
    <t>120/2012</t>
  </si>
  <si>
    <t>Secretaria Estadual de Educação</t>
  </si>
  <si>
    <t>PG842768-2/2012</t>
  </si>
  <si>
    <t>004/2012</t>
  </si>
  <si>
    <t>Aquisição de sistema para implantação de Nota Fiscal Eletrônica</t>
  </si>
  <si>
    <t>DOE - MT nº 25.946</t>
  </si>
  <si>
    <t>014/2013</t>
  </si>
  <si>
    <t>Ábaco Tecnologia de Informação</t>
  </si>
  <si>
    <t>37.432.689/0001-33</t>
  </si>
  <si>
    <t>7734/2013</t>
  </si>
  <si>
    <t>677/2012</t>
  </si>
  <si>
    <t>0020495-2/2012</t>
  </si>
  <si>
    <t>16.02.2015</t>
  </si>
  <si>
    <t>Secretaria Municipal de Planejamento da Prefeitura Municipal de Cuiabá</t>
  </si>
  <si>
    <t>20814-6/2012</t>
  </si>
  <si>
    <t>IV</t>
  </si>
  <si>
    <t>20090000400332-5</t>
  </si>
  <si>
    <t>007/2011</t>
  </si>
  <si>
    <t>Adesão ata de Registro de Preços - Pregão Eletrônico</t>
  </si>
  <si>
    <t>Prestação de Serviços Móvel Pessoal - SMP, com fornecimento de aparelhos celulares (Lote 01) e acesso 3G, com fornecimento de modem USB para conexão (lote 2)</t>
  </si>
  <si>
    <t>DOE-GO nº 20.800</t>
  </si>
  <si>
    <t>006/2011</t>
  </si>
  <si>
    <t>19.10.2011</t>
  </si>
  <si>
    <t>17.10.2012</t>
  </si>
  <si>
    <t>16.10.2013</t>
  </si>
  <si>
    <t>001/2010</t>
  </si>
  <si>
    <t>Secretaria de Estado de Gestão e Planejamento - SEGPLAN/GO</t>
  </si>
  <si>
    <t>17.05.2013</t>
  </si>
  <si>
    <t>Valor</t>
  </si>
  <si>
    <t>Prazo e valor</t>
  </si>
  <si>
    <t>29.12.2013</t>
  </si>
  <si>
    <t>27.06.2014</t>
  </si>
  <si>
    <t>17.10.2013</t>
  </si>
  <si>
    <t>16.10.2014</t>
  </si>
  <si>
    <t>20.10.2012</t>
  </si>
  <si>
    <t>Vivo S/A/Telefônica Brasil S/A</t>
  </si>
  <si>
    <t>02.558.157/0001-62</t>
  </si>
  <si>
    <t xml:space="preserve">06.09.2013 </t>
  </si>
  <si>
    <t>Aquisição de material de consumo (gasolina, diesel e diesel S-10)</t>
  </si>
  <si>
    <t>Auto Posto ALE V Ltda</t>
  </si>
  <si>
    <t>06.321.259/0001-47</t>
  </si>
  <si>
    <t>OI / BRASIL TELECOM  S/A</t>
  </si>
  <si>
    <t>I                        II</t>
  </si>
  <si>
    <t>30.12.2014</t>
  </si>
  <si>
    <t>Empresa Brasileira de Telecomunicações S.A - Embratel/CLARO S/A</t>
  </si>
  <si>
    <t>ítem</t>
  </si>
  <si>
    <t>12.03.2015</t>
  </si>
  <si>
    <t>Acrescimo de Valor</t>
  </si>
  <si>
    <t>01.04.2016</t>
  </si>
  <si>
    <t>10.10.2014</t>
  </si>
  <si>
    <t>25.000lts gas</t>
  </si>
  <si>
    <t>30.12.2015</t>
  </si>
  <si>
    <t>Fornecimento de peças para veículos</t>
  </si>
  <si>
    <t>M. Belo Costa</t>
  </si>
  <si>
    <t>07.205.183/0001-20</t>
  </si>
  <si>
    <t>26.08.2015</t>
  </si>
  <si>
    <t>005/2015</t>
  </si>
  <si>
    <t>Secretario de Estado de Obras</t>
  </si>
  <si>
    <t>Manutenção de Veículos</t>
  </si>
  <si>
    <t>21.07.2015</t>
  </si>
  <si>
    <t>004/2015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</si>
  <si>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</si>
  <si>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</si>
  <si>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</si>
  <si>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</si>
  <si>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</si>
  <si>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</si>
  <si>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</si>
  <si>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</si>
  <si>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29.10.2016</t>
  </si>
  <si>
    <t>I                        II                     III                    IV</t>
  </si>
  <si>
    <t>29.10.2013 29.10.2014  26.01.2015 29.10.2015</t>
  </si>
  <si>
    <t>11179                11.487              11.497              11.701</t>
  </si>
  <si>
    <t>Prazo e Valor                                                        Alteração da Razão Social                                            Prazo e Valor</t>
  </si>
  <si>
    <t>29.10.2013 29.10.2014  29.10.2015</t>
  </si>
  <si>
    <t>Alteração de Dotação Orçamentária                           Acréscimo de Valor                                                                               Prazo</t>
  </si>
  <si>
    <t>29.10.2013 29.10.2014   29.10.2015</t>
  </si>
  <si>
    <t>11183               11.498               11.701</t>
  </si>
  <si>
    <t>29.10.2014 29.10.2015   29.10.2016</t>
  </si>
  <si>
    <t>Executado até 2015</t>
  </si>
  <si>
    <t xml:space="preserve"> Executado no Exercício 2016</t>
  </si>
  <si>
    <t>PRESTAÇÃO DE CONTAS MENSAL - EXERCÍCIO 2016</t>
  </si>
  <si>
    <t>2286/2015</t>
  </si>
  <si>
    <t>313/2015</t>
  </si>
  <si>
    <t>001/2016</t>
  </si>
  <si>
    <t>04.01.2016</t>
  </si>
  <si>
    <t>EM LITROS</t>
  </si>
  <si>
    <t xml:space="preserve">04.01.2016  </t>
  </si>
  <si>
    <t>04.01.2017</t>
  </si>
  <si>
    <t>LITROS</t>
  </si>
  <si>
    <t>401/2016</t>
  </si>
  <si>
    <t>Aquisição de suporte para Banner</t>
  </si>
  <si>
    <t>11747/11.758</t>
  </si>
  <si>
    <t>F. A.ALMEIDA DA SILVA</t>
  </si>
  <si>
    <t>06.886.449/0001-85</t>
  </si>
  <si>
    <t>22.02.2016</t>
  </si>
  <si>
    <t>III                   IV                    V                   VI                  VII</t>
  </si>
  <si>
    <t>04.07.2014   06.01.2015  06.07.2015 06.12.2015 04.03.2016</t>
  </si>
  <si>
    <t>04.07.2014   06.01.2015  06.07.2015   06.12.2015 06.03.2016</t>
  </si>
  <si>
    <t>06.07.2016</t>
  </si>
  <si>
    <t>11350                11.491                11.617            11.722            11.766</t>
  </si>
  <si>
    <t>III                   IV                   V                    VI                 VII</t>
  </si>
  <si>
    <t xml:space="preserve">04.07.14                                                                                                                                                                                                                                     06.01.15  06.07.15     06.12.15  06.03.16  </t>
  </si>
  <si>
    <t>04.03.2016</t>
  </si>
  <si>
    <t>11350               11.493              11.617               11.722              11.766</t>
  </si>
  <si>
    <t>II                     III</t>
  </si>
  <si>
    <t>01.04.2015  29.03.2016</t>
  </si>
  <si>
    <t>11547/11.854</t>
  </si>
  <si>
    <t>02.06.2016</t>
  </si>
  <si>
    <t>826/2016</t>
  </si>
  <si>
    <t>11547                11.815/11.854</t>
  </si>
  <si>
    <t>01.04.2016  31.12.2016</t>
  </si>
  <si>
    <t>A. N. M. MATOS</t>
  </si>
  <si>
    <t>03.235.508/0001-67</t>
  </si>
  <si>
    <t>25.04.2016</t>
  </si>
  <si>
    <t>24.05.2016</t>
  </si>
  <si>
    <t>042/2016</t>
  </si>
  <si>
    <t>004/2016</t>
  </si>
  <si>
    <t>Aquisição de televisores para premiação IPTU</t>
  </si>
  <si>
    <t>I                       II                      III                    IV</t>
  </si>
  <si>
    <t>E.D.CUNHA DA SILVA</t>
  </si>
  <si>
    <t>13.056.222/0001-78</t>
  </si>
  <si>
    <t>08.04.2016</t>
  </si>
  <si>
    <t>08.05.2016</t>
  </si>
  <si>
    <t>33.90.31.00</t>
  </si>
  <si>
    <t>15.05.2015     15.05.2016</t>
  </si>
  <si>
    <t>11556                  11.835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</si>
  <si>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</si>
  <si>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</si>
  <si>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</si>
  <si>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</si>
  <si>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</si>
  <si>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05.02..2016</t>
  </si>
  <si>
    <t>05.02.2016</t>
  </si>
  <si>
    <t>05.02.2017</t>
  </si>
  <si>
    <t>33.90.39.00   44.90.52.00</t>
  </si>
  <si>
    <t>21.03.2015   09.03.2016</t>
  </si>
  <si>
    <t>31.12.2016</t>
  </si>
  <si>
    <t>PRAZO</t>
  </si>
  <si>
    <t>21.03.2017</t>
  </si>
  <si>
    <t>30.05.2014 26.08.2014 19.02.2015  21.03.2016</t>
  </si>
  <si>
    <t>Curso de Gestão do Patrimônio</t>
  </si>
  <si>
    <t>ESAFI-ESCOLA DE ADMINISTRAÇÃO E TREINAMENTO LTDA-EPP</t>
  </si>
  <si>
    <t>35.963.479/0001-46</t>
  </si>
  <si>
    <t>08.06.2016</t>
  </si>
  <si>
    <t>28.06.2016</t>
  </si>
  <si>
    <t>442/2016</t>
  </si>
  <si>
    <t>Aquisição de camisetas</t>
  </si>
  <si>
    <t>M. F. J. FREITAS-ME</t>
  </si>
  <si>
    <t>04.588.257/0001-67</t>
  </si>
  <si>
    <t>09.03.2016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</si>
  <si>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</si>
  <si>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</si>
  <si>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</si>
  <si>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</si>
  <si>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</si>
  <si>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</si>
  <si>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</si>
  <si>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</si>
  <si>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</si>
  <si>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</si>
  <si>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</si>
  <si>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</si>
  <si>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</si>
  <si>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01.06.2016</t>
  </si>
  <si>
    <t>01.06.2017</t>
  </si>
  <si>
    <t>5728/2016</t>
  </si>
  <si>
    <t>Fornecimento de Passagens aéreas</t>
  </si>
  <si>
    <t>002/2016</t>
  </si>
  <si>
    <t>V                   VI                 VII             VIII</t>
  </si>
  <si>
    <t xml:space="preserve">30.12.2014  30.06.2015   30.12.2015   30.06.2016     </t>
  </si>
  <si>
    <t>31.12.2014   30.06.2015   30.12.2015     30.06.2016</t>
  </si>
  <si>
    <t>J. F. TURISMO EIRELI-EPP</t>
  </si>
  <si>
    <t>03.383.410/0001-57</t>
  </si>
  <si>
    <t>12.03.2016</t>
  </si>
  <si>
    <t>12.03.2017</t>
  </si>
  <si>
    <t>33.90.33.00</t>
  </si>
  <si>
    <t>11518                         11.601 e 11.619   11.731                11873/11926</t>
  </si>
  <si>
    <t>30.06.2015  30.12.2015   30.06.2016   30.12.2016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</si>
  <si>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</si>
  <si>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</si>
  <si>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</si>
  <si>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</si>
  <si>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</si>
  <si>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</si>
  <si>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27.04.2017</t>
  </si>
  <si>
    <t>13.10.2016</t>
  </si>
  <si>
    <t>VALOR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</si>
  <si>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</si>
  <si>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</si>
  <si>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</si>
  <si>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</si>
  <si>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</si>
  <si>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</si>
  <si>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</si>
  <si>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</si>
  <si>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 xml:space="preserve">33.90.30.00 </t>
  </si>
  <si>
    <t>33.90.39.00 44.90.52.00</t>
  </si>
  <si>
    <t xml:space="preserve">III                   IV                   V                    VI                </t>
  </si>
  <si>
    <t>11184               11.493               11.701               11.928</t>
  </si>
  <si>
    <t>Prazo                                                                               Prazo e Valor                                                                         Prazo                                                                                      Prazo</t>
  </si>
  <si>
    <t>15.10.2013 15.10.2014   16.10.2015      16.10.2016</t>
  </si>
  <si>
    <t>16.10.2014  16.10.2015  16.10.2016      16.10.2017</t>
  </si>
  <si>
    <t>395/2015</t>
  </si>
  <si>
    <t>Aquisição de veículo para premiação campanha IPTU</t>
  </si>
  <si>
    <t>RECOL VEÍCULOS LTDA</t>
  </si>
  <si>
    <t>05.496.472/0001-09</t>
  </si>
  <si>
    <t>22.03.2016</t>
  </si>
  <si>
    <t>1922/2016</t>
  </si>
  <si>
    <t>Locação de Veículos Tipo ônibus</t>
  </si>
  <si>
    <t>A.A.J.DE MOURA</t>
  </si>
  <si>
    <t>14.577.649/0001-84</t>
  </si>
  <si>
    <t>01.11.2016</t>
  </si>
  <si>
    <t>33067/2016</t>
  </si>
  <si>
    <t>Aquisição de20 tablets Educação Fiscal</t>
  </si>
  <si>
    <t>GAZIN IND. E COM. DE MOVEIS E ELETROD.LTDA</t>
  </si>
  <si>
    <t>77.941.490/0198-40</t>
  </si>
  <si>
    <t>14.10.2016</t>
  </si>
  <si>
    <t>35258/2016</t>
  </si>
  <si>
    <t>Serviços de Publicação de Extratos Oficiais</t>
  </si>
  <si>
    <t>M.SOARES DANTAS</t>
  </si>
  <si>
    <t>04.523.619/0001-31</t>
  </si>
  <si>
    <t>10.11.2016</t>
  </si>
  <si>
    <t>11.11.2016</t>
  </si>
  <si>
    <t>Compra de Estantes</t>
  </si>
  <si>
    <t>TECMAQ LTDA</t>
  </si>
  <si>
    <t>04.108.775/0001-36</t>
  </si>
  <si>
    <t>10.10.2016</t>
  </si>
  <si>
    <t>44.90.52.00</t>
  </si>
  <si>
    <t>767/2016</t>
  </si>
  <si>
    <t>Prestação de Seriços de Tecnologia da Informação e Comunicação</t>
  </si>
  <si>
    <t>CONSÓRCIO DE INFORMÁTICA NA GESTÃO PÚBLICA MUNICIPAL -  CIGA</t>
  </si>
  <si>
    <t>09.427.503/0001-12</t>
  </si>
  <si>
    <t>20.04.2016</t>
  </si>
  <si>
    <t>001/2015</t>
  </si>
  <si>
    <t>26.08.2016</t>
  </si>
  <si>
    <t>002/2015</t>
  </si>
  <si>
    <t>008/2016</t>
  </si>
  <si>
    <t>31.12.2015</t>
  </si>
  <si>
    <t>16.10.2014  16.10.2016</t>
  </si>
  <si>
    <t>16.10.2016  16.10.2017</t>
  </si>
  <si>
    <t>III                   IV                   V</t>
  </si>
  <si>
    <t>16.10.2015  19.01.2016  16.10.2016</t>
  </si>
  <si>
    <t>11690               11.738              11.926</t>
  </si>
  <si>
    <t>Prazo                                                                              Acrescimo de Valor                                                 Prazo</t>
  </si>
  <si>
    <t>2189/2016</t>
  </si>
  <si>
    <t>Manutenção de Elevadores</t>
  </si>
  <si>
    <t>Carlos Eduardo Magalhaes Albuquerque</t>
  </si>
  <si>
    <t>22.269.247/0001-40</t>
  </si>
  <si>
    <t>15.12.2016</t>
  </si>
  <si>
    <t>19.12.2016</t>
  </si>
  <si>
    <t>2169/2016</t>
  </si>
  <si>
    <t>095/2016</t>
  </si>
  <si>
    <t>Fornecimento de Combustivel (Gasolina, Diesel Comum, Diesel S-10 e GLP)</t>
  </si>
  <si>
    <t>FARHAT &amp; FARHAT LTDA</t>
  </si>
  <si>
    <t>06.057.934/0001-46</t>
  </si>
  <si>
    <t>30.12.2016</t>
  </si>
  <si>
    <t>30.12.2017</t>
  </si>
  <si>
    <t>007/2016</t>
  </si>
  <si>
    <t>IV                   V                   VI               VII                           VIII</t>
  </si>
  <si>
    <t>30.12.2014   30.06.2015   30.12.2015  30.06.2016  30.12.2016</t>
  </si>
  <si>
    <t>30.03.2017</t>
  </si>
  <si>
    <t xml:space="preserve">I                       II                      </t>
  </si>
  <si>
    <t>01.09.2016  30.12.2016</t>
  </si>
  <si>
    <t xml:space="preserve">11885               11.965  </t>
  </si>
  <si>
    <t>01.09.2016       30.12.2016</t>
  </si>
  <si>
    <t>31.12.2016   30.03.2017</t>
  </si>
  <si>
    <t>II                       III                    IV</t>
  </si>
  <si>
    <t>17.02.2015    17.02.2016  30.12.2016</t>
  </si>
  <si>
    <t>11518                 11752               11.965</t>
  </si>
  <si>
    <t>16.02.2015     17.02.2016     30.12.2016</t>
  </si>
  <si>
    <t>17.02.2016    31.12.2016   30.03.3017</t>
  </si>
  <si>
    <t xml:space="preserve">15.10.2013 14.10.2014   14.10.2015   14.10.2016   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</si>
  <si>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DE DESENVOLVIMENTO ECONÔMICO E FINANÇAS - SEFIN</t>
    </r>
  </si>
  <si>
    <r>
      <t>MÊS/ANO:</t>
    </r>
    <r>
      <rPr>
        <b/>
        <sz val="11"/>
        <color theme="1"/>
        <rFont val="Calibri"/>
        <family val="2"/>
        <scheme val="minor"/>
      </rPr>
      <t xml:space="preserve"> JANEIRO A DEZEMBRO/2016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</si>
  <si>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02/01/2017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</si>
  <si>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Sâmya Ester da Silveira Gouveia Assis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</si>
  <si>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Marcelo Castro Macedo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</si>
</sst>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4" fontId="3" fillId="0" borderId="9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10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horizontal="center" vertical="center" wrapText="1"/>
    </xf>
    <xf numFmtId="44" fontId="3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 wrapText="1"/>
    </xf>
    <xf numFmtId="44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44" fontId="3" fillId="0" borderId="9" xfId="0" applyNumberFormat="1" applyFont="1" applyFill="1" applyBorder="1" applyAlignment="1">
      <alignment horizontal="center" vertical="center" wrapText="1"/>
    </xf>
    <xf numFmtId="44" fontId="3" fillId="0" borderId="9" xfId="0" applyNumberFormat="1" applyFont="1" applyFill="1" applyBorder="1" applyAlignment="1">
      <alignment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4" fontId="3" fillId="0" borderId="7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4" fontId="3" fillId="0" borderId="10" xfId="0" applyNumberFormat="1" applyFont="1" applyFill="1" applyBorder="1" applyAlignment="1">
      <alignment vertical="center" wrapText="1"/>
    </xf>
    <xf numFmtId="44" fontId="3" fillId="0" borderId="9" xfId="0" applyNumberFormat="1" applyFont="1" applyFill="1" applyBorder="1" applyAlignment="1">
      <alignment vertical="center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3" fontId="3" fillId="0" borderId="1" xfId="2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44" fontId="5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4" fontId="5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44" fontId="5" fillId="0" borderId="9" xfId="1" applyFont="1" applyFill="1" applyBorder="1" applyAlignment="1">
      <alignment horizontal="center" vertical="center" wrapText="1"/>
    </xf>
    <xf numFmtId="44" fontId="5" fillId="0" borderId="9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4" fontId="5" fillId="0" borderId="9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4" fontId="0" fillId="0" borderId="0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44" fontId="0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4" fontId="2" fillId="0" borderId="0" xfId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17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43" fontId="3" fillId="0" borderId="7" xfId="2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4" fontId="4" fillId="0" borderId="5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44" fontId="3" fillId="0" borderId="16" xfId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44" fontId="2" fillId="0" borderId="27" xfId="1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43" fontId="2" fillId="0" borderId="27" xfId="2" applyFont="1" applyFill="1" applyBorder="1" applyAlignment="1">
      <alignment vertical="center" wrapText="1"/>
    </xf>
    <xf numFmtId="43" fontId="2" fillId="0" borderId="28" xfId="2" applyFont="1" applyFill="1" applyBorder="1" applyAlignment="1">
      <alignment vertical="center" wrapText="1"/>
    </xf>
    <xf numFmtId="43" fontId="2" fillId="0" borderId="26" xfId="2" applyFont="1" applyFill="1" applyBorder="1" applyAlignment="1">
      <alignment vertical="center" wrapText="1"/>
    </xf>
    <xf numFmtId="2" fontId="2" fillId="0" borderId="29" xfId="0" applyNumberFormat="1" applyFont="1" applyFill="1" applyBorder="1" applyAlignment="1">
      <alignment vertical="center" wrapText="1"/>
    </xf>
    <xf numFmtId="2" fontId="2" fillId="0" borderId="27" xfId="0" applyNumberFormat="1" applyFont="1" applyFill="1" applyBorder="1" applyAlignment="1">
      <alignment vertical="center" wrapText="1"/>
    </xf>
    <xf numFmtId="2" fontId="2" fillId="0" borderId="30" xfId="0" applyNumberFormat="1" applyFont="1" applyFill="1" applyBorder="1" applyAlignment="1">
      <alignment vertical="center" wrapText="1"/>
    </xf>
    <xf numFmtId="2" fontId="2" fillId="0" borderId="26" xfId="0" applyNumberFormat="1" applyFont="1" applyFill="1" applyBorder="1" applyAlignment="1">
      <alignment vertical="center" wrapText="1"/>
    </xf>
    <xf numFmtId="2" fontId="2" fillId="0" borderId="31" xfId="0" applyNumberFormat="1" applyFont="1" applyFill="1" applyBorder="1" applyAlignment="1">
      <alignment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44" fontId="0" fillId="0" borderId="0" xfId="1" applyFont="1" applyFill="1" applyAlignment="1">
      <alignment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76200</xdr:rowOff>
    </xdr:from>
    <xdr:to>
      <xdr:col>1</xdr:col>
      <xdr:colOff>581025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1"/>
  <sheetViews>
    <sheetView tabSelected="1" zoomScaleNormal="100" workbookViewId="0">
      <selection activeCell="D91" sqref="D91"/>
    </sheetView>
  </sheetViews>
  <sheetFormatPr defaultRowHeight="12.75" x14ac:dyDescent="0.25"/>
  <cols>
    <col min="1" max="1" width="6.42578125" style="58" customWidth="1"/>
    <col min="2" max="2" width="16.85546875" style="58" bestFit="1" customWidth="1"/>
    <col min="3" max="3" width="21.140625" style="58" customWidth="1"/>
    <col min="4" max="4" width="32.5703125" style="58" customWidth="1"/>
    <col min="5" max="5" width="13.7109375" style="58" customWidth="1"/>
    <col min="6" max="6" width="55.7109375" style="58" customWidth="1"/>
    <col min="7" max="7" width="18.140625" style="58" customWidth="1"/>
    <col min="8" max="8" width="12.5703125" style="58" bestFit="1" customWidth="1"/>
    <col min="9" max="9" width="50.140625" style="58" customWidth="1"/>
    <col min="10" max="10" width="21.5703125" style="58" customWidth="1"/>
    <col min="11" max="11" width="10.5703125" style="58" customWidth="1"/>
    <col min="12" max="12" width="21.5703125" style="87" customWidth="1"/>
    <col min="13" max="13" width="10.5703125" style="58" customWidth="1"/>
    <col min="14" max="14" width="11.5703125" style="58" customWidth="1"/>
    <col min="15" max="16" width="10.5703125" style="58" customWidth="1"/>
    <col min="17" max="17" width="12" style="58" customWidth="1"/>
    <col min="18" max="18" width="10.5703125" style="58" customWidth="1"/>
    <col min="19" max="19" width="10" style="58" bestFit="1" customWidth="1"/>
    <col min="20" max="20" width="13" style="58" customWidth="1"/>
    <col min="21" max="22" width="10.5703125" style="58" customWidth="1"/>
    <col min="23" max="23" width="14.7109375" style="58" customWidth="1"/>
    <col min="24" max="24" width="42.42578125" style="58" customWidth="1"/>
    <col min="25" max="25" width="13.7109375" style="58" customWidth="1"/>
    <col min="26" max="28" width="10.5703125" style="58" customWidth="1"/>
    <col min="29" max="29" width="16.140625" style="58" bestFit="1" customWidth="1"/>
    <col min="30" max="30" width="13.28515625" style="58" bestFit="1" customWidth="1"/>
    <col min="31" max="31" width="21" style="64" customWidth="1"/>
    <col min="32" max="32" width="18.7109375" style="58" customWidth="1"/>
    <col min="33" max="33" width="16.140625" style="58" customWidth="1"/>
    <col min="34" max="34" width="20.85546875" style="58" customWidth="1"/>
    <col min="35" max="35" width="11.5703125" style="58" customWidth="1"/>
    <col min="36" max="36" width="13.85546875" style="58" customWidth="1"/>
    <col min="37" max="37" width="33.140625" style="58" customWidth="1"/>
    <col min="38" max="38" width="13.140625" style="58" customWidth="1"/>
    <col min="39" max="39" width="14.5703125" style="58" customWidth="1"/>
    <col min="40" max="40" width="14.42578125" style="58" customWidth="1"/>
    <col min="41" max="41" width="13.85546875" style="58" customWidth="1"/>
    <col min="42" max="42" width="13.7109375" style="58" customWidth="1"/>
    <col min="43" max="43" width="13.28515625" style="58" customWidth="1"/>
    <col min="44" max="44" width="12.28515625" style="58" customWidth="1"/>
    <col min="45" max="52" width="9.140625" style="58"/>
    <col min="53" max="53" width="10.140625" style="58" customWidth="1"/>
    <col min="54" max="55" width="9.140625" style="58"/>
    <col min="56" max="56" width="55.28515625" style="58" customWidth="1"/>
    <col min="57" max="16384" width="9.140625" style="58"/>
  </cols>
  <sheetData>
    <row r="1" spans="1:56" s="90" customFormat="1" ht="15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9"/>
      <c r="AJ1" s="89"/>
      <c r="AK1" s="89"/>
      <c r="AL1" s="89"/>
      <c r="AM1" s="89"/>
      <c r="AN1" s="89"/>
      <c r="AO1" s="89"/>
      <c r="AP1" s="89"/>
      <c r="AQ1" s="89"/>
      <c r="AR1" s="89"/>
    </row>
    <row r="2" spans="1:56" s="90" customFormat="1" ht="1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9"/>
      <c r="AJ2" s="89"/>
      <c r="AK2" s="89"/>
      <c r="AL2" s="89"/>
      <c r="AM2" s="89"/>
      <c r="AN2" s="89"/>
      <c r="AO2" s="89"/>
      <c r="AP2" s="89"/>
      <c r="AQ2" s="89"/>
      <c r="AR2" s="89"/>
    </row>
    <row r="3" spans="1:56" s="90" customFormat="1" ht="1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</row>
    <row r="4" spans="1:56" s="99" customFormat="1" ht="15" x14ac:dyDescent="0.25">
      <c r="A4" s="97" t="s">
        <v>52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8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</row>
    <row r="5" spans="1:56" s="90" customFormat="1" ht="15" x14ac:dyDescent="0.25">
      <c r="A5" s="91"/>
      <c r="B5" s="92"/>
      <c r="C5" s="92"/>
      <c r="D5" s="92"/>
      <c r="E5" s="92"/>
      <c r="F5" s="92"/>
      <c r="G5" s="92"/>
      <c r="H5" s="92"/>
      <c r="I5" s="92"/>
      <c r="J5" s="92"/>
      <c r="K5" s="92"/>
      <c r="L5" s="93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1"/>
    </row>
    <row r="6" spans="1:56" s="99" customFormat="1" ht="15" x14ac:dyDescent="0.25">
      <c r="A6" s="100" t="s">
        <v>309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</row>
    <row r="7" spans="1:56" s="90" customFormat="1" ht="15" x14ac:dyDescent="0.25">
      <c r="A7" s="94" t="s">
        <v>117</v>
      </c>
      <c r="B7" s="94"/>
      <c r="C7" s="94"/>
      <c r="D7" s="94"/>
      <c r="E7" s="94"/>
      <c r="F7" s="94"/>
      <c r="G7" s="94"/>
      <c r="H7" s="94"/>
      <c r="I7" s="94"/>
      <c r="J7" s="94"/>
      <c r="K7" s="95"/>
      <c r="L7" s="96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</row>
    <row r="8" spans="1:56" s="90" customFormat="1" ht="15" x14ac:dyDescent="0.25">
      <c r="A8" s="94" t="s">
        <v>94</v>
      </c>
      <c r="B8" s="94"/>
      <c r="C8" s="94"/>
      <c r="D8" s="94"/>
      <c r="E8" s="94"/>
      <c r="F8" s="95"/>
      <c r="G8" s="95"/>
      <c r="H8" s="95"/>
      <c r="I8" s="95"/>
      <c r="J8" s="95"/>
      <c r="K8" s="95"/>
      <c r="L8" s="96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</row>
    <row r="9" spans="1:56" s="90" customFormat="1" ht="15" x14ac:dyDescent="0.25">
      <c r="A9" s="91"/>
      <c r="B9" s="92"/>
      <c r="C9" s="92"/>
      <c r="D9" s="92"/>
      <c r="E9" s="92"/>
      <c r="F9" s="92"/>
      <c r="G9" s="92"/>
      <c r="H9" s="92"/>
      <c r="I9" s="92"/>
      <c r="J9" s="92"/>
      <c r="K9" s="92"/>
      <c r="L9" s="93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</row>
    <row r="10" spans="1:56" s="90" customFormat="1" ht="15" x14ac:dyDescent="0.25">
      <c r="A10" s="94" t="s">
        <v>501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</row>
    <row r="11" spans="1:56" s="90" customFormat="1" ht="15" x14ac:dyDescent="0.25">
      <c r="A11" s="94" t="s">
        <v>502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</row>
    <row r="12" spans="1:56" s="90" customFormat="1" ht="15" x14ac:dyDescent="0.25">
      <c r="A12" s="94" t="s">
        <v>503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</row>
    <row r="13" spans="1:56" x14ac:dyDescent="0.25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1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59"/>
    </row>
    <row r="14" spans="1:56" s="101" customFormat="1" ht="16.5" thickBot="1" x14ac:dyDescent="0.3">
      <c r="A14" s="107" t="s">
        <v>86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</row>
    <row r="15" spans="1:56" x14ac:dyDescent="0.25">
      <c r="A15" s="113" t="s">
        <v>56</v>
      </c>
      <c r="B15" s="114" t="s">
        <v>23</v>
      </c>
      <c r="C15" s="114"/>
      <c r="D15" s="114"/>
      <c r="E15" s="114"/>
      <c r="F15" s="114"/>
      <c r="G15" s="114"/>
      <c r="H15" s="114" t="s">
        <v>87</v>
      </c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 t="s">
        <v>96</v>
      </c>
      <c r="AJ15" s="114"/>
      <c r="AK15" s="114"/>
      <c r="AL15" s="114"/>
      <c r="AM15" s="114" t="s">
        <v>116</v>
      </c>
      <c r="AN15" s="114"/>
      <c r="AO15" s="114"/>
      <c r="AP15" s="114"/>
      <c r="AQ15" s="114"/>
      <c r="AR15" s="114"/>
      <c r="AS15" s="114" t="s">
        <v>88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</row>
    <row r="16" spans="1:56" x14ac:dyDescent="0.25">
      <c r="A16" s="116"/>
      <c r="B16" s="1"/>
      <c r="C16" s="1"/>
      <c r="D16" s="1"/>
      <c r="E16" s="1"/>
      <c r="F16" s="1"/>
      <c r="G16" s="1"/>
      <c r="H16" s="1" t="s">
        <v>53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54</v>
      </c>
      <c r="V16" s="1"/>
      <c r="W16" s="1"/>
      <c r="X16" s="1"/>
      <c r="Y16" s="1"/>
      <c r="Z16" s="1"/>
      <c r="AA16" s="1"/>
      <c r="AB16" s="1"/>
      <c r="AC16" s="1"/>
      <c r="AD16" s="1"/>
      <c r="AE16" s="1" t="s">
        <v>55</v>
      </c>
      <c r="AF16" s="1"/>
      <c r="AG16" s="1"/>
      <c r="AH16" s="1"/>
      <c r="AI16" s="1" t="s">
        <v>98</v>
      </c>
      <c r="AJ16" s="1" t="s">
        <v>99</v>
      </c>
      <c r="AK16" s="1" t="s">
        <v>97</v>
      </c>
      <c r="AL16" s="1" t="s">
        <v>100</v>
      </c>
      <c r="AM16" s="1" t="s">
        <v>105</v>
      </c>
      <c r="AN16" s="1" t="s">
        <v>106</v>
      </c>
      <c r="AO16" s="1" t="s">
        <v>107</v>
      </c>
      <c r="AP16" s="1" t="s">
        <v>109</v>
      </c>
      <c r="AQ16" s="1" t="s">
        <v>108</v>
      </c>
      <c r="AR16" s="1" t="s">
        <v>109</v>
      </c>
      <c r="AS16" s="1" t="s">
        <v>1</v>
      </c>
      <c r="AT16" s="1" t="s">
        <v>62</v>
      </c>
      <c r="AU16" s="102" t="s">
        <v>66</v>
      </c>
      <c r="AV16" s="102"/>
      <c r="AW16" s="102"/>
      <c r="AX16" s="102" t="s">
        <v>69</v>
      </c>
      <c r="AY16" s="102"/>
      <c r="AZ16" s="1" t="s">
        <v>70</v>
      </c>
      <c r="BA16" s="1" t="s">
        <v>85</v>
      </c>
      <c r="BB16" s="102" t="s">
        <v>73</v>
      </c>
      <c r="BC16" s="102"/>
      <c r="BD16" s="117"/>
    </row>
    <row r="17" spans="1:56" ht="37.5" customHeight="1" x14ac:dyDescent="0.25">
      <c r="A17" s="116"/>
      <c r="B17" s="103" t="s">
        <v>7</v>
      </c>
      <c r="C17" s="103" t="s">
        <v>8</v>
      </c>
      <c r="D17" s="103" t="s">
        <v>0</v>
      </c>
      <c r="E17" s="103" t="s">
        <v>1</v>
      </c>
      <c r="F17" s="103" t="s">
        <v>2</v>
      </c>
      <c r="G17" s="103" t="s">
        <v>9</v>
      </c>
      <c r="H17" s="104" t="s">
        <v>10</v>
      </c>
      <c r="I17" s="103" t="s">
        <v>3</v>
      </c>
      <c r="J17" s="103" t="s">
        <v>21</v>
      </c>
      <c r="K17" s="103" t="s">
        <v>11</v>
      </c>
      <c r="L17" s="105" t="s">
        <v>50</v>
      </c>
      <c r="M17" s="103" t="s">
        <v>16</v>
      </c>
      <c r="N17" s="103" t="s">
        <v>15</v>
      </c>
      <c r="O17" s="103" t="s">
        <v>14</v>
      </c>
      <c r="P17" s="103" t="s">
        <v>4</v>
      </c>
      <c r="Q17" s="103" t="s">
        <v>95</v>
      </c>
      <c r="R17" s="103" t="s">
        <v>57</v>
      </c>
      <c r="S17" s="103" t="s">
        <v>58</v>
      </c>
      <c r="T17" s="103" t="s">
        <v>5</v>
      </c>
      <c r="U17" s="103" t="s">
        <v>12</v>
      </c>
      <c r="V17" s="103" t="s">
        <v>11</v>
      </c>
      <c r="W17" s="103" t="s">
        <v>16</v>
      </c>
      <c r="X17" s="103" t="s">
        <v>13</v>
      </c>
      <c r="Y17" s="103" t="s">
        <v>15</v>
      </c>
      <c r="Z17" s="103" t="s">
        <v>14</v>
      </c>
      <c r="AA17" s="103" t="s">
        <v>17</v>
      </c>
      <c r="AB17" s="103" t="s">
        <v>18</v>
      </c>
      <c r="AC17" s="103" t="s">
        <v>19</v>
      </c>
      <c r="AD17" s="103" t="s">
        <v>20</v>
      </c>
      <c r="AE17" s="103" t="s">
        <v>24</v>
      </c>
      <c r="AF17" s="103" t="s">
        <v>307</v>
      </c>
      <c r="AG17" s="103" t="s">
        <v>308</v>
      </c>
      <c r="AH17" s="103" t="s">
        <v>22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06" t="s">
        <v>63</v>
      </c>
      <c r="AV17" s="106" t="s">
        <v>64</v>
      </c>
      <c r="AW17" s="106" t="s">
        <v>65</v>
      </c>
      <c r="AX17" s="106" t="s">
        <v>67</v>
      </c>
      <c r="AY17" s="103" t="s">
        <v>68</v>
      </c>
      <c r="AZ17" s="1"/>
      <c r="BA17" s="1"/>
      <c r="BB17" s="106" t="s">
        <v>63</v>
      </c>
      <c r="BC17" s="106" t="s">
        <v>72</v>
      </c>
      <c r="BD17" s="118" t="s">
        <v>71</v>
      </c>
    </row>
    <row r="18" spans="1:56" ht="13.5" thickBot="1" x14ac:dyDescent="0.3">
      <c r="A18" s="119"/>
      <c r="B18" s="120" t="s">
        <v>25</v>
      </c>
      <c r="C18" s="120" t="s">
        <v>26</v>
      </c>
      <c r="D18" s="121" t="s">
        <v>49</v>
      </c>
      <c r="E18" s="120" t="s">
        <v>27</v>
      </c>
      <c r="F18" s="120" t="s">
        <v>28</v>
      </c>
      <c r="G18" s="120" t="s">
        <v>29</v>
      </c>
      <c r="H18" s="121" t="s">
        <v>30</v>
      </c>
      <c r="I18" s="120" t="s">
        <v>31</v>
      </c>
      <c r="J18" s="120" t="s">
        <v>32</v>
      </c>
      <c r="K18" s="120" t="s">
        <v>33</v>
      </c>
      <c r="L18" s="122" t="s">
        <v>34</v>
      </c>
      <c r="M18" s="120" t="s">
        <v>35</v>
      </c>
      <c r="N18" s="120" t="s">
        <v>36</v>
      </c>
      <c r="O18" s="120" t="s">
        <v>37</v>
      </c>
      <c r="P18" s="120" t="s">
        <v>38</v>
      </c>
      <c r="Q18" s="120" t="s">
        <v>39</v>
      </c>
      <c r="R18" s="120" t="s">
        <v>40</v>
      </c>
      <c r="S18" s="120" t="s">
        <v>51</v>
      </c>
      <c r="T18" s="120" t="s">
        <v>41</v>
      </c>
      <c r="U18" s="120" t="s">
        <v>59</v>
      </c>
      <c r="V18" s="120" t="s">
        <v>42</v>
      </c>
      <c r="W18" s="120" t="s">
        <v>43</v>
      </c>
      <c r="X18" s="120" t="s">
        <v>44</v>
      </c>
      <c r="Y18" s="120" t="s">
        <v>45</v>
      </c>
      <c r="Z18" s="120" t="s">
        <v>46</v>
      </c>
      <c r="AA18" s="120" t="s">
        <v>47</v>
      </c>
      <c r="AB18" s="120" t="s">
        <v>60</v>
      </c>
      <c r="AC18" s="120" t="s">
        <v>48</v>
      </c>
      <c r="AD18" s="120" t="s">
        <v>89</v>
      </c>
      <c r="AE18" s="120" t="s">
        <v>92</v>
      </c>
      <c r="AF18" s="120" t="s">
        <v>61</v>
      </c>
      <c r="AG18" s="120" t="s">
        <v>90</v>
      </c>
      <c r="AH18" s="120" t="s">
        <v>93</v>
      </c>
      <c r="AI18" s="120" t="s">
        <v>74</v>
      </c>
      <c r="AJ18" s="120" t="s">
        <v>75</v>
      </c>
      <c r="AK18" s="120" t="s">
        <v>76</v>
      </c>
      <c r="AL18" s="120" t="s">
        <v>77</v>
      </c>
      <c r="AM18" s="123" t="s">
        <v>78</v>
      </c>
      <c r="AN18" s="123" t="s">
        <v>79</v>
      </c>
      <c r="AO18" s="123" t="s">
        <v>80</v>
      </c>
      <c r="AP18" s="123" t="s">
        <v>81</v>
      </c>
      <c r="AQ18" s="123" t="s">
        <v>82</v>
      </c>
      <c r="AR18" s="123" t="s">
        <v>83</v>
      </c>
      <c r="AS18" s="123" t="s">
        <v>84</v>
      </c>
      <c r="AT18" s="123" t="s">
        <v>91</v>
      </c>
      <c r="AU18" s="123" t="s">
        <v>101</v>
      </c>
      <c r="AV18" s="123" t="s">
        <v>102</v>
      </c>
      <c r="AW18" s="123" t="s">
        <v>103</v>
      </c>
      <c r="AX18" s="123" t="s">
        <v>110</v>
      </c>
      <c r="AY18" s="123" t="s">
        <v>104</v>
      </c>
      <c r="AZ18" s="123" t="s">
        <v>111</v>
      </c>
      <c r="BA18" s="123" t="s">
        <v>112</v>
      </c>
      <c r="BB18" s="123" t="s">
        <v>113</v>
      </c>
      <c r="BC18" s="123" t="s">
        <v>114</v>
      </c>
      <c r="BD18" s="124" t="s">
        <v>115</v>
      </c>
    </row>
    <row r="19" spans="1:56" x14ac:dyDescent="0.25">
      <c r="A19" s="133">
        <v>1</v>
      </c>
      <c r="B19" s="125" t="s">
        <v>244</v>
      </c>
      <c r="C19" s="109" t="s">
        <v>245</v>
      </c>
      <c r="D19" s="16" t="s">
        <v>246</v>
      </c>
      <c r="E19" s="17" t="s">
        <v>189</v>
      </c>
      <c r="F19" s="17" t="s">
        <v>247</v>
      </c>
      <c r="G19" s="17" t="s">
        <v>248</v>
      </c>
      <c r="H19" s="13" t="s">
        <v>249</v>
      </c>
      <c r="I19" s="17" t="s">
        <v>263</v>
      </c>
      <c r="J19" s="14" t="s">
        <v>264</v>
      </c>
      <c r="K19" s="17" t="s">
        <v>250</v>
      </c>
      <c r="L19" s="27">
        <v>198917.04</v>
      </c>
      <c r="M19" s="26">
        <v>10684</v>
      </c>
      <c r="N19" s="17" t="s">
        <v>250</v>
      </c>
      <c r="O19" s="17" t="s">
        <v>262</v>
      </c>
      <c r="P19" s="17">
        <v>1</v>
      </c>
      <c r="Q19" s="45"/>
      <c r="R19" s="45"/>
      <c r="S19" s="45"/>
      <c r="T19" s="17" t="s">
        <v>141</v>
      </c>
      <c r="U19" s="45" t="s">
        <v>165</v>
      </c>
      <c r="V19" s="45" t="s">
        <v>251</v>
      </c>
      <c r="W19" s="110">
        <v>10931</v>
      </c>
      <c r="X19" s="45" t="s">
        <v>167</v>
      </c>
      <c r="Y19" s="45" t="s">
        <v>251</v>
      </c>
      <c r="Z19" s="45" t="s">
        <v>252</v>
      </c>
      <c r="AA19" s="45"/>
      <c r="AB19" s="45"/>
      <c r="AC19" s="111"/>
      <c r="AD19" s="45"/>
      <c r="AE19" s="111"/>
      <c r="AF19" s="112">
        <f>139760.22+249765.87+32077.69+234498.8+310073.61+91812.12</f>
        <v>1057988.31</v>
      </c>
      <c r="AG19" s="27">
        <f>2947.72+5187.23+2114.05+2947.56+2461.23+542.75+2858.77+2947.56+2947.56+3023.27+2947.56+2825.34+5890.42+2647.14+2955.58+2715.35+2947.56+2471.55+2947.56+2170.08+2412.94+2201.97+2350.26+2073.06+2040.69</f>
        <v>69574.760000000009</v>
      </c>
      <c r="AH19" s="27">
        <f>AF19+AG19</f>
        <v>1127563.07</v>
      </c>
      <c r="AI19" s="17" t="s">
        <v>253</v>
      </c>
      <c r="AJ19" s="17" t="s">
        <v>248</v>
      </c>
      <c r="AK19" s="17" t="s">
        <v>254</v>
      </c>
      <c r="AL19" s="17" t="s">
        <v>248</v>
      </c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</row>
    <row r="20" spans="1:56" x14ac:dyDescent="0.25">
      <c r="A20" s="134"/>
      <c r="B20" s="126"/>
      <c r="C20" s="7"/>
      <c r="D20" s="8"/>
      <c r="E20" s="2"/>
      <c r="F20" s="2"/>
      <c r="G20" s="2"/>
      <c r="H20" s="13"/>
      <c r="I20" s="2"/>
      <c r="J20" s="14"/>
      <c r="K20" s="2"/>
      <c r="L20" s="11"/>
      <c r="M20" s="12"/>
      <c r="N20" s="2"/>
      <c r="O20" s="2"/>
      <c r="P20" s="2"/>
      <c r="Q20" s="3"/>
      <c r="R20" s="3"/>
      <c r="S20" s="3"/>
      <c r="T20" s="2"/>
      <c r="U20" s="3" t="s">
        <v>170</v>
      </c>
      <c r="V20" s="3" t="s">
        <v>255</v>
      </c>
      <c r="W20" s="21">
        <v>11066</v>
      </c>
      <c r="X20" s="3" t="s">
        <v>256</v>
      </c>
      <c r="Y20" s="3"/>
      <c r="Z20" s="3"/>
      <c r="AA20" s="3">
        <v>25</v>
      </c>
      <c r="AB20" s="3"/>
      <c r="AC20" s="5">
        <v>49729.26</v>
      </c>
      <c r="AD20" s="3"/>
      <c r="AE20" s="15">
        <f>L19-AD19+AC20</f>
        <v>248646.30000000002</v>
      </c>
      <c r="AF20" s="65"/>
      <c r="AG20" s="11"/>
      <c r="AH20" s="11"/>
      <c r="AI20" s="2"/>
      <c r="AJ20" s="2"/>
      <c r="AK20" s="2"/>
      <c r="AL20" s="2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</row>
    <row r="21" spans="1:56" ht="51" x14ac:dyDescent="0.25">
      <c r="A21" s="134"/>
      <c r="B21" s="126"/>
      <c r="C21" s="7"/>
      <c r="D21" s="8"/>
      <c r="E21" s="2"/>
      <c r="F21" s="2"/>
      <c r="G21" s="2"/>
      <c r="H21" s="16"/>
      <c r="I21" s="2"/>
      <c r="J21" s="17"/>
      <c r="K21" s="2"/>
      <c r="L21" s="11"/>
      <c r="M21" s="12"/>
      <c r="N21" s="2"/>
      <c r="O21" s="2"/>
      <c r="P21" s="2"/>
      <c r="Q21" s="3"/>
      <c r="R21" s="3"/>
      <c r="S21" s="3"/>
      <c r="T21" s="2"/>
      <c r="U21" s="3" t="s">
        <v>426</v>
      </c>
      <c r="V21" s="3" t="s">
        <v>500</v>
      </c>
      <c r="W21" s="21" t="s">
        <v>427</v>
      </c>
      <c r="X21" s="3" t="s">
        <v>428</v>
      </c>
      <c r="Y21" s="3" t="s">
        <v>429</v>
      </c>
      <c r="Z21" s="3" t="s">
        <v>430</v>
      </c>
      <c r="AA21" s="3"/>
      <c r="AB21" s="3"/>
      <c r="AC21" s="3"/>
      <c r="AD21" s="18">
        <v>1016.4</v>
      </c>
      <c r="AE21" s="15">
        <f>L19-AD21</f>
        <v>197900.64</v>
      </c>
      <c r="AF21" s="65"/>
      <c r="AG21" s="11"/>
      <c r="AH21" s="11"/>
      <c r="AI21" s="2"/>
      <c r="AJ21" s="2"/>
      <c r="AK21" s="2"/>
      <c r="AL21" s="2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</row>
    <row r="22" spans="1:56" ht="15" customHeight="1" x14ac:dyDescent="0.25">
      <c r="A22" s="135">
        <f>A19+1</f>
        <v>2</v>
      </c>
      <c r="B22" s="127" t="s">
        <v>157</v>
      </c>
      <c r="C22" s="10" t="s">
        <v>158</v>
      </c>
      <c r="D22" s="9" t="s">
        <v>159</v>
      </c>
      <c r="E22" s="10" t="s">
        <v>128</v>
      </c>
      <c r="F22" s="10" t="s">
        <v>160</v>
      </c>
      <c r="G22" s="19">
        <v>10792</v>
      </c>
      <c r="H22" s="19" t="s">
        <v>161</v>
      </c>
      <c r="I22" s="10" t="s">
        <v>162</v>
      </c>
      <c r="J22" s="10" t="s">
        <v>169</v>
      </c>
      <c r="K22" s="10" t="s">
        <v>163</v>
      </c>
      <c r="L22" s="20">
        <v>593733.32999999996</v>
      </c>
      <c r="M22" s="19">
        <v>10849</v>
      </c>
      <c r="N22" s="10" t="s">
        <v>163</v>
      </c>
      <c r="O22" s="10" t="s">
        <v>164</v>
      </c>
      <c r="P22" s="10">
        <v>1</v>
      </c>
      <c r="Q22" s="10"/>
      <c r="R22" s="10"/>
      <c r="S22" s="10"/>
      <c r="T22" s="10" t="s">
        <v>141</v>
      </c>
      <c r="U22" s="3" t="s">
        <v>165</v>
      </c>
      <c r="V22" s="3" t="s">
        <v>166</v>
      </c>
      <c r="W22" s="21">
        <v>10961</v>
      </c>
      <c r="X22" s="3" t="s">
        <v>257</v>
      </c>
      <c r="Y22" s="3" t="s">
        <v>166</v>
      </c>
      <c r="Z22" s="3" t="s">
        <v>168</v>
      </c>
      <c r="AA22" s="3">
        <v>0</v>
      </c>
      <c r="AB22" s="3">
        <v>10</v>
      </c>
      <c r="AC22" s="5">
        <v>0</v>
      </c>
      <c r="AD22" s="66">
        <v>59373.33</v>
      </c>
      <c r="AE22" s="22">
        <f>L22-AD22+AC22</f>
        <v>534360</v>
      </c>
      <c r="AF22" s="67">
        <f>777202.33+499632</f>
        <v>1276834.33</v>
      </c>
      <c r="AG22" s="22">
        <f>41636+41636+41636+41636+41636+41636+41636+41636+41636+41636+41636</f>
        <v>457996</v>
      </c>
      <c r="AH22" s="22">
        <f>AF22+AG22</f>
        <v>1734830.33</v>
      </c>
      <c r="AI22" s="10"/>
      <c r="AJ22" s="10"/>
      <c r="AK22" s="10"/>
      <c r="AL22" s="10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</row>
    <row r="23" spans="1:56" x14ac:dyDescent="0.25">
      <c r="A23" s="136"/>
      <c r="B23" s="128"/>
      <c r="C23" s="14"/>
      <c r="D23" s="13"/>
      <c r="E23" s="14"/>
      <c r="F23" s="14"/>
      <c r="G23" s="23"/>
      <c r="H23" s="23"/>
      <c r="I23" s="14"/>
      <c r="J23" s="14"/>
      <c r="K23" s="14"/>
      <c r="L23" s="24"/>
      <c r="M23" s="23"/>
      <c r="N23" s="14"/>
      <c r="O23" s="14"/>
      <c r="P23" s="14"/>
      <c r="Q23" s="14"/>
      <c r="R23" s="14"/>
      <c r="S23" s="14"/>
      <c r="T23" s="14"/>
      <c r="U23" s="3" t="s">
        <v>170</v>
      </c>
      <c r="V23" s="3" t="s">
        <v>168</v>
      </c>
      <c r="W23" s="21">
        <v>11111</v>
      </c>
      <c r="X23" s="3" t="s">
        <v>167</v>
      </c>
      <c r="Y23" s="3" t="s">
        <v>168</v>
      </c>
      <c r="Z23" s="3" t="s">
        <v>210</v>
      </c>
      <c r="AA23" s="3">
        <v>0</v>
      </c>
      <c r="AB23" s="3">
        <v>0</v>
      </c>
      <c r="AC23" s="3">
        <v>0</v>
      </c>
      <c r="AD23" s="3">
        <v>0</v>
      </c>
      <c r="AE23" s="25"/>
      <c r="AF23" s="69"/>
      <c r="AG23" s="25"/>
      <c r="AH23" s="25"/>
      <c r="AI23" s="14"/>
      <c r="AJ23" s="14"/>
      <c r="AK23" s="14"/>
      <c r="AL23" s="14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</row>
    <row r="24" spans="1:56" x14ac:dyDescent="0.25">
      <c r="A24" s="136"/>
      <c r="B24" s="128"/>
      <c r="C24" s="14"/>
      <c r="D24" s="13"/>
      <c r="E24" s="14"/>
      <c r="F24" s="14"/>
      <c r="G24" s="23"/>
      <c r="H24" s="23"/>
      <c r="I24" s="14"/>
      <c r="J24" s="14"/>
      <c r="K24" s="14"/>
      <c r="L24" s="24"/>
      <c r="M24" s="23"/>
      <c r="N24" s="14"/>
      <c r="O24" s="14"/>
      <c r="P24" s="14"/>
      <c r="Q24" s="14"/>
      <c r="R24" s="14"/>
      <c r="S24" s="14"/>
      <c r="T24" s="14"/>
      <c r="U24" s="3" t="s">
        <v>171</v>
      </c>
      <c r="V24" s="3" t="s">
        <v>258</v>
      </c>
      <c r="W24" s="21">
        <v>11244</v>
      </c>
      <c r="X24" s="3" t="s">
        <v>257</v>
      </c>
      <c r="Y24" s="3" t="s">
        <v>258</v>
      </c>
      <c r="Z24" s="3" t="s">
        <v>187</v>
      </c>
      <c r="AA24" s="3">
        <v>0</v>
      </c>
      <c r="AB24" s="3">
        <v>0</v>
      </c>
      <c r="AC24" s="3">
        <v>0</v>
      </c>
      <c r="AD24" s="3">
        <v>0</v>
      </c>
      <c r="AE24" s="25"/>
      <c r="AF24" s="69"/>
      <c r="AG24" s="25"/>
      <c r="AH24" s="25"/>
      <c r="AI24" s="14"/>
      <c r="AJ24" s="14"/>
      <c r="AK24" s="14"/>
      <c r="AL24" s="14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</row>
    <row r="25" spans="1:56" x14ac:dyDescent="0.25">
      <c r="A25" s="136"/>
      <c r="B25" s="128"/>
      <c r="C25" s="14"/>
      <c r="D25" s="13"/>
      <c r="E25" s="14"/>
      <c r="F25" s="14"/>
      <c r="G25" s="23"/>
      <c r="H25" s="23"/>
      <c r="I25" s="14"/>
      <c r="J25" s="14"/>
      <c r="K25" s="14"/>
      <c r="L25" s="24"/>
      <c r="M25" s="23"/>
      <c r="N25" s="14"/>
      <c r="O25" s="14"/>
      <c r="P25" s="14"/>
      <c r="Q25" s="14"/>
      <c r="R25" s="14"/>
      <c r="S25" s="14"/>
      <c r="T25" s="14"/>
      <c r="U25" s="3" t="s">
        <v>243</v>
      </c>
      <c r="V25" s="3" t="s">
        <v>187</v>
      </c>
      <c r="W25" s="21">
        <v>11354</v>
      </c>
      <c r="X25" s="3" t="s">
        <v>167</v>
      </c>
      <c r="Y25" s="3" t="s">
        <v>187</v>
      </c>
      <c r="Z25" s="3" t="s">
        <v>172</v>
      </c>
      <c r="AA25" s="3">
        <v>0</v>
      </c>
      <c r="AB25" s="3">
        <v>0</v>
      </c>
      <c r="AC25" s="66">
        <v>534360</v>
      </c>
      <c r="AD25" s="3">
        <v>0</v>
      </c>
      <c r="AE25" s="25"/>
      <c r="AF25" s="69"/>
      <c r="AG25" s="25"/>
      <c r="AH25" s="25"/>
      <c r="AI25" s="14"/>
      <c r="AJ25" s="14"/>
      <c r="AK25" s="14"/>
      <c r="AL25" s="14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</row>
    <row r="26" spans="1:56" ht="51" x14ac:dyDescent="0.25">
      <c r="A26" s="137"/>
      <c r="B26" s="129"/>
      <c r="C26" s="17"/>
      <c r="D26" s="16"/>
      <c r="E26" s="17"/>
      <c r="F26" s="17"/>
      <c r="G26" s="26"/>
      <c r="H26" s="26"/>
      <c r="I26" s="17"/>
      <c r="J26" s="17"/>
      <c r="K26" s="17"/>
      <c r="L26" s="27"/>
      <c r="M26" s="26"/>
      <c r="N26" s="17"/>
      <c r="O26" s="17"/>
      <c r="P26" s="17"/>
      <c r="Q26" s="17"/>
      <c r="R26" s="17"/>
      <c r="S26" s="17"/>
      <c r="T26" s="17"/>
      <c r="U26" s="3" t="s">
        <v>397</v>
      </c>
      <c r="V26" s="3" t="s">
        <v>398</v>
      </c>
      <c r="W26" s="21" t="s">
        <v>405</v>
      </c>
      <c r="X26" s="3" t="s">
        <v>167</v>
      </c>
      <c r="Y26" s="3" t="s">
        <v>399</v>
      </c>
      <c r="Z26" s="3" t="s">
        <v>406</v>
      </c>
      <c r="AA26" s="3">
        <v>0</v>
      </c>
      <c r="AB26" s="3">
        <v>0</v>
      </c>
      <c r="AC26" s="66">
        <v>0</v>
      </c>
      <c r="AD26" s="3">
        <v>0</v>
      </c>
      <c r="AE26" s="28"/>
      <c r="AF26" s="71"/>
      <c r="AG26" s="28"/>
      <c r="AH26" s="28"/>
      <c r="AI26" s="17"/>
      <c r="AJ26" s="17"/>
      <c r="AK26" s="17"/>
      <c r="AL26" s="17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</row>
    <row r="27" spans="1:56" x14ac:dyDescent="0.25">
      <c r="A27" s="138">
        <v>3</v>
      </c>
      <c r="B27" s="130" t="s">
        <v>173</v>
      </c>
      <c r="C27" s="2" t="s">
        <v>174</v>
      </c>
      <c r="D27" s="2" t="s">
        <v>175</v>
      </c>
      <c r="E27" s="2" t="s">
        <v>128</v>
      </c>
      <c r="F27" s="2" t="s">
        <v>176</v>
      </c>
      <c r="G27" s="12">
        <v>10556</v>
      </c>
      <c r="H27" s="9" t="s">
        <v>177</v>
      </c>
      <c r="I27" s="2" t="s">
        <v>178</v>
      </c>
      <c r="J27" s="2" t="s">
        <v>179</v>
      </c>
      <c r="K27" s="2" t="s">
        <v>180</v>
      </c>
      <c r="L27" s="11">
        <v>20000</v>
      </c>
      <c r="M27" s="12">
        <v>10849</v>
      </c>
      <c r="N27" s="2" t="s">
        <v>180</v>
      </c>
      <c r="O27" s="2" t="s">
        <v>181</v>
      </c>
      <c r="P27" s="2">
        <v>1</v>
      </c>
      <c r="Q27" s="2"/>
      <c r="R27" s="2"/>
      <c r="S27" s="2"/>
      <c r="T27" s="2" t="s">
        <v>141</v>
      </c>
      <c r="U27" s="3" t="s">
        <v>165</v>
      </c>
      <c r="V27" s="3" t="s">
        <v>182</v>
      </c>
      <c r="W27" s="21">
        <v>10977</v>
      </c>
      <c r="X27" s="3" t="s">
        <v>167</v>
      </c>
      <c r="Y27" s="3" t="s">
        <v>182</v>
      </c>
      <c r="Z27" s="3" t="s">
        <v>183</v>
      </c>
      <c r="AA27" s="3">
        <v>0</v>
      </c>
      <c r="AB27" s="3">
        <v>0</v>
      </c>
      <c r="AC27" s="3">
        <v>0</v>
      </c>
      <c r="AD27" s="3">
        <v>0</v>
      </c>
      <c r="AE27" s="38">
        <f>L27-AD28+AC28</f>
        <v>20000</v>
      </c>
      <c r="AF27" s="73">
        <f>20000+12000+22000+24000</f>
        <v>78000</v>
      </c>
      <c r="AG27" s="74">
        <f>2000+2000+2000+2000+2000+2000+2000+2000+2000+2000+2000+2000</f>
        <v>24000</v>
      </c>
      <c r="AH27" s="38">
        <f>AF27+AG27</f>
        <v>102000</v>
      </c>
      <c r="AI27" s="6" t="s">
        <v>184</v>
      </c>
      <c r="AJ27" s="12">
        <v>10590</v>
      </c>
      <c r="AK27" s="2" t="s">
        <v>185</v>
      </c>
      <c r="AL27" s="12">
        <v>10590</v>
      </c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</row>
    <row r="28" spans="1:56" x14ac:dyDescent="0.25">
      <c r="A28" s="138"/>
      <c r="B28" s="130"/>
      <c r="C28" s="2"/>
      <c r="D28" s="2"/>
      <c r="E28" s="2"/>
      <c r="F28" s="2"/>
      <c r="G28" s="12"/>
      <c r="H28" s="13"/>
      <c r="I28" s="2"/>
      <c r="J28" s="2"/>
      <c r="K28" s="2"/>
      <c r="L28" s="11"/>
      <c r="M28" s="12"/>
      <c r="N28" s="2"/>
      <c r="O28" s="2"/>
      <c r="P28" s="2"/>
      <c r="Q28" s="2"/>
      <c r="R28" s="2"/>
      <c r="S28" s="2"/>
      <c r="T28" s="2"/>
      <c r="U28" s="3" t="s">
        <v>170</v>
      </c>
      <c r="V28" s="3" t="s">
        <v>186</v>
      </c>
      <c r="W28" s="21">
        <v>11084</v>
      </c>
      <c r="X28" s="3" t="s">
        <v>167</v>
      </c>
      <c r="Y28" s="3" t="s">
        <v>186</v>
      </c>
      <c r="Z28" s="3" t="s">
        <v>187</v>
      </c>
      <c r="AA28" s="3">
        <v>0</v>
      </c>
      <c r="AB28" s="3">
        <v>0</v>
      </c>
      <c r="AC28" s="3">
        <v>0</v>
      </c>
      <c r="AD28" s="3">
        <v>0</v>
      </c>
      <c r="AE28" s="38"/>
      <c r="AF28" s="73"/>
      <c r="AG28" s="2"/>
      <c r="AH28" s="38"/>
      <c r="AI28" s="6"/>
      <c r="AJ28" s="2"/>
      <c r="AK28" s="2"/>
      <c r="AL28" s="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</row>
    <row r="29" spans="1:56" x14ac:dyDescent="0.25">
      <c r="A29" s="138"/>
      <c r="B29" s="130"/>
      <c r="C29" s="2"/>
      <c r="D29" s="2"/>
      <c r="E29" s="2"/>
      <c r="F29" s="2"/>
      <c r="G29" s="12"/>
      <c r="H29" s="13"/>
      <c r="I29" s="2"/>
      <c r="J29" s="2"/>
      <c r="K29" s="2"/>
      <c r="L29" s="11"/>
      <c r="M29" s="12"/>
      <c r="N29" s="2"/>
      <c r="O29" s="2"/>
      <c r="P29" s="2"/>
      <c r="Q29" s="2"/>
      <c r="R29" s="2"/>
      <c r="S29" s="2"/>
      <c r="T29" s="2"/>
      <c r="U29" s="3" t="s">
        <v>171</v>
      </c>
      <c r="V29" s="3" t="s">
        <v>259</v>
      </c>
      <c r="W29" s="21">
        <v>11351</v>
      </c>
      <c r="X29" s="3" t="s">
        <v>167</v>
      </c>
      <c r="Y29" s="3" t="s">
        <v>259</v>
      </c>
      <c r="Z29" s="3" t="s">
        <v>271</v>
      </c>
      <c r="AA29" s="3"/>
      <c r="AB29" s="3"/>
      <c r="AC29" s="3"/>
      <c r="AD29" s="3"/>
      <c r="AE29" s="38"/>
      <c r="AF29" s="73"/>
      <c r="AG29" s="2"/>
      <c r="AH29" s="38"/>
      <c r="AI29" s="6"/>
      <c r="AJ29" s="2"/>
      <c r="AK29" s="2"/>
      <c r="AL29" s="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</row>
    <row r="30" spans="1:56" ht="63.75" x14ac:dyDescent="0.25">
      <c r="A30" s="138"/>
      <c r="B30" s="130"/>
      <c r="C30" s="2"/>
      <c r="D30" s="2"/>
      <c r="E30" s="2"/>
      <c r="F30" s="2"/>
      <c r="G30" s="12"/>
      <c r="H30" s="16"/>
      <c r="I30" s="2"/>
      <c r="J30" s="2"/>
      <c r="K30" s="2"/>
      <c r="L30" s="11"/>
      <c r="M30" s="12"/>
      <c r="N30" s="2"/>
      <c r="O30" s="2"/>
      <c r="P30" s="2"/>
      <c r="Q30" s="2"/>
      <c r="R30" s="2"/>
      <c r="S30" s="2"/>
      <c r="T30" s="2"/>
      <c r="U30" s="3" t="s">
        <v>487</v>
      </c>
      <c r="V30" s="3" t="s">
        <v>488</v>
      </c>
      <c r="W30" s="21">
        <v>11965</v>
      </c>
      <c r="X30" s="3" t="s">
        <v>167</v>
      </c>
      <c r="Y30" s="3" t="s">
        <v>279</v>
      </c>
      <c r="Z30" s="3" t="s">
        <v>489</v>
      </c>
      <c r="AA30" s="3">
        <v>0</v>
      </c>
      <c r="AB30" s="3">
        <v>0</v>
      </c>
      <c r="AC30" s="3">
        <v>0</v>
      </c>
      <c r="AD30" s="3">
        <v>0</v>
      </c>
      <c r="AE30" s="38"/>
      <c r="AF30" s="73"/>
      <c r="AG30" s="2"/>
      <c r="AH30" s="38"/>
      <c r="AI30" s="6"/>
      <c r="AJ30" s="2"/>
      <c r="AK30" s="2"/>
      <c r="AL30" s="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</row>
    <row r="31" spans="1:56" ht="38.25" x14ac:dyDescent="0.25">
      <c r="A31" s="138"/>
      <c r="B31" s="130"/>
      <c r="C31" s="2" t="s">
        <v>188</v>
      </c>
      <c r="D31" s="2" t="s">
        <v>159</v>
      </c>
      <c r="E31" s="2" t="s">
        <v>189</v>
      </c>
      <c r="F31" s="29" t="s">
        <v>190</v>
      </c>
      <c r="G31" s="21">
        <v>10884</v>
      </c>
      <c r="H31" s="3" t="s">
        <v>191</v>
      </c>
      <c r="I31" s="3" t="s">
        <v>269</v>
      </c>
      <c r="J31" s="75" t="s">
        <v>411</v>
      </c>
      <c r="K31" s="3" t="s">
        <v>192</v>
      </c>
      <c r="L31" s="30">
        <v>132000</v>
      </c>
      <c r="M31" s="21">
        <v>10930</v>
      </c>
      <c r="N31" s="3" t="s">
        <v>192</v>
      </c>
      <c r="O31" s="3" t="s">
        <v>193</v>
      </c>
      <c r="P31" s="3">
        <v>1</v>
      </c>
      <c r="Q31" s="3"/>
      <c r="R31" s="3"/>
      <c r="S31" s="3"/>
      <c r="T31" s="3" t="s">
        <v>141</v>
      </c>
      <c r="U31" s="3" t="s">
        <v>270</v>
      </c>
      <c r="V31" s="3" t="s">
        <v>304</v>
      </c>
      <c r="W31" s="21" t="s">
        <v>305</v>
      </c>
      <c r="X31" s="3" t="s">
        <v>167</v>
      </c>
      <c r="Y31" s="3" t="s">
        <v>304</v>
      </c>
      <c r="Z31" s="3" t="s">
        <v>306</v>
      </c>
      <c r="AA31" s="3">
        <v>0</v>
      </c>
      <c r="AB31" s="3">
        <v>0</v>
      </c>
      <c r="AC31" s="66">
        <v>0</v>
      </c>
      <c r="AD31" s="3">
        <v>0</v>
      </c>
      <c r="AE31" s="5">
        <v>148249.98000000001</v>
      </c>
      <c r="AF31" s="76">
        <f>132000+142310.59+140974.85</f>
        <v>415285.43999999994</v>
      </c>
      <c r="AG31" s="76">
        <f>12877.43+12877.43+12877.43+12877.43+12877.43+13177.95+13153.4+12877.43+12877.43</f>
        <v>116473.35999999999</v>
      </c>
      <c r="AH31" s="31">
        <f t="shared" ref="AH31:AH36" si="0">AF31+AG31</f>
        <v>531758.79999999993</v>
      </c>
      <c r="AI31" s="32"/>
      <c r="AJ31" s="3"/>
      <c r="AK31" s="3"/>
      <c r="AL31" s="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</row>
    <row r="32" spans="1:56" ht="51" x14ac:dyDescent="0.25">
      <c r="A32" s="139">
        <v>4</v>
      </c>
      <c r="B32" s="130"/>
      <c r="C32" s="2"/>
      <c r="D32" s="2"/>
      <c r="E32" s="2"/>
      <c r="F32" s="29" t="s">
        <v>194</v>
      </c>
      <c r="G32" s="21">
        <v>10884</v>
      </c>
      <c r="H32" s="3" t="s">
        <v>195</v>
      </c>
      <c r="I32" s="3" t="s">
        <v>272</v>
      </c>
      <c r="J32" s="3" t="s">
        <v>196</v>
      </c>
      <c r="K32" s="3" t="s">
        <v>197</v>
      </c>
      <c r="L32" s="30">
        <v>64999.92</v>
      </c>
      <c r="M32" s="21">
        <v>10924</v>
      </c>
      <c r="N32" s="3" t="s">
        <v>197</v>
      </c>
      <c r="O32" s="3" t="s">
        <v>198</v>
      </c>
      <c r="P32" s="3">
        <v>1</v>
      </c>
      <c r="Q32" s="3"/>
      <c r="R32" s="3"/>
      <c r="S32" s="3"/>
      <c r="T32" s="3" t="s">
        <v>141</v>
      </c>
      <c r="U32" s="3" t="s">
        <v>298</v>
      </c>
      <c r="V32" s="75" t="s">
        <v>299</v>
      </c>
      <c r="W32" s="21" t="s">
        <v>300</v>
      </c>
      <c r="X32" s="3" t="s">
        <v>301</v>
      </c>
      <c r="Y32" s="75" t="s">
        <v>302</v>
      </c>
      <c r="Z32" s="3" t="s">
        <v>297</v>
      </c>
      <c r="AA32" s="3">
        <v>25</v>
      </c>
      <c r="AB32" s="3">
        <v>0</v>
      </c>
      <c r="AC32" s="66">
        <v>16249.98</v>
      </c>
      <c r="AD32" s="3">
        <v>0</v>
      </c>
      <c r="AE32" s="15">
        <f>L32-AD32+AC32</f>
        <v>81249.899999999994</v>
      </c>
      <c r="AF32" s="76">
        <f>80241.63+88025.08+85554.45</f>
        <v>253821.16000000003</v>
      </c>
      <c r="AG32" s="76">
        <f>7783.45+7770.92+7949.48+2325.64</f>
        <v>25829.489999999998</v>
      </c>
      <c r="AH32" s="31">
        <f t="shared" si="0"/>
        <v>279650.65000000002</v>
      </c>
      <c r="AI32" s="32"/>
      <c r="AJ32" s="3"/>
      <c r="AK32" s="3"/>
      <c r="AL32" s="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</row>
    <row r="33" spans="1:56" ht="25.5" x14ac:dyDescent="0.25">
      <c r="A33" s="140">
        <v>5</v>
      </c>
      <c r="B33" s="131" t="s">
        <v>355</v>
      </c>
      <c r="C33" s="33" t="s">
        <v>356</v>
      </c>
      <c r="D33" s="33" t="s">
        <v>289</v>
      </c>
      <c r="E33" s="33" t="s">
        <v>273</v>
      </c>
      <c r="F33" s="34" t="s">
        <v>357</v>
      </c>
      <c r="G33" s="35">
        <v>11653</v>
      </c>
      <c r="H33" s="33" t="s">
        <v>312</v>
      </c>
      <c r="I33" s="33" t="s">
        <v>358</v>
      </c>
      <c r="J33" s="33" t="s">
        <v>359</v>
      </c>
      <c r="K33" s="3" t="s">
        <v>360</v>
      </c>
      <c r="L33" s="30">
        <v>199999.92</v>
      </c>
      <c r="M33" s="21">
        <v>11752</v>
      </c>
      <c r="N33" s="3" t="s">
        <v>361</v>
      </c>
      <c r="O33" s="3" t="s">
        <v>362</v>
      </c>
      <c r="P33" s="33">
        <v>1</v>
      </c>
      <c r="Q33" s="33"/>
      <c r="R33" s="33"/>
      <c r="S33" s="33"/>
      <c r="T33" s="33" t="s">
        <v>363</v>
      </c>
      <c r="U33" s="3"/>
      <c r="V33" s="75"/>
      <c r="W33" s="21"/>
      <c r="X33" s="3"/>
      <c r="Y33" s="75"/>
      <c r="Z33" s="3"/>
      <c r="AA33" s="33"/>
      <c r="AB33" s="33"/>
      <c r="AC33" s="78"/>
      <c r="AD33" s="33"/>
      <c r="AE33" s="36">
        <f>L33</f>
        <v>199999.92</v>
      </c>
      <c r="AF33" s="79"/>
      <c r="AG33" s="79">
        <f>18414.59+19860.99+20487.06+19927.85+20035.38+19903.46+19767.14+20305.92+19903.46</f>
        <v>178605.84999999995</v>
      </c>
      <c r="AH33" s="37">
        <f>AG33</f>
        <v>178605.84999999995</v>
      </c>
      <c r="AI33" s="32"/>
      <c r="AJ33" s="3"/>
      <c r="AK33" s="33"/>
      <c r="AL33" s="3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63"/>
      <c r="AY33" s="63"/>
      <c r="AZ33" s="63"/>
      <c r="BA33" s="63"/>
      <c r="BB33" s="63"/>
      <c r="BC33" s="63"/>
      <c r="BD33" s="63"/>
    </row>
    <row r="34" spans="1:56" x14ac:dyDescent="0.25">
      <c r="A34" s="141">
        <v>6</v>
      </c>
      <c r="B34" s="127" t="s">
        <v>239</v>
      </c>
      <c r="C34" s="10" t="s">
        <v>238</v>
      </c>
      <c r="D34" s="10" t="s">
        <v>122</v>
      </c>
      <c r="E34" s="10" t="s">
        <v>128</v>
      </c>
      <c r="F34" s="10" t="s">
        <v>226</v>
      </c>
      <c r="G34" s="19">
        <v>10909</v>
      </c>
      <c r="H34" s="10" t="s">
        <v>225</v>
      </c>
      <c r="I34" s="10" t="s">
        <v>223</v>
      </c>
      <c r="J34" s="10" t="s">
        <v>224</v>
      </c>
      <c r="K34" s="3" t="s">
        <v>227</v>
      </c>
      <c r="L34" s="30">
        <v>556998</v>
      </c>
      <c r="M34" s="21">
        <v>10997</v>
      </c>
      <c r="N34" s="3" t="s">
        <v>227</v>
      </c>
      <c r="O34" s="3" t="s">
        <v>156</v>
      </c>
      <c r="P34" s="10">
        <v>1</v>
      </c>
      <c r="Q34" s="10"/>
      <c r="R34" s="10"/>
      <c r="S34" s="10"/>
      <c r="T34" s="10" t="s">
        <v>141</v>
      </c>
      <c r="U34" s="3" t="s">
        <v>165</v>
      </c>
      <c r="V34" s="3" t="s">
        <v>156</v>
      </c>
      <c r="W34" s="21">
        <v>11252</v>
      </c>
      <c r="X34" s="3" t="s">
        <v>167</v>
      </c>
      <c r="Y34" s="3" t="s">
        <v>156</v>
      </c>
      <c r="Z34" s="3" t="s">
        <v>240</v>
      </c>
      <c r="AA34" s="10">
        <v>0</v>
      </c>
      <c r="AB34" s="10">
        <v>0</v>
      </c>
      <c r="AC34" s="10">
        <v>0</v>
      </c>
      <c r="AD34" s="10">
        <v>0</v>
      </c>
      <c r="AE34" s="22">
        <f>L34-AD34+AC34</f>
        <v>556998</v>
      </c>
      <c r="AF34" s="22">
        <f>52033.87+99621.97+83305.18</f>
        <v>234961.02</v>
      </c>
      <c r="AG34" s="67">
        <f>7559.23+6870.08+12191.97+10041.36+6235.02+1184.4+11924.64+6412.35+8934.38+3138.66+7741.58+11639.74+6336.05+390.39+6833.4+5708.57+6600.44</f>
        <v>119742.26000000001</v>
      </c>
      <c r="AH34" s="22">
        <f t="shared" si="0"/>
        <v>354703.28</v>
      </c>
      <c r="AI34" s="32" t="s">
        <v>228</v>
      </c>
      <c r="AJ34" s="21">
        <v>10909</v>
      </c>
      <c r="AK34" s="10" t="s">
        <v>229</v>
      </c>
      <c r="AL34" s="21">
        <v>10909</v>
      </c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3"/>
      <c r="AY34" s="63"/>
      <c r="AZ34" s="63"/>
      <c r="BA34" s="63"/>
      <c r="BB34" s="63"/>
      <c r="BC34" s="63"/>
      <c r="BD34" s="63"/>
    </row>
    <row r="35" spans="1:56" ht="38.25" x14ac:dyDescent="0.25">
      <c r="A35" s="142"/>
      <c r="B35" s="129"/>
      <c r="C35" s="17"/>
      <c r="D35" s="17"/>
      <c r="E35" s="17"/>
      <c r="F35" s="17"/>
      <c r="G35" s="26"/>
      <c r="H35" s="17"/>
      <c r="I35" s="17"/>
      <c r="J35" s="17"/>
      <c r="K35" s="3"/>
      <c r="L35" s="30"/>
      <c r="M35" s="21"/>
      <c r="N35" s="3"/>
      <c r="O35" s="3"/>
      <c r="P35" s="17"/>
      <c r="Q35" s="17"/>
      <c r="R35" s="17"/>
      <c r="S35" s="17"/>
      <c r="T35" s="17"/>
      <c r="U35" s="3" t="s">
        <v>495</v>
      </c>
      <c r="V35" s="3" t="s">
        <v>496</v>
      </c>
      <c r="W35" s="21" t="s">
        <v>497</v>
      </c>
      <c r="X35" s="3" t="s">
        <v>167</v>
      </c>
      <c r="Y35" s="3" t="s">
        <v>498</v>
      </c>
      <c r="Z35" s="3" t="s">
        <v>499</v>
      </c>
      <c r="AA35" s="17"/>
      <c r="AB35" s="17"/>
      <c r="AC35" s="17"/>
      <c r="AD35" s="17"/>
      <c r="AE35" s="28"/>
      <c r="AF35" s="28"/>
      <c r="AG35" s="71"/>
      <c r="AH35" s="28"/>
      <c r="AI35" s="32"/>
      <c r="AJ35" s="21"/>
      <c r="AK35" s="17"/>
      <c r="AL35" s="21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63"/>
      <c r="AY35" s="63"/>
      <c r="AZ35" s="63"/>
      <c r="BA35" s="63"/>
      <c r="BB35" s="63"/>
      <c r="BC35" s="63"/>
      <c r="BD35" s="63"/>
    </row>
    <row r="36" spans="1:56" x14ac:dyDescent="0.25">
      <c r="A36" s="134">
        <v>7</v>
      </c>
      <c r="B36" s="130"/>
      <c r="C36" s="2"/>
      <c r="D36" s="2"/>
      <c r="E36" s="2"/>
      <c r="F36" s="2" t="s">
        <v>199</v>
      </c>
      <c r="G36" s="12"/>
      <c r="H36" s="9" t="s">
        <v>200</v>
      </c>
      <c r="I36" s="2" t="s">
        <v>136</v>
      </c>
      <c r="J36" s="2" t="s">
        <v>137</v>
      </c>
      <c r="K36" s="2" t="s">
        <v>201</v>
      </c>
      <c r="L36" s="11">
        <v>11970</v>
      </c>
      <c r="M36" s="12">
        <v>11024</v>
      </c>
      <c r="N36" s="2" t="s">
        <v>201</v>
      </c>
      <c r="O36" s="80" t="s">
        <v>265</v>
      </c>
      <c r="P36" s="2"/>
      <c r="Q36" s="2"/>
      <c r="R36" s="2"/>
      <c r="S36" s="2"/>
      <c r="T36" s="2"/>
      <c r="U36" s="3" t="s">
        <v>165</v>
      </c>
      <c r="V36" s="3" t="s">
        <v>204</v>
      </c>
      <c r="W36" s="21">
        <v>11131</v>
      </c>
      <c r="X36" s="3" t="s">
        <v>167</v>
      </c>
      <c r="Y36" s="3" t="s">
        <v>204</v>
      </c>
      <c r="Z36" s="3" t="s">
        <v>203</v>
      </c>
      <c r="AA36" s="2">
        <v>0</v>
      </c>
      <c r="AB36" s="2">
        <v>0</v>
      </c>
      <c r="AC36" s="2">
        <v>0</v>
      </c>
      <c r="AD36" s="2">
        <v>0</v>
      </c>
      <c r="AE36" s="38">
        <f>L36-AD37+AC37</f>
        <v>11970</v>
      </c>
      <c r="AF36" s="38">
        <f>19950+23940+21945</f>
        <v>65835</v>
      </c>
      <c r="AG36" s="73">
        <f>1995+1995+1995+1995+1995</f>
        <v>9975</v>
      </c>
      <c r="AH36" s="38">
        <f t="shared" si="0"/>
        <v>75810</v>
      </c>
      <c r="AI36" s="6" t="s">
        <v>207</v>
      </c>
      <c r="AJ36" s="12">
        <v>10799</v>
      </c>
      <c r="AK36" s="2" t="s">
        <v>208</v>
      </c>
      <c r="AL36" s="2">
        <v>10799</v>
      </c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</row>
    <row r="37" spans="1:56" x14ac:dyDescent="0.25">
      <c r="A37" s="134"/>
      <c r="B37" s="130"/>
      <c r="C37" s="2"/>
      <c r="D37" s="2"/>
      <c r="E37" s="2"/>
      <c r="F37" s="2"/>
      <c r="G37" s="12"/>
      <c r="H37" s="13"/>
      <c r="I37" s="2"/>
      <c r="J37" s="2"/>
      <c r="K37" s="2"/>
      <c r="L37" s="11"/>
      <c r="M37" s="12"/>
      <c r="N37" s="2"/>
      <c r="O37" s="80"/>
      <c r="P37" s="2"/>
      <c r="Q37" s="2"/>
      <c r="R37" s="2"/>
      <c r="S37" s="2"/>
      <c r="T37" s="2"/>
      <c r="U37" s="3" t="s">
        <v>170</v>
      </c>
      <c r="V37" s="64" t="s">
        <v>203</v>
      </c>
      <c r="W37" s="21">
        <v>11221</v>
      </c>
      <c r="X37" s="3" t="s">
        <v>167</v>
      </c>
      <c r="Y37" s="3" t="s">
        <v>203</v>
      </c>
      <c r="Z37" s="64" t="s">
        <v>206</v>
      </c>
      <c r="AA37" s="2"/>
      <c r="AB37" s="2"/>
      <c r="AC37" s="2"/>
      <c r="AD37" s="2"/>
      <c r="AE37" s="38"/>
      <c r="AF37" s="38"/>
      <c r="AG37" s="73"/>
      <c r="AH37" s="38"/>
      <c r="AI37" s="6"/>
      <c r="AJ37" s="12"/>
      <c r="AK37" s="2"/>
      <c r="AL37" s="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</row>
    <row r="38" spans="1:56" ht="63.75" x14ac:dyDescent="0.25">
      <c r="A38" s="134"/>
      <c r="B38" s="130"/>
      <c r="C38" s="2"/>
      <c r="D38" s="2"/>
      <c r="E38" s="2"/>
      <c r="F38" s="2"/>
      <c r="G38" s="12"/>
      <c r="H38" s="16"/>
      <c r="I38" s="2"/>
      <c r="J38" s="2"/>
      <c r="K38" s="2"/>
      <c r="L38" s="11"/>
      <c r="M38" s="12"/>
      <c r="N38" s="2"/>
      <c r="O38" s="80"/>
      <c r="P38" s="2"/>
      <c r="Q38" s="2"/>
      <c r="R38" s="2"/>
      <c r="S38" s="2"/>
      <c r="T38" s="2"/>
      <c r="U38" s="3" t="s">
        <v>329</v>
      </c>
      <c r="V38" s="29" t="s">
        <v>330</v>
      </c>
      <c r="W38" s="21" t="s">
        <v>332</v>
      </c>
      <c r="X38" s="3" t="s">
        <v>167</v>
      </c>
      <c r="Y38" s="3" t="s">
        <v>331</v>
      </c>
      <c r="Z38" s="3" t="s">
        <v>327</v>
      </c>
      <c r="AA38" s="2"/>
      <c r="AB38" s="2"/>
      <c r="AC38" s="2"/>
      <c r="AD38" s="2"/>
      <c r="AE38" s="38"/>
      <c r="AF38" s="38"/>
      <c r="AG38" s="73"/>
      <c r="AH38" s="38"/>
      <c r="AI38" s="6"/>
      <c r="AJ38" s="12"/>
      <c r="AK38" s="2"/>
      <c r="AL38" s="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</row>
    <row r="39" spans="1:56" x14ac:dyDescent="0.25">
      <c r="A39" s="134">
        <v>8</v>
      </c>
      <c r="B39" s="130"/>
      <c r="C39" s="2"/>
      <c r="D39" s="2"/>
      <c r="E39" s="2"/>
      <c r="F39" s="2"/>
      <c r="G39" s="12"/>
      <c r="H39" s="9" t="s">
        <v>205</v>
      </c>
      <c r="I39" s="2"/>
      <c r="J39" s="2"/>
      <c r="K39" s="2" t="s">
        <v>201</v>
      </c>
      <c r="L39" s="11">
        <v>11970</v>
      </c>
      <c r="M39" s="12">
        <v>11024</v>
      </c>
      <c r="N39" s="2" t="s">
        <v>201</v>
      </c>
      <c r="O39" s="80" t="s">
        <v>265</v>
      </c>
      <c r="P39" s="2"/>
      <c r="Q39" s="2"/>
      <c r="R39" s="2"/>
      <c r="S39" s="2"/>
      <c r="T39" s="2"/>
      <c r="U39" s="3" t="s">
        <v>165</v>
      </c>
      <c r="V39" s="3" t="s">
        <v>204</v>
      </c>
      <c r="W39" s="21">
        <v>11131</v>
      </c>
      <c r="X39" s="3" t="s">
        <v>167</v>
      </c>
      <c r="Y39" s="3" t="s">
        <v>202</v>
      </c>
      <c r="Z39" s="3" t="s">
        <v>203</v>
      </c>
      <c r="AA39" s="2">
        <v>0</v>
      </c>
      <c r="AB39" s="2">
        <v>0</v>
      </c>
      <c r="AC39" s="2">
        <v>0</v>
      </c>
      <c r="AD39" s="2">
        <v>0</v>
      </c>
      <c r="AE39" s="38">
        <f>L39-AD40+AC40</f>
        <v>11970</v>
      </c>
      <c r="AF39" s="38">
        <f>11970+7980+23940+21945</f>
        <v>65835</v>
      </c>
      <c r="AG39" s="73">
        <f>1995+1995+1995+1995+1995</f>
        <v>9975</v>
      </c>
      <c r="AH39" s="38">
        <f>AF39+AG39</f>
        <v>75810</v>
      </c>
      <c r="AI39" s="6"/>
      <c r="AJ39" s="12"/>
      <c r="AK39" s="2"/>
      <c r="AL39" s="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</row>
    <row r="40" spans="1:56" x14ac:dyDescent="0.25">
      <c r="A40" s="134"/>
      <c r="B40" s="130"/>
      <c r="C40" s="2"/>
      <c r="D40" s="2"/>
      <c r="E40" s="2"/>
      <c r="F40" s="2"/>
      <c r="G40" s="12"/>
      <c r="H40" s="13"/>
      <c r="I40" s="2"/>
      <c r="J40" s="2"/>
      <c r="K40" s="2"/>
      <c r="L40" s="11"/>
      <c r="M40" s="12"/>
      <c r="N40" s="2"/>
      <c r="O40" s="80"/>
      <c r="P40" s="2"/>
      <c r="Q40" s="2"/>
      <c r="R40" s="2"/>
      <c r="S40" s="2"/>
      <c r="T40" s="2"/>
      <c r="U40" s="3" t="s">
        <v>170</v>
      </c>
      <c r="V40" s="3" t="s">
        <v>203</v>
      </c>
      <c r="W40" s="21">
        <v>11221</v>
      </c>
      <c r="X40" s="3" t="s">
        <v>167</v>
      </c>
      <c r="Y40" s="3" t="s">
        <v>203</v>
      </c>
      <c r="Z40" s="3" t="s">
        <v>206</v>
      </c>
      <c r="AA40" s="2"/>
      <c r="AB40" s="2"/>
      <c r="AC40" s="2"/>
      <c r="AD40" s="2"/>
      <c r="AE40" s="38"/>
      <c r="AF40" s="38"/>
      <c r="AG40" s="73"/>
      <c r="AH40" s="38"/>
      <c r="AI40" s="6"/>
      <c r="AJ40" s="12"/>
      <c r="AK40" s="2"/>
      <c r="AL40" s="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</row>
    <row r="41" spans="1:56" ht="63.75" x14ac:dyDescent="0.25">
      <c r="A41" s="134"/>
      <c r="B41" s="130"/>
      <c r="C41" s="2"/>
      <c r="D41" s="2"/>
      <c r="E41" s="2"/>
      <c r="F41" s="2"/>
      <c r="G41" s="12"/>
      <c r="H41" s="16"/>
      <c r="I41" s="2"/>
      <c r="J41" s="2"/>
      <c r="K41" s="2"/>
      <c r="L41" s="11"/>
      <c r="M41" s="12"/>
      <c r="N41" s="2"/>
      <c r="O41" s="80"/>
      <c r="P41" s="2"/>
      <c r="Q41" s="2"/>
      <c r="R41" s="2"/>
      <c r="S41" s="2"/>
      <c r="T41" s="2"/>
      <c r="U41" s="3" t="s">
        <v>324</v>
      </c>
      <c r="V41" s="3" t="s">
        <v>325</v>
      </c>
      <c r="W41" s="21" t="s">
        <v>328</v>
      </c>
      <c r="X41" s="3" t="s">
        <v>167</v>
      </c>
      <c r="Y41" s="3" t="s">
        <v>326</v>
      </c>
      <c r="Z41" s="3" t="s">
        <v>327</v>
      </c>
      <c r="AA41" s="2"/>
      <c r="AB41" s="2"/>
      <c r="AC41" s="2"/>
      <c r="AD41" s="2"/>
      <c r="AE41" s="38"/>
      <c r="AF41" s="38"/>
      <c r="AG41" s="73"/>
      <c r="AH41" s="38"/>
      <c r="AI41" s="6"/>
      <c r="AJ41" s="12"/>
      <c r="AK41" s="2"/>
      <c r="AL41" s="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</row>
    <row r="42" spans="1:56" ht="25.5" x14ac:dyDescent="0.25">
      <c r="A42" s="140">
        <v>9</v>
      </c>
      <c r="B42" s="131" t="s">
        <v>416</v>
      </c>
      <c r="C42" s="33">
        <v>65</v>
      </c>
      <c r="D42" s="33" t="s">
        <v>175</v>
      </c>
      <c r="E42" s="33" t="s">
        <v>417</v>
      </c>
      <c r="F42" s="33" t="s">
        <v>418</v>
      </c>
      <c r="G42" s="35">
        <v>11580</v>
      </c>
      <c r="H42" s="81" t="s">
        <v>419</v>
      </c>
      <c r="I42" s="33" t="s">
        <v>420</v>
      </c>
      <c r="J42" s="33" t="s">
        <v>421</v>
      </c>
      <c r="K42" s="33" t="s">
        <v>422</v>
      </c>
      <c r="L42" s="82">
        <v>476338</v>
      </c>
      <c r="M42" s="35">
        <v>11804</v>
      </c>
      <c r="N42" s="33" t="s">
        <v>422</v>
      </c>
      <c r="O42" s="83" t="s">
        <v>423</v>
      </c>
      <c r="P42" s="33">
        <v>1</v>
      </c>
      <c r="Q42" s="33"/>
      <c r="R42" s="33"/>
      <c r="S42" s="33"/>
      <c r="T42" s="33"/>
      <c r="U42" s="3"/>
      <c r="V42" s="3"/>
      <c r="W42" s="21"/>
      <c r="X42" s="3"/>
      <c r="Y42" s="3"/>
      <c r="Z42" s="3"/>
      <c r="AA42" s="3"/>
      <c r="AB42" s="3"/>
      <c r="AC42" s="3"/>
      <c r="AD42" s="3"/>
      <c r="AE42" s="36"/>
      <c r="AF42" s="36">
        <v>0</v>
      </c>
      <c r="AG42" s="84">
        <f>195180.36+13495.61+15977.32+559.11+12385.34+20443.24+5455.17+473.96+12723.44+17068.08+416.47</f>
        <v>294178.09999999998</v>
      </c>
      <c r="AH42" s="36">
        <f>AF42+AG42</f>
        <v>294178.09999999998</v>
      </c>
      <c r="AI42" s="39"/>
      <c r="AJ42" s="35"/>
      <c r="AK42" s="33"/>
      <c r="AL42" s="3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</row>
    <row r="43" spans="1:56" ht="25.5" customHeight="1" x14ac:dyDescent="0.25">
      <c r="A43" s="141">
        <v>10</v>
      </c>
      <c r="B43" s="127" t="s">
        <v>242</v>
      </c>
      <c r="C43" s="10" t="s">
        <v>211</v>
      </c>
      <c r="D43" s="10" t="s">
        <v>209</v>
      </c>
      <c r="E43" s="10" t="s">
        <v>128</v>
      </c>
      <c r="F43" s="10" t="s">
        <v>212</v>
      </c>
      <c r="G43" s="19">
        <v>10935</v>
      </c>
      <c r="H43" s="19" t="s">
        <v>213</v>
      </c>
      <c r="I43" s="19" t="s">
        <v>214</v>
      </c>
      <c r="J43" s="10" t="s">
        <v>215</v>
      </c>
      <c r="K43" s="10" t="s">
        <v>216</v>
      </c>
      <c r="L43" s="20">
        <v>139249.44</v>
      </c>
      <c r="M43" s="19">
        <v>11060</v>
      </c>
      <c r="N43" s="10" t="s">
        <v>216</v>
      </c>
      <c r="O43" s="10" t="s">
        <v>217</v>
      </c>
      <c r="P43" s="10">
        <v>1</v>
      </c>
      <c r="Q43" s="10"/>
      <c r="R43" s="10"/>
      <c r="S43" s="10"/>
      <c r="T43" s="10" t="s">
        <v>141</v>
      </c>
      <c r="U43" s="3" t="s">
        <v>165</v>
      </c>
      <c r="V43" s="3" t="s">
        <v>220</v>
      </c>
      <c r="W43" s="21">
        <v>11325</v>
      </c>
      <c r="X43" s="3" t="s">
        <v>221</v>
      </c>
      <c r="Y43" s="3" t="s">
        <v>220</v>
      </c>
      <c r="Z43" s="3" t="s">
        <v>222</v>
      </c>
      <c r="AA43" s="3"/>
      <c r="AB43" s="3"/>
      <c r="AC43" s="3"/>
      <c r="AD43" s="3"/>
      <c r="AE43" s="20">
        <v>139249.44</v>
      </c>
      <c r="AF43" s="20">
        <f>87030.9+109981.27+77360.8</f>
        <v>274372.96999999997</v>
      </c>
      <c r="AG43" s="22">
        <f>7736.08+7736.08+7736.08+7736.08+7736.08+7200+7200+5400+5400+7200+7200+7200</f>
        <v>85480.4</v>
      </c>
      <c r="AH43" s="22">
        <f t="shared" ref="AH43:AH45" si="1">AF43+AG43</f>
        <v>359853.37</v>
      </c>
      <c r="AI43" s="40" t="s">
        <v>218</v>
      </c>
      <c r="AJ43" s="19">
        <v>10935</v>
      </c>
      <c r="AK43" s="20" t="s">
        <v>219</v>
      </c>
      <c r="AL43" s="19">
        <v>10935</v>
      </c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</row>
    <row r="44" spans="1:56" ht="25.5" x14ac:dyDescent="0.25">
      <c r="A44" s="142"/>
      <c r="B44" s="129"/>
      <c r="C44" s="17"/>
      <c r="D44" s="17"/>
      <c r="E44" s="17"/>
      <c r="F44" s="17"/>
      <c r="G44" s="26"/>
      <c r="H44" s="26"/>
      <c r="I44" s="26"/>
      <c r="J44" s="17"/>
      <c r="K44" s="17"/>
      <c r="L44" s="27"/>
      <c r="M44" s="26"/>
      <c r="N44" s="17"/>
      <c r="O44" s="17"/>
      <c r="P44" s="17"/>
      <c r="Q44" s="17"/>
      <c r="R44" s="17"/>
      <c r="S44" s="17"/>
      <c r="T44" s="17"/>
      <c r="U44" s="3" t="s">
        <v>333</v>
      </c>
      <c r="V44" s="3" t="s">
        <v>353</v>
      </c>
      <c r="W44" s="21" t="s">
        <v>354</v>
      </c>
      <c r="X44" s="3" t="s">
        <v>221</v>
      </c>
      <c r="Y44" s="3" t="s">
        <v>222</v>
      </c>
      <c r="Z44" s="3" t="s">
        <v>365</v>
      </c>
      <c r="AA44" s="3"/>
      <c r="AB44" s="3"/>
      <c r="AC44" s="3"/>
      <c r="AD44" s="3"/>
      <c r="AE44" s="27"/>
      <c r="AF44" s="27"/>
      <c r="AG44" s="28"/>
      <c r="AH44" s="28"/>
      <c r="AI44" s="41"/>
      <c r="AJ44" s="26"/>
      <c r="AK44" s="27"/>
      <c r="AL44" s="26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</row>
    <row r="45" spans="1:56" ht="38.25" customHeight="1" x14ac:dyDescent="0.25">
      <c r="A45" s="141">
        <v>11</v>
      </c>
      <c r="B45" s="127" t="s">
        <v>230</v>
      </c>
      <c r="C45" s="10" t="s">
        <v>231</v>
      </c>
      <c r="D45" s="10" t="s">
        <v>122</v>
      </c>
      <c r="E45" s="10" t="s">
        <v>128</v>
      </c>
      <c r="F45" s="10" t="s">
        <v>232</v>
      </c>
      <c r="G45" s="19" t="s">
        <v>233</v>
      </c>
      <c r="H45" s="9" t="s">
        <v>234</v>
      </c>
      <c r="I45" s="19" t="s">
        <v>235</v>
      </c>
      <c r="J45" s="10" t="s">
        <v>236</v>
      </c>
      <c r="K45" s="10" t="s">
        <v>260</v>
      </c>
      <c r="L45" s="20">
        <v>432000</v>
      </c>
      <c r="M45" s="19">
        <v>11161</v>
      </c>
      <c r="N45" s="10" t="s">
        <v>260</v>
      </c>
      <c r="O45" s="10" t="s">
        <v>261</v>
      </c>
      <c r="P45" s="10">
        <v>1</v>
      </c>
      <c r="Q45" s="10"/>
      <c r="R45" s="10"/>
      <c r="S45" s="10"/>
      <c r="T45" s="10" t="s">
        <v>141</v>
      </c>
      <c r="U45" s="3" t="s">
        <v>165</v>
      </c>
      <c r="V45" s="3" t="s">
        <v>261</v>
      </c>
      <c r="W45" s="3">
        <v>11427</v>
      </c>
      <c r="X45" s="3" t="s">
        <v>167</v>
      </c>
      <c r="Y45" s="10" t="s">
        <v>467</v>
      </c>
      <c r="Z45" s="10" t="s">
        <v>468</v>
      </c>
      <c r="AA45" s="3"/>
      <c r="AB45" s="10"/>
      <c r="AC45" s="3"/>
      <c r="AD45" s="10"/>
      <c r="AE45" s="20">
        <f>469073.64+60000</f>
        <v>529073.64</v>
      </c>
      <c r="AF45" s="20">
        <f>27600+432000+417626.29</f>
        <v>877226.29</v>
      </c>
      <c r="AG45" s="22">
        <f>39089.47+39089.47+39089.47+39089.47+39089.47+39089.47+78178.94+39089.47+39089.47</f>
        <v>390894.69999999995</v>
      </c>
      <c r="AH45" s="22">
        <f t="shared" si="1"/>
        <v>1268120.99</v>
      </c>
      <c r="AI45" s="40" t="s">
        <v>237</v>
      </c>
      <c r="AJ45" s="19" t="s">
        <v>233</v>
      </c>
      <c r="AK45" s="10" t="s">
        <v>241</v>
      </c>
      <c r="AL45" s="19" t="s">
        <v>233</v>
      </c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3"/>
      <c r="BD45" s="63"/>
    </row>
    <row r="46" spans="1:56" ht="38.25" customHeight="1" x14ac:dyDescent="0.25">
      <c r="A46" s="143"/>
      <c r="B46" s="128"/>
      <c r="C46" s="14"/>
      <c r="D46" s="14"/>
      <c r="E46" s="14"/>
      <c r="F46" s="14"/>
      <c r="G46" s="23"/>
      <c r="H46" s="13"/>
      <c r="I46" s="23"/>
      <c r="J46" s="14"/>
      <c r="K46" s="14"/>
      <c r="L46" s="24"/>
      <c r="M46" s="23"/>
      <c r="N46" s="14"/>
      <c r="O46" s="14"/>
      <c r="P46" s="14"/>
      <c r="Q46" s="14"/>
      <c r="R46" s="14"/>
      <c r="S46" s="14"/>
      <c r="T46" s="14"/>
      <c r="U46" s="3" t="s">
        <v>170</v>
      </c>
      <c r="V46" s="3" t="s">
        <v>274</v>
      </c>
      <c r="W46" s="21">
        <v>11537</v>
      </c>
      <c r="X46" s="3" t="s">
        <v>275</v>
      </c>
      <c r="Y46" s="14"/>
      <c r="Z46" s="14"/>
      <c r="AA46" s="42">
        <v>8.5000000000000006E-2</v>
      </c>
      <c r="AB46" s="14"/>
      <c r="AC46" s="43">
        <v>3089.47</v>
      </c>
      <c r="AD46" s="14"/>
      <c r="AE46" s="24"/>
      <c r="AF46" s="24"/>
      <c r="AG46" s="25"/>
      <c r="AH46" s="25"/>
      <c r="AI46" s="44"/>
      <c r="AJ46" s="23"/>
      <c r="AK46" s="14"/>
      <c r="AL46" s="23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63"/>
      <c r="BD46" s="63"/>
    </row>
    <row r="47" spans="1:56" ht="38.25" x14ac:dyDescent="0.25">
      <c r="A47" s="142"/>
      <c r="B47" s="129"/>
      <c r="C47" s="17"/>
      <c r="D47" s="17"/>
      <c r="E47" s="17"/>
      <c r="F47" s="17"/>
      <c r="G47" s="26"/>
      <c r="H47" s="16"/>
      <c r="I47" s="26"/>
      <c r="J47" s="17"/>
      <c r="K47" s="17"/>
      <c r="L47" s="27"/>
      <c r="M47" s="26"/>
      <c r="N47" s="17"/>
      <c r="O47" s="17"/>
      <c r="P47" s="17"/>
      <c r="Q47" s="17"/>
      <c r="R47" s="17"/>
      <c r="S47" s="17"/>
      <c r="T47" s="17"/>
      <c r="U47" s="3" t="s">
        <v>469</v>
      </c>
      <c r="V47" s="3" t="s">
        <v>470</v>
      </c>
      <c r="W47" s="21" t="s">
        <v>471</v>
      </c>
      <c r="X47" s="3" t="s">
        <v>472</v>
      </c>
      <c r="Y47" s="17"/>
      <c r="Z47" s="17"/>
      <c r="AA47" s="42">
        <v>0.1389</v>
      </c>
      <c r="AB47" s="17"/>
      <c r="AC47" s="43">
        <v>60000</v>
      </c>
      <c r="AD47" s="17"/>
      <c r="AE47" s="27"/>
      <c r="AF47" s="27"/>
      <c r="AG47" s="28"/>
      <c r="AH47" s="28"/>
      <c r="AI47" s="41"/>
      <c r="AJ47" s="26"/>
      <c r="AK47" s="17"/>
      <c r="AL47" s="26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63"/>
      <c r="BD47" s="63"/>
    </row>
    <row r="48" spans="1:56" x14ac:dyDescent="0.25">
      <c r="A48" s="141">
        <v>12</v>
      </c>
      <c r="B48" s="127" t="s">
        <v>119</v>
      </c>
      <c r="C48" s="10" t="s">
        <v>127</v>
      </c>
      <c r="D48" s="10" t="s">
        <v>122</v>
      </c>
      <c r="E48" s="10" t="s">
        <v>128</v>
      </c>
      <c r="F48" s="10" t="s">
        <v>129</v>
      </c>
      <c r="G48" s="19">
        <v>11247</v>
      </c>
      <c r="H48" s="9" t="s">
        <v>118</v>
      </c>
      <c r="I48" s="10" t="s">
        <v>123</v>
      </c>
      <c r="J48" s="10" t="s">
        <v>124</v>
      </c>
      <c r="K48" s="10" t="s">
        <v>125</v>
      </c>
      <c r="L48" s="20">
        <v>7064947</v>
      </c>
      <c r="M48" s="19">
        <v>11281</v>
      </c>
      <c r="N48" s="10" t="s">
        <v>125</v>
      </c>
      <c r="O48" s="10" t="s">
        <v>126</v>
      </c>
      <c r="P48" s="10">
        <v>1</v>
      </c>
      <c r="Q48" s="10"/>
      <c r="R48" s="10"/>
      <c r="S48" s="10"/>
      <c r="T48" s="10" t="s">
        <v>130</v>
      </c>
      <c r="U48" s="3" t="s">
        <v>165</v>
      </c>
      <c r="V48" s="3" t="s">
        <v>277</v>
      </c>
      <c r="W48" s="21">
        <v>11424</v>
      </c>
      <c r="X48" s="3" t="s">
        <v>275</v>
      </c>
      <c r="Y48" s="45" t="s">
        <v>277</v>
      </c>
      <c r="Z48" s="45" t="s">
        <v>126</v>
      </c>
      <c r="AA48" s="42">
        <v>0.25</v>
      </c>
      <c r="AB48" s="45"/>
      <c r="AC48" s="43" t="s">
        <v>278</v>
      </c>
      <c r="AD48" s="45"/>
      <c r="AE48" s="20">
        <v>7064947</v>
      </c>
      <c r="AF48" s="20">
        <f>584905.12+412043.71</f>
        <v>996948.83000000007</v>
      </c>
      <c r="AG48" s="20">
        <f>32452.9+31254.75+6107.18+506.7+340.8+570+510.66+568.8+397.74+568.4+623.81+355.74+800.21</f>
        <v>75057.690000000017</v>
      </c>
      <c r="AH48" s="22">
        <f>AF48+AG48</f>
        <v>1072006.52</v>
      </c>
      <c r="AI48" s="40" t="s">
        <v>120</v>
      </c>
      <c r="AJ48" s="19">
        <v>11273</v>
      </c>
      <c r="AK48" s="40" t="s">
        <v>121</v>
      </c>
      <c r="AL48" s="19">
        <v>11273</v>
      </c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63"/>
      <c r="BD48" s="63"/>
    </row>
    <row r="49" spans="1:56" ht="25.5" x14ac:dyDescent="0.25">
      <c r="A49" s="142"/>
      <c r="B49" s="129"/>
      <c r="C49" s="17"/>
      <c r="D49" s="17"/>
      <c r="E49" s="17"/>
      <c r="F49" s="17"/>
      <c r="G49" s="26"/>
      <c r="H49" s="16"/>
      <c r="I49" s="17"/>
      <c r="J49" s="17"/>
      <c r="K49" s="17"/>
      <c r="L49" s="27"/>
      <c r="M49" s="26"/>
      <c r="N49" s="17"/>
      <c r="O49" s="17"/>
      <c r="P49" s="17"/>
      <c r="Q49" s="17"/>
      <c r="R49" s="17"/>
      <c r="S49" s="17"/>
      <c r="T49" s="17"/>
      <c r="U49" s="3" t="s">
        <v>333</v>
      </c>
      <c r="V49" s="3" t="s">
        <v>334</v>
      </c>
      <c r="W49" s="21" t="s">
        <v>338</v>
      </c>
      <c r="X49" s="3" t="s">
        <v>167</v>
      </c>
      <c r="Y49" s="3" t="s">
        <v>334</v>
      </c>
      <c r="Z49" s="3" t="s">
        <v>339</v>
      </c>
      <c r="AA49" s="3"/>
      <c r="AB49" s="3"/>
      <c r="AC49" s="3"/>
      <c r="AD49" s="3"/>
      <c r="AE49" s="27"/>
      <c r="AF49" s="27"/>
      <c r="AG49" s="27"/>
      <c r="AH49" s="28"/>
      <c r="AI49" s="41"/>
      <c r="AJ49" s="26"/>
      <c r="AK49" s="41"/>
      <c r="AL49" s="26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</row>
    <row r="50" spans="1:56" ht="25.5" x14ac:dyDescent="0.25">
      <c r="A50" s="139">
        <v>13</v>
      </c>
      <c r="B50" s="130" t="s">
        <v>131</v>
      </c>
      <c r="C50" s="2" t="s">
        <v>132</v>
      </c>
      <c r="D50" s="2" t="s">
        <v>122</v>
      </c>
      <c r="E50" s="2" t="s">
        <v>133</v>
      </c>
      <c r="F50" s="29" t="s">
        <v>139</v>
      </c>
      <c r="G50" s="12">
        <v>11215</v>
      </c>
      <c r="H50" s="4" t="s">
        <v>134</v>
      </c>
      <c r="I50" s="2" t="s">
        <v>136</v>
      </c>
      <c r="J50" s="2" t="s">
        <v>137</v>
      </c>
      <c r="K50" s="3" t="s">
        <v>125</v>
      </c>
      <c r="L50" s="5">
        <v>60000</v>
      </c>
      <c r="M50" s="21">
        <v>11282</v>
      </c>
      <c r="N50" s="3" t="s">
        <v>125</v>
      </c>
      <c r="O50" s="3" t="s">
        <v>126</v>
      </c>
      <c r="P50" s="2">
        <v>1</v>
      </c>
      <c r="Q50" s="3"/>
      <c r="R50" s="3"/>
      <c r="S50" s="3"/>
      <c r="T50" s="2" t="s">
        <v>141</v>
      </c>
      <c r="U50" s="3" t="s">
        <v>165</v>
      </c>
      <c r="V50" s="3" t="s">
        <v>126</v>
      </c>
      <c r="W50" s="21">
        <v>11537</v>
      </c>
      <c r="X50" s="3" t="s">
        <v>167</v>
      </c>
      <c r="Y50" s="21" t="s">
        <v>126</v>
      </c>
      <c r="Z50" s="3" t="s">
        <v>276</v>
      </c>
      <c r="AA50" s="3"/>
      <c r="AB50" s="3"/>
      <c r="AC50" s="3"/>
      <c r="AD50" s="3"/>
      <c r="AE50" s="5">
        <v>60000</v>
      </c>
      <c r="AF50" s="5">
        <f>43083.33+42500</f>
        <v>85583.33</v>
      </c>
      <c r="AG50" s="66">
        <f>2500+2500+2500+2500+2500</f>
        <v>12500</v>
      </c>
      <c r="AH50" s="37">
        <f t="shared" ref="AH50:AH56" si="2">AF50+AG50</f>
        <v>98083.33</v>
      </c>
      <c r="AI50" s="6" t="s">
        <v>135</v>
      </c>
      <c r="AJ50" s="12">
        <v>11232</v>
      </c>
      <c r="AK50" s="46" t="s">
        <v>143</v>
      </c>
      <c r="AL50" s="12">
        <v>11232</v>
      </c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</row>
    <row r="51" spans="1:56" ht="25.5" x14ac:dyDescent="0.25">
      <c r="A51" s="139">
        <v>14</v>
      </c>
      <c r="B51" s="130"/>
      <c r="C51" s="2"/>
      <c r="D51" s="2"/>
      <c r="E51" s="2"/>
      <c r="F51" s="29" t="s">
        <v>140</v>
      </c>
      <c r="G51" s="12"/>
      <c r="H51" s="4" t="s">
        <v>135</v>
      </c>
      <c r="I51" s="2"/>
      <c r="J51" s="2"/>
      <c r="K51" s="3" t="s">
        <v>138</v>
      </c>
      <c r="L51" s="5">
        <v>30000</v>
      </c>
      <c r="M51" s="21">
        <v>11320</v>
      </c>
      <c r="N51" s="3" t="s">
        <v>138</v>
      </c>
      <c r="O51" s="3" t="s">
        <v>142</v>
      </c>
      <c r="P51" s="2"/>
      <c r="Q51" s="3"/>
      <c r="R51" s="3"/>
      <c r="S51" s="3"/>
      <c r="T51" s="2"/>
      <c r="U51" s="3" t="s">
        <v>165</v>
      </c>
      <c r="V51" s="21" t="s">
        <v>142</v>
      </c>
      <c r="W51" s="21" t="s">
        <v>335</v>
      </c>
      <c r="X51" s="3" t="s">
        <v>167</v>
      </c>
      <c r="Y51" s="21" t="s">
        <v>142</v>
      </c>
      <c r="Z51" s="3" t="s">
        <v>336</v>
      </c>
      <c r="AA51" s="3"/>
      <c r="AB51" s="3"/>
      <c r="AC51" s="3"/>
      <c r="AD51" s="3"/>
      <c r="AE51" s="15">
        <f t="shared" ref="AE51" si="3">L51-AD51+AC51</f>
        <v>30000</v>
      </c>
      <c r="AF51" s="5">
        <f>16750+25000</f>
        <v>41750</v>
      </c>
      <c r="AG51" s="66">
        <f>2500+2500+2500+2500+2500+2500</f>
        <v>15000</v>
      </c>
      <c r="AH51" s="47">
        <f t="shared" si="2"/>
        <v>56750</v>
      </c>
      <c r="AI51" s="6"/>
      <c r="AJ51" s="12"/>
      <c r="AK51" s="46"/>
      <c r="AL51" s="12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</row>
    <row r="52" spans="1:56" ht="51" x14ac:dyDescent="0.25">
      <c r="A52" s="139">
        <v>15</v>
      </c>
      <c r="B52" s="132" t="s">
        <v>144</v>
      </c>
      <c r="C52" s="3"/>
      <c r="D52" s="3" t="s">
        <v>145</v>
      </c>
      <c r="E52" s="3"/>
      <c r="F52" s="3" t="s">
        <v>146</v>
      </c>
      <c r="G52" s="21"/>
      <c r="H52" s="4" t="s">
        <v>147</v>
      </c>
      <c r="I52" s="3" t="s">
        <v>148</v>
      </c>
      <c r="J52" s="3" t="s">
        <v>149</v>
      </c>
      <c r="K52" s="3" t="s">
        <v>150</v>
      </c>
      <c r="L52" s="5">
        <v>139000</v>
      </c>
      <c r="M52" s="21">
        <v>11273</v>
      </c>
      <c r="N52" s="3" t="s">
        <v>151</v>
      </c>
      <c r="O52" s="3" t="s">
        <v>152</v>
      </c>
      <c r="P52" s="3">
        <v>1</v>
      </c>
      <c r="Q52" s="3"/>
      <c r="R52" s="3"/>
      <c r="S52" s="3"/>
      <c r="T52" s="3" t="s">
        <v>141</v>
      </c>
      <c r="U52" s="3" t="s">
        <v>347</v>
      </c>
      <c r="V52" s="3" t="s">
        <v>368</v>
      </c>
      <c r="W52" s="21">
        <v>11766</v>
      </c>
      <c r="X52" s="3" t="s">
        <v>303</v>
      </c>
      <c r="Y52" s="3" t="s">
        <v>364</v>
      </c>
      <c r="Z52" s="3" t="s">
        <v>367</v>
      </c>
      <c r="AA52" s="42">
        <v>0.25</v>
      </c>
      <c r="AB52" s="3"/>
      <c r="AC52" s="43">
        <v>34750</v>
      </c>
      <c r="AD52" s="3"/>
      <c r="AE52" s="15">
        <f>L52-AD52+AC52</f>
        <v>173750</v>
      </c>
      <c r="AF52" s="5">
        <f>137103.15+121632.65</f>
        <v>258735.8</v>
      </c>
      <c r="AG52" s="5">
        <f>197.14+140906.69+547.5+457.7+687.39+519.64+444.04+447.92+51018.15+408.86+374.37+239.42</f>
        <v>196248.82000000007</v>
      </c>
      <c r="AH52" s="37">
        <f t="shared" si="2"/>
        <v>454984.62000000005</v>
      </c>
      <c r="AI52" s="3"/>
      <c r="AJ52" s="3"/>
      <c r="AK52" s="3"/>
      <c r="AL52" s="3"/>
      <c r="AM52" s="48" t="s">
        <v>153</v>
      </c>
      <c r="AN52" s="48" t="s">
        <v>154</v>
      </c>
      <c r="AO52" s="21">
        <v>11247</v>
      </c>
      <c r="AP52" s="49" t="s">
        <v>155</v>
      </c>
      <c r="AQ52" s="21"/>
      <c r="AR52" s="49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spans="1:56" x14ac:dyDescent="0.25">
      <c r="A53" s="139">
        <v>16</v>
      </c>
      <c r="B53" s="132"/>
      <c r="C53" s="3"/>
      <c r="D53" s="3" t="s">
        <v>209</v>
      </c>
      <c r="E53" s="3"/>
      <c r="F53" s="34" t="s">
        <v>280</v>
      </c>
      <c r="G53" s="21"/>
      <c r="H53" s="3" t="s">
        <v>464</v>
      </c>
      <c r="I53" s="3" t="s">
        <v>281</v>
      </c>
      <c r="J53" s="3" t="s">
        <v>282</v>
      </c>
      <c r="K53" s="21" t="s">
        <v>283</v>
      </c>
      <c r="L53" s="5">
        <v>20000</v>
      </c>
      <c r="M53" s="21">
        <v>11629</v>
      </c>
      <c r="N53" s="3" t="s">
        <v>283</v>
      </c>
      <c r="O53" s="3" t="s">
        <v>463</v>
      </c>
      <c r="P53" s="3">
        <v>1</v>
      </c>
      <c r="Q53" s="3"/>
      <c r="R53" s="3"/>
      <c r="S53" s="3"/>
      <c r="T53" s="3" t="s">
        <v>130</v>
      </c>
      <c r="U53" s="3" t="s">
        <v>165</v>
      </c>
      <c r="V53" s="3" t="s">
        <v>466</v>
      </c>
      <c r="W53" s="21">
        <v>11750</v>
      </c>
      <c r="X53" s="3" t="s">
        <v>167</v>
      </c>
      <c r="Y53" s="3" t="s">
        <v>466</v>
      </c>
      <c r="Z53" s="3" t="s">
        <v>365</v>
      </c>
      <c r="AA53" s="3"/>
      <c r="AB53" s="3"/>
      <c r="AC53" s="3"/>
      <c r="AD53" s="50"/>
      <c r="AE53" s="15">
        <v>20000</v>
      </c>
      <c r="AF53" s="51">
        <f>3468.58</f>
        <v>3468.58</v>
      </c>
      <c r="AG53" s="5">
        <f>3695.53+1366.24+1011+3342.15+817.58</f>
        <v>10232.5</v>
      </c>
      <c r="AH53" s="47">
        <f t="shared" si="2"/>
        <v>13701.08</v>
      </c>
      <c r="AI53" s="3" t="s">
        <v>284</v>
      </c>
      <c r="AJ53" s="21">
        <v>11629</v>
      </c>
      <c r="AK53" s="3" t="s">
        <v>285</v>
      </c>
      <c r="AL53" s="3"/>
      <c r="AM53" s="48"/>
      <c r="AN53" s="48"/>
      <c r="AO53" s="21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</row>
    <row r="54" spans="1:56" x14ac:dyDescent="0.25">
      <c r="A54" s="139">
        <v>17</v>
      </c>
      <c r="B54" s="132"/>
      <c r="C54" s="3"/>
      <c r="D54" s="3" t="s">
        <v>209</v>
      </c>
      <c r="E54" s="3"/>
      <c r="F54" s="34" t="s">
        <v>286</v>
      </c>
      <c r="G54" s="21"/>
      <c r="H54" s="3" t="s">
        <v>462</v>
      </c>
      <c r="I54" s="3" t="s">
        <v>281</v>
      </c>
      <c r="J54" s="3" t="s">
        <v>282</v>
      </c>
      <c r="K54" s="21" t="s">
        <v>287</v>
      </c>
      <c r="L54" s="5">
        <v>140500</v>
      </c>
      <c r="M54" s="21">
        <v>11605</v>
      </c>
      <c r="N54" s="3" t="s">
        <v>287</v>
      </c>
      <c r="O54" s="3" t="s">
        <v>365</v>
      </c>
      <c r="P54" s="3">
        <v>1</v>
      </c>
      <c r="Q54" s="3"/>
      <c r="R54" s="3"/>
      <c r="S54" s="3"/>
      <c r="T54" s="3" t="s">
        <v>141</v>
      </c>
      <c r="U54" s="3" t="s">
        <v>165</v>
      </c>
      <c r="V54" s="3" t="s">
        <v>466</v>
      </c>
      <c r="W54" s="21">
        <v>11750</v>
      </c>
      <c r="X54" s="3" t="s">
        <v>167</v>
      </c>
      <c r="Y54" s="3" t="s">
        <v>466</v>
      </c>
      <c r="Z54" s="3" t="s">
        <v>365</v>
      </c>
      <c r="AA54" s="3"/>
      <c r="AB54" s="3"/>
      <c r="AC54" s="3"/>
      <c r="AD54" s="50"/>
      <c r="AE54" s="15">
        <v>140500</v>
      </c>
      <c r="AF54" s="51">
        <f>471.7</f>
        <v>471.7</v>
      </c>
      <c r="AG54" s="5">
        <f>2615.92+340+378.25+1544.5+178</f>
        <v>5056.67</v>
      </c>
      <c r="AH54" s="37">
        <f t="shared" si="2"/>
        <v>5528.37</v>
      </c>
      <c r="AI54" s="3" t="s">
        <v>288</v>
      </c>
      <c r="AJ54" s="21">
        <v>11605</v>
      </c>
      <c r="AK54" s="3" t="s">
        <v>285</v>
      </c>
      <c r="AL54" s="3"/>
      <c r="AM54" s="48"/>
      <c r="AN54" s="48"/>
      <c r="AO54" s="21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</row>
    <row r="55" spans="1:56" ht="25.5" x14ac:dyDescent="0.25">
      <c r="A55" s="139">
        <v>18</v>
      </c>
      <c r="B55" s="132"/>
      <c r="C55" s="3"/>
      <c r="D55" s="3" t="s">
        <v>289</v>
      </c>
      <c r="E55" s="21" t="s">
        <v>273</v>
      </c>
      <c r="F55" s="34" t="s">
        <v>290</v>
      </c>
      <c r="G55" s="21">
        <v>11610</v>
      </c>
      <c r="H55" s="3" t="s">
        <v>295</v>
      </c>
      <c r="I55" s="3" t="s">
        <v>291</v>
      </c>
      <c r="J55" s="3" t="s">
        <v>292</v>
      </c>
      <c r="K55" s="21" t="s">
        <v>293</v>
      </c>
      <c r="L55" s="5">
        <v>14400</v>
      </c>
      <c r="M55" s="21">
        <v>11637</v>
      </c>
      <c r="N55" s="3" t="s">
        <v>293</v>
      </c>
      <c r="O55" s="3" t="s">
        <v>296</v>
      </c>
      <c r="P55" s="3">
        <v>1</v>
      </c>
      <c r="Q55" s="3"/>
      <c r="R55" s="3"/>
      <c r="S55" s="3"/>
      <c r="T55" s="3" t="s">
        <v>294</v>
      </c>
      <c r="U55" s="3" t="s">
        <v>490</v>
      </c>
      <c r="V55" s="3" t="s">
        <v>491</v>
      </c>
      <c r="W55" s="21" t="s">
        <v>492</v>
      </c>
      <c r="X55" s="3" t="s">
        <v>366</v>
      </c>
      <c r="Y55" s="3" t="s">
        <v>493</v>
      </c>
      <c r="Z55" s="3" t="s">
        <v>494</v>
      </c>
      <c r="AA55" s="3"/>
      <c r="AB55" s="3"/>
      <c r="AC55" s="3"/>
      <c r="AD55" s="50"/>
      <c r="AE55" s="15">
        <v>14400</v>
      </c>
      <c r="AF55" s="51">
        <f>3600</f>
        <v>3600</v>
      </c>
      <c r="AG55" s="5">
        <f>1200+1200+1200+1200+1200+1200+1200+1200+1200+1200+1200+1200</f>
        <v>14400</v>
      </c>
      <c r="AH55" s="47">
        <f t="shared" si="2"/>
        <v>18000</v>
      </c>
      <c r="AI55" s="3"/>
      <c r="AJ55" s="21"/>
      <c r="AK55" s="3"/>
      <c r="AL55" s="3"/>
      <c r="AM55" s="48"/>
      <c r="AN55" s="48"/>
      <c r="AO55" s="21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</row>
    <row r="56" spans="1:56" x14ac:dyDescent="0.25">
      <c r="A56" s="139">
        <v>19</v>
      </c>
      <c r="B56" s="132" t="s">
        <v>310</v>
      </c>
      <c r="C56" s="3" t="s">
        <v>311</v>
      </c>
      <c r="D56" s="3" t="s">
        <v>175</v>
      </c>
      <c r="E56" s="3" t="s">
        <v>133</v>
      </c>
      <c r="F56" s="34" t="s">
        <v>266</v>
      </c>
      <c r="G56" s="21">
        <v>11716</v>
      </c>
      <c r="H56" s="3"/>
      <c r="I56" s="3" t="s">
        <v>267</v>
      </c>
      <c r="J56" s="3" t="s">
        <v>268</v>
      </c>
      <c r="K56" s="3" t="s">
        <v>313</v>
      </c>
      <c r="L56" s="5" t="s">
        <v>314</v>
      </c>
      <c r="M56" s="21">
        <v>11725</v>
      </c>
      <c r="N56" s="3" t="s">
        <v>315</v>
      </c>
      <c r="O56" s="3" t="s">
        <v>316</v>
      </c>
      <c r="P56" s="3">
        <v>1</v>
      </c>
      <c r="Q56" s="3"/>
      <c r="R56" s="3"/>
      <c r="S56" s="3"/>
      <c r="T56" s="3" t="s">
        <v>424</v>
      </c>
      <c r="U56" s="3" t="s">
        <v>165</v>
      </c>
      <c r="V56" s="3" t="s">
        <v>414</v>
      </c>
      <c r="W56" s="21">
        <v>11924</v>
      </c>
      <c r="X56" s="3" t="s">
        <v>415</v>
      </c>
      <c r="Y56" s="3" t="s">
        <v>414</v>
      </c>
      <c r="Z56" s="3" t="s">
        <v>365</v>
      </c>
      <c r="AA56" s="42"/>
      <c r="AB56" s="3"/>
      <c r="AC56" s="18">
        <v>573850</v>
      </c>
      <c r="AD56" s="50"/>
      <c r="AE56" s="15" t="s">
        <v>317</v>
      </c>
      <c r="AF56" s="51"/>
      <c r="AG56" s="5">
        <f>1157616.82+133728.32+165263.42+205371.23+260526.17+124406.07+111444.92</f>
        <v>2158356.9500000002</v>
      </c>
      <c r="AH56" s="37">
        <f t="shared" si="2"/>
        <v>2158356.9500000002</v>
      </c>
      <c r="AI56" s="3"/>
      <c r="AJ56" s="3"/>
      <c r="AK56" s="3"/>
      <c r="AL56" s="21"/>
      <c r="AM56" s="52"/>
      <c r="AN56" s="53"/>
      <c r="AO56" s="21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</row>
    <row r="57" spans="1:56" ht="25.5" x14ac:dyDescent="0.25">
      <c r="A57" s="139">
        <v>20</v>
      </c>
      <c r="B57" s="132" t="s">
        <v>318</v>
      </c>
      <c r="C57" s="3"/>
      <c r="D57" s="3" t="s">
        <v>145</v>
      </c>
      <c r="E57" s="3"/>
      <c r="F57" s="34" t="s">
        <v>319</v>
      </c>
      <c r="G57" s="21" t="s">
        <v>320</v>
      </c>
      <c r="H57" s="3"/>
      <c r="I57" s="3" t="s">
        <v>321</v>
      </c>
      <c r="J57" s="3" t="s">
        <v>322</v>
      </c>
      <c r="K57" s="3" t="s">
        <v>323</v>
      </c>
      <c r="L57" s="5">
        <v>5676</v>
      </c>
      <c r="M57" s="21"/>
      <c r="N57" s="3"/>
      <c r="O57" s="3"/>
      <c r="P57" s="3">
        <v>1</v>
      </c>
      <c r="Q57" s="3"/>
      <c r="R57" s="3"/>
      <c r="S57" s="3"/>
      <c r="T57" s="3" t="s">
        <v>425</v>
      </c>
      <c r="U57" s="3"/>
      <c r="V57" s="3"/>
      <c r="W57" s="21"/>
      <c r="X57" s="3"/>
      <c r="Y57" s="3"/>
      <c r="Z57" s="3"/>
      <c r="AA57" s="3"/>
      <c r="AB57" s="3"/>
      <c r="AC57" s="3"/>
      <c r="AD57" s="50"/>
      <c r="AE57" s="15">
        <v>6156</v>
      </c>
      <c r="AF57" s="51"/>
      <c r="AG57" s="5">
        <v>6156</v>
      </c>
      <c r="AH57" s="47">
        <f>AG57</f>
        <v>6156</v>
      </c>
      <c r="AI57" s="3"/>
      <c r="AJ57" s="3"/>
      <c r="AK57" s="3"/>
      <c r="AL57" s="21"/>
      <c r="AM57" s="53"/>
      <c r="AN57" s="53"/>
      <c r="AO57" s="21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</row>
    <row r="58" spans="1:56" x14ac:dyDescent="0.25">
      <c r="A58" s="139">
        <v>21</v>
      </c>
      <c r="B58" s="132" t="s">
        <v>337</v>
      </c>
      <c r="C58" s="3"/>
      <c r="D58" s="3" t="s">
        <v>145</v>
      </c>
      <c r="E58" s="21"/>
      <c r="F58" s="34" t="s">
        <v>280</v>
      </c>
      <c r="G58" s="21"/>
      <c r="H58" s="3"/>
      <c r="I58" s="3" t="s">
        <v>340</v>
      </c>
      <c r="J58" s="3" t="s">
        <v>341</v>
      </c>
      <c r="K58" s="21" t="s">
        <v>342</v>
      </c>
      <c r="L58" s="5">
        <v>7979.8</v>
      </c>
      <c r="M58" s="21">
        <v>11791</v>
      </c>
      <c r="N58" s="3" t="s">
        <v>342</v>
      </c>
      <c r="O58" s="3" t="s">
        <v>343</v>
      </c>
      <c r="P58" s="3">
        <v>1</v>
      </c>
      <c r="Q58" s="3"/>
      <c r="R58" s="3"/>
      <c r="S58" s="3"/>
      <c r="T58" s="3" t="s">
        <v>130</v>
      </c>
      <c r="U58" s="3"/>
      <c r="V58" s="3"/>
      <c r="W58" s="3"/>
      <c r="X58" s="3"/>
      <c r="Y58" s="3"/>
      <c r="Z58" s="3"/>
      <c r="AA58" s="3"/>
      <c r="AB58" s="3"/>
      <c r="AC58" s="3"/>
      <c r="AD58" s="50"/>
      <c r="AE58" s="15">
        <v>7979.8</v>
      </c>
      <c r="AF58" s="51"/>
      <c r="AG58" s="5">
        <v>7979.8</v>
      </c>
      <c r="AH58" s="37">
        <f>AF58+AG58</f>
        <v>7979.8</v>
      </c>
      <c r="AI58" s="3"/>
      <c r="AJ58" s="21"/>
      <c r="AK58" s="3"/>
      <c r="AL58" s="3"/>
      <c r="AM58" s="53"/>
      <c r="AN58" s="53"/>
      <c r="AO58" s="21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</row>
    <row r="59" spans="1:56" x14ac:dyDescent="0.25">
      <c r="A59" s="139">
        <v>22</v>
      </c>
      <c r="B59" s="132" t="s">
        <v>344</v>
      </c>
      <c r="C59" s="3" t="s">
        <v>345</v>
      </c>
      <c r="D59" s="3" t="s">
        <v>289</v>
      </c>
      <c r="E59" s="54" t="s">
        <v>128</v>
      </c>
      <c r="F59" s="34" t="s">
        <v>346</v>
      </c>
      <c r="G59" s="21">
        <v>11724</v>
      </c>
      <c r="H59" s="3"/>
      <c r="I59" s="3" t="s">
        <v>348</v>
      </c>
      <c r="J59" s="3" t="s">
        <v>349</v>
      </c>
      <c r="K59" s="21" t="s">
        <v>350</v>
      </c>
      <c r="L59" s="5">
        <v>10500</v>
      </c>
      <c r="M59" s="21">
        <v>11749</v>
      </c>
      <c r="N59" s="3" t="s">
        <v>350</v>
      </c>
      <c r="O59" s="3" t="s">
        <v>351</v>
      </c>
      <c r="P59" s="3">
        <v>1</v>
      </c>
      <c r="Q59" s="3"/>
      <c r="R59" s="3"/>
      <c r="S59" s="3"/>
      <c r="T59" s="3" t="s">
        <v>352</v>
      </c>
      <c r="U59" s="3"/>
      <c r="V59" s="3"/>
      <c r="W59" s="3"/>
      <c r="X59" s="3"/>
      <c r="Y59" s="3"/>
      <c r="Z59" s="3"/>
      <c r="AA59" s="3"/>
      <c r="AB59" s="3"/>
      <c r="AC59" s="3"/>
      <c r="AD59" s="50"/>
      <c r="AE59" s="15">
        <v>10500</v>
      </c>
      <c r="AF59" s="51"/>
      <c r="AG59" s="5">
        <v>10500</v>
      </c>
      <c r="AH59" s="47">
        <f>AG59</f>
        <v>10500</v>
      </c>
      <c r="AI59" s="3"/>
      <c r="AJ59" s="21"/>
      <c r="AK59" s="3"/>
      <c r="AL59" s="3"/>
      <c r="AM59" s="53"/>
      <c r="AN59" s="53"/>
      <c r="AO59" s="21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</row>
    <row r="60" spans="1:56" x14ac:dyDescent="0.25">
      <c r="A60" s="139">
        <v>23</v>
      </c>
      <c r="B60" s="132" t="s">
        <v>431</v>
      </c>
      <c r="C60" s="3" t="s">
        <v>396</v>
      </c>
      <c r="D60" s="3" t="s">
        <v>289</v>
      </c>
      <c r="E60" s="54" t="s">
        <v>128</v>
      </c>
      <c r="F60" s="34" t="s">
        <v>432</v>
      </c>
      <c r="G60" s="21">
        <v>11725</v>
      </c>
      <c r="H60" s="3"/>
      <c r="I60" s="3" t="s">
        <v>433</v>
      </c>
      <c r="J60" s="3" t="s">
        <v>434</v>
      </c>
      <c r="K60" s="21" t="s">
        <v>323</v>
      </c>
      <c r="L60" s="5">
        <v>40800</v>
      </c>
      <c r="M60" s="21">
        <v>11748</v>
      </c>
      <c r="N60" s="3" t="s">
        <v>323</v>
      </c>
      <c r="O60" s="3" t="s">
        <v>435</v>
      </c>
      <c r="P60" s="3">
        <v>1</v>
      </c>
      <c r="Q60" s="3"/>
      <c r="R60" s="3"/>
      <c r="S60" s="3"/>
      <c r="T60" s="3" t="s">
        <v>352</v>
      </c>
      <c r="U60" s="3"/>
      <c r="V60" s="3"/>
      <c r="W60" s="3"/>
      <c r="X60" s="3"/>
      <c r="Y60" s="3"/>
      <c r="Z60" s="3"/>
      <c r="AA60" s="3"/>
      <c r="AB60" s="3"/>
      <c r="AC60" s="3"/>
      <c r="AD60" s="50"/>
      <c r="AE60" s="15">
        <v>40800</v>
      </c>
      <c r="AF60" s="51"/>
      <c r="AG60" s="5">
        <v>40800</v>
      </c>
      <c r="AH60" s="55">
        <v>40800</v>
      </c>
      <c r="AI60" s="3"/>
      <c r="AJ60" s="21"/>
      <c r="AK60" s="3"/>
      <c r="AL60" s="3"/>
      <c r="AM60" s="53"/>
      <c r="AN60" s="53"/>
      <c r="AO60" s="21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</row>
    <row r="61" spans="1:56" ht="25.5" x14ac:dyDescent="0.25">
      <c r="A61" s="139">
        <v>24</v>
      </c>
      <c r="B61" s="132"/>
      <c r="C61" s="3"/>
      <c r="D61" s="3" t="s">
        <v>145</v>
      </c>
      <c r="E61" s="54"/>
      <c r="F61" s="34" t="s">
        <v>369</v>
      </c>
      <c r="G61" s="21">
        <v>11835</v>
      </c>
      <c r="H61" s="3"/>
      <c r="I61" s="3" t="s">
        <v>370</v>
      </c>
      <c r="J61" s="3" t="s">
        <v>371</v>
      </c>
      <c r="K61" s="21" t="s">
        <v>372</v>
      </c>
      <c r="L61" s="5">
        <v>4980</v>
      </c>
      <c r="M61" s="21"/>
      <c r="N61" s="3"/>
      <c r="O61" s="3"/>
      <c r="P61" s="3">
        <v>1</v>
      </c>
      <c r="Q61" s="3"/>
      <c r="R61" s="3"/>
      <c r="S61" s="3"/>
      <c r="T61" s="3" t="s">
        <v>141</v>
      </c>
      <c r="U61" s="3"/>
      <c r="V61" s="3"/>
      <c r="W61" s="3"/>
      <c r="X61" s="3"/>
      <c r="Y61" s="3"/>
      <c r="Z61" s="3"/>
      <c r="AA61" s="3"/>
      <c r="AB61" s="3"/>
      <c r="AC61" s="3"/>
      <c r="AD61" s="50"/>
      <c r="AE61" s="15">
        <v>4980</v>
      </c>
      <c r="AF61" s="51"/>
      <c r="AG61" s="5">
        <v>4980</v>
      </c>
      <c r="AH61" s="56">
        <f t="shared" ref="AH61:AH67" si="4">AF61+AG61</f>
        <v>4980</v>
      </c>
      <c r="AI61" s="3"/>
      <c r="AJ61" s="21"/>
      <c r="AK61" s="3"/>
      <c r="AL61" s="3"/>
      <c r="AM61" s="48" t="s">
        <v>153</v>
      </c>
      <c r="AN61" s="48" t="s">
        <v>154</v>
      </c>
      <c r="AO61" s="21">
        <v>11835</v>
      </c>
      <c r="AP61" s="3" t="s">
        <v>373</v>
      </c>
      <c r="AQ61" s="21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</row>
    <row r="62" spans="1:56" ht="25.5" x14ac:dyDescent="0.25">
      <c r="A62" s="139">
        <f>A61+1</f>
        <v>25</v>
      </c>
      <c r="B62" s="132" t="s">
        <v>374</v>
      </c>
      <c r="C62" s="3"/>
      <c r="D62" s="3" t="s">
        <v>145</v>
      </c>
      <c r="E62" s="54"/>
      <c r="F62" s="34" t="s">
        <v>375</v>
      </c>
      <c r="G62" s="21">
        <v>11758</v>
      </c>
      <c r="H62" s="3"/>
      <c r="I62" s="3" t="s">
        <v>376</v>
      </c>
      <c r="J62" s="3" t="s">
        <v>377</v>
      </c>
      <c r="K62" s="21" t="s">
        <v>331</v>
      </c>
      <c r="L62" s="5">
        <v>3242</v>
      </c>
      <c r="M62" s="21"/>
      <c r="N62" s="3"/>
      <c r="O62" s="3"/>
      <c r="P62" s="3">
        <v>1</v>
      </c>
      <c r="Q62" s="3"/>
      <c r="R62" s="3"/>
      <c r="S62" s="3"/>
      <c r="T62" s="3" t="s">
        <v>130</v>
      </c>
      <c r="U62" s="3"/>
      <c r="V62" s="3"/>
      <c r="W62" s="3"/>
      <c r="X62" s="3"/>
      <c r="Y62" s="3"/>
      <c r="Z62" s="3"/>
      <c r="AA62" s="3"/>
      <c r="AB62" s="3"/>
      <c r="AC62" s="3"/>
      <c r="AD62" s="50"/>
      <c r="AE62" s="15">
        <v>3242</v>
      </c>
      <c r="AF62" s="51"/>
      <c r="AG62" s="5">
        <v>3242</v>
      </c>
      <c r="AH62" s="56">
        <f t="shared" si="4"/>
        <v>3242</v>
      </c>
      <c r="AI62" s="3"/>
      <c r="AJ62" s="21"/>
      <c r="AK62" s="3"/>
      <c r="AL62" s="3"/>
      <c r="AM62" s="53" t="s">
        <v>153</v>
      </c>
      <c r="AN62" s="48" t="s">
        <v>154</v>
      </c>
      <c r="AO62" s="21">
        <v>11758</v>
      </c>
      <c r="AP62" s="3" t="s">
        <v>378</v>
      </c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</row>
    <row r="63" spans="1:56" x14ac:dyDescent="0.25">
      <c r="A63" s="139">
        <f t="shared" ref="A63:A64" si="5">A62+1</f>
        <v>26</v>
      </c>
      <c r="B63" s="132" t="s">
        <v>379</v>
      </c>
      <c r="C63" s="3" t="s">
        <v>380</v>
      </c>
      <c r="D63" s="3" t="s">
        <v>289</v>
      </c>
      <c r="E63" s="54" t="s">
        <v>273</v>
      </c>
      <c r="F63" s="34" t="s">
        <v>381</v>
      </c>
      <c r="G63" s="21">
        <v>11760</v>
      </c>
      <c r="H63" s="3" t="s">
        <v>345</v>
      </c>
      <c r="I63" s="3" t="s">
        <v>382</v>
      </c>
      <c r="J63" s="3" t="s">
        <v>383</v>
      </c>
      <c r="K63" s="21" t="s">
        <v>384</v>
      </c>
      <c r="L63" s="5">
        <v>614249.17000000004</v>
      </c>
      <c r="M63" s="86">
        <v>11795</v>
      </c>
      <c r="N63" s="3" t="s">
        <v>384</v>
      </c>
      <c r="O63" s="3" t="s">
        <v>385</v>
      </c>
      <c r="P63" s="3">
        <v>1</v>
      </c>
      <c r="Q63" s="3"/>
      <c r="R63" s="3"/>
      <c r="S63" s="3"/>
      <c r="T63" s="3" t="s">
        <v>141</v>
      </c>
      <c r="U63" s="3"/>
      <c r="V63" s="3"/>
      <c r="W63" s="3"/>
      <c r="X63" s="3"/>
      <c r="Y63" s="3"/>
      <c r="Z63" s="3"/>
      <c r="AA63" s="3"/>
      <c r="AB63" s="3"/>
      <c r="AC63" s="3"/>
      <c r="AD63" s="50"/>
      <c r="AE63" s="15">
        <f>L63</f>
        <v>614249.17000000004</v>
      </c>
      <c r="AF63" s="51"/>
      <c r="AG63" s="5">
        <f>20676.52+20676.52+20676.52+26817.89+26817.89+26812.89+26812.89+26812.89</f>
        <v>196104.01</v>
      </c>
      <c r="AH63" s="56">
        <f t="shared" si="4"/>
        <v>196104.01</v>
      </c>
      <c r="AI63" s="3"/>
      <c r="AJ63" s="21"/>
      <c r="AK63" s="3"/>
      <c r="AL63" s="3"/>
      <c r="AM63" s="53"/>
      <c r="AN63" s="53"/>
      <c r="AO63" s="21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</row>
    <row r="64" spans="1:56" x14ac:dyDescent="0.25">
      <c r="A64" s="139">
        <f t="shared" si="5"/>
        <v>27</v>
      </c>
      <c r="B64" s="132" t="s">
        <v>386</v>
      </c>
      <c r="C64" s="3" t="s">
        <v>387</v>
      </c>
      <c r="D64" s="3" t="s">
        <v>289</v>
      </c>
      <c r="E64" s="54" t="s">
        <v>273</v>
      </c>
      <c r="F64" s="34" t="s">
        <v>388</v>
      </c>
      <c r="G64" s="21">
        <v>11770</v>
      </c>
      <c r="H64" s="3"/>
      <c r="I64" s="3" t="s">
        <v>390</v>
      </c>
      <c r="J64" s="3" t="s">
        <v>391</v>
      </c>
      <c r="K64" s="21" t="s">
        <v>392</v>
      </c>
      <c r="L64" s="5">
        <v>151200</v>
      </c>
      <c r="M64" s="21">
        <v>11839</v>
      </c>
      <c r="N64" s="3" t="s">
        <v>392</v>
      </c>
      <c r="O64" s="3" t="s">
        <v>393</v>
      </c>
      <c r="P64" s="3">
        <v>1</v>
      </c>
      <c r="Q64" s="3"/>
      <c r="R64" s="3"/>
      <c r="S64" s="3"/>
      <c r="T64" s="3" t="s">
        <v>141</v>
      </c>
      <c r="U64" s="3"/>
      <c r="V64" s="3"/>
      <c r="W64" s="21"/>
      <c r="X64" s="3"/>
      <c r="Y64" s="3"/>
      <c r="Z64" s="3"/>
      <c r="AA64" s="3"/>
      <c r="AB64" s="3"/>
      <c r="AC64" s="3"/>
      <c r="AD64" s="50"/>
      <c r="AE64" s="15">
        <f>L64</f>
        <v>151200</v>
      </c>
      <c r="AF64" s="51"/>
      <c r="AG64" s="5">
        <f>7200+9000+9000+9000+9000+9000+9000</f>
        <v>61200</v>
      </c>
      <c r="AH64" s="56">
        <f t="shared" si="4"/>
        <v>61200</v>
      </c>
      <c r="AI64" s="3"/>
      <c r="AJ64" s="21"/>
      <c r="AK64" s="3"/>
      <c r="AL64" s="3"/>
      <c r="AM64" s="53"/>
      <c r="AN64" s="53"/>
      <c r="AO64" s="21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</row>
    <row r="65" spans="1:56" x14ac:dyDescent="0.25">
      <c r="A65" s="139">
        <v>28</v>
      </c>
      <c r="B65" s="132" t="s">
        <v>386</v>
      </c>
      <c r="C65" s="3" t="s">
        <v>387</v>
      </c>
      <c r="D65" s="3" t="s">
        <v>289</v>
      </c>
      <c r="E65" s="54" t="s">
        <v>273</v>
      </c>
      <c r="F65" s="34" t="s">
        <v>388</v>
      </c>
      <c r="G65" s="21">
        <v>11770</v>
      </c>
      <c r="H65" s="3" t="s">
        <v>486</v>
      </c>
      <c r="I65" s="3" t="s">
        <v>390</v>
      </c>
      <c r="J65" s="3" t="s">
        <v>391</v>
      </c>
      <c r="K65" s="21" t="s">
        <v>484</v>
      </c>
      <c r="L65" s="5">
        <v>151200</v>
      </c>
      <c r="M65" s="21">
        <v>11969</v>
      </c>
      <c r="N65" s="3" t="s">
        <v>484</v>
      </c>
      <c r="O65" s="3" t="s">
        <v>485</v>
      </c>
      <c r="P65" s="3">
        <v>1</v>
      </c>
      <c r="Q65" s="3"/>
      <c r="R65" s="3"/>
      <c r="S65" s="3"/>
      <c r="T65" s="3" t="s">
        <v>141</v>
      </c>
      <c r="U65" s="3"/>
      <c r="V65" s="3"/>
      <c r="W65" s="21"/>
      <c r="X65" s="3"/>
      <c r="Y65" s="3" t="s">
        <v>484</v>
      </c>
      <c r="Z65" s="3" t="s">
        <v>485</v>
      </c>
      <c r="AA65" s="3"/>
      <c r="AB65" s="3"/>
      <c r="AC65" s="3"/>
      <c r="AD65" s="50"/>
      <c r="AE65" s="15">
        <f>L65</f>
        <v>151200</v>
      </c>
      <c r="AF65" s="51"/>
      <c r="AG65" s="5"/>
      <c r="AH65" s="56">
        <f>AE65</f>
        <v>151200</v>
      </c>
      <c r="AI65" s="3"/>
      <c r="AJ65" s="21"/>
      <c r="AK65" s="3"/>
      <c r="AL65" s="3"/>
      <c r="AM65" s="53"/>
      <c r="AN65" s="53"/>
      <c r="AO65" s="21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</row>
    <row r="66" spans="1:56" x14ac:dyDescent="0.25">
      <c r="A66" s="139">
        <f>A65+1</f>
        <v>29</v>
      </c>
      <c r="B66" s="132" t="s">
        <v>394</v>
      </c>
      <c r="C66" s="3"/>
      <c r="D66" s="3" t="s">
        <v>209</v>
      </c>
      <c r="E66" s="54" t="s">
        <v>273</v>
      </c>
      <c r="F66" s="34" t="s">
        <v>395</v>
      </c>
      <c r="G66" s="21"/>
      <c r="H66" s="3" t="s">
        <v>396</v>
      </c>
      <c r="I66" s="3" t="s">
        <v>400</v>
      </c>
      <c r="J66" s="3" t="s">
        <v>401</v>
      </c>
      <c r="K66" s="21" t="s">
        <v>402</v>
      </c>
      <c r="L66" s="5">
        <v>30000</v>
      </c>
      <c r="M66" s="21">
        <v>11779</v>
      </c>
      <c r="N66" s="3" t="s">
        <v>402</v>
      </c>
      <c r="O66" s="3" t="s">
        <v>403</v>
      </c>
      <c r="P66" s="3">
        <v>1</v>
      </c>
      <c r="Q66" s="3"/>
      <c r="R66" s="3"/>
      <c r="S66" s="3"/>
      <c r="T66" s="3" t="s">
        <v>404</v>
      </c>
      <c r="U66" s="3"/>
      <c r="V66" s="3"/>
      <c r="W66" s="3"/>
      <c r="X66" s="3"/>
      <c r="Y66" s="3"/>
      <c r="Z66" s="3"/>
      <c r="AA66" s="3"/>
      <c r="AB66" s="3"/>
      <c r="AC66" s="3"/>
      <c r="AD66" s="50"/>
      <c r="AE66" s="15">
        <v>30000</v>
      </c>
      <c r="AF66" s="51"/>
      <c r="AG66" s="5">
        <f>6351.04+2344.84+1262.26+8503.65</f>
        <v>18461.79</v>
      </c>
      <c r="AH66" s="56">
        <f>AG66</f>
        <v>18461.79</v>
      </c>
      <c r="AI66" s="3"/>
      <c r="AJ66" s="21"/>
      <c r="AK66" s="3"/>
      <c r="AL66" s="3"/>
      <c r="AM66" s="53"/>
      <c r="AN66" s="53"/>
      <c r="AO66" s="21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</row>
    <row r="67" spans="1:56" ht="25.5" x14ac:dyDescent="0.25">
      <c r="A67" s="139">
        <f t="shared" ref="A67:A74" si="6">A66+1</f>
        <v>30</v>
      </c>
      <c r="B67" s="132" t="s">
        <v>407</v>
      </c>
      <c r="C67" s="3"/>
      <c r="D67" s="3" t="s">
        <v>408</v>
      </c>
      <c r="E67" s="54" t="s">
        <v>409</v>
      </c>
      <c r="F67" s="34" t="s">
        <v>410</v>
      </c>
      <c r="G67" s="21"/>
      <c r="H67" s="3" t="s">
        <v>389</v>
      </c>
      <c r="I67" s="3" t="s">
        <v>269</v>
      </c>
      <c r="J67" s="75" t="s">
        <v>411</v>
      </c>
      <c r="K67" s="21" t="s">
        <v>412</v>
      </c>
      <c r="L67" s="5">
        <v>179284</v>
      </c>
      <c r="M67" s="21">
        <v>11804</v>
      </c>
      <c r="N67" s="3" t="s">
        <v>412</v>
      </c>
      <c r="O67" s="3" t="s">
        <v>413</v>
      </c>
      <c r="P67" s="3">
        <v>1</v>
      </c>
      <c r="Q67" s="3"/>
      <c r="R67" s="3"/>
      <c r="S67" s="3"/>
      <c r="T67" s="3" t="s">
        <v>141</v>
      </c>
      <c r="U67" s="3"/>
      <c r="V67" s="3"/>
      <c r="W67" s="3"/>
      <c r="X67" s="3"/>
      <c r="Y67" s="3"/>
      <c r="Z67" s="3"/>
      <c r="AA67" s="3"/>
      <c r="AB67" s="3"/>
      <c r="AC67" s="3"/>
      <c r="AD67" s="50"/>
      <c r="AE67" s="15">
        <f>L67</f>
        <v>179284</v>
      </c>
      <c r="AF67" s="51"/>
      <c r="AG67" s="5">
        <f>14940.33+14940.33+14940.33</f>
        <v>44820.99</v>
      </c>
      <c r="AH67" s="56">
        <f t="shared" si="4"/>
        <v>44820.99</v>
      </c>
      <c r="AI67" s="3"/>
      <c r="AJ67" s="21"/>
      <c r="AK67" s="3"/>
      <c r="AL67" s="3"/>
      <c r="AM67" s="53"/>
      <c r="AN67" s="53"/>
      <c r="AO67" s="21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</row>
    <row r="68" spans="1:56" x14ac:dyDescent="0.25">
      <c r="A68" s="139">
        <f t="shared" si="6"/>
        <v>31</v>
      </c>
      <c r="B68" s="132" t="s">
        <v>436</v>
      </c>
      <c r="C68" s="57">
        <v>42614</v>
      </c>
      <c r="D68" s="3" t="s">
        <v>289</v>
      </c>
      <c r="E68" s="54" t="s">
        <v>409</v>
      </c>
      <c r="F68" s="34" t="s">
        <v>437</v>
      </c>
      <c r="G68" s="21">
        <v>11913</v>
      </c>
      <c r="H68" s="3"/>
      <c r="I68" s="3" t="s">
        <v>438</v>
      </c>
      <c r="J68" s="75" t="s">
        <v>439</v>
      </c>
      <c r="K68" s="21" t="s">
        <v>440</v>
      </c>
      <c r="L68" s="5">
        <v>14400</v>
      </c>
      <c r="M68" s="21"/>
      <c r="N68" s="3"/>
      <c r="O68" s="3"/>
      <c r="P68" s="3">
        <v>1</v>
      </c>
      <c r="Q68" s="3"/>
      <c r="R68" s="3"/>
      <c r="S68" s="3"/>
      <c r="T68" s="3" t="s">
        <v>141</v>
      </c>
      <c r="U68" s="3"/>
      <c r="V68" s="3"/>
      <c r="W68" s="3"/>
      <c r="X68" s="3"/>
      <c r="Y68" s="3"/>
      <c r="Z68" s="3"/>
      <c r="AA68" s="3"/>
      <c r="AB68" s="3"/>
      <c r="AC68" s="3"/>
      <c r="AD68" s="50"/>
      <c r="AE68" s="15">
        <v>14400</v>
      </c>
      <c r="AF68" s="51"/>
      <c r="AG68" s="5">
        <v>14400</v>
      </c>
      <c r="AH68" s="56">
        <v>14400</v>
      </c>
      <c r="AI68" s="3"/>
      <c r="AJ68" s="21"/>
      <c r="AK68" s="3"/>
      <c r="AL68" s="3"/>
      <c r="AM68" s="53"/>
      <c r="AN68" s="53"/>
      <c r="AO68" s="21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</row>
    <row r="69" spans="1:56" ht="25.5" x14ac:dyDescent="0.25">
      <c r="A69" s="139">
        <f t="shared" si="6"/>
        <v>32</v>
      </c>
      <c r="B69" s="132" t="s">
        <v>441</v>
      </c>
      <c r="C69" s="3"/>
      <c r="D69" s="3" t="s">
        <v>145</v>
      </c>
      <c r="E69" s="54"/>
      <c r="F69" s="34" t="s">
        <v>442</v>
      </c>
      <c r="G69" s="21"/>
      <c r="H69" s="3"/>
      <c r="I69" s="3" t="s">
        <v>443</v>
      </c>
      <c r="J69" s="75" t="s">
        <v>444</v>
      </c>
      <c r="K69" s="21" t="s">
        <v>414</v>
      </c>
      <c r="L69" s="5">
        <v>6380</v>
      </c>
      <c r="M69" s="21"/>
      <c r="N69" s="3"/>
      <c r="O69" s="3"/>
      <c r="P69" s="3">
        <v>1</v>
      </c>
      <c r="Q69" s="3"/>
      <c r="R69" s="3"/>
      <c r="S69" s="3"/>
      <c r="T69" s="3" t="s">
        <v>352</v>
      </c>
      <c r="U69" s="3"/>
      <c r="V69" s="3"/>
      <c r="W69" s="3"/>
      <c r="X69" s="3"/>
      <c r="Y69" s="3"/>
      <c r="Z69" s="3"/>
      <c r="AA69" s="3"/>
      <c r="AB69" s="3"/>
      <c r="AC69" s="3"/>
      <c r="AD69" s="50"/>
      <c r="AE69" s="15">
        <v>6380</v>
      </c>
      <c r="AF69" s="51"/>
      <c r="AG69" s="5">
        <v>6380</v>
      </c>
      <c r="AH69" s="56">
        <v>6380</v>
      </c>
      <c r="AI69" s="3"/>
      <c r="AJ69" s="21"/>
      <c r="AK69" s="3"/>
      <c r="AL69" s="3"/>
      <c r="AM69" s="53" t="s">
        <v>153</v>
      </c>
      <c r="AN69" s="48" t="s">
        <v>154</v>
      </c>
      <c r="AO69" s="21">
        <v>11912</v>
      </c>
      <c r="AP69" s="3" t="s">
        <v>445</v>
      </c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</row>
    <row r="70" spans="1:56" ht="25.5" x14ac:dyDescent="0.25">
      <c r="A70" s="139">
        <f t="shared" si="6"/>
        <v>33</v>
      </c>
      <c r="B70" s="132" t="s">
        <v>446</v>
      </c>
      <c r="C70" s="3"/>
      <c r="D70" s="3" t="s">
        <v>145</v>
      </c>
      <c r="E70" s="54"/>
      <c r="F70" s="34" t="s">
        <v>447</v>
      </c>
      <c r="G70" s="21"/>
      <c r="H70" s="3"/>
      <c r="I70" s="3" t="s">
        <v>448</v>
      </c>
      <c r="J70" s="75" t="s">
        <v>449</v>
      </c>
      <c r="K70" s="21" t="s">
        <v>450</v>
      </c>
      <c r="L70" s="5">
        <v>7392</v>
      </c>
      <c r="M70" s="21"/>
      <c r="N70" s="3"/>
      <c r="O70" s="3"/>
      <c r="P70" s="3">
        <v>1</v>
      </c>
      <c r="Q70" s="3"/>
      <c r="R70" s="3"/>
      <c r="S70" s="3"/>
      <c r="T70" s="3" t="s">
        <v>141</v>
      </c>
      <c r="U70" s="3"/>
      <c r="V70" s="3"/>
      <c r="W70" s="3"/>
      <c r="X70" s="3"/>
      <c r="Y70" s="3"/>
      <c r="Z70" s="3"/>
      <c r="AA70" s="3"/>
      <c r="AB70" s="3"/>
      <c r="AC70" s="3"/>
      <c r="AD70" s="50"/>
      <c r="AE70" s="15">
        <v>7392</v>
      </c>
      <c r="AF70" s="51"/>
      <c r="AG70" s="5">
        <v>7392</v>
      </c>
      <c r="AH70" s="56">
        <v>7392</v>
      </c>
      <c r="AI70" s="3"/>
      <c r="AJ70" s="21"/>
      <c r="AK70" s="3"/>
      <c r="AL70" s="3"/>
      <c r="AM70" s="53" t="s">
        <v>153</v>
      </c>
      <c r="AN70" s="48" t="s">
        <v>154</v>
      </c>
      <c r="AO70" s="21">
        <v>11931</v>
      </c>
      <c r="AP70" s="3" t="s">
        <v>451</v>
      </c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</row>
    <row r="71" spans="1:56" ht="25.5" x14ac:dyDescent="0.25">
      <c r="A71" s="139">
        <f t="shared" si="6"/>
        <v>34</v>
      </c>
      <c r="B71" s="132" t="s">
        <v>457</v>
      </c>
      <c r="C71" s="3"/>
      <c r="D71" s="3" t="s">
        <v>145</v>
      </c>
      <c r="E71" s="54"/>
      <c r="F71" s="34" t="s">
        <v>452</v>
      </c>
      <c r="G71" s="21"/>
      <c r="H71" s="3"/>
      <c r="I71" s="3" t="s">
        <v>453</v>
      </c>
      <c r="J71" s="75" t="s">
        <v>454</v>
      </c>
      <c r="K71" s="21" t="s">
        <v>455</v>
      </c>
      <c r="L71" s="5">
        <v>4000</v>
      </c>
      <c r="M71" s="21"/>
      <c r="N71" s="3"/>
      <c r="O71" s="3"/>
      <c r="P71" s="3">
        <v>1</v>
      </c>
      <c r="Q71" s="3"/>
      <c r="R71" s="3"/>
      <c r="S71" s="3"/>
      <c r="T71" s="3" t="s">
        <v>456</v>
      </c>
      <c r="U71" s="3"/>
      <c r="V71" s="3"/>
      <c r="W71" s="3"/>
      <c r="X71" s="3"/>
      <c r="Y71" s="3"/>
      <c r="Z71" s="3"/>
      <c r="AA71" s="3"/>
      <c r="AB71" s="3"/>
      <c r="AC71" s="3"/>
      <c r="AD71" s="50"/>
      <c r="AE71" s="15">
        <v>4000</v>
      </c>
      <c r="AF71" s="51"/>
      <c r="AG71" s="5">
        <v>4000</v>
      </c>
      <c r="AH71" s="56">
        <v>4000</v>
      </c>
      <c r="AI71" s="3"/>
      <c r="AJ71" s="21"/>
      <c r="AK71" s="3"/>
      <c r="AL71" s="3"/>
      <c r="AM71" s="53" t="s">
        <v>153</v>
      </c>
      <c r="AN71" s="48" t="s">
        <v>154</v>
      </c>
      <c r="AO71" s="21">
        <v>11911</v>
      </c>
      <c r="AP71" s="3" t="s">
        <v>414</v>
      </c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</row>
    <row r="72" spans="1:56" ht="25.5" x14ac:dyDescent="0.25">
      <c r="A72" s="139">
        <f t="shared" si="6"/>
        <v>35</v>
      </c>
      <c r="B72" s="132"/>
      <c r="C72" s="3"/>
      <c r="D72" s="3" t="s">
        <v>145</v>
      </c>
      <c r="E72" s="54"/>
      <c r="F72" s="34" t="s">
        <v>458</v>
      </c>
      <c r="G72" s="21"/>
      <c r="H72" s="3" t="s">
        <v>312</v>
      </c>
      <c r="I72" s="3" t="s">
        <v>459</v>
      </c>
      <c r="J72" s="75" t="s">
        <v>460</v>
      </c>
      <c r="K72" s="21" t="s">
        <v>342</v>
      </c>
      <c r="L72" s="5">
        <v>14223.33</v>
      </c>
      <c r="M72" s="21">
        <v>11843</v>
      </c>
      <c r="N72" s="3" t="s">
        <v>342</v>
      </c>
      <c r="O72" s="3" t="s">
        <v>365</v>
      </c>
      <c r="P72" s="3">
        <v>1</v>
      </c>
      <c r="Q72" s="3"/>
      <c r="R72" s="3"/>
      <c r="S72" s="3"/>
      <c r="T72" s="3" t="s">
        <v>141</v>
      </c>
      <c r="U72" s="3"/>
      <c r="V72" s="3"/>
      <c r="W72" s="3"/>
      <c r="X72" s="3"/>
      <c r="Y72" s="3"/>
      <c r="Z72" s="3"/>
      <c r="AA72" s="3"/>
      <c r="AB72" s="3"/>
      <c r="AC72" s="3"/>
      <c r="AD72" s="50"/>
      <c r="AE72" s="15">
        <v>14223.33</v>
      </c>
      <c r="AF72" s="51"/>
      <c r="AG72" s="5">
        <v>14223.33</v>
      </c>
      <c r="AH72" s="56">
        <v>14223.33</v>
      </c>
      <c r="AI72" s="3"/>
      <c r="AJ72" s="21"/>
      <c r="AK72" s="3"/>
      <c r="AL72" s="3"/>
      <c r="AM72" s="53" t="s">
        <v>153</v>
      </c>
      <c r="AN72" s="48" t="s">
        <v>154</v>
      </c>
      <c r="AO72" s="21">
        <v>11786</v>
      </c>
      <c r="AP72" s="3" t="s">
        <v>461</v>
      </c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</row>
    <row r="73" spans="1:56" ht="25.5" x14ac:dyDescent="0.25">
      <c r="A73" s="139">
        <f t="shared" si="6"/>
        <v>36</v>
      </c>
      <c r="B73" s="132" t="s">
        <v>473</v>
      </c>
      <c r="C73" s="3"/>
      <c r="D73" s="3" t="s">
        <v>145</v>
      </c>
      <c r="E73" s="54"/>
      <c r="F73" s="34" t="s">
        <v>474</v>
      </c>
      <c r="G73" s="21"/>
      <c r="H73" s="3"/>
      <c r="I73" s="3" t="s">
        <v>475</v>
      </c>
      <c r="J73" s="75" t="s">
        <v>476</v>
      </c>
      <c r="K73" s="21" t="s">
        <v>477</v>
      </c>
      <c r="L73" s="5">
        <v>6700</v>
      </c>
      <c r="M73" s="21"/>
      <c r="N73" s="3"/>
      <c r="O73" s="3"/>
      <c r="P73" s="3">
        <v>1</v>
      </c>
      <c r="Q73" s="3"/>
      <c r="R73" s="3"/>
      <c r="S73" s="3"/>
      <c r="T73" s="3" t="s">
        <v>141</v>
      </c>
      <c r="U73" s="3"/>
      <c r="V73" s="3"/>
      <c r="W73" s="3"/>
      <c r="X73" s="3"/>
      <c r="Y73" s="3"/>
      <c r="Z73" s="3"/>
      <c r="AA73" s="3"/>
      <c r="AB73" s="3"/>
      <c r="AC73" s="3"/>
      <c r="AD73" s="50"/>
      <c r="AE73" s="15">
        <v>6700</v>
      </c>
      <c r="AF73" s="51"/>
      <c r="AG73" s="5">
        <v>6700</v>
      </c>
      <c r="AH73" s="56">
        <v>6700</v>
      </c>
      <c r="AI73" s="3"/>
      <c r="AJ73" s="21"/>
      <c r="AK73" s="3"/>
      <c r="AL73" s="3"/>
      <c r="AM73" s="53" t="s">
        <v>153</v>
      </c>
      <c r="AN73" s="48" t="s">
        <v>154</v>
      </c>
      <c r="AO73" s="21">
        <v>11957</v>
      </c>
      <c r="AP73" s="3" t="s">
        <v>478</v>
      </c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</row>
    <row r="74" spans="1:56" ht="25.5" x14ac:dyDescent="0.25">
      <c r="A74" s="139">
        <f t="shared" si="6"/>
        <v>37</v>
      </c>
      <c r="B74" s="132" t="s">
        <v>479</v>
      </c>
      <c r="C74" s="3" t="s">
        <v>480</v>
      </c>
      <c r="D74" s="3" t="s">
        <v>289</v>
      </c>
      <c r="E74" s="54" t="s">
        <v>409</v>
      </c>
      <c r="F74" s="34" t="s">
        <v>481</v>
      </c>
      <c r="G74" s="21">
        <v>11954</v>
      </c>
      <c r="H74" s="3" t="s">
        <v>465</v>
      </c>
      <c r="I74" s="3" t="s">
        <v>482</v>
      </c>
      <c r="J74" s="75" t="s">
        <v>483</v>
      </c>
      <c r="K74" s="21" t="s">
        <v>484</v>
      </c>
      <c r="L74" s="5">
        <v>2503482</v>
      </c>
      <c r="M74" s="21">
        <v>11969</v>
      </c>
      <c r="N74" s="3" t="s">
        <v>484</v>
      </c>
      <c r="O74" s="3" t="s">
        <v>485</v>
      </c>
      <c r="P74" s="3">
        <v>1</v>
      </c>
      <c r="Q74" s="3"/>
      <c r="R74" s="3"/>
      <c r="S74" s="3"/>
      <c r="T74" s="3" t="s">
        <v>130</v>
      </c>
      <c r="U74" s="3"/>
      <c r="V74" s="3"/>
      <c r="W74" s="3"/>
      <c r="X74" s="3"/>
      <c r="Y74" s="3"/>
      <c r="Z74" s="3"/>
      <c r="AA74" s="3"/>
      <c r="AB74" s="3"/>
      <c r="AC74" s="3"/>
      <c r="AD74" s="50"/>
      <c r="AE74" s="15">
        <f>L74</f>
        <v>2503482</v>
      </c>
      <c r="AF74" s="51"/>
      <c r="AG74" s="5"/>
      <c r="AH74" s="56">
        <f>AE74</f>
        <v>2503482</v>
      </c>
      <c r="AI74" s="3"/>
      <c r="AJ74" s="21"/>
      <c r="AK74" s="3"/>
      <c r="AL74" s="3"/>
      <c r="AM74" s="53"/>
      <c r="AN74" s="53"/>
      <c r="AO74" s="21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</row>
    <row r="75" spans="1:56" ht="13.5" thickBot="1" x14ac:dyDescent="0.3">
      <c r="A75" s="144"/>
      <c r="B75" s="131"/>
      <c r="C75" s="33"/>
      <c r="D75" s="33"/>
      <c r="E75" s="145"/>
      <c r="F75" s="34"/>
      <c r="G75" s="35"/>
      <c r="H75" s="33"/>
      <c r="I75" s="33"/>
      <c r="J75" s="33"/>
      <c r="K75" s="35"/>
      <c r="L75" s="82"/>
      <c r="M75" s="35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146"/>
      <c r="AE75" s="36"/>
      <c r="AF75" s="147"/>
      <c r="AG75" s="82"/>
      <c r="AH75" s="37"/>
      <c r="AI75" s="33"/>
      <c r="AJ75" s="35"/>
      <c r="AK75" s="33"/>
      <c r="AL75" s="33"/>
      <c r="AM75" s="148"/>
      <c r="AN75" s="148"/>
      <c r="AO75" s="35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</row>
    <row r="76" spans="1:56" ht="15.75" thickBot="1" x14ac:dyDescent="0.3">
      <c r="A76" s="149" t="s">
        <v>6</v>
      </c>
      <c r="B76" s="150"/>
      <c r="C76" s="150"/>
      <c r="D76" s="150"/>
      <c r="E76" s="150"/>
      <c r="F76" s="150"/>
      <c r="G76" s="150"/>
      <c r="H76" s="150"/>
      <c r="I76" s="150"/>
      <c r="J76" s="150"/>
      <c r="K76" s="151"/>
      <c r="L76" s="152">
        <f>SUM(L18:L75)</f>
        <v>14062710.950000001</v>
      </c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4">
        <f t="shared" ref="AC76:AH76" si="7">SUM(AC18:AC75)</f>
        <v>1272028.71</v>
      </c>
      <c r="AD76" s="155">
        <f t="shared" si="7"/>
        <v>60389.73</v>
      </c>
      <c r="AE76" s="154">
        <f t="shared" si="7"/>
        <v>13939433.120000001</v>
      </c>
      <c r="AF76" s="156">
        <f t="shared" si="7"/>
        <v>5990717.7600000007</v>
      </c>
      <c r="AG76" s="154">
        <f t="shared" si="7"/>
        <v>4716917.47</v>
      </c>
      <c r="AH76" s="154">
        <f t="shared" si="7"/>
        <v>13362317.230000002</v>
      </c>
      <c r="AI76" s="157"/>
      <c r="AJ76" s="158"/>
      <c r="AK76" s="158"/>
      <c r="AL76" s="159"/>
      <c r="AM76" s="157"/>
      <c r="AN76" s="160"/>
      <c r="AO76" s="160"/>
      <c r="AP76" s="160"/>
      <c r="AQ76" s="160"/>
      <c r="AR76" s="161"/>
      <c r="AS76" s="162"/>
      <c r="AT76" s="163"/>
      <c r="AU76" s="163"/>
      <c r="AV76" s="163"/>
      <c r="AW76" s="163"/>
      <c r="AX76" s="163"/>
      <c r="AY76" s="163"/>
      <c r="AZ76" s="163"/>
      <c r="BA76" s="163"/>
      <c r="BB76" s="163"/>
      <c r="BC76" s="163"/>
      <c r="BD76" s="164"/>
    </row>
    <row r="77" spans="1:56" x14ac:dyDescent="0.25">
      <c r="AE77" s="59"/>
    </row>
    <row r="78" spans="1:56" s="90" customFormat="1" ht="15" x14ac:dyDescent="0.25">
      <c r="A78" s="88" t="s">
        <v>504</v>
      </c>
      <c r="B78" s="88"/>
      <c r="C78" s="88"/>
      <c r="D78" s="88"/>
      <c r="E78" s="88"/>
      <c r="L78" s="165"/>
      <c r="AE78" s="91"/>
    </row>
    <row r="79" spans="1:56" s="90" customFormat="1" ht="15" x14ac:dyDescent="0.25">
      <c r="A79" s="88" t="s">
        <v>505</v>
      </c>
      <c r="B79" s="88"/>
      <c r="C79" s="88"/>
      <c r="D79" s="88"/>
      <c r="E79" s="88"/>
      <c r="F79" s="88"/>
      <c r="L79" s="165"/>
      <c r="AE79" s="91"/>
    </row>
    <row r="80" spans="1:56" x14ac:dyDescent="0.25">
      <c r="AE80" s="59"/>
    </row>
    <row r="81" spans="31:31" x14ac:dyDescent="0.25">
      <c r="AE81" s="59"/>
    </row>
    <row r="82" spans="31:31" x14ac:dyDescent="0.25">
      <c r="AE82" s="59"/>
    </row>
    <row r="83" spans="31:31" x14ac:dyDescent="0.25">
      <c r="AE83" s="59"/>
    </row>
    <row r="84" spans="31:31" x14ac:dyDescent="0.25">
      <c r="AE84" s="59"/>
    </row>
    <row r="85" spans="31:31" x14ac:dyDescent="0.25">
      <c r="AE85" s="59"/>
    </row>
    <row r="86" spans="31:31" x14ac:dyDescent="0.25">
      <c r="AE86" s="59"/>
    </row>
    <row r="87" spans="31:31" x14ac:dyDescent="0.25">
      <c r="AE87" s="59"/>
    </row>
    <row r="88" spans="31:31" x14ac:dyDescent="0.25">
      <c r="AE88" s="59"/>
    </row>
    <row r="89" spans="31:31" x14ac:dyDescent="0.25">
      <c r="AE89" s="59"/>
    </row>
    <row r="90" spans="31:31" x14ac:dyDescent="0.25">
      <c r="AE90" s="59"/>
    </row>
    <row r="91" spans="31:31" x14ac:dyDescent="0.25">
      <c r="AE91" s="59"/>
    </row>
    <row r="92" spans="31:31" x14ac:dyDescent="0.25">
      <c r="AE92" s="59"/>
    </row>
    <row r="93" spans="31:31" x14ac:dyDescent="0.25">
      <c r="AE93" s="59"/>
    </row>
    <row r="94" spans="31:31" x14ac:dyDescent="0.25">
      <c r="AE94" s="59"/>
    </row>
    <row r="95" spans="31:31" x14ac:dyDescent="0.25">
      <c r="AE95" s="59"/>
    </row>
    <row r="96" spans="31:31" x14ac:dyDescent="0.25">
      <c r="AE96" s="59"/>
    </row>
    <row r="97" spans="31:31" x14ac:dyDescent="0.25">
      <c r="AE97" s="59"/>
    </row>
    <row r="98" spans="31:31" x14ac:dyDescent="0.25">
      <c r="AE98" s="59"/>
    </row>
    <row r="99" spans="31:31" x14ac:dyDescent="0.25">
      <c r="AE99" s="59"/>
    </row>
    <row r="100" spans="31:31" x14ac:dyDescent="0.25">
      <c r="AE100" s="59"/>
    </row>
    <row r="101" spans="31:31" x14ac:dyDescent="0.25">
      <c r="AE101" s="59"/>
    </row>
    <row r="102" spans="31:31" x14ac:dyDescent="0.25">
      <c r="AE102" s="59"/>
    </row>
    <row r="103" spans="31:31" x14ac:dyDescent="0.25">
      <c r="AE103" s="59"/>
    </row>
    <row r="104" spans="31:31" x14ac:dyDescent="0.25">
      <c r="AE104" s="59"/>
    </row>
    <row r="105" spans="31:31" x14ac:dyDescent="0.25">
      <c r="AE105" s="59"/>
    </row>
    <row r="106" spans="31:31" x14ac:dyDescent="0.25">
      <c r="AE106" s="59"/>
    </row>
    <row r="107" spans="31:31" x14ac:dyDescent="0.25">
      <c r="AE107" s="59"/>
    </row>
    <row r="108" spans="31:31" x14ac:dyDescent="0.25">
      <c r="AE108" s="59"/>
    </row>
    <row r="109" spans="31:31" x14ac:dyDescent="0.25">
      <c r="AE109" s="59"/>
    </row>
    <row r="110" spans="31:31" x14ac:dyDescent="0.25">
      <c r="AE110" s="59"/>
    </row>
    <row r="111" spans="31:31" x14ac:dyDescent="0.25">
      <c r="AE111" s="59"/>
    </row>
    <row r="112" spans="31:31" x14ac:dyDescent="0.25">
      <c r="AE112" s="59"/>
    </row>
    <row r="113" spans="31:31" x14ac:dyDescent="0.25">
      <c r="AE113" s="59"/>
    </row>
    <row r="114" spans="31:31" x14ac:dyDescent="0.25">
      <c r="AE114" s="59"/>
    </row>
    <row r="115" spans="31:31" x14ac:dyDescent="0.25">
      <c r="AE115" s="59"/>
    </row>
    <row r="116" spans="31:31" x14ac:dyDescent="0.25">
      <c r="AE116" s="59"/>
    </row>
    <row r="117" spans="31:31" x14ac:dyDescent="0.25">
      <c r="AE117" s="59"/>
    </row>
    <row r="118" spans="31:31" x14ac:dyDescent="0.25">
      <c r="AE118" s="59"/>
    </row>
    <row r="119" spans="31:31" x14ac:dyDescent="0.25">
      <c r="AE119" s="59"/>
    </row>
    <row r="120" spans="31:31" x14ac:dyDescent="0.25">
      <c r="AE120" s="59"/>
    </row>
    <row r="121" spans="31:31" x14ac:dyDescent="0.25">
      <c r="AE121" s="59"/>
    </row>
    <row r="122" spans="31:31" x14ac:dyDescent="0.25">
      <c r="AE122" s="59"/>
    </row>
    <row r="123" spans="31:31" x14ac:dyDescent="0.25">
      <c r="AE123" s="59"/>
    </row>
    <row r="124" spans="31:31" x14ac:dyDescent="0.25">
      <c r="AE124" s="59"/>
    </row>
    <row r="125" spans="31:31" x14ac:dyDescent="0.25">
      <c r="AE125" s="59"/>
    </row>
    <row r="126" spans="31:31" x14ac:dyDescent="0.25">
      <c r="AE126" s="59"/>
    </row>
    <row r="127" spans="31:31" x14ac:dyDescent="0.25">
      <c r="AE127" s="59"/>
    </row>
    <row r="128" spans="31:31" x14ac:dyDescent="0.25">
      <c r="AE128" s="59"/>
    </row>
    <row r="129" spans="31:31" x14ac:dyDescent="0.25">
      <c r="AE129" s="59"/>
    </row>
    <row r="130" spans="31:31" x14ac:dyDescent="0.25">
      <c r="AE130" s="59"/>
    </row>
    <row r="131" spans="31:31" x14ac:dyDescent="0.25">
      <c r="AE131" s="59"/>
    </row>
    <row r="132" spans="31:31" x14ac:dyDescent="0.25">
      <c r="AE132" s="59"/>
    </row>
    <row r="133" spans="31:31" x14ac:dyDescent="0.25">
      <c r="AE133" s="59"/>
    </row>
    <row r="134" spans="31:31" x14ac:dyDescent="0.25">
      <c r="AE134" s="59"/>
    </row>
    <row r="135" spans="31:31" x14ac:dyDescent="0.25">
      <c r="AE135" s="59"/>
    </row>
    <row r="136" spans="31:31" x14ac:dyDescent="0.25">
      <c r="AE136" s="59"/>
    </row>
    <row r="137" spans="31:31" x14ac:dyDescent="0.25">
      <c r="AE137" s="59"/>
    </row>
    <row r="138" spans="31:31" x14ac:dyDescent="0.25">
      <c r="AE138" s="59"/>
    </row>
    <row r="139" spans="31:31" x14ac:dyDescent="0.25">
      <c r="AE139" s="59"/>
    </row>
    <row r="140" spans="31:31" x14ac:dyDescent="0.25">
      <c r="AE140" s="59"/>
    </row>
    <row r="141" spans="31:31" x14ac:dyDescent="0.25">
      <c r="AE141" s="59"/>
    </row>
    <row r="142" spans="31:31" x14ac:dyDescent="0.25">
      <c r="AE142" s="59"/>
    </row>
    <row r="143" spans="31:31" x14ac:dyDescent="0.25">
      <c r="AE143" s="59"/>
    </row>
    <row r="144" spans="31:31" x14ac:dyDescent="0.25">
      <c r="AE144" s="59"/>
    </row>
    <row r="145" spans="31:31" x14ac:dyDescent="0.25">
      <c r="AE145" s="59"/>
    </row>
    <row r="146" spans="31:31" x14ac:dyDescent="0.25">
      <c r="AE146" s="59"/>
    </row>
    <row r="147" spans="31:31" x14ac:dyDescent="0.25">
      <c r="AE147" s="59"/>
    </row>
    <row r="148" spans="31:31" x14ac:dyDescent="0.25">
      <c r="AE148" s="59"/>
    </row>
    <row r="149" spans="31:31" x14ac:dyDescent="0.25">
      <c r="AE149" s="59"/>
    </row>
    <row r="150" spans="31:31" x14ac:dyDescent="0.25">
      <c r="AE150" s="59"/>
    </row>
    <row r="151" spans="31:31" x14ac:dyDescent="0.25">
      <c r="AE151" s="59"/>
    </row>
    <row r="152" spans="31:31" x14ac:dyDescent="0.25">
      <c r="AE152" s="59"/>
    </row>
    <row r="153" spans="31:31" x14ac:dyDescent="0.25">
      <c r="AE153" s="59"/>
    </row>
    <row r="154" spans="31:31" x14ac:dyDescent="0.25">
      <c r="AE154" s="59"/>
    </row>
    <row r="155" spans="31:31" x14ac:dyDescent="0.25">
      <c r="AE155" s="59"/>
    </row>
    <row r="156" spans="31:31" x14ac:dyDescent="0.25">
      <c r="AE156" s="59"/>
    </row>
    <row r="157" spans="31:31" x14ac:dyDescent="0.25">
      <c r="AE157" s="59"/>
    </row>
    <row r="158" spans="31:31" x14ac:dyDescent="0.25">
      <c r="AE158" s="59"/>
    </row>
    <row r="159" spans="31:31" x14ac:dyDescent="0.25">
      <c r="AE159" s="59"/>
    </row>
    <row r="160" spans="31:31" x14ac:dyDescent="0.25">
      <c r="AE160" s="59"/>
    </row>
    <row r="161" spans="31:31" x14ac:dyDescent="0.25">
      <c r="AE161" s="59"/>
    </row>
    <row r="162" spans="31:31" x14ac:dyDescent="0.25">
      <c r="AE162" s="59"/>
    </row>
    <row r="163" spans="31:31" x14ac:dyDescent="0.25">
      <c r="AE163" s="59"/>
    </row>
    <row r="164" spans="31:31" x14ac:dyDescent="0.25">
      <c r="AE164" s="59"/>
    </row>
    <row r="165" spans="31:31" x14ac:dyDescent="0.25">
      <c r="AE165" s="59"/>
    </row>
    <row r="166" spans="31:31" x14ac:dyDescent="0.25">
      <c r="AE166" s="59"/>
    </row>
    <row r="167" spans="31:31" x14ac:dyDescent="0.25">
      <c r="AE167" s="59"/>
    </row>
    <row r="168" spans="31:31" x14ac:dyDescent="0.25">
      <c r="AE168" s="59"/>
    </row>
    <row r="169" spans="31:31" x14ac:dyDescent="0.25">
      <c r="AE169" s="59"/>
    </row>
    <row r="170" spans="31:31" x14ac:dyDescent="0.25">
      <c r="AE170" s="59"/>
    </row>
    <row r="171" spans="31:31" x14ac:dyDescent="0.25">
      <c r="AE171" s="59"/>
    </row>
  </sheetData>
  <mergeCells count="377">
    <mergeCell ref="AE48:AE49"/>
    <mergeCell ref="AF48:AF49"/>
    <mergeCell ref="AG48:AG49"/>
    <mergeCell ref="AH48:AH49"/>
    <mergeCell ref="AI48:AI49"/>
    <mergeCell ref="AJ48:AJ49"/>
    <mergeCell ref="AK48:AK49"/>
    <mergeCell ref="AL48:AL49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R48:R49"/>
    <mergeCell ref="S48:S49"/>
    <mergeCell ref="T48:T49"/>
    <mergeCell ref="AW34:AW35"/>
    <mergeCell ref="T34:T35"/>
    <mergeCell ref="S34:S35"/>
    <mergeCell ref="R34:R35"/>
    <mergeCell ref="Q34:Q35"/>
    <mergeCell ref="AQ34:AQ35"/>
    <mergeCell ref="AR34:AR35"/>
    <mergeCell ref="AS34:AS35"/>
    <mergeCell ref="AT34:AT35"/>
    <mergeCell ref="AU34:AU35"/>
    <mergeCell ref="AV34:AV35"/>
    <mergeCell ref="AW45:AW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P34:P35"/>
    <mergeCell ref="J34:J35"/>
    <mergeCell ref="I34:I35"/>
    <mergeCell ref="F34:F35"/>
    <mergeCell ref="G34:G35"/>
    <mergeCell ref="H34:H35"/>
    <mergeCell ref="AN34:AN35"/>
    <mergeCell ref="AO34:AO35"/>
    <mergeCell ref="AP34:AP35"/>
    <mergeCell ref="AK34:AK35"/>
    <mergeCell ref="AM34:AM35"/>
    <mergeCell ref="F45:F47"/>
    <mergeCell ref="E45:E47"/>
    <mergeCell ref="D45:D47"/>
    <mergeCell ref="C45:C47"/>
    <mergeCell ref="B45:B47"/>
    <mergeCell ref="A45:A47"/>
    <mergeCell ref="AA34:AA35"/>
    <mergeCell ref="AB34:AB35"/>
    <mergeCell ref="AC34:AC35"/>
    <mergeCell ref="E34:E35"/>
    <mergeCell ref="D34:D35"/>
    <mergeCell ref="C34:C35"/>
    <mergeCell ref="B34:B35"/>
    <mergeCell ref="A34:A35"/>
    <mergeCell ref="A36:A38"/>
    <mergeCell ref="F36:F41"/>
    <mergeCell ref="H36:H38"/>
    <mergeCell ref="K36:K38"/>
    <mergeCell ref="L36:L38"/>
    <mergeCell ref="M36:M38"/>
    <mergeCell ref="N36:N38"/>
    <mergeCell ref="B36:B41"/>
    <mergeCell ref="C36:C41"/>
    <mergeCell ref="D36:D41"/>
    <mergeCell ref="BC22:BC26"/>
    <mergeCell ref="BD22:BD26"/>
    <mergeCell ref="I45:I47"/>
    <mergeCell ref="H45:H47"/>
    <mergeCell ref="G45:G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Y45:Y47"/>
    <mergeCell ref="Z45:Z47"/>
    <mergeCell ref="AB45:AB47"/>
    <mergeCell ref="AD45:AD47"/>
    <mergeCell ref="AD34:AD35"/>
    <mergeCell ref="AE34:AE35"/>
    <mergeCell ref="AF34:AF35"/>
    <mergeCell ref="AG34:AG35"/>
    <mergeCell ref="A22:A26"/>
    <mergeCell ref="AN22:AN26"/>
    <mergeCell ref="AO22:AO26"/>
    <mergeCell ref="AP22:AP26"/>
    <mergeCell ref="AQ22:AQ26"/>
    <mergeCell ref="AR22:AR26"/>
    <mergeCell ref="AS22:AS26"/>
    <mergeCell ref="AT22:AT26"/>
    <mergeCell ref="K22:K26"/>
    <mergeCell ref="J22:J26"/>
    <mergeCell ref="I22:I26"/>
    <mergeCell ref="H22:H26"/>
    <mergeCell ref="G22:G26"/>
    <mergeCell ref="F22:F26"/>
    <mergeCell ref="E22:E26"/>
    <mergeCell ref="D22:D26"/>
    <mergeCell ref="C22:C26"/>
    <mergeCell ref="AH22:AH26"/>
    <mergeCell ref="AI22:AI26"/>
    <mergeCell ref="AJ22:AJ26"/>
    <mergeCell ref="AK22:AK26"/>
    <mergeCell ref="AL22:AL26"/>
    <mergeCell ref="AM22:AM26"/>
    <mergeCell ref="AE22:AE26"/>
    <mergeCell ref="AX45:AX47"/>
    <mergeCell ref="AY45:AY47"/>
    <mergeCell ref="AZ45:AZ47"/>
    <mergeCell ref="BA45:BA47"/>
    <mergeCell ref="BB45:BB47"/>
    <mergeCell ref="L22:L26"/>
    <mergeCell ref="M22:M26"/>
    <mergeCell ref="N22:N26"/>
    <mergeCell ref="O22:O26"/>
    <mergeCell ref="P22:P26"/>
    <mergeCell ref="Q22:Q26"/>
    <mergeCell ref="R22:R26"/>
    <mergeCell ref="S22:S26"/>
    <mergeCell ref="T22:T26"/>
    <mergeCell ref="AU22:AU26"/>
    <mergeCell ref="AV22:AV26"/>
    <mergeCell ref="AW22:AW26"/>
    <mergeCell ref="AX22:AX26"/>
    <mergeCell ref="AY22:AY26"/>
    <mergeCell ref="AZ22:AZ26"/>
    <mergeCell ref="BA22:BA26"/>
    <mergeCell ref="BB22:BB26"/>
    <mergeCell ref="AH34:AH35"/>
    <mergeCell ref="AN45:AN47"/>
    <mergeCell ref="AE45:AE47"/>
    <mergeCell ref="AF45:AF47"/>
    <mergeCell ref="AG45:AG47"/>
    <mergeCell ref="AH45:AH47"/>
    <mergeCell ref="AI45:AI47"/>
    <mergeCell ref="AJ45:AJ47"/>
    <mergeCell ref="AK45:AK47"/>
    <mergeCell ref="AL45:AL47"/>
    <mergeCell ref="AM45:AM47"/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BB16:BD16"/>
    <mergeCell ref="AN16:AN17"/>
    <mergeCell ref="AO16:AO17"/>
    <mergeCell ref="AP16:AP17"/>
    <mergeCell ref="AQ16:AQ17"/>
    <mergeCell ref="AR16:AR17"/>
    <mergeCell ref="AS16:AS17"/>
    <mergeCell ref="AE16:AH16"/>
    <mergeCell ref="A27:A31"/>
    <mergeCell ref="AT16:AT17"/>
    <mergeCell ref="AU16:AW16"/>
    <mergeCell ref="AX16:AY16"/>
    <mergeCell ref="AZ16:AZ17"/>
    <mergeCell ref="BA16:BA17"/>
    <mergeCell ref="AI16:AI17"/>
    <mergeCell ref="AJ16:AJ17"/>
    <mergeCell ref="AK16:AK17"/>
    <mergeCell ref="AL16:AL17"/>
    <mergeCell ref="AM16:AM17"/>
    <mergeCell ref="O19:O21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J19:AJ21"/>
    <mergeCell ref="AK19:AK21"/>
    <mergeCell ref="AL19:AL21"/>
    <mergeCell ref="P19:P21"/>
    <mergeCell ref="T19:T21"/>
    <mergeCell ref="AF19:AF21"/>
    <mergeCell ref="AG19:AG21"/>
    <mergeCell ref="AH19:AH21"/>
    <mergeCell ref="AI19:AI21"/>
    <mergeCell ref="J19:J21"/>
    <mergeCell ref="K19:K21"/>
    <mergeCell ref="L19:L21"/>
    <mergeCell ref="M19:M21"/>
    <mergeCell ref="N19:N21"/>
    <mergeCell ref="AF22:AF26"/>
    <mergeCell ref="AG22:AG26"/>
    <mergeCell ref="B27:B30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B22:B26"/>
    <mergeCell ref="AO27:AO30"/>
    <mergeCell ref="T27:T30"/>
    <mergeCell ref="AE27:AE30"/>
    <mergeCell ref="AF27:AF30"/>
    <mergeCell ref="AG27:AG30"/>
    <mergeCell ref="AH27:AH30"/>
    <mergeCell ref="AI27:AI30"/>
    <mergeCell ref="N27:N30"/>
    <mergeCell ref="O27:O30"/>
    <mergeCell ref="P27:P30"/>
    <mergeCell ref="Q27:Q30"/>
    <mergeCell ref="R27:R30"/>
    <mergeCell ref="S27:S30"/>
    <mergeCell ref="BB27:BB30"/>
    <mergeCell ref="BC27:BC30"/>
    <mergeCell ref="BD27:BD30"/>
    <mergeCell ref="B31:B32"/>
    <mergeCell ref="C31:C32"/>
    <mergeCell ref="D31:D32"/>
    <mergeCell ref="E31:E32"/>
    <mergeCell ref="AV27:AV30"/>
    <mergeCell ref="AW27:AW30"/>
    <mergeCell ref="AX27:AX30"/>
    <mergeCell ref="AY27:AY30"/>
    <mergeCell ref="AZ27:AZ30"/>
    <mergeCell ref="BA27:BA30"/>
    <mergeCell ref="AP27:AP30"/>
    <mergeCell ref="AQ27:AQ30"/>
    <mergeCell ref="AR27:AR30"/>
    <mergeCell ref="AS27:AS30"/>
    <mergeCell ref="AT27:AT30"/>
    <mergeCell ref="AU27:AU30"/>
    <mergeCell ref="AJ27:AJ30"/>
    <mergeCell ref="AK27:AK30"/>
    <mergeCell ref="AL27:AL30"/>
    <mergeCell ref="AM27:AM30"/>
    <mergeCell ref="AN27:AN30"/>
    <mergeCell ref="E36:E41"/>
    <mergeCell ref="G36:G41"/>
    <mergeCell ref="I36:I41"/>
    <mergeCell ref="A39:A41"/>
    <mergeCell ref="H39:H41"/>
    <mergeCell ref="O36:O38"/>
    <mergeCell ref="Q36:Q38"/>
    <mergeCell ref="R36:R38"/>
    <mergeCell ref="S36:S38"/>
    <mergeCell ref="AA36:AA38"/>
    <mergeCell ref="AB36:AB38"/>
    <mergeCell ref="J36:J41"/>
    <mergeCell ref="P36:P41"/>
    <mergeCell ref="T36:T41"/>
    <mergeCell ref="Q39:Q41"/>
    <mergeCell ref="R39:R41"/>
    <mergeCell ref="S39:S41"/>
    <mergeCell ref="O39:O41"/>
    <mergeCell ref="AA39:AA41"/>
    <mergeCell ref="AB39:AB41"/>
    <mergeCell ref="K39:K41"/>
    <mergeCell ref="L39:L41"/>
    <mergeCell ref="M39:M41"/>
    <mergeCell ref="N39:N41"/>
    <mergeCell ref="AC36:AC38"/>
    <mergeCell ref="AD36:AD38"/>
    <mergeCell ref="AE36:AE38"/>
    <mergeCell ref="AF36:AF38"/>
    <mergeCell ref="AG36:AG38"/>
    <mergeCell ref="AH36:AH38"/>
    <mergeCell ref="AF39:AF41"/>
    <mergeCell ref="AG39:AG41"/>
    <mergeCell ref="AH39:AH41"/>
    <mergeCell ref="AC39:AC41"/>
    <mergeCell ref="AD39:AD41"/>
    <mergeCell ref="AE39:AE41"/>
    <mergeCell ref="BA36:BA41"/>
    <mergeCell ref="BB36:BB41"/>
    <mergeCell ref="BC36:BC41"/>
    <mergeCell ref="BD36:BD41"/>
    <mergeCell ref="AU36:AU41"/>
    <mergeCell ref="AV36:AV41"/>
    <mergeCell ref="AW36:AW41"/>
    <mergeCell ref="AX36:AX41"/>
    <mergeCell ref="AY36:AY41"/>
    <mergeCell ref="AZ36:AZ41"/>
    <mergeCell ref="AO36:AO41"/>
    <mergeCell ref="AP36:AP41"/>
    <mergeCell ref="AQ36:AQ41"/>
    <mergeCell ref="AR36:AR41"/>
    <mergeCell ref="AS36:AS41"/>
    <mergeCell ref="AT36:AT41"/>
    <mergeCell ref="AI36:AI41"/>
    <mergeCell ref="AJ36:AJ41"/>
    <mergeCell ref="AK36:AK41"/>
    <mergeCell ref="AL36:AL41"/>
    <mergeCell ref="AM36:AM41"/>
    <mergeCell ref="AN36:AN41"/>
    <mergeCell ref="AL50:AL51"/>
    <mergeCell ref="A76:K76"/>
    <mergeCell ref="J50:J51"/>
    <mergeCell ref="P50:P51"/>
    <mergeCell ref="T50:T51"/>
    <mergeCell ref="AI50:AI51"/>
    <mergeCell ref="AJ50:AJ51"/>
    <mergeCell ref="AK50:AK51"/>
    <mergeCell ref="B50:B51"/>
    <mergeCell ref="C50:C51"/>
    <mergeCell ref="D50:D51"/>
    <mergeCell ref="E50:E51"/>
    <mergeCell ref="G50:G51"/>
    <mergeCell ref="I50:I51"/>
    <mergeCell ref="A78:E78"/>
    <mergeCell ref="A79:F79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AL43:AL44"/>
    <mergeCell ref="S43:S44"/>
    <mergeCell ref="T43:T44"/>
    <mergeCell ref="AE43:AE44"/>
    <mergeCell ref="AF43:AF44"/>
    <mergeCell ref="AG43:AG44"/>
    <mergeCell ref="AH43:AH44"/>
    <mergeCell ref="AI43:AI44"/>
    <mergeCell ref="AJ43:AJ44"/>
    <mergeCell ref="AK43:AK4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SEFIIN DEZ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2017-03-20T16:24:39Z</dcterms:modified>
</cp:coreProperties>
</file>