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6855" tabRatio="774"/>
  </bookViews>
  <sheets>
    <sheet name="SEFIN LICITAÇÕES OUT 2019" sheetId="6" r:id="rId1"/>
  </sheets>
  <calcPr calcId="145621"/>
</workbook>
</file>

<file path=xl/calcChain.xml><?xml version="1.0" encoding="utf-8"?>
<calcChain xmlns="http://schemas.openxmlformats.org/spreadsheetml/2006/main">
  <c r="AH52" i="6" l="1"/>
  <c r="AG52" i="6"/>
  <c r="AF52" i="6"/>
  <c r="AE52" i="6"/>
  <c r="AC52" i="6"/>
  <c r="L52" i="6"/>
  <c r="AE51" i="6" l="1"/>
  <c r="AE50" i="6" l="1"/>
  <c r="AG28" i="6"/>
  <c r="AG38" i="6"/>
  <c r="AG21" i="6"/>
  <c r="AG31" i="6"/>
  <c r="AG22" i="6"/>
  <c r="AG25" i="6"/>
  <c r="AG40" i="6" l="1"/>
  <c r="AG34" i="6" l="1"/>
  <c r="AG27" i="6"/>
  <c r="AG23" i="6"/>
  <c r="AG30" i="6"/>
  <c r="AG29" i="6"/>
  <c r="AG35" i="6"/>
  <c r="AG43" i="6" l="1"/>
  <c r="AH49" i="6" l="1"/>
  <c r="AE49" i="6"/>
  <c r="AE48" i="6" l="1"/>
  <c r="AG48" i="6" s="1"/>
  <c r="AH48" i="6" s="1"/>
  <c r="AG24" i="6"/>
  <c r="AG19" i="6"/>
  <c r="AF28" i="6" l="1"/>
  <c r="AG45" i="6"/>
  <c r="AG39" i="6"/>
  <c r="AH43" i="6" l="1"/>
  <c r="AE43" i="6"/>
  <c r="AH42" i="6"/>
  <c r="AE42" i="6"/>
  <c r="AH45" i="6"/>
  <c r="AE45" i="6"/>
  <c r="AH44" i="6"/>
  <c r="AE44" i="6"/>
  <c r="AH47" i="6" l="1"/>
  <c r="AE47" i="6"/>
  <c r="AH46" i="6"/>
  <c r="AE46" i="6"/>
  <c r="AH41" i="6" l="1"/>
  <c r="AE41" i="6"/>
  <c r="AH39" i="6"/>
  <c r="AE39" i="6"/>
  <c r="AH40" i="6"/>
  <c r="AE40" i="6"/>
  <c r="AH38" i="6"/>
  <c r="AE38" i="6"/>
  <c r="AH37" i="6"/>
  <c r="AE37" i="6"/>
  <c r="AG32" i="6" l="1"/>
  <c r="AG20" i="6" l="1"/>
  <c r="AF24" i="6"/>
  <c r="AG26" i="6"/>
  <c r="AH36" i="6" l="1"/>
  <c r="AE36" i="6"/>
  <c r="AG33" i="6"/>
  <c r="A20" i="6" l="1"/>
  <c r="A21" i="6" l="1"/>
  <c r="A22" i="6" s="1"/>
  <c r="A23" i="6" s="1"/>
  <c r="AF35" i="6"/>
  <c r="AH35" i="6" s="1"/>
  <c r="AF34" i="6"/>
  <c r="AH34" i="6" s="1"/>
  <c r="AF33" i="6"/>
  <c r="AH33" i="6" s="1"/>
  <c r="AF32" i="6"/>
  <c r="AH32" i="6" s="1"/>
  <c r="AF31" i="6"/>
  <c r="AF30" i="6"/>
  <c r="AF29" i="6"/>
  <c r="AF27" i="6"/>
  <c r="AF26" i="6"/>
  <c r="AF25" i="6"/>
  <c r="AF23" i="6"/>
  <c r="AF22" i="6"/>
  <c r="AF21" i="6"/>
  <c r="AF20" i="6"/>
  <c r="AF19" i="6"/>
  <c r="A24" i="6" l="1"/>
  <c r="A25" i="6" s="1"/>
  <c r="A26" i="6" s="1"/>
  <c r="A27" i="6" s="1"/>
  <c r="A28" i="6" s="1"/>
  <c r="A29" i="6" s="1"/>
  <c r="A30" i="6" s="1"/>
  <c r="A31" i="6" s="1"/>
  <c r="AE35" i="6"/>
  <c r="A32" i="6" l="1"/>
  <c r="A33" i="6" s="1"/>
  <c r="A34" i="6" s="1"/>
  <c r="A35" i="6" s="1"/>
  <c r="A36" i="6" s="1"/>
  <c r="AE34" i="6"/>
  <c r="AE33" i="6" l="1"/>
  <c r="AE32" i="6" l="1"/>
  <c r="AE26" i="6" l="1"/>
  <c r="AE24" i="6"/>
  <c r="AE22" i="6"/>
  <c r="AH30" i="6" l="1"/>
  <c r="AH28" i="6" l="1"/>
  <c r="AH29" i="6" l="1"/>
  <c r="AH31" i="6"/>
  <c r="AH25" i="6" l="1"/>
  <c r="AH27" i="6"/>
  <c r="AE27" i="6"/>
  <c r="AH26" i="6" l="1"/>
  <c r="AE31" i="6" l="1"/>
  <c r="AE30" i="6"/>
  <c r="AE29" i="6"/>
  <c r="AE28" i="6"/>
  <c r="AE25" i="6"/>
  <c r="AH19" i="6"/>
  <c r="AH23" i="6"/>
  <c r="AE20" i="6"/>
  <c r="AE23" i="6"/>
  <c r="AH20" i="6"/>
  <c r="AH24" i="6"/>
  <c r="AH22" i="6"/>
  <c r="AE19" i="6"/>
  <c r="AH21" i="6"/>
</calcChain>
</file>

<file path=xl/sharedStrings.xml><?xml version="1.0" encoding="utf-8"?>
<sst xmlns="http://schemas.openxmlformats.org/spreadsheetml/2006/main" count="750" uniqueCount="525">
  <si>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</si>
  <si>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</si>
  <si>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</si>
  <si>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</si>
  <si>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</si>
  <si>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</si>
  <si>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</si>
  <si>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</si>
  <si>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</si>
  <si>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</si>
  <si>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</si>
  <si>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</si>
  <si>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</si>
  <si>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</si>
  <si>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</si>
  <si>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</si>
  <si>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</si>
  <si>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</si>
  <si>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</si>
  <si>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</si>
  <si>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</si>
  <si>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</si>
  <si>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</si>
  <si>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</si>
  <si>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</si>
  <si>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</si>
  <si>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</si>
  <si>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</si>
  <si>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</si>
  <si>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</si>
  <si>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</si>
  <si>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</si>
  <si>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</si>
  <si>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</si>
  <si>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</si>
  <si>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</si>
  <si>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</si>
  <si>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</si>
  <si>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</si>
  <si>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</si>
  <si>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</si>
  <si>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</si>
  <si>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</si>
  <si>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</si>
  <si>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</si>
  <si>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</si>
  <si>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</si>
  <si>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</si>
  <si>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</si>
  <si>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</si>
  <si>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</si>
  <si>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</si>
  <si>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</si>
  <si>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</si>
  <si>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</si>
  <si>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</si>
  <si>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</si>
  <si>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</si>
  <si>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</si>
  <si>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</si>
  <si>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</si>
  <si>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</si>
  <si>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</si>
  <si>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</si>
  <si>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</si>
  <si>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</si>
  <si>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</si>
  <si>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</si>
  <si>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</si>
  <si>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</si>
  <si>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</si>
  <si>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</si>
  <si>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</si>
  <si>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</si>
  <si>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</si>
  <si>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</si>
  <si>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</si>
  <si>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</si>
  <si>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</si>
  <si>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</si>
  <si>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</si>
  <si>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</si>
  <si>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</si>
  <si>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</si>
  <si>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</si>
  <si>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</si>
  <si>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</si>
  <si>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</si>
  <si>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</si>
  <si>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</si>
  <si>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</si>
  <si>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</si>
  <si>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Instruções de preenchimento:</t>
  </si>
  <si>
    <t>1)</t>
  </si>
  <si>
    <t>2)</t>
  </si>
  <si>
    <t>Coluna</t>
  </si>
  <si>
    <t>Instrução</t>
  </si>
  <si>
    <t xml:space="preserve">(j) </t>
  </si>
  <si>
    <t>Informar dia, mês e ano do início da vigência e do término quando a alteração se referir a prazo</t>
  </si>
  <si>
    <t>(t)</t>
  </si>
  <si>
    <t>(ad)</t>
  </si>
  <si>
    <t>(ae)</t>
  </si>
  <si>
    <t>Informar o número do processo administrativo autuado no órgão/entidade responsável pela aquisição dos bens ou serviços</t>
  </si>
  <si>
    <t xml:space="preserve">3) </t>
  </si>
  <si>
    <t>Todas as informações deverão ser registradas neste Demonstrativo com observância da cronologia de suas ocorrências, iniciando-se pela mais antiga.</t>
  </si>
  <si>
    <t>Informar o número sequencial do procedimento licitatório (Ex.: Tomada de Preços nº 001/2014; Pregão nº 025/2014, etc.)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</si>
  <si>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</si>
  <si>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</si>
  <si>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</si>
  <si>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h)</t>
  </si>
  <si>
    <t>Informar o nome completo da pessoa física ou jurídica que figura no instrumento de contrato como responsável pela execução do objeto contratual</t>
  </si>
  <si>
    <t>Informar o dia, mês e o ano da celebração do instrumento de contrato</t>
  </si>
  <si>
    <t>Informar o valor do contrato em conformidade com os termos da licitação e da proposta  a que se vincula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</si>
  <si>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</si>
  <si>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</si>
  <si>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</si>
  <si>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</si>
  <si>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</si>
  <si>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</si>
  <si>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</si>
  <si>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Nº do Convênio/Contrato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</si>
  <si>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</si>
  <si>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</si>
  <si>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</si>
  <si>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</si>
  <si>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</si>
  <si>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</si>
  <si>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aditivo contratual</t>
  </si>
  <si>
    <t>Informar o motivo da alteração do contrato original formalizada no termo aditivo</t>
  </si>
  <si>
    <t>(y) (z)</t>
  </si>
  <si>
    <t>(aa ) (ab)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</si>
  <si>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</si>
  <si>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</si>
  <si>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</si>
  <si>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o valor atualizado do contrato, após a alteração quando for o caso</t>
  </si>
  <si>
    <t>Informar o valor da despesa empenhada até 31 de dezembro de 2013, caso o contrato tenha sido firmado em exercício anterior a 2014</t>
  </si>
  <si>
    <t>(ag)</t>
  </si>
  <si>
    <t>(ah)</t>
  </si>
  <si>
    <t>Informar o total da despesa empenhada desde o início da vigência do contrato até a data da última atualização deste Demonstrativo</t>
  </si>
  <si>
    <t>Informar o valor da despesa empenhada somente no exercício 2014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</si>
  <si>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</si>
  <si>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</si>
  <si>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</si>
  <si>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</si>
  <si>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</si>
  <si>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</si>
  <si>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</si>
  <si>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em 2014, utilizando S = sim e N = não</t>
  </si>
  <si>
    <t>Informar se a execução física da obra se encontra em andamento no exercício de 2014, utilizando S = Sim e N = não</t>
  </si>
  <si>
    <t>Informar o dia, mês e ano do reinício da obra ou serviço de engenharia que tenha sido paralisada, se for o caso</t>
  </si>
  <si>
    <t>Informar o dia, mês e ano do início do período de paralisação da obra ou serviço de engenharia, se for o caso</t>
  </si>
  <si>
    <t>Informar o motivo da paralisação da obra ou serviço de engenharia</t>
  </si>
  <si>
    <t>Este Demonstrativo deve ser preenchido por todos os órgãos e entidades da Administração Pública municipal  que tenham firmado contratos para fornecimento de obras, bens e serviços, vigentes no exercício 2014, inclusive daqueles firmados  em exercícios anteriores com parcelas da execução física ou financeira executados no exercício 2014.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</si>
  <si>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</si>
  <si>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</si>
  <si>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</si>
  <si>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</si>
  <si>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</si>
  <si>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(ai) até (al)</t>
  </si>
  <si>
    <t>Preencher somente quando o contrato for decorrente de adesão a registro de preços</t>
  </si>
  <si>
    <t>Informar o número da Ata de Registro de Preços aderida</t>
  </si>
  <si>
    <t>Informar o nome completo do órgão gerenciador da ata de registro de preços aderida</t>
  </si>
  <si>
    <t>Informar o número do Diário Oficial do Estado de publicação da ata de registro de preços pelo órgão gerenciador</t>
  </si>
  <si>
    <t>Informar o número do Diário Oficial do Estado de publicação do extrato de termo de adesão à ata de registro de preços pelo órgão aderente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</si>
  <si>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</si>
  <si>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</si>
  <si>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</si>
  <si>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</si>
  <si>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</si>
  <si>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</si>
  <si>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</si>
  <si>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</si>
  <si>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</si>
  <si>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</si>
  <si>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</si>
  <si>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</si>
  <si>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</si>
  <si>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</si>
  <si>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</si>
  <si>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</si>
  <si>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(am) até (ar)</t>
  </si>
  <si>
    <t>Preencher somente quando o contrato for oriundo de processo de dispensa ou inexigibilidade de licitação</t>
  </si>
  <si>
    <t xml:space="preserve">(am) </t>
  </si>
  <si>
    <t>Informar se o processo é oriundo de D = dispensa ou I = inexigibilidade, de licitação</t>
  </si>
  <si>
    <t>Informar o número do Diário Oficial do Estado em que foi publicada a autorização da dispensa ou da inexigibilidade 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</si>
  <si>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</si>
  <si>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</si>
  <si>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Informar o dia, mês e ano da publicação no Diário Oficial do Estado da autorização da dispensa ou da inexigibilidade licitação</t>
  </si>
  <si>
    <t>(as) até (be)</t>
  </si>
  <si>
    <t>(au) (av)</t>
  </si>
  <si>
    <t>RESOLUÇÃO Nº 87, DE 28 DE NOVEMBRO DE 2013 - TRIBUNAL DE CONTAS DO ESTADO DO ACRE</t>
  </si>
  <si>
    <t>Este Demonstrativo deve ser atualizado  rotineiramente , iniciando-se pelas informações dos contratos firmados em exercícios anteriores a 2014, se for o caso, seguidas das informações do primeiro instrumento firmado pelo órgão/entidade no exercício de 2014  e sucessivamente, obedecida a ordem numérica e cronológica da expedição dos instrumentos.</t>
  </si>
  <si>
    <t>Informar os dispositivos da lei de licitações (artigo, inciso e alíenas) que fundamentam a autuação do processo</t>
  </si>
  <si>
    <t>Adesão a Ata de Registro de Preços</t>
  </si>
  <si>
    <t>33.90.39.00</t>
  </si>
  <si>
    <t>Contrato múltiplo de prestação de serviços e venda de produtos</t>
  </si>
  <si>
    <t>EMPRESA BRASILEIRA DE CORREIOS E TELÉGRAFOS</t>
  </si>
  <si>
    <t>34.028.316/7709-95</t>
  </si>
  <si>
    <t>I</t>
  </si>
  <si>
    <t>Prazo</t>
  </si>
  <si>
    <t>Pregão SRP</t>
  </si>
  <si>
    <t>Lote</t>
  </si>
  <si>
    <t>08.629.283/0001-47</t>
  </si>
  <si>
    <t>37.432.689/0001-33</t>
  </si>
  <si>
    <t>OI / BRASIL TELECOM  S/A</t>
  </si>
  <si>
    <t>ítem</t>
  </si>
  <si>
    <t>Pregão Presencial</t>
  </si>
  <si>
    <t>Serviço de Transporte de motocicleta com condutor</t>
  </si>
  <si>
    <t>Renildo Pessoa de Souza</t>
  </si>
  <si>
    <t>889.894.532-91</t>
  </si>
  <si>
    <t>01.09.2015</t>
  </si>
  <si>
    <t>33.90.36.00</t>
  </si>
  <si>
    <t>003/2015</t>
  </si>
  <si>
    <t>01.09.2016</t>
  </si>
  <si>
    <t>001/2016</t>
  </si>
  <si>
    <t>004/2016</t>
  </si>
  <si>
    <t>2029/2015</t>
  </si>
  <si>
    <t>109/2015</t>
  </si>
  <si>
    <t>Fornecimento de Serviços de Comunicação de Dados atraves de acesso a IP dedicado de Internet</t>
  </si>
  <si>
    <t>CLARO S.A</t>
  </si>
  <si>
    <t>40.432.544/0001-47</t>
  </si>
  <si>
    <t>05.02..2016</t>
  </si>
  <si>
    <t>05.02.2016</t>
  </si>
  <si>
    <t>05.02.2017</t>
  </si>
  <si>
    <t>33.90.39.00   44.90.52.00</t>
  </si>
  <si>
    <t>112/2016</t>
  </si>
  <si>
    <t>028/2016</t>
  </si>
  <si>
    <t>contratação de serviço de apoio técnico e operacional</t>
  </si>
  <si>
    <t>KRONOS PROJETOS E SERVIÇOS LTDA</t>
  </si>
  <si>
    <t>03.082.817/0001-44</t>
  </si>
  <si>
    <t>29.04.2016</t>
  </si>
  <si>
    <t>29.04.2017</t>
  </si>
  <si>
    <t>099/2016</t>
  </si>
  <si>
    <t>035/2016</t>
  </si>
  <si>
    <t>Serviço de Transporte de carro de passeio</t>
  </si>
  <si>
    <t>005/2016</t>
  </si>
  <si>
    <t>A. M. DE SOUZA FELIX</t>
  </si>
  <si>
    <t>22.702.776/0001-96</t>
  </si>
  <si>
    <t>12869/2016</t>
  </si>
  <si>
    <t>Inexigibilidade de Licitação</t>
  </si>
  <si>
    <t>Íten</t>
  </si>
  <si>
    <t>Fornecimento de Serviços de Comunicação de Dados atraves de acesso a IP dedicado de Internet na velocidade de 100M</t>
  </si>
  <si>
    <t>76.535.764/001-43</t>
  </si>
  <si>
    <t>27.04.2016</t>
  </si>
  <si>
    <t>185/2015</t>
  </si>
  <si>
    <t>Ítem</t>
  </si>
  <si>
    <t>Contratação de empresa especializada em tele para prestação de serviço telefonico fixo  comutado</t>
  </si>
  <si>
    <t>003/2016</t>
  </si>
  <si>
    <t>OI  S/A</t>
  </si>
  <si>
    <t>76.535.764/0001-43</t>
  </si>
  <si>
    <t>18.04.2016</t>
  </si>
  <si>
    <t>18.04.2017</t>
  </si>
  <si>
    <t>CONSÓRCIO DE INFORMÁTICA NA GESTÃO PÚBLICA MUNICIPAL -  CIGA</t>
  </si>
  <si>
    <t>09.427.503/0001-12</t>
  </si>
  <si>
    <t>30.12.2016</t>
  </si>
  <si>
    <t>30.12.2017</t>
  </si>
  <si>
    <t>007/2016</t>
  </si>
  <si>
    <t>18.04.2018</t>
  </si>
  <si>
    <t>835/2017</t>
  </si>
  <si>
    <t>135/2016</t>
  </si>
  <si>
    <t>002/2017</t>
  </si>
  <si>
    <t>JWC MULTISERVIÇOS LTDA</t>
  </si>
  <si>
    <t>Prestação de Serviços Terceirizados-Apoio Técnico Adminitrativo e Operacional (Atividade Meio) de Natureza Contínua</t>
  </si>
  <si>
    <t>04.090.759/0001-63</t>
  </si>
  <si>
    <t>10.01.2017</t>
  </si>
  <si>
    <t>10.02.2017</t>
  </si>
  <si>
    <t>10.02.2018</t>
  </si>
  <si>
    <t>251/2016</t>
  </si>
  <si>
    <t>Secretaria de Estado de Saúde</t>
  </si>
  <si>
    <t>2048/2016</t>
  </si>
  <si>
    <t>Prestação de Serviços Telefônico Fixo Comutado-STFC</t>
  </si>
  <si>
    <t>003/2017</t>
  </si>
  <si>
    <t>OI S.A.</t>
  </si>
  <si>
    <t>997/2017</t>
  </si>
  <si>
    <t>Prestação de Serviços de Tecnologia da Informação e Comunicação</t>
  </si>
  <si>
    <t>006/2017</t>
  </si>
  <si>
    <t>24.03.2017</t>
  </si>
  <si>
    <t>31.12.2017</t>
  </si>
  <si>
    <t>28.04.2017</t>
  </si>
  <si>
    <t>332/2016</t>
  </si>
  <si>
    <t>Pregão Eletrônico</t>
  </si>
  <si>
    <t>Manutenção e Suporte Técnico da Rede Metropolitana "Prefeitura Digital"</t>
  </si>
  <si>
    <t>005/2017</t>
  </si>
  <si>
    <t>7 LAN COMÉRCIO E SERVIÇOS EIRELLI</t>
  </si>
  <si>
    <t>07.355.957/0001-08</t>
  </si>
  <si>
    <t>03.03.2017</t>
  </si>
  <si>
    <t>03.03.2018</t>
  </si>
  <si>
    <t>ACRE FRIO AR CONDICIONADO LTDA</t>
  </si>
  <si>
    <t>10889815/0001-27</t>
  </si>
  <si>
    <t>2429/2017</t>
  </si>
  <si>
    <t>030/2017</t>
  </si>
  <si>
    <t>Secretaria  Municipal da Cidade</t>
  </si>
  <si>
    <t>Prestação de Serviços de Manutenção Preventiva e Corretiva em aparelhos de ar-condicionados, bebedouros, geladeiras e frigobar, incluindo a substituição de peças</t>
  </si>
  <si>
    <t>009/2017</t>
  </si>
  <si>
    <t>07.08.2017</t>
  </si>
  <si>
    <t>07.08.2018</t>
  </si>
  <si>
    <t>2854/2017</t>
  </si>
  <si>
    <t>596/2016</t>
  </si>
  <si>
    <t>Serviços de Manutenção Preventiva e corretiva de Veículos</t>
  </si>
  <si>
    <t>010/2017</t>
  </si>
  <si>
    <t>RONDOMAZA AUTO PEÇAS LTDA</t>
  </si>
  <si>
    <t>09.468.769/0001-03</t>
  </si>
  <si>
    <t>12.09.2017</t>
  </si>
  <si>
    <t>12.09.2018</t>
  </si>
  <si>
    <t>33.90.30.00    33.90.39.00</t>
  </si>
  <si>
    <t>Controladoria Geral do Estado</t>
  </si>
  <si>
    <t>2853/2017</t>
  </si>
  <si>
    <t>Locação de Equipamento de Informática</t>
  </si>
  <si>
    <t>565/2016</t>
  </si>
  <si>
    <t>011/2017</t>
  </si>
  <si>
    <t>R. S. FREITAS JUCÁ</t>
  </si>
  <si>
    <t>07.190.927/0001-80</t>
  </si>
  <si>
    <t>20.09.2017</t>
  </si>
  <si>
    <t>20.09.2018</t>
  </si>
  <si>
    <t>VALOR E PRAZO</t>
  </si>
  <si>
    <t>PRAZO</t>
  </si>
  <si>
    <t>I                        II</t>
  </si>
  <si>
    <t>Prazo                                                                                           Prazo</t>
  </si>
  <si>
    <t>I                                II</t>
  </si>
  <si>
    <t>33.90.39.00     33.30.30.00</t>
  </si>
  <si>
    <t>TOTAL</t>
  </si>
  <si>
    <t>Prazo                                                                                            Prazo e Valor</t>
  </si>
  <si>
    <t>18.04.2017                   18.04.2018</t>
  </si>
  <si>
    <t>12046                                12.289</t>
  </si>
  <si>
    <t>18.04.2017                      18.04.2018</t>
  </si>
  <si>
    <t>18.04.2018                      18.04.2019</t>
  </si>
  <si>
    <t xml:space="preserve">                                                                                        Prazo e Valor</t>
  </si>
  <si>
    <t>18.04.2019</t>
  </si>
  <si>
    <t>7407/2018</t>
  </si>
  <si>
    <t>Prestação de Serviço de Reprografia</t>
  </si>
  <si>
    <t>006/2018</t>
  </si>
  <si>
    <t>07.03.2018</t>
  </si>
  <si>
    <t>07.03.2019</t>
  </si>
  <si>
    <t>S.L.DE CASTRO-ME</t>
  </si>
  <si>
    <t>291/2017</t>
  </si>
  <si>
    <t>Prestação de Serviços de Telefonia Móvel</t>
  </si>
  <si>
    <t>004/2018</t>
  </si>
  <si>
    <t>OI MÓVEL S.A.</t>
  </si>
  <si>
    <t>05.423.963/0001-11</t>
  </si>
  <si>
    <t>12.03.2018</t>
  </si>
  <si>
    <t>12.03.2019</t>
  </si>
  <si>
    <t>Secretaria de Estado de Gestão Administrativa</t>
  </si>
  <si>
    <t>22355/2018</t>
  </si>
  <si>
    <t>9912445563/2018</t>
  </si>
  <si>
    <t>26.06.2018</t>
  </si>
  <si>
    <t>26.06.2019</t>
  </si>
  <si>
    <t>20.09.2019</t>
  </si>
  <si>
    <t>11.09.2018</t>
  </si>
  <si>
    <t>12.09.2019</t>
  </si>
  <si>
    <t>28/2018</t>
  </si>
  <si>
    <t>Fornecimento de sistema para implantação de Nota Fiscal Eletrônica</t>
  </si>
  <si>
    <t>012/2018</t>
  </si>
  <si>
    <t>ABACO TECNOLOGIA DE INFORMAÇÃO</t>
  </si>
  <si>
    <t>27.11.2018</t>
  </si>
  <si>
    <t>27.12.2019</t>
  </si>
  <si>
    <t>14.12.2018</t>
  </si>
  <si>
    <t>ART.25 DA 8666</t>
  </si>
  <si>
    <t>PRESTAÇÃO DE CONTAS MENSAL - EXERCÍCIO 2019</t>
  </si>
  <si>
    <t xml:space="preserve"> Executado no Exercício 2019</t>
  </si>
  <si>
    <t>Executado até 2018</t>
  </si>
  <si>
    <t>28.12.2017     03.12.2018</t>
  </si>
  <si>
    <t>12212                       12.447</t>
  </si>
  <si>
    <t>01.01.2018         01.01.2019</t>
  </si>
  <si>
    <t>31.12.2018     31.12.2019</t>
  </si>
  <si>
    <t>28.12.2017       10.12.2018</t>
  </si>
  <si>
    <t>12215                     12.451</t>
  </si>
  <si>
    <t>30.12.2016   01.01.2018                           01.01.2019</t>
  </si>
  <si>
    <t>30.12.2017   31.12.2018    31.12.2019</t>
  </si>
  <si>
    <t>I                       II                     III                          IV                              V                                 VI                                    VII</t>
  </si>
  <si>
    <t>01.09.2016  30.12.2016    10.01.2017    29.03.2017         28.12.2017  26.03.2018    30.11.2018</t>
  </si>
  <si>
    <t>01.09.2016       31.12.2016     10.01.2017   30.03.2017    31.12.2017     01.01.2019</t>
  </si>
  <si>
    <t>31.12.2016   30.03.2017    31.12.2017         31.12.2018     31.12.2019</t>
  </si>
  <si>
    <t>11.885               11.965              11.975             12.027                      12.269                      12.447</t>
  </si>
  <si>
    <t>PRAZO                                                                           Acrescimo de Valor                                                         PRAZO                                                                         Acréscimo de Valor                                                          PRAZO</t>
  </si>
  <si>
    <t>04/2017</t>
  </si>
  <si>
    <t>I                      II                            III</t>
  </si>
  <si>
    <t>12256                                12492                     12499</t>
  </si>
  <si>
    <t>PRAZO                                                                                                                                                                                AUMENTO DE 25%</t>
  </si>
  <si>
    <t>09.02.2018  31.01.2019                        13.02.2019</t>
  </si>
  <si>
    <t>09.02.2018                                              10.02.2019                         13.02.2019</t>
  </si>
  <si>
    <t>10.02.2019                       10.02.2020 10.02.2020</t>
  </si>
  <si>
    <t>02.03.2018                               01.03.2019</t>
  </si>
  <si>
    <t>12259                                  12.512</t>
  </si>
  <si>
    <t>02.03.2018                                04.03.2019</t>
  </si>
  <si>
    <t>28.04.2017                  27.04.2018                             26.04.2019</t>
  </si>
  <si>
    <t>12.053                            12.298                         12546</t>
  </si>
  <si>
    <t>Prazo                                                                                            Prazo e Valor                                                              Prazo</t>
  </si>
  <si>
    <t>29.04.2017             29.04.2018                           30.04.2019</t>
  </si>
  <si>
    <t>29.04.2018                 29.04.2019                        29.04.2020</t>
  </si>
  <si>
    <t>304/2018</t>
  </si>
  <si>
    <t>13.03.2019</t>
  </si>
  <si>
    <t>12.05.2019</t>
  </si>
  <si>
    <t>104/2018</t>
  </si>
  <si>
    <t>Impressão Carnês IPTU</t>
  </si>
  <si>
    <t>001/2019</t>
  </si>
  <si>
    <t>17.410.071/0001-65</t>
  </si>
  <si>
    <t>29.01.2019</t>
  </si>
  <si>
    <t>31.12.2019</t>
  </si>
  <si>
    <t>08.03.2019</t>
  </si>
  <si>
    <t>07.03.2020</t>
  </si>
  <si>
    <t xml:space="preserve">I                      II                           </t>
  </si>
  <si>
    <t>I                        II                          III                              IV</t>
  </si>
  <si>
    <t>03.02.2017                     02.02.2018       31.01.2019                            03.05.2019</t>
  </si>
  <si>
    <t>11997                           12.246             12518                                 12.557</t>
  </si>
  <si>
    <t>05.02.2017                                   05.02.2018        05.02.2019                              03.02.2017</t>
  </si>
  <si>
    <t>05.02.2018                      05.02.2019    05.05.2019                        05.05.2020</t>
  </si>
  <si>
    <t>I                               II                      III</t>
  </si>
  <si>
    <t>28.04.2017                       28.04.2018         26.04.2019</t>
  </si>
  <si>
    <t>12054                                              12.301               12.556</t>
  </si>
  <si>
    <t>28.04.2017     28.04.2018                   28.04.2019</t>
  </si>
  <si>
    <t>28.04.2018                      28.04.2019     28.10.2019</t>
  </si>
  <si>
    <t>26.06.2020</t>
  </si>
  <si>
    <t>6293/2019</t>
  </si>
  <si>
    <t>Dispensa de Licitação</t>
  </si>
  <si>
    <t>Prestação de Serviços Técnicos de Notória especialização</t>
  </si>
  <si>
    <t>002/2019</t>
  </si>
  <si>
    <t>CIAP PROJETOS LTDA</t>
  </si>
  <si>
    <t>08.266.798/0001-20</t>
  </si>
  <si>
    <t>20.03.2019</t>
  </si>
  <si>
    <t>12..572/12.579</t>
  </si>
  <si>
    <t>11902/2019</t>
  </si>
  <si>
    <t>Serviços especializados na gestão das Informações Territoriais</t>
  </si>
  <si>
    <t>003/2019</t>
  </si>
  <si>
    <t>SIT GEO TECNOLOGIA DA INFORMAÇÃO EIRELLI-ME</t>
  </si>
  <si>
    <t>04.793.242/0001-30</t>
  </si>
  <si>
    <t>29.04.2019</t>
  </si>
  <si>
    <t>29.04.2020</t>
  </si>
  <si>
    <t>02.05.2019</t>
  </si>
  <si>
    <t>07.08.2018                                         26.07.2019</t>
  </si>
  <si>
    <t>12364                                     12.607</t>
  </si>
  <si>
    <t>07.08.2018                           07.08.2019</t>
  </si>
  <si>
    <t>07.08.2019                      07.08.2020</t>
  </si>
  <si>
    <t>075/2019</t>
  </si>
  <si>
    <t>045/2019</t>
  </si>
  <si>
    <t>Fornecimento de Água mineral</t>
  </si>
  <si>
    <t>005/2019</t>
  </si>
  <si>
    <t>AUGUSTO S. DE ARAÚJO-ME</t>
  </si>
  <si>
    <t>05.511.061/0001-37</t>
  </si>
  <si>
    <t>11.06.2019</t>
  </si>
  <si>
    <t>33.90.30.00</t>
  </si>
  <si>
    <t>065/2019</t>
  </si>
  <si>
    <t>Impressão de Cartilhas Educação Fiscal</t>
  </si>
  <si>
    <t>004/2019</t>
  </si>
  <si>
    <t>GRUPO E IMPORTAÇÃO E EXPORTAÇÃO LTDA</t>
  </si>
  <si>
    <t>07.06.2019</t>
  </si>
  <si>
    <t>12570                           12.580</t>
  </si>
  <si>
    <t>33.90.32.00</t>
  </si>
  <si>
    <t>22444/2019</t>
  </si>
  <si>
    <t>Aquisição de Equipamento de Rede Telefônica</t>
  </si>
  <si>
    <t>A.N.MATOS EIRELLI-ME/J C B AMORIM EIRELLI-ME</t>
  </si>
  <si>
    <t>03.235.508/0001-67</t>
  </si>
  <si>
    <t>17.06.2019</t>
  </si>
  <si>
    <t>44.90.52.00</t>
  </si>
  <si>
    <t>18.06.2019</t>
  </si>
  <si>
    <t>006/2019</t>
  </si>
  <si>
    <t>16219/2019</t>
  </si>
  <si>
    <t>Prestação de Serviços de Carimbos, substituição de almofadas</t>
  </si>
  <si>
    <t>011/2019</t>
  </si>
  <si>
    <t>04.07.2019</t>
  </si>
  <si>
    <t>04.07.2020</t>
  </si>
  <si>
    <t xml:space="preserve">33.90.30.00                                             33.90.39.00            </t>
  </si>
  <si>
    <t>012/2019</t>
  </si>
  <si>
    <t>POLICÓPIAS SERV.COM.E REP. LTDA</t>
  </si>
  <si>
    <t>01.201.419/0001-74</t>
  </si>
  <si>
    <t>007/2019</t>
  </si>
  <si>
    <t>008/2019</t>
  </si>
  <si>
    <t>009/2019</t>
  </si>
  <si>
    <t>010/2019</t>
  </si>
  <si>
    <t>089/2019</t>
  </si>
  <si>
    <t>053/2019</t>
  </si>
  <si>
    <t>Confecção de Camisetas Campanha IPTU e Nota Premiada</t>
  </si>
  <si>
    <t>GRUPO E IMP. E EXP. LTDA</t>
  </si>
  <si>
    <t>02.07.2019</t>
  </si>
  <si>
    <t>LIMA E ABRAHÃO LTDA</t>
  </si>
  <si>
    <t>84.308.337/0001-50</t>
  </si>
  <si>
    <t>064/2019</t>
  </si>
  <si>
    <t>039/2019</t>
  </si>
  <si>
    <t>Locação de Veículos tipo Ônibus com Condutor para Concurso de Redação Fiscal</t>
  </si>
  <si>
    <t>MOURA TRANSP. RODOVIÁRIO DE PASSAGEIROS REGULAR MUNICIPAL LTDA</t>
  </si>
  <si>
    <t>07.216.951/0001-41</t>
  </si>
  <si>
    <t>25.06.2019</t>
  </si>
  <si>
    <t>079/2019</t>
  </si>
  <si>
    <t>047/2019</t>
  </si>
  <si>
    <t>Aquisição de Hds Externos e Tablets Concurso de Educação Fiscal</t>
  </si>
  <si>
    <t>AMPLO TENLOGIA DE PONTO, ACESSO &amp; INFORMÁTICA EIRELI</t>
  </si>
  <si>
    <t>29.162.365/0001-02</t>
  </si>
  <si>
    <t>33.90.31.00</t>
  </si>
  <si>
    <t>GRUPO E - IMPORTAÇÃO EXPORTAÇÃO LTDA</t>
  </si>
  <si>
    <t>070/2019</t>
  </si>
  <si>
    <t>043/2019</t>
  </si>
  <si>
    <t>Aquisição de 03 motos premiação Campanha IPTU em dia dá Prêmios</t>
  </si>
  <si>
    <t>12556/12.568</t>
  </si>
  <si>
    <t>013/2019</t>
  </si>
  <si>
    <t>STAR MOTOS LTDA</t>
  </si>
  <si>
    <t>01.444.283/0001-23</t>
  </si>
  <si>
    <t>19.07.2019</t>
  </si>
  <si>
    <t>014/2019</t>
  </si>
  <si>
    <t>COMAUTO COMERCIAL DE AUTOMOVEIS LTDA</t>
  </si>
  <si>
    <t>04.116.398/0001-87</t>
  </si>
  <si>
    <t>Aquisição de 02 veículos motos premiação Campanha IPTU em dia dá Prêmios e Nota Fiscal Premiada</t>
  </si>
  <si>
    <t>03.03.2019                  03.03.2020</t>
  </si>
  <si>
    <t>I        II</t>
  </si>
  <si>
    <t>20.09.2018     18.09.2019</t>
  </si>
  <si>
    <t>12392                        12.643</t>
  </si>
  <si>
    <t>20.09.2020</t>
  </si>
  <si>
    <t>35866/2019</t>
  </si>
  <si>
    <t>Participação de Evento Drone Show e Mundo Geo Conect Plus</t>
  </si>
  <si>
    <t>EDITORA MUNDO GEO LTDA</t>
  </si>
  <si>
    <t>06.275.442/0001-27</t>
  </si>
  <si>
    <t>07.10.2019</t>
  </si>
  <si>
    <t>01.10.2019</t>
  </si>
  <si>
    <t>Art..25 da 8666</t>
  </si>
  <si>
    <t>36062/2019</t>
  </si>
  <si>
    <t>Fornecimento de Uniformes OCA</t>
  </si>
  <si>
    <t>015/2019</t>
  </si>
  <si>
    <t>M.ELISA DE ALMEIDA-EPP</t>
  </si>
  <si>
    <t>03.743.475/0001-66</t>
  </si>
  <si>
    <t>03.10.2019</t>
  </si>
  <si>
    <r>
      <t xml:space="preserve">ÓRGÃO/ENTIDADE: </t>
    </r>
    <r>
      <rPr>
        <b/>
        <sz val="11"/>
        <rFont val="Calibri"/>
        <family val="2"/>
        <scheme val="minor"/>
      </rPr>
      <t>SECRETARIA MUNICIPAL DE FINANÇAS - SEFIN</t>
    </r>
  </si>
  <si>
    <r>
      <t xml:space="preserve">MÊS/ANO: </t>
    </r>
    <r>
      <rPr>
        <b/>
        <sz val="11"/>
        <rFont val="Calibri"/>
        <family val="2"/>
        <scheme val="minor"/>
      </rPr>
      <t>JANEIRO A OUTUBRO/2019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</si>
  <si>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14/11/2019</t>
    </r>
  </si>
  <si>
    <r>
      <t xml:space="preserve">Nome do responsável pela elaboração: </t>
    </r>
    <r>
      <rPr>
        <b/>
        <sz val="10"/>
        <rFont val="Calibri"/>
        <family val="2"/>
        <scheme val="minor"/>
      </rPr>
      <t>Sâmya Ester da Silveira Gouveia Assis</t>
    </r>
  </si>
  <si>
    <r>
      <t xml:space="preserve">Nome do titular do Órgão/Entidade/Fundo (no exercício do cargo): </t>
    </r>
    <r>
      <rPr>
        <b/>
        <sz val="10"/>
        <rFont val="Calibri"/>
        <family val="2"/>
        <scheme val="minor"/>
      </rPr>
      <t>Edson Rigaud</t>
    </r>
  </si>
  <si>
    <t>Em andamento em 2019</t>
  </si>
  <si>
    <t>Concluída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</si>
</sst>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44" fontId="2" fillId="0" borderId="0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44" fontId="4" fillId="0" borderId="5" xfId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vertical="center" wrapText="1"/>
    </xf>
    <xf numFmtId="44" fontId="3" fillId="0" borderId="4" xfId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7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44" fontId="3" fillId="0" borderId="3" xfId="1" applyFont="1" applyFill="1" applyBorder="1" applyAlignment="1">
      <alignment vertical="center" wrapText="1"/>
    </xf>
    <xf numFmtId="44" fontId="3" fillId="0" borderId="3" xfId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4" fontId="4" fillId="0" borderId="14" xfId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4" fontId="6" fillId="0" borderId="0" xfId="1" applyFont="1" applyFill="1" applyBorder="1" applyAlignment="1">
      <alignment vertical="center"/>
    </xf>
    <xf numFmtId="44" fontId="3" fillId="0" borderId="1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vertical="center"/>
    </xf>
    <xf numFmtId="44" fontId="3" fillId="0" borderId="0" xfId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vertical="center" wrapText="1"/>
    </xf>
    <xf numFmtId="44" fontId="4" fillId="0" borderId="3" xfId="1" applyFont="1" applyFill="1" applyBorder="1" applyAlignment="1">
      <alignment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47624</xdr:rowOff>
    </xdr:from>
    <xdr:to>
      <xdr:col>1</xdr:col>
      <xdr:colOff>638175</xdr:colOff>
      <xdr:row>2</xdr:row>
      <xdr:rowOff>171449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47624"/>
          <a:ext cx="4953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56"/>
  <sheetViews>
    <sheetView tabSelected="1" zoomScaleNormal="100" workbookViewId="0">
      <selection activeCell="A52" sqref="A52:K52"/>
    </sheetView>
  </sheetViews>
  <sheetFormatPr defaultRowHeight="12.75" x14ac:dyDescent="0.25"/>
  <cols>
    <col min="1" max="1" width="6.42578125" style="4" customWidth="1"/>
    <col min="2" max="2" width="12.5703125" style="4" bestFit="1" customWidth="1"/>
    <col min="3" max="3" width="17.42578125" style="4" customWidth="1"/>
    <col min="4" max="4" width="28.85546875" style="4" bestFit="1" customWidth="1"/>
    <col min="5" max="5" width="4.85546875" style="4" bestFit="1" customWidth="1"/>
    <col min="6" max="6" width="52" style="4" customWidth="1"/>
    <col min="7" max="7" width="14.28515625" style="4" customWidth="1"/>
    <col min="8" max="8" width="11.85546875" style="63" bestFit="1" customWidth="1"/>
    <col min="9" max="9" width="49" style="63" bestFit="1" customWidth="1"/>
    <col min="10" max="10" width="21.5703125" style="4" customWidth="1"/>
    <col min="11" max="11" width="10.5703125" style="4" customWidth="1"/>
    <col min="12" max="12" width="21.5703125" style="101" customWidth="1"/>
    <col min="13" max="13" width="10.5703125" style="4" customWidth="1"/>
    <col min="14" max="14" width="11.5703125" style="4" customWidth="1"/>
    <col min="15" max="16" width="10.5703125" style="4" customWidth="1"/>
    <col min="17" max="17" width="15.85546875" style="4" customWidth="1"/>
    <col min="18" max="18" width="10.5703125" style="4" customWidth="1"/>
    <col min="19" max="19" width="12.42578125" style="4" customWidth="1"/>
    <col min="20" max="20" width="13" style="4" customWidth="1"/>
    <col min="21" max="21" width="6.5703125" style="4" bestFit="1" customWidth="1"/>
    <col min="22" max="22" width="10.5703125" style="4" customWidth="1"/>
    <col min="23" max="23" width="14.7109375" style="4" customWidth="1"/>
    <col min="24" max="24" width="16.5703125" style="4" bestFit="1" customWidth="1"/>
    <col min="25" max="25" width="13.7109375" style="4" customWidth="1"/>
    <col min="26" max="27" width="10.5703125" style="4" customWidth="1"/>
    <col min="28" max="28" width="12.85546875" style="4" bestFit="1" customWidth="1"/>
    <col min="29" max="29" width="12.140625" style="38" bestFit="1" customWidth="1"/>
    <col min="30" max="30" width="8.7109375" style="38" bestFit="1" customWidth="1"/>
    <col min="31" max="31" width="17.28515625" style="66" bestFit="1" customWidth="1"/>
    <col min="32" max="33" width="14.7109375" style="38" bestFit="1" customWidth="1"/>
    <col min="34" max="34" width="15.7109375" style="38" bestFit="1" customWidth="1"/>
    <col min="35" max="35" width="11.5703125" style="4" customWidth="1"/>
    <col min="36" max="36" width="13.85546875" style="4" customWidth="1"/>
    <col min="37" max="37" width="26.85546875" style="4" bestFit="1" customWidth="1"/>
    <col min="38" max="38" width="13.140625" style="4" customWidth="1"/>
    <col min="39" max="39" width="14.5703125" style="4" customWidth="1"/>
    <col min="40" max="40" width="14.42578125" style="4" customWidth="1"/>
    <col min="41" max="41" width="13.85546875" style="4" customWidth="1"/>
    <col min="42" max="42" width="13.7109375" style="4" customWidth="1"/>
    <col min="43" max="43" width="13.28515625" style="4" customWidth="1"/>
    <col min="44" max="44" width="12.28515625" style="4" customWidth="1"/>
    <col min="45" max="48" width="9.140625" style="4"/>
    <col min="49" max="50" width="3.85546875" style="4" bestFit="1" customWidth="1"/>
    <col min="51" max="51" width="6.140625" style="4" bestFit="1" customWidth="1"/>
    <col min="52" max="52" width="9.140625" style="4"/>
    <col min="53" max="53" width="10.140625" style="4" customWidth="1"/>
    <col min="54" max="54" width="5" style="4" bestFit="1" customWidth="1"/>
    <col min="55" max="55" width="7" style="4" bestFit="1" customWidth="1"/>
    <col min="56" max="56" width="6.5703125" style="4" bestFit="1" customWidth="1"/>
    <col min="57" max="16384" width="9.140625" style="4"/>
  </cols>
  <sheetData>
    <row r="1" spans="1:56" s="10" customFormat="1" ht="15" x14ac:dyDescent="0.25">
      <c r="H1" s="77"/>
      <c r="I1" s="77"/>
      <c r="L1" s="96"/>
      <c r="AC1" s="94"/>
      <c r="AD1" s="94"/>
      <c r="AE1" s="94"/>
      <c r="AF1" s="94"/>
      <c r="AG1" s="94"/>
      <c r="AH1" s="94"/>
      <c r="AI1" s="39"/>
      <c r="AJ1" s="39"/>
      <c r="AK1" s="39"/>
      <c r="AL1" s="39"/>
      <c r="AM1" s="39"/>
      <c r="AN1" s="39"/>
      <c r="AO1" s="39"/>
      <c r="AP1" s="39"/>
      <c r="AQ1" s="39"/>
      <c r="AR1" s="39"/>
    </row>
    <row r="2" spans="1:56" s="10" customFormat="1" ht="15" x14ac:dyDescent="0.25">
      <c r="H2" s="77"/>
      <c r="I2" s="77"/>
      <c r="L2" s="96"/>
      <c r="AC2" s="94"/>
      <c r="AD2" s="94"/>
      <c r="AE2" s="94"/>
      <c r="AF2" s="94"/>
      <c r="AG2" s="94"/>
      <c r="AH2" s="94"/>
      <c r="AI2" s="39"/>
      <c r="AJ2" s="39"/>
      <c r="AK2" s="39"/>
      <c r="AL2" s="39"/>
      <c r="AM2" s="39"/>
      <c r="AN2" s="39"/>
      <c r="AO2" s="39"/>
      <c r="AP2" s="39"/>
      <c r="AQ2" s="39"/>
      <c r="AR2" s="39"/>
    </row>
    <row r="3" spans="1:56" s="10" customFormat="1" ht="15" x14ac:dyDescent="0.25">
      <c r="H3" s="77"/>
      <c r="I3" s="77"/>
      <c r="L3" s="96"/>
      <c r="AC3" s="94"/>
      <c r="AD3" s="94"/>
      <c r="AE3" s="94"/>
      <c r="AF3" s="94"/>
      <c r="AG3" s="94"/>
      <c r="AH3" s="94"/>
      <c r="AI3" s="39"/>
      <c r="AJ3" s="39"/>
      <c r="AK3" s="39"/>
      <c r="AL3" s="39"/>
      <c r="AM3" s="39"/>
      <c r="AN3" s="39"/>
      <c r="AO3" s="39"/>
      <c r="AP3" s="39"/>
      <c r="AQ3" s="39"/>
      <c r="AR3" s="39"/>
    </row>
    <row r="4" spans="1:56" s="77" customFormat="1" ht="15" x14ac:dyDescent="0.25">
      <c r="A4" s="61" t="s">
        <v>51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1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11"/>
      <c r="AD4" s="11"/>
      <c r="AE4" s="11"/>
      <c r="AF4" s="11"/>
      <c r="AG4" s="11"/>
      <c r="AH4" s="1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</row>
    <row r="5" spans="1:56" s="10" customFormat="1" ht="15" x14ac:dyDescent="0.25">
      <c r="A5" s="40"/>
      <c r="B5" s="78"/>
      <c r="C5" s="78"/>
      <c r="D5" s="78"/>
      <c r="E5" s="78"/>
      <c r="F5" s="78"/>
      <c r="G5" s="78"/>
      <c r="H5" s="92"/>
      <c r="I5" s="92"/>
      <c r="J5" s="78"/>
      <c r="K5" s="78"/>
      <c r="L5" s="97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9"/>
      <c r="AD5" s="79"/>
      <c r="AE5" s="79"/>
      <c r="AF5" s="79"/>
      <c r="AG5" s="79"/>
      <c r="AH5" s="79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40"/>
    </row>
    <row r="6" spans="1:56" s="10" customFormat="1" ht="15" x14ac:dyDescent="0.25">
      <c r="A6" s="61" t="s">
        <v>357</v>
      </c>
      <c r="B6" s="40"/>
      <c r="C6" s="40"/>
      <c r="D6" s="40"/>
      <c r="E6" s="40"/>
      <c r="F6" s="40"/>
      <c r="G6" s="40"/>
      <c r="H6" s="61"/>
      <c r="I6" s="61"/>
      <c r="J6" s="40"/>
      <c r="K6" s="40"/>
      <c r="L6" s="11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64"/>
      <c r="AD6" s="64"/>
      <c r="AE6" s="64"/>
      <c r="AF6" s="64"/>
      <c r="AG6" s="64"/>
      <c r="AH6" s="64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56" s="10" customFormat="1" ht="15" x14ac:dyDescent="0.25">
      <c r="A7" s="40" t="s">
        <v>190</v>
      </c>
      <c r="B7" s="40"/>
      <c r="C7" s="40"/>
      <c r="D7" s="40"/>
      <c r="E7" s="40"/>
      <c r="F7" s="40"/>
      <c r="G7" s="40"/>
      <c r="H7" s="61"/>
      <c r="I7" s="61"/>
      <c r="J7" s="40"/>
      <c r="K7" s="41"/>
      <c r="L7" s="44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2"/>
      <c r="AD7" s="42"/>
      <c r="AE7" s="42"/>
      <c r="AF7" s="42"/>
      <c r="AG7" s="42"/>
      <c r="AH7" s="42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</row>
    <row r="8" spans="1:56" s="10" customFormat="1" ht="15" x14ac:dyDescent="0.25">
      <c r="A8" s="40" t="s">
        <v>91</v>
      </c>
      <c r="B8" s="40"/>
      <c r="C8" s="40"/>
      <c r="D8" s="40"/>
      <c r="E8" s="40"/>
      <c r="F8" s="41"/>
      <c r="G8" s="41"/>
      <c r="H8" s="43"/>
      <c r="I8" s="43"/>
      <c r="J8" s="41"/>
      <c r="K8" s="41"/>
      <c r="L8" s="44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2"/>
      <c r="AD8" s="42"/>
      <c r="AE8" s="42"/>
      <c r="AF8" s="42"/>
      <c r="AG8" s="42"/>
      <c r="AH8" s="42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</row>
    <row r="9" spans="1:56" s="10" customFormat="1" ht="15" x14ac:dyDescent="0.25">
      <c r="A9" s="40"/>
      <c r="B9" s="78"/>
      <c r="C9" s="78"/>
      <c r="D9" s="78"/>
      <c r="E9" s="78"/>
      <c r="F9" s="78"/>
      <c r="G9" s="78"/>
      <c r="H9" s="92"/>
      <c r="I9" s="92"/>
      <c r="J9" s="78"/>
      <c r="K9" s="78"/>
      <c r="L9" s="97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  <c r="AD9" s="79"/>
      <c r="AE9" s="79"/>
      <c r="AF9" s="79"/>
      <c r="AG9" s="79"/>
      <c r="AH9" s="79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</row>
    <row r="10" spans="1:56" s="10" customFormat="1" ht="15" x14ac:dyDescent="0.25">
      <c r="A10" s="40" t="s">
        <v>518</v>
      </c>
      <c r="B10" s="40"/>
      <c r="C10" s="40"/>
      <c r="D10" s="40"/>
      <c r="E10" s="40"/>
      <c r="F10" s="40"/>
      <c r="G10" s="40"/>
      <c r="H10" s="61"/>
      <c r="I10" s="61"/>
      <c r="J10" s="40"/>
      <c r="K10" s="40"/>
      <c r="L10" s="11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64"/>
      <c r="AD10" s="64"/>
      <c r="AE10" s="64"/>
      <c r="AF10" s="64"/>
      <c r="AG10" s="64"/>
      <c r="AH10" s="64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</row>
    <row r="11" spans="1:56" s="10" customFormat="1" ht="15" x14ac:dyDescent="0.25">
      <c r="A11" s="40" t="s">
        <v>519</v>
      </c>
      <c r="B11" s="40"/>
      <c r="C11" s="40"/>
      <c r="D11" s="40"/>
      <c r="E11" s="40"/>
      <c r="F11" s="40"/>
      <c r="G11" s="40"/>
      <c r="H11" s="61"/>
      <c r="I11" s="61"/>
      <c r="J11" s="40"/>
      <c r="K11" s="40"/>
      <c r="L11" s="11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64"/>
      <c r="AD11" s="64"/>
      <c r="AE11" s="64"/>
      <c r="AF11" s="64"/>
      <c r="AG11" s="64"/>
      <c r="AH11" s="64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</row>
    <row r="12" spans="1:56" s="10" customFormat="1" ht="15" x14ac:dyDescent="0.25">
      <c r="A12" s="40" t="s">
        <v>520</v>
      </c>
      <c r="B12" s="40"/>
      <c r="C12" s="40"/>
      <c r="D12" s="40"/>
      <c r="E12" s="40"/>
      <c r="F12" s="40"/>
      <c r="G12" s="40"/>
      <c r="H12" s="61"/>
      <c r="I12" s="61"/>
      <c r="J12" s="40"/>
      <c r="K12" s="40"/>
      <c r="L12" s="11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64"/>
      <c r="AD12" s="64"/>
      <c r="AE12" s="64"/>
      <c r="AF12" s="64"/>
      <c r="AG12" s="64"/>
      <c r="AH12" s="64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</row>
    <row r="13" spans="1:56" s="10" customFormat="1" ht="15" x14ac:dyDescent="0.25">
      <c r="A13" s="40"/>
      <c r="B13" s="78"/>
      <c r="C13" s="78"/>
      <c r="D13" s="78"/>
      <c r="E13" s="78"/>
      <c r="F13" s="78"/>
      <c r="G13" s="78"/>
      <c r="H13" s="92"/>
      <c r="I13" s="92"/>
      <c r="J13" s="78"/>
      <c r="K13" s="78"/>
      <c r="L13" s="97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9"/>
      <c r="AD13" s="79"/>
      <c r="AE13" s="79"/>
      <c r="AF13" s="79"/>
      <c r="AG13" s="79"/>
      <c r="AH13" s="79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40"/>
    </row>
    <row r="14" spans="1:56" s="10" customFormat="1" ht="15.75" thickBot="1" x14ac:dyDescent="0.3">
      <c r="A14" s="81" t="s">
        <v>83</v>
      </c>
      <c r="B14" s="82"/>
      <c r="C14" s="82"/>
      <c r="D14" s="82"/>
      <c r="E14" s="82"/>
      <c r="F14" s="82"/>
      <c r="G14" s="82"/>
      <c r="H14" s="93"/>
      <c r="I14" s="93"/>
      <c r="J14" s="82"/>
      <c r="K14" s="82"/>
      <c r="L14" s="98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95"/>
      <c r="AD14" s="95"/>
      <c r="AE14" s="95"/>
      <c r="AF14" s="95"/>
      <c r="AG14" s="95"/>
      <c r="AH14" s="95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3"/>
    </row>
    <row r="15" spans="1:56" x14ac:dyDescent="0.25">
      <c r="A15" s="84" t="s">
        <v>55</v>
      </c>
      <c r="B15" s="85" t="s">
        <v>22</v>
      </c>
      <c r="C15" s="85"/>
      <c r="D15" s="85"/>
      <c r="E15" s="85"/>
      <c r="F15" s="85"/>
      <c r="G15" s="85"/>
      <c r="H15" s="85" t="s">
        <v>84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 t="s">
        <v>153</v>
      </c>
      <c r="AJ15" s="85"/>
      <c r="AK15" s="85"/>
      <c r="AL15" s="85"/>
      <c r="AM15" s="85" t="s">
        <v>179</v>
      </c>
      <c r="AN15" s="85"/>
      <c r="AO15" s="85"/>
      <c r="AP15" s="85"/>
      <c r="AQ15" s="85"/>
      <c r="AR15" s="85"/>
      <c r="AS15" s="85" t="s">
        <v>85</v>
      </c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6"/>
    </row>
    <row r="16" spans="1:56" x14ac:dyDescent="0.25">
      <c r="A16" s="87"/>
      <c r="B16" s="1"/>
      <c r="C16" s="1"/>
      <c r="D16" s="1"/>
      <c r="E16" s="1"/>
      <c r="F16" s="1"/>
      <c r="G16" s="1"/>
      <c r="H16" s="1" t="s">
        <v>52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53</v>
      </c>
      <c r="V16" s="1"/>
      <c r="W16" s="1"/>
      <c r="X16" s="1"/>
      <c r="Y16" s="1"/>
      <c r="Z16" s="1"/>
      <c r="AA16" s="1"/>
      <c r="AB16" s="1"/>
      <c r="AC16" s="1"/>
      <c r="AD16" s="1"/>
      <c r="AE16" s="102" t="s">
        <v>54</v>
      </c>
      <c r="AF16" s="102"/>
      <c r="AG16" s="102"/>
      <c r="AH16" s="102"/>
      <c r="AI16" s="1" t="s">
        <v>155</v>
      </c>
      <c r="AJ16" s="1" t="s">
        <v>156</v>
      </c>
      <c r="AK16" s="1" t="s">
        <v>154</v>
      </c>
      <c r="AL16" s="1" t="s">
        <v>157</v>
      </c>
      <c r="AM16" s="1" t="s">
        <v>168</v>
      </c>
      <c r="AN16" s="1" t="s">
        <v>169</v>
      </c>
      <c r="AO16" s="1" t="s">
        <v>170</v>
      </c>
      <c r="AP16" s="1" t="s">
        <v>172</v>
      </c>
      <c r="AQ16" s="1" t="s">
        <v>171</v>
      </c>
      <c r="AR16" s="1" t="s">
        <v>172</v>
      </c>
      <c r="AS16" s="1" t="s">
        <v>1</v>
      </c>
      <c r="AT16" s="1" t="s">
        <v>61</v>
      </c>
      <c r="AU16" s="80" t="s">
        <v>65</v>
      </c>
      <c r="AV16" s="80"/>
      <c r="AW16" s="80"/>
      <c r="AX16" s="80" t="s">
        <v>68</v>
      </c>
      <c r="AY16" s="80"/>
      <c r="AZ16" s="1" t="s">
        <v>524</v>
      </c>
      <c r="BA16" s="1" t="s">
        <v>523</v>
      </c>
      <c r="BB16" s="80" t="s">
        <v>71</v>
      </c>
      <c r="BC16" s="80"/>
      <c r="BD16" s="88"/>
    </row>
    <row r="17" spans="1:56" ht="38.25" x14ac:dyDescent="0.25">
      <c r="A17" s="87"/>
      <c r="B17" s="12" t="s">
        <v>6</v>
      </c>
      <c r="C17" s="12" t="s">
        <v>7</v>
      </c>
      <c r="D17" s="12" t="s">
        <v>0</v>
      </c>
      <c r="E17" s="12" t="s">
        <v>1</v>
      </c>
      <c r="F17" s="12" t="s">
        <v>2</v>
      </c>
      <c r="G17" s="12" t="s">
        <v>8</v>
      </c>
      <c r="H17" s="45" t="s">
        <v>9</v>
      </c>
      <c r="I17" s="12" t="s">
        <v>3</v>
      </c>
      <c r="J17" s="12" t="s">
        <v>20</v>
      </c>
      <c r="K17" s="12" t="s">
        <v>10</v>
      </c>
      <c r="L17" s="46" t="s">
        <v>49</v>
      </c>
      <c r="M17" s="12" t="s">
        <v>15</v>
      </c>
      <c r="N17" s="12" t="s">
        <v>14</v>
      </c>
      <c r="O17" s="12" t="s">
        <v>13</v>
      </c>
      <c r="P17" s="12" t="s">
        <v>4</v>
      </c>
      <c r="Q17" s="12" t="s">
        <v>120</v>
      </c>
      <c r="R17" s="12" t="s">
        <v>56</v>
      </c>
      <c r="S17" s="12" t="s">
        <v>57</v>
      </c>
      <c r="T17" s="12" t="s">
        <v>5</v>
      </c>
      <c r="U17" s="12" t="s">
        <v>11</v>
      </c>
      <c r="V17" s="12" t="s">
        <v>10</v>
      </c>
      <c r="W17" s="12" t="s">
        <v>15</v>
      </c>
      <c r="X17" s="12" t="s">
        <v>12</v>
      </c>
      <c r="Y17" s="12" t="s">
        <v>14</v>
      </c>
      <c r="Z17" s="12" t="s">
        <v>13</v>
      </c>
      <c r="AA17" s="12" t="s">
        <v>16</v>
      </c>
      <c r="AB17" s="12" t="s">
        <v>17</v>
      </c>
      <c r="AC17" s="46" t="s">
        <v>18</v>
      </c>
      <c r="AD17" s="46" t="s">
        <v>19</v>
      </c>
      <c r="AE17" s="46" t="s">
        <v>23</v>
      </c>
      <c r="AF17" s="46" t="s">
        <v>359</v>
      </c>
      <c r="AG17" s="46" t="s">
        <v>358</v>
      </c>
      <c r="AH17" s="46" t="s">
        <v>21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47" t="s">
        <v>62</v>
      </c>
      <c r="AV17" s="47" t="s">
        <v>63</v>
      </c>
      <c r="AW17" s="47" t="s">
        <v>64</v>
      </c>
      <c r="AX17" s="47" t="s">
        <v>66</v>
      </c>
      <c r="AY17" s="12" t="s">
        <v>67</v>
      </c>
      <c r="AZ17" s="1"/>
      <c r="BA17" s="1"/>
      <c r="BB17" s="47" t="s">
        <v>62</v>
      </c>
      <c r="BC17" s="47" t="s">
        <v>70</v>
      </c>
      <c r="BD17" s="55" t="s">
        <v>69</v>
      </c>
    </row>
    <row r="18" spans="1:56" ht="13.5" thickBot="1" x14ac:dyDescent="0.3">
      <c r="A18" s="89"/>
      <c r="B18" s="56" t="s">
        <v>24</v>
      </c>
      <c r="C18" s="56" t="s">
        <v>25</v>
      </c>
      <c r="D18" s="57" t="s">
        <v>48</v>
      </c>
      <c r="E18" s="56" t="s">
        <v>26</v>
      </c>
      <c r="F18" s="56" t="s">
        <v>27</v>
      </c>
      <c r="G18" s="56" t="s">
        <v>28</v>
      </c>
      <c r="H18" s="57" t="s">
        <v>29</v>
      </c>
      <c r="I18" s="56" t="s">
        <v>30</v>
      </c>
      <c r="J18" s="56" t="s">
        <v>31</v>
      </c>
      <c r="K18" s="56" t="s">
        <v>32</v>
      </c>
      <c r="L18" s="58" t="s">
        <v>33</v>
      </c>
      <c r="M18" s="56" t="s">
        <v>34</v>
      </c>
      <c r="N18" s="56" t="s">
        <v>35</v>
      </c>
      <c r="O18" s="56" t="s">
        <v>36</v>
      </c>
      <c r="P18" s="56" t="s">
        <v>37</v>
      </c>
      <c r="Q18" s="56" t="s">
        <v>38</v>
      </c>
      <c r="R18" s="56" t="s">
        <v>39</v>
      </c>
      <c r="S18" s="56" t="s">
        <v>50</v>
      </c>
      <c r="T18" s="56" t="s">
        <v>40</v>
      </c>
      <c r="U18" s="56" t="s">
        <v>58</v>
      </c>
      <c r="V18" s="56" t="s">
        <v>41</v>
      </c>
      <c r="W18" s="56" t="s">
        <v>42</v>
      </c>
      <c r="X18" s="56" t="s">
        <v>43</v>
      </c>
      <c r="Y18" s="56" t="s">
        <v>44</v>
      </c>
      <c r="Z18" s="56" t="s">
        <v>45</v>
      </c>
      <c r="AA18" s="56" t="s">
        <v>46</v>
      </c>
      <c r="AB18" s="56" t="s">
        <v>59</v>
      </c>
      <c r="AC18" s="58" t="s">
        <v>47</v>
      </c>
      <c r="AD18" s="58" t="s">
        <v>86</v>
      </c>
      <c r="AE18" s="58" t="s">
        <v>89</v>
      </c>
      <c r="AF18" s="58" t="s">
        <v>60</v>
      </c>
      <c r="AG18" s="58" t="s">
        <v>87</v>
      </c>
      <c r="AH18" s="58" t="s">
        <v>90</v>
      </c>
      <c r="AI18" s="56" t="s">
        <v>72</v>
      </c>
      <c r="AJ18" s="56" t="s">
        <v>73</v>
      </c>
      <c r="AK18" s="56" t="s">
        <v>74</v>
      </c>
      <c r="AL18" s="56" t="s">
        <v>75</v>
      </c>
      <c r="AM18" s="59" t="s">
        <v>76</v>
      </c>
      <c r="AN18" s="59" t="s">
        <v>77</v>
      </c>
      <c r="AO18" s="59" t="s">
        <v>78</v>
      </c>
      <c r="AP18" s="59" t="s">
        <v>79</v>
      </c>
      <c r="AQ18" s="59" t="s">
        <v>80</v>
      </c>
      <c r="AR18" s="59" t="s">
        <v>81</v>
      </c>
      <c r="AS18" s="59" t="s">
        <v>82</v>
      </c>
      <c r="AT18" s="59" t="s">
        <v>88</v>
      </c>
      <c r="AU18" s="59" t="s">
        <v>164</v>
      </c>
      <c r="AV18" s="59" t="s">
        <v>165</v>
      </c>
      <c r="AW18" s="59" t="s">
        <v>166</v>
      </c>
      <c r="AX18" s="59" t="s">
        <v>173</v>
      </c>
      <c r="AY18" s="59" t="s">
        <v>167</v>
      </c>
      <c r="AZ18" s="59" t="s">
        <v>174</v>
      </c>
      <c r="BA18" s="59" t="s">
        <v>175</v>
      </c>
      <c r="BB18" s="59" t="s">
        <v>176</v>
      </c>
      <c r="BC18" s="59" t="s">
        <v>177</v>
      </c>
      <c r="BD18" s="60" t="s">
        <v>178</v>
      </c>
    </row>
    <row r="19" spans="1:56" ht="51" x14ac:dyDescent="0.25">
      <c r="A19" s="70">
        <v>1</v>
      </c>
      <c r="B19" s="68" t="s">
        <v>216</v>
      </c>
      <c r="C19" s="19" t="s">
        <v>217</v>
      </c>
      <c r="D19" s="19" t="s">
        <v>206</v>
      </c>
      <c r="E19" s="19" t="s">
        <v>205</v>
      </c>
      <c r="F19" s="51" t="s">
        <v>218</v>
      </c>
      <c r="G19" s="37">
        <v>11653</v>
      </c>
      <c r="H19" s="62" t="s">
        <v>214</v>
      </c>
      <c r="I19" s="62" t="s">
        <v>219</v>
      </c>
      <c r="J19" s="19" t="s">
        <v>220</v>
      </c>
      <c r="K19" s="19" t="s">
        <v>221</v>
      </c>
      <c r="L19" s="99">
        <v>199999.92</v>
      </c>
      <c r="M19" s="37">
        <v>11752</v>
      </c>
      <c r="N19" s="19" t="s">
        <v>222</v>
      </c>
      <c r="O19" s="19" t="s">
        <v>223</v>
      </c>
      <c r="P19" s="19">
        <v>1</v>
      </c>
      <c r="Q19" s="19"/>
      <c r="R19" s="19"/>
      <c r="S19" s="19"/>
      <c r="T19" s="19" t="s">
        <v>224</v>
      </c>
      <c r="U19" s="19" t="s">
        <v>401</v>
      </c>
      <c r="V19" s="19" t="s">
        <v>402</v>
      </c>
      <c r="W19" s="37" t="s">
        <v>403</v>
      </c>
      <c r="X19" s="19" t="s">
        <v>317</v>
      </c>
      <c r="Y19" s="19" t="s">
        <v>404</v>
      </c>
      <c r="Z19" s="19" t="s">
        <v>405</v>
      </c>
      <c r="AA19" s="19"/>
      <c r="AB19" s="19"/>
      <c r="AC19" s="53"/>
      <c r="AD19" s="53"/>
      <c r="AE19" s="53">
        <f>L19</f>
        <v>199999.92</v>
      </c>
      <c r="AF19" s="52">
        <f>178605.85+240474.23+239371.52</f>
        <v>658451.6</v>
      </c>
      <c r="AG19" s="52">
        <f>19982.83+19903.46+19993.24+19969.72+147.19+56512.93</f>
        <v>136509.37</v>
      </c>
      <c r="AH19" s="52">
        <f>AG19+AF19</f>
        <v>794960.97</v>
      </c>
      <c r="AI19" s="54"/>
      <c r="AJ19" s="19"/>
      <c r="AK19" s="19"/>
      <c r="AL19" s="19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</row>
    <row r="20" spans="1:56" ht="25.5" x14ac:dyDescent="0.25">
      <c r="A20" s="71">
        <f>A19+1</f>
        <v>2</v>
      </c>
      <c r="B20" s="69" t="s">
        <v>244</v>
      </c>
      <c r="C20" s="13">
        <v>65</v>
      </c>
      <c r="D20" s="13" t="s">
        <v>200</v>
      </c>
      <c r="E20" s="13" t="s">
        <v>245</v>
      </c>
      <c r="F20" s="13" t="s">
        <v>246</v>
      </c>
      <c r="G20" s="17">
        <v>11580</v>
      </c>
      <c r="H20" s="45" t="s">
        <v>247</v>
      </c>
      <c r="I20" s="12" t="s">
        <v>248</v>
      </c>
      <c r="J20" s="13" t="s">
        <v>249</v>
      </c>
      <c r="K20" s="13" t="s">
        <v>250</v>
      </c>
      <c r="L20" s="46">
        <v>476338</v>
      </c>
      <c r="M20" s="17">
        <v>11804</v>
      </c>
      <c r="N20" s="13" t="s">
        <v>250</v>
      </c>
      <c r="O20" s="13" t="s">
        <v>251</v>
      </c>
      <c r="P20" s="13">
        <v>1</v>
      </c>
      <c r="Q20" s="13"/>
      <c r="R20" s="13"/>
      <c r="S20" s="13"/>
      <c r="T20" s="13"/>
      <c r="U20" s="13" t="s">
        <v>316</v>
      </c>
      <c r="V20" s="13" t="s">
        <v>322</v>
      </c>
      <c r="W20" s="17" t="s">
        <v>323</v>
      </c>
      <c r="X20" s="13" t="s">
        <v>199</v>
      </c>
      <c r="Y20" s="13" t="s">
        <v>324</v>
      </c>
      <c r="Z20" s="13" t="s">
        <v>325</v>
      </c>
      <c r="AA20" s="13"/>
      <c r="AB20" s="13"/>
      <c r="AC20" s="14"/>
      <c r="AD20" s="14"/>
      <c r="AE20" s="14">
        <f>L20</f>
        <v>476338</v>
      </c>
      <c r="AF20" s="14">
        <f>294178.1+283285.6</f>
        <v>577463.69999999995</v>
      </c>
      <c r="AG20" s="14">
        <f>7630.36+7250.48+7676.2+7398.17+7241.32</f>
        <v>37196.53</v>
      </c>
      <c r="AH20" s="14">
        <f>AF20+AG20</f>
        <v>614660.23</v>
      </c>
      <c r="AI20" s="32"/>
      <c r="AJ20" s="17"/>
      <c r="AK20" s="13"/>
      <c r="AL20" s="13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</row>
    <row r="21" spans="1:56" ht="89.25" x14ac:dyDescent="0.25">
      <c r="A21" s="71">
        <f>A20+1</f>
        <v>3</v>
      </c>
      <c r="B21" s="69"/>
      <c r="C21" s="13"/>
      <c r="D21" s="13" t="s">
        <v>206</v>
      </c>
      <c r="E21" s="17" t="s">
        <v>205</v>
      </c>
      <c r="F21" s="48" t="s">
        <v>207</v>
      </c>
      <c r="G21" s="17">
        <v>11610</v>
      </c>
      <c r="H21" s="12" t="s">
        <v>212</v>
      </c>
      <c r="I21" s="12" t="s">
        <v>208</v>
      </c>
      <c r="J21" s="13" t="s">
        <v>209</v>
      </c>
      <c r="K21" s="17" t="s">
        <v>210</v>
      </c>
      <c r="L21" s="46">
        <v>14400</v>
      </c>
      <c r="M21" s="17">
        <v>11637</v>
      </c>
      <c r="N21" s="13" t="s">
        <v>210</v>
      </c>
      <c r="O21" s="13" t="s">
        <v>213</v>
      </c>
      <c r="P21" s="13">
        <v>1</v>
      </c>
      <c r="Q21" s="13"/>
      <c r="R21" s="13"/>
      <c r="S21" s="13"/>
      <c r="T21" s="13" t="s">
        <v>211</v>
      </c>
      <c r="U21" s="13" t="s">
        <v>368</v>
      </c>
      <c r="V21" s="13" t="s">
        <v>369</v>
      </c>
      <c r="W21" s="17" t="s">
        <v>372</v>
      </c>
      <c r="X21" s="13" t="s">
        <v>373</v>
      </c>
      <c r="Y21" s="13" t="s">
        <v>370</v>
      </c>
      <c r="Z21" s="13" t="s">
        <v>371</v>
      </c>
      <c r="AA21" s="13"/>
      <c r="AB21" s="13"/>
      <c r="AC21" s="14"/>
      <c r="AD21" s="14"/>
      <c r="AE21" s="14">
        <v>14400</v>
      </c>
      <c r="AF21" s="14">
        <f>3600+14400+16345.92+16345.92</f>
        <v>50691.839999999997</v>
      </c>
      <c r="AG21" s="14">
        <f>1393.76+1393.76+1393.76+1393.76+1393.76+1393.76+1393.76+1393.76+1393.76</f>
        <v>12543.84</v>
      </c>
      <c r="AH21" s="30">
        <f t="shared" ref="AH21" si="0">AF21+AG21</f>
        <v>63235.679999999993</v>
      </c>
      <c r="AI21" s="13"/>
      <c r="AJ21" s="17"/>
      <c r="AK21" s="13"/>
      <c r="AL21" s="13"/>
      <c r="AM21" s="34"/>
      <c r="AN21" s="34"/>
      <c r="AO21" s="17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</row>
    <row r="22" spans="1:56" ht="38.25" x14ac:dyDescent="0.25">
      <c r="A22" s="71">
        <f t="shared" ref="A22:A34" si="1">A21+1</f>
        <v>4</v>
      </c>
      <c r="B22" s="69" t="s">
        <v>225</v>
      </c>
      <c r="C22" s="13" t="s">
        <v>226</v>
      </c>
      <c r="D22" s="13" t="s">
        <v>206</v>
      </c>
      <c r="E22" s="18" t="s">
        <v>205</v>
      </c>
      <c r="F22" s="48" t="s">
        <v>227</v>
      </c>
      <c r="G22" s="17">
        <v>11760</v>
      </c>
      <c r="H22" s="12" t="s">
        <v>215</v>
      </c>
      <c r="I22" s="12" t="s">
        <v>228</v>
      </c>
      <c r="J22" s="13" t="s">
        <v>229</v>
      </c>
      <c r="K22" s="17" t="s">
        <v>230</v>
      </c>
      <c r="L22" s="46">
        <v>614249.17000000004</v>
      </c>
      <c r="M22" s="17">
        <v>11795</v>
      </c>
      <c r="N22" s="13" t="s">
        <v>230</v>
      </c>
      <c r="O22" s="13" t="s">
        <v>231</v>
      </c>
      <c r="P22" s="13">
        <v>1</v>
      </c>
      <c r="Q22" s="13"/>
      <c r="R22" s="13"/>
      <c r="S22" s="13"/>
      <c r="T22" s="13" t="s">
        <v>194</v>
      </c>
      <c r="U22" s="13" t="s">
        <v>375</v>
      </c>
      <c r="V22" s="13" t="s">
        <v>384</v>
      </c>
      <c r="W22" s="13" t="s">
        <v>385</v>
      </c>
      <c r="X22" s="13" t="s">
        <v>386</v>
      </c>
      <c r="Y22" s="13" t="s">
        <v>387</v>
      </c>
      <c r="Z22" s="13" t="s">
        <v>388</v>
      </c>
      <c r="AA22" s="35">
        <v>5.3699999999999998E-2</v>
      </c>
      <c r="AB22" s="13"/>
      <c r="AC22" s="65">
        <v>32985.18</v>
      </c>
      <c r="AD22" s="14"/>
      <c r="AE22" s="14">
        <f>L22+AC22</f>
        <v>647234.35000000009</v>
      </c>
      <c r="AF22" s="14">
        <f>196104.01+321754.68+312273.2</f>
        <v>830131.89</v>
      </c>
      <c r="AG22" s="14">
        <f>21786.85+27783.34+34729.17+34729.17+6471.16+41200.33+41200.33+41200.33+40553.12+41200.33+41200.33</f>
        <v>372054.46000000008</v>
      </c>
      <c r="AH22" s="66">
        <f t="shared" ref="AH22:AH24" si="2">AF22+AG22</f>
        <v>1202186.3500000001</v>
      </c>
      <c r="AI22" s="13"/>
      <c r="AJ22" s="17"/>
      <c r="AK22" s="13"/>
      <c r="AL22" s="13"/>
      <c r="AM22" s="34"/>
      <c r="AN22" s="34"/>
      <c r="AO22" s="17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</row>
    <row r="23" spans="1:56" ht="38.25" x14ac:dyDescent="0.25">
      <c r="A23" s="71">
        <f t="shared" si="1"/>
        <v>5</v>
      </c>
      <c r="B23" s="69" t="s">
        <v>232</v>
      </c>
      <c r="C23" s="13" t="s">
        <v>233</v>
      </c>
      <c r="D23" s="13" t="s">
        <v>206</v>
      </c>
      <c r="E23" s="18" t="s">
        <v>205</v>
      </c>
      <c r="F23" s="48" t="s">
        <v>234</v>
      </c>
      <c r="G23" s="17">
        <v>11770</v>
      </c>
      <c r="H23" s="12" t="s">
        <v>256</v>
      </c>
      <c r="I23" s="12" t="s">
        <v>236</v>
      </c>
      <c r="J23" s="13" t="s">
        <v>237</v>
      </c>
      <c r="K23" s="17" t="s">
        <v>254</v>
      </c>
      <c r="L23" s="46">
        <v>151200</v>
      </c>
      <c r="M23" s="17">
        <v>11969</v>
      </c>
      <c r="N23" s="13" t="s">
        <v>254</v>
      </c>
      <c r="O23" s="13" t="s">
        <v>255</v>
      </c>
      <c r="P23" s="13">
        <v>1</v>
      </c>
      <c r="Q23" s="13"/>
      <c r="R23" s="13"/>
      <c r="S23" s="13"/>
      <c r="T23" s="13" t="s">
        <v>194</v>
      </c>
      <c r="U23" s="13" t="s">
        <v>318</v>
      </c>
      <c r="V23" s="13" t="s">
        <v>364</v>
      </c>
      <c r="W23" s="17" t="s">
        <v>365</v>
      </c>
      <c r="X23" s="13" t="s">
        <v>199</v>
      </c>
      <c r="Y23" s="13" t="s">
        <v>366</v>
      </c>
      <c r="Z23" s="13" t="s">
        <v>367</v>
      </c>
      <c r="AA23" s="13"/>
      <c r="AB23" s="13"/>
      <c r="AC23" s="14"/>
      <c r="AD23" s="14"/>
      <c r="AE23" s="14">
        <f>L23</f>
        <v>151200</v>
      </c>
      <c r="AF23" s="14">
        <f>61200+111900+129600</f>
        <v>302700</v>
      </c>
      <c r="AG23" s="14">
        <f>1800+3960+5400+5400+5400+5400+5400+5400+5400</f>
        <v>43560</v>
      </c>
      <c r="AH23" s="66">
        <f t="shared" si="2"/>
        <v>346260</v>
      </c>
      <c r="AI23" s="13"/>
      <c r="AJ23" s="17"/>
      <c r="AK23" s="13"/>
      <c r="AL23" s="13"/>
      <c r="AM23" s="34"/>
      <c r="AN23" s="34"/>
      <c r="AO23" s="17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</row>
    <row r="24" spans="1:56" ht="38.25" x14ac:dyDescent="0.25">
      <c r="A24" s="71">
        <f>A23+1</f>
        <v>6</v>
      </c>
      <c r="B24" s="69" t="s">
        <v>238</v>
      </c>
      <c r="C24" s="13"/>
      <c r="D24" s="13" t="s">
        <v>239</v>
      </c>
      <c r="E24" s="18" t="s">
        <v>240</v>
      </c>
      <c r="F24" s="48" t="s">
        <v>241</v>
      </c>
      <c r="G24" s="17"/>
      <c r="H24" s="12" t="s">
        <v>235</v>
      </c>
      <c r="I24" s="12" t="s">
        <v>204</v>
      </c>
      <c r="J24" s="13" t="s">
        <v>242</v>
      </c>
      <c r="K24" s="17" t="s">
        <v>243</v>
      </c>
      <c r="L24" s="46">
        <v>179284</v>
      </c>
      <c r="M24" s="17">
        <v>11804</v>
      </c>
      <c r="N24" s="13" t="s">
        <v>243</v>
      </c>
      <c r="O24" s="13" t="s">
        <v>278</v>
      </c>
      <c r="P24" s="13">
        <v>1</v>
      </c>
      <c r="Q24" s="13"/>
      <c r="R24" s="13"/>
      <c r="S24" s="13"/>
      <c r="T24" s="13" t="s">
        <v>194</v>
      </c>
      <c r="U24" s="13" t="s">
        <v>406</v>
      </c>
      <c r="V24" s="13" t="s">
        <v>407</v>
      </c>
      <c r="W24" s="17" t="s">
        <v>408</v>
      </c>
      <c r="X24" s="13" t="s">
        <v>321</v>
      </c>
      <c r="Y24" s="13" t="s">
        <v>409</v>
      </c>
      <c r="Z24" s="13" t="s">
        <v>410</v>
      </c>
      <c r="AA24" s="36">
        <v>0.25</v>
      </c>
      <c r="AB24" s="13"/>
      <c r="AC24" s="14">
        <v>19576.09</v>
      </c>
      <c r="AD24" s="14"/>
      <c r="AE24" s="14">
        <f>L24+AC24</f>
        <v>198860.09</v>
      </c>
      <c r="AF24" s="14">
        <f>44820.99+171385.1+207921.94+19576.08</f>
        <v>443704.11000000004</v>
      </c>
      <c r="AG24" s="14">
        <f>19576.08+39569.77+19576.08</f>
        <v>78721.929999999993</v>
      </c>
      <c r="AH24" s="66">
        <f t="shared" si="2"/>
        <v>522426.04000000004</v>
      </c>
      <c r="AI24" s="13"/>
      <c r="AJ24" s="17"/>
      <c r="AK24" s="13"/>
      <c r="AL24" s="13"/>
      <c r="AM24" s="34"/>
      <c r="AN24" s="34"/>
      <c r="AO24" s="17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</row>
    <row r="25" spans="1:56" ht="38.25" x14ac:dyDescent="0.25">
      <c r="A25" s="71">
        <f t="shared" si="1"/>
        <v>7</v>
      </c>
      <c r="B25" s="69" t="s">
        <v>258</v>
      </c>
      <c r="C25" s="13" t="s">
        <v>259</v>
      </c>
      <c r="D25" s="13" t="s">
        <v>193</v>
      </c>
      <c r="E25" s="13" t="s">
        <v>205</v>
      </c>
      <c r="F25" s="13" t="s">
        <v>262</v>
      </c>
      <c r="G25" s="17">
        <v>11816</v>
      </c>
      <c r="H25" s="45" t="s">
        <v>260</v>
      </c>
      <c r="I25" s="12" t="s">
        <v>261</v>
      </c>
      <c r="J25" s="13" t="s">
        <v>263</v>
      </c>
      <c r="K25" s="13" t="s">
        <v>264</v>
      </c>
      <c r="L25" s="46">
        <v>1670130</v>
      </c>
      <c r="M25" s="17">
        <v>11998</v>
      </c>
      <c r="N25" s="13" t="s">
        <v>265</v>
      </c>
      <c r="O25" s="13" t="s">
        <v>266</v>
      </c>
      <c r="P25" s="13">
        <v>1</v>
      </c>
      <c r="Q25" s="13"/>
      <c r="R25" s="13"/>
      <c r="S25" s="13"/>
      <c r="T25" s="13" t="s">
        <v>194</v>
      </c>
      <c r="U25" s="13" t="s">
        <v>375</v>
      </c>
      <c r="V25" s="13" t="s">
        <v>378</v>
      </c>
      <c r="W25" s="17" t="s">
        <v>376</v>
      </c>
      <c r="X25" s="13" t="s">
        <v>377</v>
      </c>
      <c r="Y25" s="13" t="s">
        <v>379</v>
      </c>
      <c r="Z25" s="13" t="s">
        <v>380</v>
      </c>
      <c r="AA25" s="13"/>
      <c r="AB25" s="13"/>
      <c r="AC25" s="14"/>
      <c r="AD25" s="14"/>
      <c r="AE25" s="14">
        <f t="shared" ref="AE25" si="3">L25</f>
        <v>1670130</v>
      </c>
      <c r="AF25" s="14">
        <f>527213.96+819301.44</f>
        <v>1346515.4</v>
      </c>
      <c r="AG25" s="14">
        <f>75211.66+107402.14+136746.23+138159.25+136018.4+137114.56+133810.31+137502.01+141603.33</f>
        <v>1143567.8900000001</v>
      </c>
      <c r="AH25" s="14">
        <f>AF25+AG25</f>
        <v>2490083.29</v>
      </c>
      <c r="AI25" s="32" t="s">
        <v>267</v>
      </c>
      <c r="AJ25" s="17">
        <v>11816</v>
      </c>
      <c r="AK25" s="32" t="s">
        <v>268</v>
      </c>
      <c r="AL25" s="17">
        <v>11816</v>
      </c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</row>
    <row r="26" spans="1:56" ht="25.5" x14ac:dyDescent="0.25">
      <c r="A26" s="71">
        <f t="shared" si="1"/>
        <v>8</v>
      </c>
      <c r="B26" s="69" t="s">
        <v>269</v>
      </c>
      <c r="C26" s="13"/>
      <c r="D26" s="13" t="s">
        <v>239</v>
      </c>
      <c r="E26" s="13" t="s">
        <v>205</v>
      </c>
      <c r="F26" s="13" t="s">
        <v>270</v>
      </c>
      <c r="G26" s="17"/>
      <c r="H26" s="45" t="s">
        <v>271</v>
      </c>
      <c r="I26" s="12" t="s">
        <v>272</v>
      </c>
      <c r="J26" s="13" t="s">
        <v>249</v>
      </c>
      <c r="K26" s="13" t="s">
        <v>251</v>
      </c>
      <c r="L26" s="46">
        <v>1185475.07</v>
      </c>
      <c r="M26" s="17">
        <v>12046</v>
      </c>
      <c r="N26" s="13" t="s">
        <v>251</v>
      </c>
      <c r="O26" s="13" t="s">
        <v>257</v>
      </c>
      <c r="P26" s="13">
        <v>1</v>
      </c>
      <c r="Q26" s="13"/>
      <c r="R26" s="13"/>
      <c r="S26" s="13"/>
      <c r="T26" s="13" t="s">
        <v>194</v>
      </c>
      <c r="U26" s="13" t="s">
        <v>198</v>
      </c>
      <c r="V26" s="13" t="s">
        <v>257</v>
      </c>
      <c r="W26" s="17">
        <v>12289</v>
      </c>
      <c r="X26" s="13" t="s">
        <v>326</v>
      </c>
      <c r="Y26" s="13" t="s">
        <v>257</v>
      </c>
      <c r="Z26" s="13" t="s">
        <v>327</v>
      </c>
      <c r="AA26" s="35">
        <v>3.3700000000000001E-2</v>
      </c>
      <c r="AB26" s="13"/>
      <c r="AC26" s="14">
        <v>39950.5</v>
      </c>
      <c r="AD26" s="14"/>
      <c r="AE26" s="14">
        <f>L26+AC26</f>
        <v>1225425.57</v>
      </c>
      <c r="AF26" s="14">
        <f>285197.39+243263.13</f>
        <v>528460.52</v>
      </c>
      <c r="AG26" s="14">
        <f>17327.81+18157.07+18641.37+18152.44</f>
        <v>72278.69</v>
      </c>
      <c r="AH26" s="14">
        <f t="shared" ref="AH26:AH35" si="4">AF26+AG26</f>
        <v>600739.21</v>
      </c>
      <c r="AI26" s="32"/>
      <c r="AJ26" s="17"/>
      <c r="AK26" s="32"/>
      <c r="AL26" s="17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</row>
    <row r="27" spans="1:56" ht="25.5" x14ac:dyDescent="0.25">
      <c r="A27" s="71">
        <f t="shared" si="1"/>
        <v>9</v>
      </c>
      <c r="B27" s="69" t="s">
        <v>273</v>
      </c>
      <c r="C27" s="13"/>
      <c r="D27" s="13" t="s">
        <v>239</v>
      </c>
      <c r="E27" s="13" t="s">
        <v>205</v>
      </c>
      <c r="F27" s="13" t="s">
        <v>274</v>
      </c>
      <c r="G27" s="17">
        <v>12054</v>
      </c>
      <c r="H27" s="45" t="s">
        <v>275</v>
      </c>
      <c r="I27" s="12" t="s">
        <v>252</v>
      </c>
      <c r="J27" s="13" t="s">
        <v>253</v>
      </c>
      <c r="K27" s="13" t="s">
        <v>276</v>
      </c>
      <c r="L27" s="46">
        <v>19262.5</v>
      </c>
      <c r="M27" s="17">
        <v>12055</v>
      </c>
      <c r="N27" s="13" t="s">
        <v>276</v>
      </c>
      <c r="O27" s="13" t="s">
        <v>277</v>
      </c>
      <c r="P27" s="13">
        <v>1</v>
      </c>
      <c r="Q27" s="13"/>
      <c r="R27" s="13"/>
      <c r="S27" s="13"/>
      <c r="T27" s="13" t="s">
        <v>194</v>
      </c>
      <c r="U27" s="13" t="s">
        <v>318</v>
      </c>
      <c r="V27" s="13" t="s">
        <v>360</v>
      </c>
      <c r="W27" s="17" t="s">
        <v>361</v>
      </c>
      <c r="X27" s="13" t="s">
        <v>314</v>
      </c>
      <c r="Y27" s="13" t="s">
        <v>362</v>
      </c>
      <c r="Z27" s="13" t="s">
        <v>363</v>
      </c>
      <c r="AA27" s="13">
        <v>20</v>
      </c>
      <c r="AB27" s="13"/>
      <c r="AC27" s="65">
        <v>3852.5</v>
      </c>
      <c r="AD27" s="14"/>
      <c r="AE27" s="14">
        <f>L27+AC27</f>
        <v>23115</v>
      </c>
      <c r="AF27" s="14">
        <f>19262.5+21188.75</f>
        <v>40451.25</v>
      </c>
      <c r="AG27" s="14">
        <f>1926.25+1926.25+1926.25+1926.25+1926.25+1926.25+1926.25+1926.25+1926.25+1926.25</f>
        <v>19262.5</v>
      </c>
      <c r="AH27" s="14">
        <f t="shared" si="4"/>
        <v>59713.75</v>
      </c>
      <c r="AI27" s="32"/>
      <c r="AJ27" s="17"/>
      <c r="AK27" s="32"/>
      <c r="AL27" s="17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</row>
    <row r="28" spans="1:56" ht="25.5" x14ac:dyDescent="0.25">
      <c r="A28" s="71">
        <f t="shared" si="1"/>
        <v>10</v>
      </c>
      <c r="B28" s="69" t="s">
        <v>279</v>
      </c>
      <c r="C28" s="13" t="s">
        <v>260</v>
      </c>
      <c r="D28" s="13" t="s">
        <v>280</v>
      </c>
      <c r="E28" s="13" t="s">
        <v>205</v>
      </c>
      <c r="F28" s="13" t="s">
        <v>281</v>
      </c>
      <c r="G28" s="17">
        <v>11963</v>
      </c>
      <c r="H28" s="45" t="s">
        <v>282</v>
      </c>
      <c r="I28" s="12" t="s">
        <v>283</v>
      </c>
      <c r="J28" s="13" t="s">
        <v>284</v>
      </c>
      <c r="K28" s="13" t="s">
        <v>285</v>
      </c>
      <c r="L28" s="46">
        <v>1877400</v>
      </c>
      <c r="M28" s="17">
        <v>12032</v>
      </c>
      <c r="N28" s="13" t="s">
        <v>285</v>
      </c>
      <c r="O28" s="13" t="s">
        <v>286</v>
      </c>
      <c r="P28" s="13">
        <v>1</v>
      </c>
      <c r="Q28" s="13"/>
      <c r="R28" s="13"/>
      <c r="S28" s="13"/>
      <c r="T28" s="13" t="s">
        <v>319</v>
      </c>
      <c r="U28" s="13" t="s">
        <v>400</v>
      </c>
      <c r="V28" s="13" t="s">
        <v>381</v>
      </c>
      <c r="W28" s="17" t="s">
        <v>382</v>
      </c>
      <c r="X28" s="13" t="s">
        <v>315</v>
      </c>
      <c r="Y28" s="17" t="s">
        <v>383</v>
      </c>
      <c r="Z28" s="13" t="s">
        <v>500</v>
      </c>
      <c r="AA28" s="13"/>
      <c r="AB28" s="13"/>
      <c r="AC28" s="14"/>
      <c r="AD28" s="14"/>
      <c r="AE28" s="14">
        <f t="shared" ref="AE28:AE31" si="5">L28</f>
        <v>1877400</v>
      </c>
      <c r="AF28" s="14">
        <f>68264.35+146280.76+73140.38+73140.38+146280.76+146280.76+804544.18+146280.76</f>
        <v>1604212.33</v>
      </c>
      <c r="AG28" s="14">
        <f>73140.38+73140.38+73140.38+73140.38+73140.38+73140.38+73140.38</f>
        <v>511982.66000000003</v>
      </c>
      <c r="AH28" s="14">
        <f t="shared" si="4"/>
        <v>2116194.9900000002</v>
      </c>
      <c r="AI28" s="32"/>
      <c r="AJ28" s="17"/>
      <c r="AK28" s="32"/>
      <c r="AL28" s="17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</row>
    <row r="29" spans="1:56" ht="38.25" x14ac:dyDescent="0.25">
      <c r="A29" s="71">
        <f t="shared" si="1"/>
        <v>11</v>
      </c>
      <c r="B29" s="69" t="s">
        <v>289</v>
      </c>
      <c r="C29" s="13" t="s">
        <v>290</v>
      </c>
      <c r="D29" s="13" t="s">
        <v>193</v>
      </c>
      <c r="E29" s="13" t="s">
        <v>245</v>
      </c>
      <c r="F29" s="13" t="s">
        <v>292</v>
      </c>
      <c r="G29" s="17">
        <v>11990</v>
      </c>
      <c r="H29" s="45" t="s">
        <v>293</v>
      </c>
      <c r="I29" s="12" t="s">
        <v>287</v>
      </c>
      <c r="J29" s="13" t="s">
        <v>288</v>
      </c>
      <c r="K29" s="13" t="s">
        <v>294</v>
      </c>
      <c r="L29" s="46">
        <v>86226</v>
      </c>
      <c r="M29" s="17">
        <v>12116</v>
      </c>
      <c r="N29" s="13" t="s">
        <v>294</v>
      </c>
      <c r="O29" s="13" t="s">
        <v>295</v>
      </c>
      <c r="P29" s="13">
        <v>1</v>
      </c>
      <c r="Q29" s="13"/>
      <c r="R29" s="13"/>
      <c r="S29" s="13"/>
      <c r="T29" s="13" t="s">
        <v>319</v>
      </c>
      <c r="U29" s="13" t="s">
        <v>400</v>
      </c>
      <c r="V29" s="13" t="s">
        <v>428</v>
      </c>
      <c r="W29" s="17" t="s">
        <v>429</v>
      </c>
      <c r="X29" s="13" t="s">
        <v>315</v>
      </c>
      <c r="Y29" s="13" t="s">
        <v>430</v>
      </c>
      <c r="Z29" s="13" t="s">
        <v>431</v>
      </c>
      <c r="AA29" s="13"/>
      <c r="AB29" s="13"/>
      <c r="AC29" s="14"/>
      <c r="AD29" s="14"/>
      <c r="AE29" s="14">
        <f t="shared" si="5"/>
        <v>86226</v>
      </c>
      <c r="AF29" s="14">
        <f>18280+10952.8</f>
        <v>29232.799999999999</v>
      </c>
      <c r="AG29" s="14">
        <f>3893.4+3210+2320+625</f>
        <v>10048.4</v>
      </c>
      <c r="AH29" s="14">
        <f t="shared" si="4"/>
        <v>39281.199999999997</v>
      </c>
      <c r="AI29" s="32"/>
      <c r="AJ29" s="17"/>
      <c r="AK29" s="32" t="s">
        <v>291</v>
      </c>
      <c r="AL29" s="17">
        <v>12013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</row>
    <row r="30" spans="1:56" ht="25.5" x14ac:dyDescent="0.25">
      <c r="A30" s="71">
        <f t="shared" si="1"/>
        <v>12</v>
      </c>
      <c r="B30" s="69" t="s">
        <v>296</v>
      </c>
      <c r="C30" s="13" t="s">
        <v>297</v>
      </c>
      <c r="D30" s="13" t="s">
        <v>193</v>
      </c>
      <c r="E30" s="13" t="s">
        <v>201</v>
      </c>
      <c r="F30" s="13" t="s">
        <v>298</v>
      </c>
      <c r="G30" s="17">
        <v>11930</v>
      </c>
      <c r="H30" s="45" t="s">
        <v>299</v>
      </c>
      <c r="I30" s="12" t="s">
        <v>300</v>
      </c>
      <c r="J30" s="13" t="s">
        <v>301</v>
      </c>
      <c r="K30" s="13" t="s">
        <v>302</v>
      </c>
      <c r="L30" s="46">
        <v>91492.479999999996</v>
      </c>
      <c r="M30" s="17">
        <v>12143</v>
      </c>
      <c r="N30" s="13" t="s">
        <v>302</v>
      </c>
      <c r="O30" s="13" t="s">
        <v>303</v>
      </c>
      <c r="P30" s="13">
        <v>1</v>
      </c>
      <c r="Q30" s="13"/>
      <c r="R30" s="13"/>
      <c r="S30" s="13"/>
      <c r="T30" s="13" t="s">
        <v>304</v>
      </c>
      <c r="U30" s="13" t="s">
        <v>198</v>
      </c>
      <c r="V30" s="13" t="s">
        <v>347</v>
      </c>
      <c r="W30" s="17">
        <v>12390</v>
      </c>
      <c r="X30" s="13" t="s">
        <v>315</v>
      </c>
      <c r="Y30" s="13" t="s">
        <v>303</v>
      </c>
      <c r="Z30" s="13" t="s">
        <v>348</v>
      </c>
      <c r="AA30" s="13"/>
      <c r="AB30" s="13"/>
      <c r="AC30" s="14"/>
      <c r="AD30" s="14"/>
      <c r="AE30" s="14">
        <f t="shared" si="5"/>
        <v>91492.479999999996</v>
      </c>
      <c r="AF30" s="14">
        <f>8526.49+5651.65</f>
        <v>14178.14</v>
      </c>
      <c r="AG30" s="14">
        <f>2669.18</f>
        <v>2669.18</v>
      </c>
      <c r="AH30" s="14">
        <f t="shared" si="4"/>
        <v>16847.32</v>
      </c>
      <c r="AI30" s="32"/>
      <c r="AJ30" s="17"/>
      <c r="AK30" s="32" t="s">
        <v>305</v>
      </c>
      <c r="AL30" s="17">
        <v>11949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</row>
    <row r="31" spans="1:56" ht="25.5" x14ac:dyDescent="0.25">
      <c r="A31" s="71">
        <f t="shared" si="1"/>
        <v>13</v>
      </c>
      <c r="B31" s="69" t="s">
        <v>306</v>
      </c>
      <c r="C31" s="20" t="s">
        <v>308</v>
      </c>
      <c r="D31" s="13" t="s">
        <v>193</v>
      </c>
      <c r="E31" s="13" t="s">
        <v>205</v>
      </c>
      <c r="F31" s="13" t="s">
        <v>307</v>
      </c>
      <c r="G31" s="17"/>
      <c r="H31" s="45" t="s">
        <v>309</v>
      </c>
      <c r="I31" s="12" t="s">
        <v>310</v>
      </c>
      <c r="J31" s="13" t="s">
        <v>311</v>
      </c>
      <c r="K31" s="13" t="s">
        <v>312</v>
      </c>
      <c r="L31" s="46">
        <v>84000</v>
      </c>
      <c r="M31" s="17">
        <v>12144</v>
      </c>
      <c r="N31" s="13" t="s">
        <v>312</v>
      </c>
      <c r="O31" s="13" t="s">
        <v>313</v>
      </c>
      <c r="P31" s="13">
        <v>1</v>
      </c>
      <c r="Q31" s="13"/>
      <c r="R31" s="13"/>
      <c r="S31" s="13"/>
      <c r="T31" s="13" t="s">
        <v>194</v>
      </c>
      <c r="U31" s="13" t="s">
        <v>501</v>
      </c>
      <c r="V31" s="13" t="s">
        <v>502</v>
      </c>
      <c r="W31" s="17" t="s">
        <v>503</v>
      </c>
      <c r="X31" s="13" t="s">
        <v>315</v>
      </c>
      <c r="Y31" s="13" t="s">
        <v>346</v>
      </c>
      <c r="Z31" s="13" t="s">
        <v>504</v>
      </c>
      <c r="AA31" s="13"/>
      <c r="AB31" s="13"/>
      <c r="AC31" s="14"/>
      <c r="AD31" s="14"/>
      <c r="AE31" s="14">
        <f t="shared" si="5"/>
        <v>84000</v>
      </c>
      <c r="AF31" s="14">
        <f>2800+44600</f>
        <v>47400</v>
      </c>
      <c r="AG31" s="14">
        <f>4200+5320+5320+5320+6020+6020+6020+7000+7000</f>
        <v>52220</v>
      </c>
      <c r="AH31" s="14">
        <f t="shared" si="4"/>
        <v>99620</v>
      </c>
      <c r="AI31" s="32"/>
      <c r="AJ31" s="17"/>
      <c r="AK31" s="32"/>
      <c r="AL31" s="17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</row>
    <row r="32" spans="1:56" ht="25.5" x14ac:dyDescent="0.25">
      <c r="A32" s="71">
        <f>A31+1</f>
        <v>14</v>
      </c>
      <c r="B32" s="69" t="s">
        <v>328</v>
      </c>
      <c r="C32" s="20"/>
      <c r="D32" s="13" t="s">
        <v>193</v>
      </c>
      <c r="E32" s="13" t="s">
        <v>205</v>
      </c>
      <c r="F32" s="13" t="s">
        <v>329</v>
      </c>
      <c r="G32" s="17">
        <v>12063</v>
      </c>
      <c r="H32" s="45" t="s">
        <v>330</v>
      </c>
      <c r="I32" s="12" t="s">
        <v>333</v>
      </c>
      <c r="J32" s="13" t="s">
        <v>202</v>
      </c>
      <c r="K32" s="13" t="s">
        <v>331</v>
      </c>
      <c r="L32" s="46">
        <v>108000</v>
      </c>
      <c r="M32" s="17">
        <v>12268</v>
      </c>
      <c r="N32" s="13" t="s">
        <v>331</v>
      </c>
      <c r="O32" s="13" t="s">
        <v>332</v>
      </c>
      <c r="P32" s="13">
        <v>1</v>
      </c>
      <c r="Q32" s="13"/>
      <c r="R32" s="13"/>
      <c r="S32" s="13"/>
      <c r="T32" s="13" t="s">
        <v>194</v>
      </c>
      <c r="U32" s="13" t="s">
        <v>198</v>
      </c>
      <c r="V32" s="13" t="s">
        <v>332</v>
      </c>
      <c r="W32" s="17">
        <v>12514</v>
      </c>
      <c r="X32" s="13" t="s">
        <v>315</v>
      </c>
      <c r="Y32" s="13" t="s">
        <v>398</v>
      </c>
      <c r="Z32" s="13" t="s">
        <v>399</v>
      </c>
      <c r="AA32" s="13"/>
      <c r="AB32" s="13"/>
      <c r="AC32" s="14"/>
      <c r="AD32" s="14"/>
      <c r="AE32" s="14">
        <f t="shared" ref="AE32:AE33" si="6">L32</f>
        <v>108000</v>
      </c>
      <c r="AF32" s="14">
        <f>60163.74</f>
        <v>60163.74</v>
      </c>
      <c r="AG32" s="14">
        <f>10298.16+6474.24+13917.4+20025.39</f>
        <v>50715.19</v>
      </c>
      <c r="AH32" s="14">
        <f t="shared" si="4"/>
        <v>110878.93</v>
      </c>
      <c r="AI32" s="49" t="s">
        <v>374</v>
      </c>
      <c r="AJ32" s="17"/>
      <c r="AK32" s="32" t="s">
        <v>341</v>
      </c>
      <c r="AL32" s="17">
        <v>12108</v>
      </c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</row>
    <row r="33" spans="1:56" x14ac:dyDescent="0.25">
      <c r="A33" s="71">
        <f>A32+1</f>
        <v>15</v>
      </c>
      <c r="B33" s="69" t="s">
        <v>334</v>
      </c>
      <c r="C33" s="20" t="s">
        <v>282</v>
      </c>
      <c r="D33" s="13" t="s">
        <v>206</v>
      </c>
      <c r="E33" s="13" t="s">
        <v>205</v>
      </c>
      <c r="F33" s="13" t="s">
        <v>335</v>
      </c>
      <c r="G33" s="17">
        <v>12213</v>
      </c>
      <c r="H33" s="45" t="s">
        <v>336</v>
      </c>
      <c r="I33" s="12" t="s">
        <v>337</v>
      </c>
      <c r="J33" s="13" t="s">
        <v>338</v>
      </c>
      <c r="K33" s="13" t="s">
        <v>339</v>
      </c>
      <c r="L33" s="46">
        <v>86388</v>
      </c>
      <c r="M33" s="17">
        <v>12270</v>
      </c>
      <c r="N33" s="13" t="s">
        <v>339</v>
      </c>
      <c r="O33" s="13" t="s">
        <v>340</v>
      </c>
      <c r="P33" s="13">
        <v>1</v>
      </c>
      <c r="Q33" s="13"/>
      <c r="R33" s="13"/>
      <c r="S33" s="13"/>
      <c r="T33" s="13" t="s">
        <v>194</v>
      </c>
      <c r="U33" s="13" t="s">
        <v>198</v>
      </c>
      <c r="V33" s="13" t="s">
        <v>340</v>
      </c>
      <c r="W33" s="17">
        <v>12515</v>
      </c>
      <c r="X33" s="13" t="s">
        <v>315</v>
      </c>
      <c r="Y33" s="13" t="s">
        <v>390</v>
      </c>
      <c r="Z33" s="13" t="s">
        <v>391</v>
      </c>
      <c r="AA33" s="13"/>
      <c r="AB33" s="13"/>
      <c r="AC33" s="14"/>
      <c r="AD33" s="14"/>
      <c r="AE33" s="14">
        <f t="shared" si="6"/>
        <v>86388</v>
      </c>
      <c r="AF33" s="14">
        <f>14090.89</f>
        <v>14090.89</v>
      </c>
      <c r="AG33" s="14">
        <f>754.94+1227.35+1019.5+1596.97</f>
        <v>4598.76</v>
      </c>
      <c r="AH33" s="14">
        <f t="shared" si="4"/>
        <v>18689.650000000001</v>
      </c>
      <c r="AI33" s="32"/>
      <c r="AJ33" s="17"/>
      <c r="AK33" s="32"/>
      <c r="AL33" s="17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</row>
    <row r="34" spans="1:56" ht="25.5" x14ac:dyDescent="0.25">
      <c r="A34" s="71">
        <f t="shared" si="1"/>
        <v>16</v>
      </c>
      <c r="B34" s="69" t="s">
        <v>342</v>
      </c>
      <c r="C34" s="20"/>
      <c r="D34" s="13" t="s">
        <v>239</v>
      </c>
      <c r="E34" s="13" t="s">
        <v>205</v>
      </c>
      <c r="F34" s="13" t="s">
        <v>195</v>
      </c>
      <c r="G34" s="17"/>
      <c r="H34" s="45" t="s">
        <v>343</v>
      </c>
      <c r="I34" s="12" t="s">
        <v>196</v>
      </c>
      <c r="J34" s="13" t="s">
        <v>197</v>
      </c>
      <c r="K34" s="13" t="s">
        <v>344</v>
      </c>
      <c r="L34" s="46">
        <v>300000</v>
      </c>
      <c r="M34" s="17">
        <v>12332</v>
      </c>
      <c r="N34" s="13" t="s">
        <v>344</v>
      </c>
      <c r="O34" s="13" t="s">
        <v>345</v>
      </c>
      <c r="P34" s="13">
        <v>1</v>
      </c>
      <c r="Q34" s="13"/>
      <c r="R34" s="13"/>
      <c r="S34" s="13"/>
      <c r="T34" s="13" t="s">
        <v>194</v>
      </c>
      <c r="U34" s="13" t="s">
        <v>198</v>
      </c>
      <c r="V34" s="13" t="s">
        <v>345</v>
      </c>
      <c r="W34" s="17">
        <v>12592</v>
      </c>
      <c r="X34" s="13" t="s">
        <v>315</v>
      </c>
      <c r="Y34" s="13" t="s">
        <v>345</v>
      </c>
      <c r="Z34" s="13" t="s">
        <v>411</v>
      </c>
      <c r="AA34" s="13"/>
      <c r="AB34" s="13"/>
      <c r="AC34" s="14"/>
      <c r="AD34" s="14"/>
      <c r="AE34" s="14">
        <f t="shared" ref="AE34" si="7">L34</f>
        <v>300000</v>
      </c>
      <c r="AF34" s="14">
        <f>34253.02</f>
        <v>34253.019999999997</v>
      </c>
      <c r="AG34" s="14">
        <f>448.94+469.92+267.26+240.44+331.08+212933.23+311.9+582.96+248.21</f>
        <v>215833.94</v>
      </c>
      <c r="AH34" s="14">
        <f t="shared" si="4"/>
        <v>250086.96</v>
      </c>
      <c r="AI34" s="32"/>
      <c r="AJ34" s="17"/>
      <c r="AK34" s="32"/>
      <c r="AL34" s="17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</row>
    <row r="35" spans="1:56" ht="25.5" x14ac:dyDescent="0.25">
      <c r="A35" s="71">
        <f>A34+1</f>
        <v>17</v>
      </c>
      <c r="B35" s="69" t="s">
        <v>349</v>
      </c>
      <c r="C35" s="20"/>
      <c r="D35" s="13" t="s">
        <v>239</v>
      </c>
      <c r="E35" s="13" t="s">
        <v>205</v>
      </c>
      <c r="F35" s="13" t="s">
        <v>350</v>
      </c>
      <c r="G35" s="17"/>
      <c r="H35" s="45" t="s">
        <v>351</v>
      </c>
      <c r="I35" s="12" t="s">
        <v>352</v>
      </c>
      <c r="J35" s="13" t="s">
        <v>203</v>
      </c>
      <c r="K35" s="13" t="s">
        <v>353</v>
      </c>
      <c r="L35" s="46">
        <v>529073.64</v>
      </c>
      <c r="M35" s="17">
        <v>12452</v>
      </c>
      <c r="N35" s="13" t="s">
        <v>353</v>
      </c>
      <c r="O35" s="13" t="s">
        <v>354</v>
      </c>
      <c r="P35" s="13">
        <v>1</v>
      </c>
      <c r="Q35" s="13"/>
      <c r="R35" s="13"/>
      <c r="S35" s="13"/>
      <c r="T35" s="13" t="s">
        <v>194</v>
      </c>
      <c r="U35" s="13"/>
      <c r="V35" s="13"/>
      <c r="W35" s="17"/>
      <c r="X35" s="13"/>
      <c r="Y35" s="13"/>
      <c r="Z35" s="13"/>
      <c r="AA35" s="13"/>
      <c r="AB35" s="13"/>
      <c r="AC35" s="14"/>
      <c r="AD35" s="14"/>
      <c r="AE35" s="14">
        <f t="shared" ref="AE35:AE51" si="8">L35</f>
        <v>529073.64</v>
      </c>
      <c r="AF35" s="14">
        <f>44089.47</f>
        <v>44089.47</v>
      </c>
      <c r="AG35" s="14">
        <f>44089.47+44089.47+44089.47+44089.47+44089.47+44089.47+44049.47+44089.47+44089.47</f>
        <v>396765.23</v>
      </c>
      <c r="AH35" s="14">
        <f t="shared" si="4"/>
        <v>440854.69999999995</v>
      </c>
      <c r="AI35" s="32"/>
      <c r="AJ35" s="17"/>
      <c r="AK35" s="32"/>
      <c r="AL35" s="17"/>
      <c r="AM35" s="13"/>
      <c r="AN35" s="13" t="s">
        <v>356</v>
      </c>
      <c r="AO35" s="17">
        <v>12451</v>
      </c>
      <c r="AP35" s="13" t="s">
        <v>355</v>
      </c>
      <c r="AQ35" s="17">
        <v>12451</v>
      </c>
      <c r="AR35" s="17" t="s">
        <v>355</v>
      </c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</row>
    <row r="36" spans="1:56" x14ac:dyDescent="0.25">
      <c r="A36" s="71">
        <f>A35+1</f>
        <v>18</v>
      </c>
      <c r="B36" s="69" t="s">
        <v>389</v>
      </c>
      <c r="C36" s="20" t="s">
        <v>392</v>
      </c>
      <c r="D36" s="13" t="s">
        <v>206</v>
      </c>
      <c r="E36" s="13" t="s">
        <v>245</v>
      </c>
      <c r="F36" s="13" t="s">
        <v>393</v>
      </c>
      <c r="G36" s="17">
        <v>12447</v>
      </c>
      <c r="H36" s="45" t="s">
        <v>394</v>
      </c>
      <c r="I36" s="12" t="s">
        <v>487</v>
      </c>
      <c r="J36" s="13" t="s">
        <v>395</v>
      </c>
      <c r="K36" s="13" t="s">
        <v>396</v>
      </c>
      <c r="L36" s="46">
        <v>50000</v>
      </c>
      <c r="M36" s="17">
        <v>12481</v>
      </c>
      <c r="N36" s="13" t="s">
        <v>396</v>
      </c>
      <c r="O36" s="13" t="s">
        <v>397</v>
      </c>
      <c r="P36" s="13">
        <v>1</v>
      </c>
      <c r="Q36" s="13"/>
      <c r="R36" s="13"/>
      <c r="S36" s="13"/>
      <c r="T36" s="13" t="s">
        <v>194</v>
      </c>
      <c r="U36" s="13"/>
      <c r="V36" s="13"/>
      <c r="W36" s="17"/>
      <c r="X36" s="13"/>
      <c r="Y36" s="13"/>
      <c r="Z36" s="13"/>
      <c r="AA36" s="13"/>
      <c r="AB36" s="13"/>
      <c r="AC36" s="14"/>
      <c r="AD36" s="14"/>
      <c r="AE36" s="14">
        <f t="shared" si="8"/>
        <v>50000</v>
      </c>
      <c r="AF36" s="14"/>
      <c r="AG36" s="14">
        <v>42500</v>
      </c>
      <c r="AH36" s="14">
        <f t="shared" ref="AH36:AH41" si="9">AG36</f>
        <v>42500</v>
      </c>
      <c r="AI36" s="32"/>
      <c r="AJ36" s="17"/>
      <c r="AK36" s="32"/>
      <c r="AL36" s="17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</row>
    <row r="37" spans="1:56" ht="25.5" x14ac:dyDescent="0.25">
      <c r="A37" s="71">
        <v>19</v>
      </c>
      <c r="B37" s="69" t="s">
        <v>412</v>
      </c>
      <c r="C37" s="20" t="s">
        <v>394</v>
      </c>
      <c r="D37" s="13" t="s">
        <v>413</v>
      </c>
      <c r="E37" s="13" t="s">
        <v>205</v>
      </c>
      <c r="F37" s="13" t="s">
        <v>414</v>
      </c>
      <c r="G37" s="17"/>
      <c r="H37" s="45" t="s">
        <v>415</v>
      </c>
      <c r="I37" s="12" t="s">
        <v>416</v>
      </c>
      <c r="J37" s="13" t="s">
        <v>417</v>
      </c>
      <c r="K37" s="13" t="s">
        <v>418</v>
      </c>
      <c r="L37" s="46">
        <v>16650</v>
      </c>
      <c r="M37" s="17" t="s">
        <v>419</v>
      </c>
      <c r="N37" s="13" t="s">
        <v>418</v>
      </c>
      <c r="O37" s="13" t="s">
        <v>397</v>
      </c>
      <c r="P37" s="13">
        <v>1</v>
      </c>
      <c r="Q37" s="13"/>
      <c r="R37" s="13"/>
      <c r="S37" s="13"/>
      <c r="T37" s="13" t="s">
        <v>194</v>
      </c>
      <c r="U37" s="13"/>
      <c r="V37" s="13"/>
      <c r="W37" s="17"/>
      <c r="X37" s="13"/>
      <c r="Y37" s="13"/>
      <c r="Z37" s="13"/>
      <c r="AA37" s="13"/>
      <c r="AB37" s="13"/>
      <c r="AC37" s="14"/>
      <c r="AD37" s="14"/>
      <c r="AE37" s="14">
        <f t="shared" si="8"/>
        <v>16650</v>
      </c>
      <c r="AF37" s="14"/>
      <c r="AG37" s="14">
        <v>16500</v>
      </c>
      <c r="AH37" s="14">
        <f t="shared" si="9"/>
        <v>16500</v>
      </c>
      <c r="AI37" s="32"/>
      <c r="AJ37" s="17"/>
      <c r="AK37" s="32"/>
      <c r="AL37" s="17"/>
      <c r="AM37" s="13"/>
      <c r="AN37" s="13" t="s">
        <v>356</v>
      </c>
      <c r="AO37" s="17">
        <v>12514</v>
      </c>
      <c r="AP37" s="13" t="s">
        <v>418</v>
      </c>
      <c r="AQ37" s="17">
        <v>12514</v>
      </c>
      <c r="AR37" s="13" t="s">
        <v>418</v>
      </c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</row>
    <row r="38" spans="1:56" ht="25.5" x14ac:dyDescent="0.25">
      <c r="A38" s="71">
        <v>20</v>
      </c>
      <c r="B38" s="69" t="s">
        <v>420</v>
      </c>
      <c r="C38" s="20" t="s">
        <v>394</v>
      </c>
      <c r="D38" s="13" t="s">
        <v>239</v>
      </c>
      <c r="E38" s="13" t="s">
        <v>205</v>
      </c>
      <c r="F38" s="13" t="s">
        <v>421</v>
      </c>
      <c r="G38" s="17"/>
      <c r="H38" s="45" t="s">
        <v>422</v>
      </c>
      <c r="I38" s="12" t="s">
        <v>423</v>
      </c>
      <c r="J38" s="13" t="s">
        <v>424</v>
      </c>
      <c r="K38" s="13" t="s">
        <v>425</v>
      </c>
      <c r="L38" s="46">
        <v>144000</v>
      </c>
      <c r="M38" s="17">
        <v>12551</v>
      </c>
      <c r="N38" s="13" t="s">
        <v>425</v>
      </c>
      <c r="O38" s="13" t="s">
        <v>426</v>
      </c>
      <c r="P38" s="13">
        <v>1</v>
      </c>
      <c r="Q38" s="13"/>
      <c r="R38" s="13"/>
      <c r="S38" s="13"/>
      <c r="T38" s="13" t="s">
        <v>194</v>
      </c>
      <c r="U38" s="13"/>
      <c r="V38" s="13"/>
      <c r="W38" s="17"/>
      <c r="X38" s="13"/>
      <c r="Y38" s="13"/>
      <c r="Z38" s="13"/>
      <c r="AA38" s="13"/>
      <c r="AB38" s="13"/>
      <c r="AC38" s="14"/>
      <c r="AD38" s="14"/>
      <c r="AE38" s="14">
        <f t="shared" si="8"/>
        <v>144000</v>
      </c>
      <c r="AF38" s="14"/>
      <c r="AG38" s="14">
        <f>12000+12000+12000+12000+12000</f>
        <v>60000</v>
      </c>
      <c r="AH38" s="14">
        <f t="shared" si="9"/>
        <v>60000</v>
      </c>
      <c r="AI38" s="32"/>
      <c r="AJ38" s="17"/>
      <c r="AK38" s="32"/>
      <c r="AL38" s="17"/>
      <c r="AM38" s="13"/>
      <c r="AN38" s="13" t="s">
        <v>356</v>
      </c>
      <c r="AO38" s="17">
        <v>12542</v>
      </c>
      <c r="AP38" s="13" t="s">
        <v>427</v>
      </c>
      <c r="AQ38" s="17">
        <v>12542</v>
      </c>
      <c r="AR38" s="13" t="s">
        <v>427</v>
      </c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</row>
    <row r="39" spans="1:56" ht="25.5" x14ac:dyDescent="0.25">
      <c r="A39" s="71">
        <v>21</v>
      </c>
      <c r="B39" s="69" t="s">
        <v>440</v>
      </c>
      <c r="C39" s="20" t="s">
        <v>415</v>
      </c>
      <c r="D39" s="13" t="s">
        <v>206</v>
      </c>
      <c r="E39" s="13" t="s">
        <v>205</v>
      </c>
      <c r="F39" s="13" t="s">
        <v>441</v>
      </c>
      <c r="G39" s="17">
        <v>12557</v>
      </c>
      <c r="H39" s="45" t="s">
        <v>442</v>
      </c>
      <c r="I39" s="12" t="s">
        <v>443</v>
      </c>
      <c r="J39" s="13" t="s">
        <v>395</v>
      </c>
      <c r="K39" s="13" t="s">
        <v>444</v>
      </c>
      <c r="L39" s="46">
        <v>10175</v>
      </c>
      <c r="M39" s="17" t="s">
        <v>445</v>
      </c>
      <c r="N39" s="13" t="s">
        <v>444</v>
      </c>
      <c r="O39" s="13" t="s">
        <v>397</v>
      </c>
      <c r="P39" s="13">
        <v>1</v>
      </c>
      <c r="Q39" s="13"/>
      <c r="R39" s="13"/>
      <c r="S39" s="13"/>
      <c r="T39" s="13" t="s">
        <v>446</v>
      </c>
      <c r="U39" s="13"/>
      <c r="V39" s="13"/>
      <c r="W39" s="17"/>
      <c r="X39" s="13"/>
      <c r="Y39" s="13"/>
      <c r="Z39" s="13"/>
      <c r="AA39" s="13"/>
      <c r="AB39" s="13"/>
      <c r="AC39" s="14"/>
      <c r="AD39" s="14"/>
      <c r="AE39" s="14">
        <f t="shared" si="8"/>
        <v>10175</v>
      </c>
      <c r="AF39" s="14"/>
      <c r="AG39" s="14">
        <f>10175</f>
        <v>10175</v>
      </c>
      <c r="AH39" s="14">
        <f t="shared" si="9"/>
        <v>10175</v>
      </c>
      <c r="AI39" s="32"/>
      <c r="AJ39" s="17"/>
      <c r="AK39" s="32"/>
      <c r="AL39" s="17"/>
      <c r="AM39" s="13"/>
      <c r="AN39" s="13"/>
      <c r="AO39" s="17"/>
      <c r="AP39" s="13"/>
      <c r="AQ39" s="17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</row>
    <row r="40" spans="1:56" x14ac:dyDescent="0.25">
      <c r="A40" s="71">
        <v>22</v>
      </c>
      <c r="B40" s="69" t="s">
        <v>432</v>
      </c>
      <c r="C40" s="20" t="s">
        <v>433</v>
      </c>
      <c r="D40" s="13" t="s">
        <v>206</v>
      </c>
      <c r="E40" s="13" t="s">
        <v>205</v>
      </c>
      <c r="F40" s="13" t="s">
        <v>434</v>
      </c>
      <c r="G40" s="17">
        <v>12557</v>
      </c>
      <c r="H40" s="45" t="s">
        <v>435</v>
      </c>
      <c r="I40" s="12" t="s">
        <v>436</v>
      </c>
      <c r="J40" s="13" t="s">
        <v>437</v>
      </c>
      <c r="K40" s="13" t="s">
        <v>438</v>
      </c>
      <c r="L40" s="46">
        <v>4650</v>
      </c>
      <c r="M40" s="17">
        <v>12572</v>
      </c>
      <c r="N40" s="13" t="s">
        <v>438</v>
      </c>
      <c r="O40" s="13" t="s">
        <v>397</v>
      </c>
      <c r="P40" s="13">
        <v>1</v>
      </c>
      <c r="Q40" s="13"/>
      <c r="R40" s="13"/>
      <c r="S40" s="13"/>
      <c r="T40" s="13" t="s">
        <v>439</v>
      </c>
      <c r="U40" s="13"/>
      <c r="V40" s="13"/>
      <c r="W40" s="17"/>
      <c r="X40" s="13"/>
      <c r="Y40" s="13"/>
      <c r="Z40" s="13"/>
      <c r="AA40" s="13"/>
      <c r="AB40" s="13"/>
      <c r="AC40" s="14"/>
      <c r="AD40" s="14"/>
      <c r="AE40" s="14">
        <f t="shared" si="8"/>
        <v>4650</v>
      </c>
      <c r="AF40" s="14"/>
      <c r="AG40" s="14">
        <f>420+315</f>
        <v>735</v>
      </c>
      <c r="AH40" s="14">
        <f t="shared" si="9"/>
        <v>735</v>
      </c>
      <c r="AI40" s="32"/>
      <c r="AJ40" s="17"/>
      <c r="AK40" s="32"/>
      <c r="AL40" s="17"/>
      <c r="AM40" s="13"/>
      <c r="AN40" s="13"/>
      <c r="AO40" s="17"/>
      <c r="AP40" s="13"/>
      <c r="AQ40" s="17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</row>
    <row r="41" spans="1:56" x14ac:dyDescent="0.25">
      <c r="A41" s="71">
        <v>23</v>
      </c>
      <c r="B41" s="69" t="s">
        <v>447</v>
      </c>
      <c r="C41" s="20"/>
      <c r="D41" s="13" t="s">
        <v>413</v>
      </c>
      <c r="E41" s="13" t="s">
        <v>205</v>
      </c>
      <c r="F41" s="13" t="s">
        <v>448</v>
      </c>
      <c r="G41" s="17"/>
      <c r="H41" s="45" t="s">
        <v>454</v>
      </c>
      <c r="I41" s="12" t="s">
        <v>449</v>
      </c>
      <c r="J41" s="13" t="s">
        <v>450</v>
      </c>
      <c r="K41" s="13" t="s">
        <v>451</v>
      </c>
      <c r="L41" s="46">
        <v>5780</v>
      </c>
      <c r="M41" s="17">
        <v>12576</v>
      </c>
      <c r="N41" s="13" t="s">
        <v>451</v>
      </c>
      <c r="O41" s="13" t="s">
        <v>397</v>
      </c>
      <c r="P41" s="13">
        <v>1</v>
      </c>
      <c r="Q41" s="13"/>
      <c r="R41" s="13"/>
      <c r="S41" s="13"/>
      <c r="T41" s="13" t="s">
        <v>452</v>
      </c>
      <c r="U41" s="13"/>
      <c r="V41" s="13"/>
      <c r="W41" s="17"/>
      <c r="X41" s="13"/>
      <c r="Y41" s="13"/>
      <c r="Z41" s="13"/>
      <c r="AA41" s="13"/>
      <c r="AB41" s="13"/>
      <c r="AC41" s="14"/>
      <c r="AD41" s="14"/>
      <c r="AE41" s="14">
        <f t="shared" si="8"/>
        <v>5780</v>
      </c>
      <c r="AF41" s="14"/>
      <c r="AG41" s="14">
        <v>5780</v>
      </c>
      <c r="AH41" s="14">
        <f t="shared" si="9"/>
        <v>5780</v>
      </c>
      <c r="AI41" s="32"/>
      <c r="AJ41" s="17"/>
      <c r="AK41" s="32"/>
      <c r="AL41" s="17"/>
      <c r="AM41" s="13"/>
      <c r="AN41" s="13" t="s">
        <v>511</v>
      </c>
      <c r="AO41" s="17">
        <v>12575</v>
      </c>
      <c r="AP41" s="13" t="s">
        <v>453</v>
      </c>
      <c r="AQ41" s="17">
        <v>12575</v>
      </c>
      <c r="AR41" s="13" t="s">
        <v>453</v>
      </c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</row>
    <row r="42" spans="1:56" ht="25.5" x14ac:dyDescent="0.25">
      <c r="A42" s="71">
        <v>24</v>
      </c>
      <c r="B42" s="69" t="s">
        <v>475</v>
      </c>
      <c r="C42" s="20" t="s">
        <v>476</v>
      </c>
      <c r="D42" s="13" t="s">
        <v>206</v>
      </c>
      <c r="E42" s="13" t="s">
        <v>205</v>
      </c>
      <c r="F42" s="13" t="s">
        <v>477</v>
      </c>
      <c r="G42" s="17">
        <v>12552</v>
      </c>
      <c r="H42" s="45" t="s">
        <v>464</v>
      </c>
      <c r="I42" s="12" t="s">
        <v>478</v>
      </c>
      <c r="J42" s="13" t="s">
        <v>479</v>
      </c>
      <c r="K42" s="13" t="s">
        <v>480</v>
      </c>
      <c r="L42" s="46">
        <v>24600</v>
      </c>
      <c r="M42" s="17">
        <v>12580</v>
      </c>
      <c r="N42" s="13" t="s">
        <v>480</v>
      </c>
      <c r="O42" s="13" t="s">
        <v>397</v>
      </c>
      <c r="P42" s="13">
        <v>1</v>
      </c>
      <c r="Q42" s="13"/>
      <c r="R42" s="13"/>
      <c r="S42" s="13"/>
      <c r="T42" s="13" t="s">
        <v>194</v>
      </c>
      <c r="U42" s="13"/>
      <c r="V42" s="13"/>
      <c r="W42" s="17"/>
      <c r="X42" s="13"/>
      <c r="Y42" s="13"/>
      <c r="Z42" s="13"/>
      <c r="AA42" s="13"/>
      <c r="AB42" s="13"/>
      <c r="AC42" s="14"/>
      <c r="AD42" s="14"/>
      <c r="AE42" s="14">
        <f t="shared" si="8"/>
        <v>24600</v>
      </c>
      <c r="AF42" s="14"/>
      <c r="AG42" s="14"/>
      <c r="AH42" s="14">
        <f t="shared" ref="AH42:AH47" si="10">AG42</f>
        <v>0</v>
      </c>
      <c r="AI42" s="32"/>
      <c r="AJ42" s="17"/>
      <c r="AK42" s="32"/>
      <c r="AL42" s="17"/>
      <c r="AM42" s="13"/>
      <c r="AN42" s="13"/>
      <c r="AO42" s="17"/>
      <c r="AP42" s="13"/>
      <c r="AQ42" s="17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</row>
    <row r="43" spans="1:56" ht="25.5" x14ac:dyDescent="0.25">
      <c r="A43" s="71">
        <v>25</v>
      </c>
      <c r="B43" s="69" t="s">
        <v>481</v>
      </c>
      <c r="C43" s="20" t="s">
        <v>482</v>
      </c>
      <c r="D43" s="13" t="s">
        <v>206</v>
      </c>
      <c r="E43" s="13" t="s">
        <v>205</v>
      </c>
      <c r="F43" s="13" t="s">
        <v>483</v>
      </c>
      <c r="G43" s="17"/>
      <c r="H43" s="45" t="s">
        <v>465</v>
      </c>
      <c r="I43" s="12" t="s">
        <v>484</v>
      </c>
      <c r="J43" s="13" t="s">
        <v>485</v>
      </c>
      <c r="K43" s="13" t="s">
        <v>480</v>
      </c>
      <c r="L43" s="46">
        <v>12400</v>
      </c>
      <c r="M43" s="17">
        <v>12580</v>
      </c>
      <c r="N43" s="13" t="s">
        <v>480</v>
      </c>
      <c r="O43" s="13" t="s">
        <v>397</v>
      </c>
      <c r="P43" s="13">
        <v>1</v>
      </c>
      <c r="Q43" s="13"/>
      <c r="R43" s="13"/>
      <c r="S43" s="13"/>
      <c r="T43" s="13" t="s">
        <v>486</v>
      </c>
      <c r="U43" s="13"/>
      <c r="V43" s="13"/>
      <c r="W43" s="17"/>
      <c r="X43" s="13"/>
      <c r="Y43" s="13"/>
      <c r="Z43" s="13"/>
      <c r="AA43" s="13"/>
      <c r="AB43" s="13"/>
      <c r="AC43" s="14"/>
      <c r="AD43" s="14"/>
      <c r="AE43" s="14">
        <f t="shared" si="8"/>
        <v>12400</v>
      </c>
      <c r="AF43" s="14"/>
      <c r="AG43" s="14">
        <f>6300</f>
        <v>6300</v>
      </c>
      <c r="AH43" s="14">
        <f t="shared" si="10"/>
        <v>6300</v>
      </c>
      <c r="AI43" s="32"/>
      <c r="AJ43" s="17"/>
      <c r="AK43" s="32"/>
      <c r="AL43" s="17"/>
      <c r="AM43" s="13"/>
      <c r="AN43" s="13"/>
      <c r="AO43" s="17"/>
      <c r="AP43" s="13"/>
      <c r="AQ43" s="17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</row>
    <row r="44" spans="1:56" x14ac:dyDescent="0.25">
      <c r="A44" s="71">
        <v>26</v>
      </c>
      <c r="B44" s="69" t="s">
        <v>468</v>
      </c>
      <c r="C44" s="20" t="s">
        <v>469</v>
      </c>
      <c r="D44" s="13" t="s">
        <v>206</v>
      </c>
      <c r="E44" s="13" t="s">
        <v>205</v>
      </c>
      <c r="F44" s="13" t="s">
        <v>470</v>
      </c>
      <c r="G44" s="17">
        <v>12570</v>
      </c>
      <c r="H44" s="45" t="s">
        <v>466</v>
      </c>
      <c r="I44" s="12" t="s">
        <v>471</v>
      </c>
      <c r="J44" s="13" t="s">
        <v>395</v>
      </c>
      <c r="K44" s="13" t="s">
        <v>472</v>
      </c>
      <c r="L44" s="46">
        <v>2736</v>
      </c>
      <c r="M44" s="17">
        <v>12585</v>
      </c>
      <c r="N44" s="13" t="s">
        <v>472</v>
      </c>
      <c r="O44" s="13" t="s">
        <v>397</v>
      </c>
      <c r="P44" s="13">
        <v>1</v>
      </c>
      <c r="Q44" s="13"/>
      <c r="R44" s="13"/>
      <c r="S44" s="13"/>
      <c r="T44" s="13" t="s">
        <v>439</v>
      </c>
      <c r="U44" s="13"/>
      <c r="V44" s="13"/>
      <c r="W44" s="17"/>
      <c r="X44" s="13"/>
      <c r="Y44" s="13"/>
      <c r="Z44" s="13"/>
      <c r="AA44" s="13"/>
      <c r="AB44" s="13"/>
      <c r="AC44" s="14"/>
      <c r="AD44" s="14"/>
      <c r="AE44" s="14">
        <f>L44</f>
        <v>2736</v>
      </c>
      <c r="AF44" s="14"/>
      <c r="AG44" s="14">
        <v>2736</v>
      </c>
      <c r="AH44" s="14">
        <f t="shared" si="10"/>
        <v>2736</v>
      </c>
      <c r="AI44" s="32"/>
      <c r="AJ44" s="17"/>
      <c r="AK44" s="32"/>
      <c r="AL44" s="17"/>
      <c r="AM44" s="13"/>
      <c r="AN44" s="13"/>
      <c r="AO44" s="17"/>
      <c r="AP44" s="13"/>
      <c r="AQ44" s="17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</row>
    <row r="45" spans="1:56" x14ac:dyDescent="0.25">
      <c r="A45" s="71">
        <v>27</v>
      </c>
      <c r="B45" s="69" t="s">
        <v>468</v>
      </c>
      <c r="C45" s="20" t="s">
        <v>469</v>
      </c>
      <c r="D45" s="13" t="s">
        <v>206</v>
      </c>
      <c r="E45" s="13" t="s">
        <v>205</v>
      </c>
      <c r="F45" s="13" t="s">
        <v>470</v>
      </c>
      <c r="G45" s="17"/>
      <c r="H45" s="45" t="s">
        <v>467</v>
      </c>
      <c r="I45" s="12" t="s">
        <v>473</v>
      </c>
      <c r="J45" s="13" t="s">
        <v>474</v>
      </c>
      <c r="K45" s="13" t="s">
        <v>472</v>
      </c>
      <c r="L45" s="46">
        <v>712</v>
      </c>
      <c r="M45" s="17">
        <v>12585</v>
      </c>
      <c r="N45" s="17" t="s">
        <v>472</v>
      </c>
      <c r="O45" s="13" t="s">
        <v>397</v>
      </c>
      <c r="P45" s="13">
        <v>1</v>
      </c>
      <c r="Q45" s="13"/>
      <c r="R45" s="13"/>
      <c r="S45" s="13"/>
      <c r="T45" s="13" t="s">
        <v>439</v>
      </c>
      <c r="U45" s="13"/>
      <c r="V45" s="13"/>
      <c r="W45" s="17"/>
      <c r="X45" s="13"/>
      <c r="Y45" s="13"/>
      <c r="Z45" s="13"/>
      <c r="AA45" s="13"/>
      <c r="AB45" s="13"/>
      <c r="AC45" s="14"/>
      <c r="AD45" s="14"/>
      <c r="AE45" s="14">
        <f>L45</f>
        <v>712</v>
      </c>
      <c r="AF45" s="14"/>
      <c r="AG45" s="14">
        <f>712</f>
        <v>712</v>
      </c>
      <c r="AH45" s="14">
        <f t="shared" si="10"/>
        <v>712</v>
      </c>
      <c r="AI45" s="32"/>
      <c r="AJ45" s="17"/>
      <c r="AK45" s="32"/>
      <c r="AL45" s="17"/>
      <c r="AM45" s="13"/>
      <c r="AN45" s="13"/>
      <c r="AO45" s="17"/>
      <c r="AP45" s="13"/>
      <c r="AQ45" s="17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</row>
    <row r="46" spans="1:56" ht="25.5" x14ac:dyDescent="0.25">
      <c r="A46" s="71">
        <v>28</v>
      </c>
      <c r="B46" s="69" t="s">
        <v>455</v>
      </c>
      <c r="C46" s="20" t="s">
        <v>330</v>
      </c>
      <c r="D46" s="13" t="s">
        <v>206</v>
      </c>
      <c r="E46" s="13" t="s">
        <v>205</v>
      </c>
      <c r="F46" s="13" t="s">
        <v>456</v>
      </c>
      <c r="G46" s="17">
        <v>12487</v>
      </c>
      <c r="H46" s="45" t="s">
        <v>457</v>
      </c>
      <c r="I46" s="12" t="s">
        <v>333</v>
      </c>
      <c r="J46" s="13" t="s">
        <v>202</v>
      </c>
      <c r="K46" s="13" t="s">
        <v>458</v>
      </c>
      <c r="L46" s="46">
        <v>2470</v>
      </c>
      <c r="M46" s="17">
        <v>12592</v>
      </c>
      <c r="N46" s="13" t="s">
        <v>458</v>
      </c>
      <c r="O46" s="13" t="s">
        <v>459</v>
      </c>
      <c r="P46" s="13">
        <v>1</v>
      </c>
      <c r="Q46" s="13"/>
      <c r="R46" s="13"/>
      <c r="S46" s="13"/>
      <c r="T46" s="13" t="s">
        <v>460</v>
      </c>
      <c r="U46" s="13"/>
      <c r="V46" s="13"/>
      <c r="W46" s="17"/>
      <c r="X46" s="13"/>
      <c r="Y46" s="13"/>
      <c r="Z46" s="13"/>
      <c r="AA46" s="13"/>
      <c r="AB46" s="13"/>
      <c r="AC46" s="14"/>
      <c r="AD46" s="14"/>
      <c r="AE46" s="14">
        <f t="shared" si="8"/>
        <v>2470</v>
      </c>
      <c r="AF46" s="14"/>
      <c r="AG46" s="14"/>
      <c r="AH46" s="14">
        <f t="shared" si="10"/>
        <v>0</v>
      </c>
      <c r="AI46" s="32"/>
      <c r="AJ46" s="17"/>
      <c r="AK46" s="32"/>
      <c r="AL46" s="17"/>
      <c r="AM46" s="13"/>
      <c r="AN46" s="13"/>
      <c r="AO46" s="17"/>
      <c r="AP46" s="13"/>
      <c r="AQ46" s="17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</row>
    <row r="47" spans="1:56" ht="25.5" x14ac:dyDescent="0.25">
      <c r="A47" s="71">
        <v>29</v>
      </c>
      <c r="B47" s="69" t="s">
        <v>455</v>
      </c>
      <c r="C47" s="20" t="s">
        <v>330</v>
      </c>
      <c r="D47" s="13" t="s">
        <v>206</v>
      </c>
      <c r="E47" s="13" t="s">
        <v>205</v>
      </c>
      <c r="F47" s="13" t="s">
        <v>456</v>
      </c>
      <c r="G47" s="17">
        <v>12487</v>
      </c>
      <c r="H47" s="45" t="s">
        <v>461</v>
      </c>
      <c r="I47" s="12" t="s">
        <v>462</v>
      </c>
      <c r="J47" s="13" t="s">
        <v>463</v>
      </c>
      <c r="K47" s="13" t="s">
        <v>458</v>
      </c>
      <c r="L47" s="46">
        <v>2408</v>
      </c>
      <c r="M47" s="17">
        <v>12592</v>
      </c>
      <c r="N47" s="13" t="s">
        <v>458</v>
      </c>
      <c r="O47" s="13" t="s">
        <v>459</v>
      </c>
      <c r="P47" s="13">
        <v>1</v>
      </c>
      <c r="Q47" s="13"/>
      <c r="R47" s="13"/>
      <c r="S47" s="13"/>
      <c r="T47" s="13" t="s">
        <v>460</v>
      </c>
      <c r="U47" s="13"/>
      <c r="V47" s="13"/>
      <c r="W47" s="17"/>
      <c r="X47" s="13"/>
      <c r="Y47" s="13"/>
      <c r="Z47" s="13"/>
      <c r="AA47" s="13"/>
      <c r="AB47" s="13"/>
      <c r="AC47" s="14"/>
      <c r="AD47" s="14"/>
      <c r="AE47" s="14">
        <f t="shared" si="8"/>
        <v>2408</v>
      </c>
      <c r="AF47" s="14"/>
      <c r="AG47" s="14"/>
      <c r="AH47" s="14">
        <f t="shared" si="10"/>
        <v>0</v>
      </c>
      <c r="AI47" s="32"/>
      <c r="AJ47" s="17"/>
      <c r="AK47" s="32"/>
      <c r="AL47" s="17"/>
      <c r="AM47" s="13"/>
      <c r="AN47" s="13"/>
      <c r="AO47" s="17"/>
      <c r="AP47" s="13"/>
      <c r="AQ47" s="17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</row>
    <row r="48" spans="1:56" ht="25.5" x14ac:dyDescent="0.25">
      <c r="A48" s="71">
        <v>30</v>
      </c>
      <c r="B48" s="69" t="s">
        <v>488</v>
      </c>
      <c r="C48" s="20" t="s">
        <v>489</v>
      </c>
      <c r="D48" s="13" t="s">
        <v>206</v>
      </c>
      <c r="E48" s="13" t="s">
        <v>205</v>
      </c>
      <c r="F48" s="13" t="s">
        <v>490</v>
      </c>
      <c r="G48" s="17" t="s">
        <v>491</v>
      </c>
      <c r="H48" s="45" t="s">
        <v>492</v>
      </c>
      <c r="I48" s="12" t="s">
        <v>493</v>
      </c>
      <c r="J48" s="13" t="s">
        <v>494</v>
      </c>
      <c r="K48" s="13" t="s">
        <v>495</v>
      </c>
      <c r="L48" s="46">
        <v>31200</v>
      </c>
      <c r="M48" s="17">
        <v>12599</v>
      </c>
      <c r="N48" s="13" t="s">
        <v>495</v>
      </c>
      <c r="O48" s="13" t="s">
        <v>397</v>
      </c>
      <c r="P48" s="13">
        <v>1</v>
      </c>
      <c r="Q48" s="13"/>
      <c r="R48" s="13"/>
      <c r="S48" s="13"/>
      <c r="T48" s="13" t="s">
        <v>486</v>
      </c>
      <c r="U48" s="13"/>
      <c r="V48" s="13"/>
      <c r="W48" s="17"/>
      <c r="X48" s="13"/>
      <c r="Y48" s="13"/>
      <c r="Z48" s="13"/>
      <c r="AA48" s="13"/>
      <c r="AB48" s="13"/>
      <c r="AC48" s="14"/>
      <c r="AD48" s="14"/>
      <c r="AE48" s="14">
        <f t="shared" si="8"/>
        <v>31200</v>
      </c>
      <c r="AF48" s="14"/>
      <c r="AG48" s="14">
        <f>AE48</f>
        <v>31200</v>
      </c>
      <c r="AH48" s="14">
        <f>AG48</f>
        <v>31200</v>
      </c>
      <c r="AI48" s="32"/>
      <c r="AJ48" s="17"/>
      <c r="AK48" s="32"/>
      <c r="AL48" s="17"/>
      <c r="AM48" s="13"/>
      <c r="AN48" s="13"/>
      <c r="AO48" s="17"/>
      <c r="AP48" s="13"/>
      <c r="AQ48" s="17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</row>
    <row r="49" spans="1:56" ht="25.5" x14ac:dyDescent="0.25">
      <c r="A49" s="71">
        <v>31</v>
      </c>
      <c r="B49" s="69" t="s">
        <v>488</v>
      </c>
      <c r="C49" s="20" t="s">
        <v>489</v>
      </c>
      <c r="D49" s="13" t="s">
        <v>206</v>
      </c>
      <c r="E49" s="13" t="s">
        <v>205</v>
      </c>
      <c r="F49" s="13" t="s">
        <v>499</v>
      </c>
      <c r="G49" s="17" t="s">
        <v>491</v>
      </c>
      <c r="H49" s="45" t="s">
        <v>496</v>
      </c>
      <c r="I49" s="12" t="s">
        <v>497</v>
      </c>
      <c r="J49" s="13" t="s">
        <v>498</v>
      </c>
      <c r="K49" s="13" t="s">
        <v>495</v>
      </c>
      <c r="L49" s="46">
        <v>85800</v>
      </c>
      <c r="M49" s="17">
        <v>12599</v>
      </c>
      <c r="N49" s="13" t="s">
        <v>495</v>
      </c>
      <c r="O49" s="13" t="s">
        <v>397</v>
      </c>
      <c r="P49" s="13">
        <v>1</v>
      </c>
      <c r="Q49" s="13"/>
      <c r="R49" s="13"/>
      <c r="S49" s="13"/>
      <c r="T49" s="13" t="s">
        <v>486</v>
      </c>
      <c r="U49" s="13"/>
      <c r="V49" s="13"/>
      <c r="W49" s="17"/>
      <c r="X49" s="13"/>
      <c r="Y49" s="13"/>
      <c r="Z49" s="13"/>
      <c r="AA49" s="13"/>
      <c r="AB49" s="13"/>
      <c r="AC49" s="14"/>
      <c r="AD49" s="14"/>
      <c r="AE49" s="14">
        <f t="shared" si="8"/>
        <v>85800</v>
      </c>
      <c r="AF49" s="14"/>
      <c r="AG49" s="14">
        <v>42900</v>
      </c>
      <c r="AH49" s="14">
        <f>AG49</f>
        <v>42900</v>
      </c>
      <c r="AI49" s="32"/>
      <c r="AJ49" s="17"/>
      <c r="AK49" s="32"/>
      <c r="AL49" s="17"/>
      <c r="AM49" s="13"/>
      <c r="AN49" s="13"/>
      <c r="AO49" s="17"/>
      <c r="AP49" s="13"/>
      <c r="AQ49" s="17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</row>
    <row r="50" spans="1:56" x14ac:dyDescent="0.25">
      <c r="A50" s="71">
        <v>32</v>
      </c>
      <c r="B50" s="69" t="s">
        <v>505</v>
      </c>
      <c r="C50" s="20"/>
      <c r="D50" s="13" t="s">
        <v>239</v>
      </c>
      <c r="E50" s="13" t="s">
        <v>245</v>
      </c>
      <c r="F50" s="13" t="s">
        <v>506</v>
      </c>
      <c r="G50" s="17"/>
      <c r="H50" s="45"/>
      <c r="I50" s="12" t="s">
        <v>507</v>
      </c>
      <c r="J50" s="13" t="s">
        <v>508</v>
      </c>
      <c r="K50" s="13"/>
      <c r="L50" s="46">
        <v>2120</v>
      </c>
      <c r="M50" s="17">
        <v>12650</v>
      </c>
      <c r="N50" s="13" t="s">
        <v>346</v>
      </c>
      <c r="O50" s="13" t="s">
        <v>397</v>
      </c>
      <c r="P50" s="13">
        <v>1</v>
      </c>
      <c r="Q50" s="13"/>
      <c r="R50" s="13"/>
      <c r="S50" s="13"/>
      <c r="T50" s="13" t="s">
        <v>194</v>
      </c>
      <c r="U50" s="13"/>
      <c r="V50" s="13"/>
      <c r="W50" s="17"/>
      <c r="X50" s="13"/>
      <c r="Y50" s="13"/>
      <c r="Z50" s="13"/>
      <c r="AA50" s="13"/>
      <c r="AB50" s="13"/>
      <c r="AC50" s="14"/>
      <c r="AD50" s="14"/>
      <c r="AE50" s="14">
        <f t="shared" si="8"/>
        <v>2120</v>
      </c>
      <c r="AF50" s="14"/>
      <c r="AG50" s="14">
        <v>2120</v>
      </c>
      <c r="AH50" s="14">
        <v>2120</v>
      </c>
      <c r="AI50" s="32"/>
      <c r="AJ50" s="17"/>
      <c r="AK50" s="32"/>
      <c r="AL50" s="17"/>
      <c r="AM50" s="13"/>
      <c r="AN50" s="13" t="s">
        <v>511</v>
      </c>
      <c r="AO50" s="17">
        <v>12650</v>
      </c>
      <c r="AP50" s="13" t="s">
        <v>509</v>
      </c>
      <c r="AQ50" s="17">
        <v>12646</v>
      </c>
      <c r="AR50" s="13" t="s">
        <v>510</v>
      </c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</row>
    <row r="51" spans="1:56" ht="13.5" thickBot="1" x14ac:dyDescent="0.3">
      <c r="A51" s="72">
        <v>33</v>
      </c>
      <c r="B51" s="73" t="s">
        <v>512</v>
      </c>
      <c r="C51" s="21"/>
      <c r="D51" s="15" t="s">
        <v>413</v>
      </c>
      <c r="E51" s="15" t="s">
        <v>205</v>
      </c>
      <c r="F51" s="15" t="s">
        <v>513</v>
      </c>
      <c r="G51" s="16"/>
      <c r="H51" s="74" t="s">
        <v>514</v>
      </c>
      <c r="I51" s="75" t="s">
        <v>515</v>
      </c>
      <c r="J51" s="15" t="s">
        <v>516</v>
      </c>
      <c r="K51" s="15" t="s">
        <v>517</v>
      </c>
      <c r="L51" s="100">
        <v>4200</v>
      </c>
      <c r="M51" s="16">
        <v>12651</v>
      </c>
      <c r="N51" s="15" t="s">
        <v>517</v>
      </c>
      <c r="O51" s="15" t="s">
        <v>397</v>
      </c>
      <c r="P51" s="15">
        <v>1</v>
      </c>
      <c r="Q51" s="15"/>
      <c r="R51" s="15"/>
      <c r="S51" s="15"/>
      <c r="T51" s="15" t="s">
        <v>439</v>
      </c>
      <c r="U51" s="15"/>
      <c r="V51" s="15"/>
      <c r="W51" s="16"/>
      <c r="X51" s="15"/>
      <c r="Y51" s="15"/>
      <c r="Z51" s="15"/>
      <c r="AA51" s="15"/>
      <c r="AB51" s="15"/>
      <c r="AC51" s="31"/>
      <c r="AD51" s="31"/>
      <c r="AE51" s="31">
        <f t="shared" si="8"/>
        <v>4200</v>
      </c>
      <c r="AF51" s="31"/>
      <c r="AG51" s="31">
        <v>4200</v>
      </c>
      <c r="AH51" s="31">
        <v>4200</v>
      </c>
      <c r="AI51" s="33"/>
      <c r="AJ51" s="16"/>
      <c r="AK51" s="33"/>
      <c r="AL51" s="16"/>
      <c r="AM51" s="15"/>
      <c r="AN51" s="15" t="s">
        <v>511</v>
      </c>
      <c r="AO51" s="16">
        <v>12646</v>
      </c>
      <c r="AP51" s="15" t="s">
        <v>510</v>
      </c>
      <c r="AQ51" s="16">
        <v>12646</v>
      </c>
      <c r="AR51" s="15" t="s">
        <v>510</v>
      </c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</row>
    <row r="52" spans="1:56" ht="13.5" thickBot="1" x14ac:dyDescent="0.3">
      <c r="A52" s="90" t="s">
        <v>320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22">
        <f>SUM(L19:L51)</f>
        <v>8072819.7800000003</v>
      </c>
      <c r="M52" s="23"/>
      <c r="N52" s="24"/>
      <c r="O52" s="24"/>
      <c r="P52" s="24"/>
      <c r="Q52" s="24"/>
      <c r="R52" s="24"/>
      <c r="S52" s="24"/>
      <c r="T52" s="24"/>
      <c r="U52" s="24"/>
      <c r="V52" s="24"/>
      <c r="W52" s="23"/>
      <c r="X52" s="24"/>
      <c r="Y52" s="24"/>
      <c r="Z52" s="24"/>
      <c r="AA52" s="24"/>
      <c r="AB52" s="24"/>
      <c r="AC52" s="22">
        <f>SUM(AC19:AC51)</f>
        <v>96364.27</v>
      </c>
      <c r="AD52" s="76"/>
      <c r="AE52" s="22">
        <f>SUM(AE19:AE51)</f>
        <v>8169184.0500000007</v>
      </c>
      <c r="AF52" s="22">
        <f>SUM(AF19:AF51)</f>
        <v>6626190.6999999974</v>
      </c>
      <c r="AG52" s="22">
        <f>SUM(AG19:AG51)</f>
        <v>3386386.57</v>
      </c>
      <c r="AH52" s="22">
        <f>SUM(AH19:AH51)</f>
        <v>10012577.270000001</v>
      </c>
      <c r="AI52" s="25"/>
      <c r="AJ52" s="23"/>
      <c r="AK52" s="25"/>
      <c r="AL52" s="23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6"/>
    </row>
    <row r="53" spans="1:56" x14ac:dyDescent="0.25">
      <c r="AE53" s="67"/>
    </row>
    <row r="54" spans="1:56" x14ac:dyDescent="0.25">
      <c r="A54" s="3" t="s">
        <v>521</v>
      </c>
      <c r="B54" s="3"/>
      <c r="C54" s="3"/>
      <c r="D54" s="3"/>
      <c r="AE54" s="67"/>
    </row>
    <row r="55" spans="1:56" s="28" customFormat="1" x14ac:dyDescent="0.25">
      <c r="A55" s="27"/>
      <c r="B55" s="27"/>
      <c r="C55" s="27"/>
      <c r="D55" s="27"/>
      <c r="H55" s="63"/>
      <c r="I55" s="63"/>
      <c r="L55" s="101"/>
      <c r="AC55" s="38"/>
      <c r="AD55" s="38"/>
      <c r="AE55" s="67"/>
      <c r="AF55" s="38"/>
      <c r="AG55" s="38"/>
      <c r="AH55" s="38"/>
    </row>
    <row r="56" spans="1:56" x14ac:dyDescent="0.25">
      <c r="A56" s="2" t="s">
        <v>522</v>
      </c>
      <c r="B56" s="2"/>
      <c r="C56" s="2"/>
      <c r="D56" s="2"/>
      <c r="AE56" s="67"/>
    </row>
    <row r="57" spans="1:56" x14ac:dyDescent="0.25">
      <c r="AE57" s="67"/>
    </row>
    <row r="58" spans="1:56" x14ac:dyDescent="0.25">
      <c r="A58" s="4" t="s">
        <v>92</v>
      </c>
      <c r="AE58" s="67"/>
    </row>
    <row r="59" spans="1:56" x14ac:dyDescent="0.25">
      <c r="A59" s="5" t="s">
        <v>93</v>
      </c>
      <c r="B59" s="6" t="s">
        <v>152</v>
      </c>
      <c r="C59" s="6"/>
      <c r="D59" s="6"/>
      <c r="E59" s="6"/>
      <c r="F59" s="6"/>
      <c r="G59" s="6"/>
      <c r="AE59" s="67"/>
    </row>
    <row r="60" spans="1:56" x14ac:dyDescent="0.25">
      <c r="A60" s="5"/>
      <c r="B60" s="6"/>
      <c r="C60" s="6"/>
      <c r="D60" s="6"/>
      <c r="E60" s="6"/>
      <c r="F60" s="6"/>
      <c r="G60" s="6"/>
      <c r="AE60" s="67"/>
    </row>
    <row r="61" spans="1:56" x14ac:dyDescent="0.25">
      <c r="A61" s="5"/>
      <c r="B61" s="6"/>
      <c r="C61" s="6"/>
      <c r="D61" s="6"/>
      <c r="E61" s="6"/>
      <c r="F61" s="6"/>
      <c r="G61" s="6"/>
      <c r="AE61" s="67"/>
    </row>
    <row r="62" spans="1:56" x14ac:dyDescent="0.25">
      <c r="A62" s="7" t="s">
        <v>94</v>
      </c>
      <c r="B62" s="6" t="s">
        <v>191</v>
      </c>
      <c r="C62" s="6"/>
      <c r="D62" s="6"/>
      <c r="E62" s="6"/>
      <c r="F62" s="6"/>
      <c r="G62" s="6"/>
      <c r="AE62" s="67"/>
    </row>
    <row r="63" spans="1:56" x14ac:dyDescent="0.25">
      <c r="B63" s="6"/>
      <c r="C63" s="6"/>
      <c r="D63" s="6"/>
      <c r="E63" s="6"/>
      <c r="F63" s="6"/>
      <c r="G63" s="6"/>
      <c r="AE63" s="67"/>
    </row>
    <row r="64" spans="1:56" x14ac:dyDescent="0.25">
      <c r="A64" s="7" t="s">
        <v>103</v>
      </c>
      <c r="B64" s="6" t="s">
        <v>104</v>
      </c>
      <c r="C64" s="6"/>
      <c r="D64" s="6"/>
      <c r="E64" s="6"/>
      <c r="F64" s="6"/>
      <c r="G64" s="6"/>
      <c r="AE64" s="67"/>
    </row>
    <row r="65" spans="2:31" x14ac:dyDescent="0.25">
      <c r="B65" s="7" t="s">
        <v>95</v>
      </c>
      <c r="C65" s="5" t="s">
        <v>96</v>
      </c>
      <c r="D65" s="5"/>
      <c r="E65" s="5"/>
      <c r="F65" s="5"/>
      <c r="G65" s="5"/>
      <c r="AE65" s="67"/>
    </row>
    <row r="66" spans="2:31" x14ac:dyDescent="0.25">
      <c r="B66" s="7" t="s">
        <v>24</v>
      </c>
      <c r="C66" s="2" t="s">
        <v>102</v>
      </c>
      <c r="D66" s="2"/>
      <c r="E66" s="2"/>
      <c r="F66" s="2"/>
      <c r="G66" s="2"/>
      <c r="AE66" s="67"/>
    </row>
    <row r="67" spans="2:31" x14ac:dyDescent="0.25">
      <c r="B67" s="7" t="s">
        <v>25</v>
      </c>
      <c r="C67" s="2" t="s">
        <v>105</v>
      </c>
      <c r="D67" s="2"/>
      <c r="E67" s="2"/>
      <c r="F67" s="2"/>
      <c r="G67" s="2"/>
      <c r="AE67" s="67"/>
    </row>
    <row r="68" spans="2:31" x14ac:dyDescent="0.25">
      <c r="B68" s="7" t="s">
        <v>48</v>
      </c>
      <c r="C68" s="2" t="s">
        <v>113</v>
      </c>
      <c r="D68" s="2"/>
      <c r="E68" s="2"/>
      <c r="F68" s="2"/>
      <c r="G68" s="2"/>
      <c r="AE68" s="67"/>
    </row>
    <row r="69" spans="2:31" x14ac:dyDescent="0.25">
      <c r="B69" s="7" t="s">
        <v>114</v>
      </c>
      <c r="C69" s="6" t="s">
        <v>115</v>
      </c>
      <c r="D69" s="6"/>
      <c r="E69" s="6"/>
      <c r="F69" s="6"/>
      <c r="G69" s="6"/>
      <c r="AE69" s="67"/>
    </row>
    <row r="70" spans="2:31" x14ac:dyDescent="0.25">
      <c r="B70" s="7"/>
      <c r="C70" s="6"/>
      <c r="D70" s="6"/>
      <c r="E70" s="6"/>
      <c r="F70" s="6"/>
      <c r="G70" s="6"/>
      <c r="AE70" s="67"/>
    </row>
    <row r="71" spans="2:31" x14ac:dyDescent="0.25">
      <c r="B71" s="5" t="s">
        <v>27</v>
      </c>
      <c r="C71" s="6" t="s">
        <v>106</v>
      </c>
      <c r="D71" s="6"/>
      <c r="E71" s="6"/>
      <c r="F71" s="6"/>
      <c r="G71" s="6"/>
      <c r="AE71" s="67"/>
    </row>
    <row r="72" spans="2:31" x14ac:dyDescent="0.25">
      <c r="B72" s="5"/>
      <c r="C72" s="6"/>
      <c r="D72" s="6"/>
      <c r="E72" s="6"/>
      <c r="F72" s="6"/>
      <c r="G72" s="6"/>
      <c r="AE72" s="67"/>
    </row>
    <row r="73" spans="2:31" x14ac:dyDescent="0.25">
      <c r="B73" s="7" t="s">
        <v>28</v>
      </c>
      <c r="C73" s="6" t="s">
        <v>107</v>
      </c>
      <c r="D73" s="6"/>
      <c r="E73" s="6"/>
      <c r="F73" s="6"/>
      <c r="G73" s="6"/>
      <c r="AE73" s="67"/>
    </row>
    <row r="74" spans="2:31" x14ac:dyDescent="0.25">
      <c r="B74" s="7" t="s">
        <v>29</v>
      </c>
      <c r="C74" s="2" t="s">
        <v>108</v>
      </c>
      <c r="D74" s="2"/>
      <c r="E74" s="2"/>
      <c r="F74" s="2"/>
      <c r="G74" s="2"/>
      <c r="AE74" s="67"/>
    </row>
    <row r="75" spans="2:31" x14ac:dyDescent="0.25">
      <c r="B75" s="7" t="s">
        <v>109</v>
      </c>
      <c r="C75" s="6" t="s">
        <v>110</v>
      </c>
      <c r="D75" s="6"/>
      <c r="E75" s="6"/>
      <c r="F75" s="6"/>
      <c r="G75" s="6"/>
      <c r="AE75" s="67"/>
    </row>
    <row r="76" spans="2:31" x14ac:dyDescent="0.25">
      <c r="B76" s="7" t="s">
        <v>97</v>
      </c>
      <c r="C76" s="2" t="s">
        <v>111</v>
      </c>
      <c r="D76" s="2"/>
      <c r="E76" s="2"/>
      <c r="F76" s="2"/>
      <c r="G76" s="2"/>
      <c r="AE76" s="67"/>
    </row>
    <row r="77" spans="2:31" x14ac:dyDescent="0.25">
      <c r="B77" s="7" t="s">
        <v>33</v>
      </c>
      <c r="C77" s="2" t="s">
        <v>112</v>
      </c>
      <c r="D77" s="2"/>
      <c r="E77" s="2"/>
      <c r="F77" s="2"/>
      <c r="G77" s="2"/>
      <c r="AE77" s="67"/>
    </row>
    <row r="78" spans="2:31" x14ac:dyDescent="0.25">
      <c r="B78" s="7" t="s">
        <v>34</v>
      </c>
      <c r="C78" s="6" t="s">
        <v>116</v>
      </c>
      <c r="D78" s="6"/>
      <c r="E78" s="6"/>
      <c r="F78" s="6"/>
      <c r="G78" s="6"/>
      <c r="AE78" s="67"/>
    </row>
    <row r="79" spans="2:31" x14ac:dyDescent="0.25">
      <c r="B79" s="7" t="s">
        <v>35</v>
      </c>
      <c r="C79" s="2" t="s">
        <v>117</v>
      </c>
      <c r="D79" s="2"/>
      <c r="E79" s="2"/>
      <c r="F79" s="2"/>
      <c r="G79" s="2"/>
      <c r="AE79" s="67"/>
    </row>
    <row r="80" spans="2:31" x14ac:dyDescent="0.25">
      <c r="B80" s="7" t="s">
        <v>36</v>
      </c>
      <c r="C80" s="2" t="s">
        <v>118</v>
      </c>
      <c r="D80" s="2"/>
      <c r="E80" s="2"/>
      <c r="F80" s="2"/>
      <c r="G80" s="2"/>
      <c r="AE80" s="67"/>
    </row>
    <row r="81" spans="2:31" x14ac:dyDescent="0.25">
      <c r="B81" s="7" t="s">
        <v>37</v>
      </c>
      <c r="C81" s="2" t="s">
        <v>119</v>
      </c>
      <c r="D81" s="2"/>
      <c r="E81" s="2"/>
      <c r="F81" s="2"/>
      <c r="G81" s="2"/>
      <c r="AE81" s="67"/>
    </row>
    <row r="82" spans="2:31" x14ac:dyDescent="0.25">
      <c r="B82" s="5" t="s">
        <v>38</v>
      </c>
      <c r="C82" s="6" t="s">
        <v>121</v>
      </c>
      <c r="D82" s="6"/>
      <c r="E82" s="6"/>
      <c r="F82" s="6"/>
      <c r="G82" s="6"/>
      <c r="AE82" s="67"/>
    </row>
    <row r="83" spans="2:31" x14ac:dyDescent="0.25">
      <c r="B83" s="5"/>
      <c r="C83" s="6"/>
      <c r="D83" s="6"/>
      <c r="E83" s="6"/>
      <c r="F83" s="6"/>
      <c r="G83" s="6"/>
      <c r="AE83" s="67"/>
    </row>
    <row r="84" spans="2:31" x14ac:dyDescent="0.25">
      <c r="B84" s="7" t="s">
        <v>39</v>
      </c>
      <c r="C84" s="6" t="s">
        <v>122</v>
      </c>
      <c r="D84" s="6"/>
      <c r="E84" s="6"/>
      <c r="F84" s="6"/>
      <c r="G84" s="6"/>
      <c r="AE84" s="67"/>
    </row>
    <row r="85" spans="2:31" x14ac:dyDescent="0.25">
      <c r="B85" s="7" t="s">
        <v>50</v>
      </c>
      <c r="C85" s="6" t="s">
        <v>123</v>
      </c>
      <c r="D85" s="6"/>
      <c r="E85" s="6"/>
      <c r="F85" s="6"/>
      <c r="G85" s="6"/>
      <c r="AE85" s="67"/>
    </row>
    <row r="86" spans="2:31" x14ac:dyDescent="0.25">
      <c r="B86" s="7" t="s">
        <v>40</v>
      </c>
      <c r="C86" s="4" t="s">
        <v>124</v>
      </c>
      <c r="AE86" s="67"/>
    </row>
    <row r="87" spans="2:31" x14ac:dyDescent="0.25">
      <c r="B87" s="7" t="s">
        <v>99</v>
      </c>
      <c r="C87" s="2" t="s">
        <v>125</v>
      </c>
      <c r="D87" s="2"/>
      <c r="E87" s="2"/>
      <c r="F87" s="2"/>
      <c r="G87" s="2"/>
      <c r="AE87" s="67"/>
    </row>
    <row r="88" spans="2:31" x14ac:dyDescent="0.25">
      <c r="B88" s="7" t="s">
        <v>41</v>
      </c>
      <c r="C88" s="2" t="s">
        <v>126</v>
      </c>
      <c r="D88" s="2"/>
      <c r="E88" s="2"/>
      <c r="F88" s="2"/>
      <c r="G88" s="2"/>
      <c r="AE88" s="67"/>
    </row>
    <row r="89" spans="2:31" x14ac:dyDescent="0.25">
      <c r="B89" s="7" t="s">
        <v>42</v>
      </c>
      <c r="C89" s="2" t="s">
        <v>127</v>
      </c>
      <c r="D89" s="2"/>
      <c r="E89" s="2"/>
      <c r="F89" s="2"/>
      <c r="G89" s="2"/>
      <c r="AE89" s="67"/>
    </row>
    <row r="90" spans="2:31" x14ac:dyDescent="0.25">
      <c r="B90" s="7" t="s">
        <v>43</v>
      </c>
      <c r="C90" s="2" t="s">
        <v>128</v>
      </c>
      <c r="D90" s="2"/>
      <c r="E90" s="2"/>
      <c r="F90" s="2"/>
      <c r="G90" s="2"/>
      <c r="AE90" s="67"/>
    </row>
    <row r="91" spans="2:31" x14ac:dyDescent="0.25">
      <c r="B91" s="7" t="s">
        <v>129</v>
      </c>
      <c r="C91" s="2" t="s">
        <v>98</v>
      </c>
      <c r="D91" s="2"/>
      <c r="E91" s="2"/>
      <c r="F91" s="2"/>
      <c r="G91" s="2"/>
      <c r="AE91" s="67"/>
    </row>
    <row r="92" spans="2:31" x14ac:dyDescent="0.25">
      <c r="B92" s="7" t="s">
        <v>130</v>
      </c>
      <c r="C92" s="2" t="s">
        <v>131</v>
      </c>
      <c r="D92" s="2"/>
      <c r="E92" s="2"/>
      <c r="F92" s="2"/>
      <c r="G92" s="2"/>
      <c r="AE92" s="67"/>
    </row>
    <row r="93" spans="2:31" x14ac:dyDescent="0.25">
      <c r="B93" s="7" t="s">
        <v>47</v>
      </c>
      <c r="C93" s="2" t="s">
        <v>132</v>
      </c>
      <c r="D93" s="2"/>
      <c r="E93" s="2"/>
      <c r="F93" s="2"/>
      <c r="G93" s="2"/>
      <c r="AE93" s="67"/>
    </row>
    <row r="94" spans="2:31" x14ac:dyDescent="0.25">
      <c r="B94" s="7" t="s">
        <v>100</v>
      </c>
      <c r="C94" s="2" t="s">
        <v>133</v>
      </c>
      <c r="D94" s="2"/>
      <c r="E94" s="2"/>
      <c r="F94" s="2"/>
      <c r="G94" s="2"/>
      <c r="AE94" s="67"/>
    </row>
    <row r="95" spans="2:31" x14ac:dyDescent="0.25">
      <c r="B95" s="7" t="s">
        <v>101</v>
      </c>
      <c r="C95" s="2" t="s">
        <v>134</v>
      </c>
      <c r="D95" s="2"/>
      <c r="E95" s="2"/>
      <c r="F95" s="2"/>
      <c r="G95" s="2"/>
      <c r="AE95" s="67"/>
    </row>
    <row r="96" spans="2:31" x14ac:dyDescent="0.25">
      <c r="B96" s="5" t="s">
        <v>60</v>
      </c>
      <c r="C96" s="6" t="s">
        <v>135</v>
      </c>
      <c r="D96" s="6"/>
      <c r="E96" s="6"/>
      <c r="F96" s="6"/>
      <c r="G96" s="6"/>
      <c r="AE96" s="67"/>
    </row>
    <row r="97" spans="2:31" x14ac:dyDescent="0.25">
      <c r="B97" s="5"/>
      <c r="C97" s="6"/>
      <c r="D97" s="6"/>
      <c r="E97" s="6"/>
      <c r="F97" s="6"/>
      <c r="G97" s="6"/>
      <c r="AE97" s="67"/>
    </row>
    <row r="98" spans="2:31" x14ac:dyDescent="0.25">
      <c r="B98" s="7" t="s">
        <v>136</v>
      </c>
      <c r="C98" s="2" t="s">
        <v>139</v>
      </c>
      <c r="D98" s="2"/>
      <c r="E98" s="2"/>
      <c r="F98" s="2"/>
      <c r="G98" s="2"/>
      <c r="AE98" s="67"/>
    </row>
    <row r="99" spans="2:31" x14ac:dyDescent="0.25">
      <c r="B99" s="7" t="s">
        <v>137</v>
      </c>
      <c r="C99" s="2" t="s">
        <v>138</v>
      </c>
      <c r="D99" s="2"/>
      <c r="E99" s="2"/>
      <c r="F99" s="2"/>
      <c r="G99" s="2"/>
      <c r="AE99" s="67"/>
    </row>
    <row r="100" spans="2:31" x14ac:dyDescent="0.25">
      <c r="B100" s="8" t="s">
        <v>158</v>
      </c>
      <c r="C100" s="9" t="s">
        <v>159</v>
      </c>
      <c r="D100" s="9"/>
      <c r="E100" s="9"/>
      <c r="F100" s="9"/>
      <c r="G100" s="9"/>
      <c r="AE100" s="67"/>
    </row>
    <row r="101" spans="2:31" x14ac:dyDescent="0.25">
      <c r="B101" s="7" t="s">
        <v>72</v>
      </c>
      <c r="C101" s="2" t="s">
        <v>160</v>
      </c>
      <c r="D101" s="2"/>
      <c r="E101" s="2"/>
      <c r="F101" s="2"/>
      <c r="G101" s="2"/>
      <c r="AE101" s="67"/>
    </row>
    <row r="102" spans="2:31" x14ac:dyDescent="0.25">
      <c r="B102" s="7" t="s">
        <v>73</v>
      </c>
      <c r="C102" s="2" t="s">
        <v>162</v>
      </c>
      <c r="D102" s="2"/>
      <c r="E102" s="2"/>
      <c r="F102" s="2"/>
      <c r="G102" s="2"/>
      <c r="AE102" s="67"/>
    </row>
    <row r="103" spans="2:31" x14ac:dyDescent="0.25">
      <c r="B103" s="7" t="s">
        <v>74</v>
      </c>
      <c r="C103" s="2" t="s">
        <v>161</v>
      </c>
      <c r="D103" s="2"/>
      <c r="E103" s="2"/>
      <c r="F103" s="2"/>
      <c r="G103" s="2"/>
      <c r="AE103" s="67"/>
    </row>
    <row r="104" spans="2:31" x14ac:dyDescent="0.25">
      <c r="B104" s="7" t="s">
        <v>75</v>
      </c>
      <c r="C104" s="2" t="s">
        <v>163</v>
      </c>
      <c r="D104" s="2"/>
      <c r="E104" s="2"/>
      <c r="F104" s="2"/>
      <c r="G104" s="2"/>
      <c r="AE104" s="67"/>
    </row>
    <row r="105" spans="2:31" x14ac:dyDescent="0.25">
      <c r="B105" s="8" t="s">
        <v>180</v>
      </c>
      <c r="C105" s="9" t="s">
        <v>181</v>
      </c>
      <c r="D105" s="9"/>
      <c r="E105" s="9"/>
      <c r="F105" s="9"/>
      <c r="G105" s="9"/>
      <c r="AE105" s="67"/>
    </row>
    <row r="106" spans="2:31" x14ac:dyDescent="0.25">
      <c r="B106" s="7" t="s">
        <v>182</v>
      </c>
      <c r="C106" s="2" t="s">
        <v>183</v>
      </c>
      <c r="D106" s="2"/>
      <c r="E106" s="2"/>
      <c r="F106" s="2"/>
      <c r="G106" s="2"/>
      <c r="AE106" s="67"/>
    </row>
    <row r="107" spans="2:31" x14ac:dyDescent="0.25">
      <c r="B107" s="7" t="s">
        <v>77</v>
      </c>
      <c r="C107" s="2" t="s">
        <v>192</v>
      </c>
      <c r="D107" s="2"/>
      <c r="E107" s="2"/>
      <c r="F107" s="2"/>
      <c r="G107" s="2"/>
      <c r="AE107" s="67"/>
    </row>
    <row r="108" spans="2:31" x14ac:dyDescent="0.25">
      <c r="B108" s="7" t="s">
        <v>78</v>
      </c>
      <c r="C108" s="2" t="s">
        <v>184</v>
      </c>
      <c r="D108" s="2"/>
      <c r="E108" s="2"/>
      <c r="F108" s="2"/>
      <c r="G108" s="2"/>
      <c r="AE108" s="67"/>
    </row>
    <row r="109" spans="2:31" x14ac:dyDescent="0.25">
      <c r="B109" s="7" t="s">
        <v>79</v>
      </c>
      <c r="C109" s="2" t="s">
        <v>187</v>
      </c>
      <c r="D109" s="2"/>
      <c r="E109" s="2"/>
      <c r="F109" s="2"/>
      <c r="G109" s="2"/>
      <c r="AE109" s="67"/>
    </row>
    <row r="110" spans="2:31" x14ac:dyDescent="0.25">
      <c r="B110" s="7" t="s">
        <v>80</v>
      </c>
      <c r="C110" s="2" t="s">
        <v>185</v>
      </c>
      <c r="D110" s="2"/>
      <c r="E110" s="2"/>
      <c r="F110" s="2"/>
      <c r="G110" s="2"/>
      <c r="AE110" s="67"/>
    </row>
    <row r="111" spans="2:31" x14ac:dyDescent="0.25">
      <c r="B111" s="7" t="s">
        <v>81</v>
      </c>
      <c r="C111" s="2" t="s">
        <v>186</v>
      </c>
      <c r="D111" s="2"/>
      <c r="E111" s="2"/>
      <c r="F111" s="2"/>
      <c r="G111" s="2"/>
      <c r="AE111" s="67"/>
    </row>
    <row r="112" spans="2:31" x14ac:dyDescent="0.25">
      <c r="B112" s="8" t="s">
        <v>188</v>
      </c>
      <c r="C112" s="9" t="s">
        <v>140</v>
      </c>
      <c r="D112" s="9"/>
      <c r="E112" s="9"/>
      <c r="F112" s="9"/>
      <c r="G112" s="9"/>
      <c r="AE112" s="67"/>
    </row>
    <row r="113" spans="2:31" x14ac:dyDescent="0.25">
      <c r="B113" s="5" t="s">
        <v>82</v>
      </c>
      <c r="C113" s="6" t="s">
        <v>141</v>
      </c>
      <c r="D113" s="6"/>
      <c r="E113" s="6"/>
      <c r="F113" s="6"/>
      <c r="G113" s="6"/>
      <c r="AE113" s="67"/>
    </row>
    <row r="114" spans="2:31" x14ac:dyDescent="0.25">
      <c r="B114" s="5"/>
      <c r="C114" s="6"/>
      <c r="D114" s="6"/>
      <c r="E114" s="6"/>
      <c r="F114" s="6"/>
      <c r="G114" s="6"/>
      <c r="AE114" s="67"/>
    </row>
    <row r="115" spans="2:31" x14ac:dyDescent="0.25">
      <c r="B115" s="7" t="s">
        <v>88</v>
      </c>
      <c r="C115" s="2" t="s">
        <v>142</v>
      </c>
      <c r="D115" s="2"/>
      <c r="E115" s="2"/>
      <c r="F115" s="2"/>
      <c r="G115" s="2"/>
      <c r="AE115" s="67"/>
    </row>
    <row r="116" spans="2:31" x14ac:dyDescent="0.25">
      <c r="B116" s="7" t="s">
        <v>189</v>
      </c>
      <c r="C116" s="2" t="s">
        <v>143</v>
      </c>
      <c r="D116" s="2"/>
      <c r="E116" s="2"/>
      <c r="F116" s="2"/>
      <c r="G116" s="2"/>
      <c r="AE116" s="67"/>
    </row>
    <row r="117" spans="2:31" x14ac:dyDescent="0.25">
      <c r="B117" s="7" t="s">
        <v>166</v>
      </c>
      <c r="C117" s="2" t="s">
        <v>144</v>
      </c>
      <c r="D117" s="2"/>
      <c r="E117" s="2"/>
      <c r="F117" s="2"/>
      <c r="G117" s="2"/>
      <c r="AE117" s="67"/>
    </row>
    <row r="118" spans="2:31" x14ac:dyDescent="0.25">
      <c r="B118" s="7" t="s">
        <v>173</v>
      </c>
      <c r="C118" s="2" t="s">
        <v>145</v>
      </c>
      <c r="D118" s="2"/>
      <c r="E118" s="2"/>
      <c r="F118" s="2"/>
      <c r="G118" s="2"/>
      <c r="AE118" s="67"/>
    </row>
    <row r="119" spans="2:31" x14ac:dyDescent="0.25">
      <c r="B119" s="7" t="s">
        <v>167</v>
      </c>
      <c r="C119" s="2" t="s">
        <v>146</v>
      </c>
      <c r="D119" s="2"/>
      <c r="E119" s="2"/>
      <c r="F119" s="2"/>
      <c r="G119" s="2"/>
      <c r="AE119" s="67"/>
    </row>
    <row r="120" spans="2:31" x14ac:dyDescent="0.25">
      <c r="B120" s="7" t="s">
        <v>174</v>
      </c>
      <c r="C120" s="2" t="s">
        <v>147</v>
      </c>
      <c r="D120" s="2"/>
      <c r="E120" s="2"/>
      <c r="F120" s="2"/>
      <c r="G120" s="2"/>
      <c r="AE120" s="67"/>
    </row>
    <row r="121" spans="2:31" x14ac:dyDescent="0.25">
      <c r="B121" s="7" t="s">
        <v>175</v>
      </c>
      <c r="C121" s="2" t="s">
        <v>148</v>
      </c>
      <c r="D121" s="2"/>
      <c r="E121" s="2"/>
      <c r="F121" s="2"/>
      <c r="G121" s="2"/>
      <c r="AE121" s="67"/>
    </row>
    <row r="122" spans="2:31" x14ac:dyDescent="0.25">
      <c r="B122" s="7" t="s">
        <v>176</v>
      </c>
      <c r="C122" s="4" t="s">
        <v>150</v>
      </c>
      <c r="AE122" s="67"/>
    </row>
    <row r="123" spans="2:31" x14ac:dyDescent="0.25">
      <c r="B123" s="7" t="s">
        <v>177</v>
      </c>
      <c r="C123" s="6" t="s">
        <v>149</v>
      </c>
      <c r="D123" s="6"/>
      <c r="E123" s="6"/>
      <c r="F123" s="6"/>
      <c r="G123" s="6"/>
      <c r="AE123" s="67"/>
    </row>
    <row r="124" spans="2:31" x14ac:dyDescent="0.25">
      <c r="B124" s="7" t="s">
        <v>178</v>
      </c>
      <c r="C124" s="2" t="s">
        <v>151</v>
      </c>
      <c r="D124" s="2"/>
      <c r="E124" s="2"/>
      <c r="F124" s="2"/>
      <c r="G124" s="2"/>
      <c r="AE124" s="67"/>
    </row>
    <row r="125" spans="2:31" x14ac:dyDescent="0.25">
      <c r="AE125" s="67"/>
    </row>
    <row r="126" spans="2:31" x14ac:dyDescent="0.25">
      <c r="AE126" s="67"/>
    </row>
    <row r="127" spans="2:31" x14ac:dyDescent="0.25">
      <c r="AE127" s="67"/>
    </row>
    <row r="128" spans="2:31" x14ac:dyDescent="0.25">
      <c r="AE128" s="67"/>
    </row>
    <row r="129" spans="31:31" x14ac:dyDescent="0.25">
      <c r="AE129" s="67"/>
    </row>
    <row r="130" spans="31:31" x14ac:dyDescent="0.25">
      <c r="AE130" s="67"/>
    </row>
    <row r="131" spans="31:31" x14ac:dyDescent="0.25">
      <c r="AE131" s="67"/>
    </row>
    <row r="132" spans="31:31" x14ac:dyDescent="0.25">
      <c r="AE132" s="67"/>
    </row>
    <row r="133" spans="31:31" x14ac:dyDescent="0.25">
      <c r="AE133" s="67"/>
    </row>
    <row r="134" spans="31:31" x14ac:dyDescent="0.25">
      <c r="AE134" s="67"/>
    </row>
    <row r="135" spans="31:31" x14ac:dyDescent="0.25">
      <c r="AE135" s="67"/>
    </row>
    <row r="136" spans="31:31" x14ac:dyDescent="0.25">
      <c r="AE136" s="67"/>
    </row>
    <row r="137" spans="31:31" x14ac:dyDescent="0.25">
      <c r="AE137" s="67"/>
    </row>
    <row r="138" spans="31:31" x14ac:dyDescent="0.25">
      <c r="AE138" s="67"/>
    </row>
    <row r="139" spans="31:31" x14ac:dyDescent="0.25">
      <c r="AE139" s="67"/>
    </row>
    <row r="140" spans="31:31" x14ac:dyDescent="0.25">
      <c r="AE140" s="67"/>
    </row>
    <row r="141" spans="31:31" x14ac:dyDescent="0.25">
      <c r="AE141" s="67"/>
    </row>
    <row r="142" spans="31:31" x14ac:dyDescent="0.25">
      <c r="AE142" s="67"/>
    </row>
    <row r="143" spans="31:31" x14ac:dyDescent="0.25">
      <c r="AE143" s="67"/>
    </row>
    <row r="144" spans="31:31" x14ac:dyDescent="0.25">
      <c r="AE144" s="67"/>
    </row>
    <row r="145" spans="31:31" x14ac:dyDescent="0.25">
      <c r="AE145" s="67"/>
    </row>
    <row r="146" spans="31:31" x14ac:dyDescent="0.25">
      <c r="AE146" s="67"/>
    </row>
    <row r="147" spans="31:31" x14ac:dyDescent="0.25">
      <c r="AE147" s="67"/>
    </row>
    <row r="148" spans="31:31" x14ac:dyDescent="0.25">
      <c r="AE148" s="67"/>
    </row>
    <row r="149" spans="31:31" x14ac:dyDescent="0.25">
      <c r="AE149" s="67"/>
    </row>
    <row r="150" spans="31:31" x14ac:dyDescent="0.25">
      <c r="AE150" s="67"/>
    </row>
    <row r="151" spans="31:31" x14ac:dyDescent="0.25">
      <c r="AE151" s="67"/>
    </row>
    <row r="152" spans="31:31" x14ac:dyDescent="0.25">
      <c r="AE152" s="67"/>
    </row>
    <row r="153" spans="31:31" x14ac:dyDescent="0.25">
      <c r="AE153" s="67"/>
    </row>
    <row r="154" spans="31:31" x14ac:dyDescent="0.25">
      <c r="AE154" s="67"/>
    </row>
    <row r="155" spans="31:31" x14ac:dyDescent="0.25">
      <c r="AE155" s="67"/>
    </row>
    <row r="156" spans="31:31" x14ac:dyDescent="0.25">
      <c r="AE156" s="67"/>
    </row>
    <row r="157" spans="31:31" x14ac:dyDescent="0.25">
      <c r="AE157" s="67"/>
    </row>
    <row r="158" spans="31:31" x14ac:dyDescent="0.25">
      <c r="AE158" s="67"/>
    </row>
    <row r="159" spans="31:31" x14ac:dyDescent="0.25">
      <c r="AE159" s="67"/>
    </row>
    <row r="160" spans="31:31" x14ac:dyDescent="0.25">
      <c r="AE160" s="67"/>
    </row>
    <row r="161" spans="31:31" x14ac:dyDescent="0.25">
      <c r="AE161" s="67"/>
    </row>
    <row r="162" spans="31:31" x14ac:dyDescent="0.25">
      <c r="AE162" s="67"/>
    </row>
    <row r="163" spans="31:31" x14ac:dyDescent="0.25">
      <c r="AE163" s="67"/>
    </row>
    <row r="164" spans="31:31" x14ac:dyDescent="0.25">
      <c r="AE164" s="67"/>
    </row>
    <row r="165" spans="31:31" x14ac:dyDescent="0.25">
      <c r="AE165" s="67"/>
    </row>
    <row r="166" spans="31:31" x14ac:dyDescent="0.25">
      <c r="AE166" s="67"/>
    </row>
    <row r="167" spans="31:31" x14ac:dyDescent="0.25">
      <c r="AE167" s="67"/>
    </row>
    <row r="168" spans="31:31" x14ac:dyDescent="0.25">
      <c r="AE168" s="67"/>
    </row>
    <row r="169" spans="31:31" x14ac:dyDescent="0.25">
      <c r="AE169" s="67"/>
    </row>
    <row r="170" spans="31:31" x14ac:dyDescent="0.25">
      <c r="AE170" s="67"/>
    </row>
    <row r="171" spans="31:31" x14ac:dyDescent="0.25">
      <c r="AE171" s="67"/>
    </row>
    <row r="172" spans="31:31" x14ac:dyDescent="0.25">
      <c r="AE172" s="67"/>
    </row>
    <row r="173" spans="31:31" x14ac:dyDescent="0.25">
      <c r="AE173" s="67"/>
    </row>
    <row r="174" spans="31:31" x14ac:dyDescent="0.25">
      <c r="AE174" s="67"/>
    </row>
    <row r="175" spans="31:31" x14ac:dyDescent="0.25">
      <c r="AE175" s="67"/>
    </row>
    <row r="176" spans="31:31" x14ac:dyDescent="0.25">
      <c r="AE176" s="67"/>
    </row>
    <row r="177" spans="31:31" x14ac:dyDescent="0.25">
      <c r="AE177" s="67"/>
    </row>
    <row r="178" spans="31:31" x14ac:dyDescent="0.25">
      <c r="AE178" s="67"/>
    </row>
    <row r="179" spans="31:31" x14ac:dyDescent="0.25">
      <c r="AE179" s="67"/>
    </row>
    <row r="180" spans="31:31" x14ac:dyDescent="0.25">
      <c r="AE180" s="67"/>
    </row>
    <row r="181" spans="31:31" x14ac:dyDescent="0.25">
      <c r="AE181" s="67"/>
    </row>
    <row r="182" spans="31:31" x14ac:dyDescent="0.25">
      <c r="AE182" s="67"/>
    </row>
    <row r="183" spans="31:31" x14ac:dyDescent="0.25">
      <c r="AE183" s="67"/>
    </row>
    <row r="184" spans="31:31" x14ac:dyDescent="0.25">
      <c r="AE184" s="67"/>
    </row>
    <row r="185" spans="31:31" x14ac:dyDescent="0.25">
      <c r="AE185" s="67"/>
    </row>
    <row r="186" spans="31:31" x14ac:dyDescent="0.25">
      <c r="AE186" s="67"/>
    </row>
    <row r="187" spans="31:31" x14ac:dyDescent="0.25">
      <c r="AE187" s="67"/>
    </row>
    <row r="188" spans="31:31" x14ac:dyDescent="0.25">
      <c r="AE188" s="67"/>
    </row>
    <row r="189" spans="31:31" x14ac:dyDescent="0.25">
      <c r="AE189" s="67"/>
    </row>
    <row r="190" spans="31:31" x14ac:dyDescent="0.25">
      <c r="AE190" s="67"/>
    </row>
    <row r="191" spans="31:31" x14ac:dyDescent="0.25">
      <c r="AE191" s="67"/>
    </row>
    <row r="192" spans="31:31" x14ac:dyDescent="0.25">
      <c r="AE192" s="67"/>
    </row>
    <row r="193" spans="31:31" x14ac:dyDescent="0.25">
      <c r="AE193" s="67"/>
    </row>
    <row r="194" spans="31:31" x14ac:dyDescent="0.25">
      <c r="AE194" s="67"/>
    </row>
    <row r="195" spans="31:31" x14ac:dyDescent="0.25">
      <c r="AE195" s="67"/>
    </row>
    <row r="196" spans="31:31" x14ac:dyDescent="0.25">
      <c r="AE196" s="67"/>
    </row>
    <row r="197" spans="31:31" x14ac:dyDescent="0.25">
      <c r="AE197" s="67"/>
    </row>
    <row r="198" spans="31:31" x14ac:dyDescent="0.25">
      <c r="AE198" s="67"/>
    </row>
    <row r="199" spans="31:31" x14ac:dyDescent="0.25">
      <c r="AE199" s="67"/>
    </row>
    <row r="200" spans="31:31" x14ac:dyDescent="0.25">
      <c r="AE200" s="67"/>
    </row>
    <row r="201" spans="31:31" x14ac:dyDescent="0.25">
      <c r="AE201" s="67"/>
    </row>
    <row r="202" spans="31:31" x14ac:dyDescent="0.25">
      <c r="AE202" s="67"/>
    </row>
    <row r="203" spans="31:31" x14ac:dyDescent="0.25">
      <c r="AE203" s="67"/>
    </row>
    <row r="204" spans="31:31" x14ac:dyDescent="0.25">
      <c r="AE204" s="67"/>
    </row>
    <row r="205" spans="31:31" x14ac:dyDescent="0.25">
      <c r="AE205" s="67"/>
    </row>
    <row r="206" spans="31:31" x14ac:dyDescent="0.25">
      <c r="AE206" s="67"/>
    </row>
    <row r="207" spans="31:31" x14ac:dyDescent="0.25">
      <c r="AE207" s="67"/>
    </row>
    <row r="208" spans="31:31" x14ac:dyDescent="0.25">
      <c r="AE208" s="67"/>
    </row>
    <row r="209" spans="31:31" x14ac:dyDescent="0.25">
      <c r="AE209" s="67"/>
    </row>
    <row r="210" spans="31:31" x14ac:dyDescent="0.25">
      <c r="AE210" s="67"/>
    </row>
    <row r="211" spans="31:31" x14ac:dyDescent="0.25">
      <c r="AE211" s="67"/>
    </row>
    <row r="212" spans="31:31" x14ac:dyDescent="0.25">
      <c r="AE212" s="67"/>
    </row>
    <row r="213" spans="31:31" x14ac:dyDescent="0.25">
      <c r="AE213" s="67"/>
    </row>
    <row r="214" spans="31:31" x14ac:dyDescent="0.25">
      <c r="AE214" s="67"/>
    </row>
    <row r="215" spans="31:31" x14ac:dyDescent="0.25">
      <c r="AE215" s="67"/>
    </row>
    <row r="216" spans="31:31" x14ac:dyDescent="0.25">
      <c r="AE216" s="67"/>
    </row>
    <row r="217" spans="31:31" x14ac:dyDescent="0.25">
      <c r="AE217" s="67"/>
    </row>
    <row r="218" spans="31:31" x14ac:dyDescent="0.25">
      <c r="AE218" s="67"/>
    </row>
    <row r="219" spans="31:31" x14ac:dyDescent="0.25">
      <c r="AE219" s="67"/>
    </row>
    <row r="220" spans="31:31" x14ac:dyDescent="0.25">
      <c r="AE220" s="67"/>
    </row>
    <row r="221" spans="31:31" x14ac:dyDescent="0.25">
      <c r="AE221" s="67"/>
    </row>
    <row r="222" spans="31:31" x14ac:dyDescent="0.25">
      <c r="AE222" s="67"/>
    </row>
    <row r="223" spans="31:31" x14ac:dyDescent="0.25">
      <c r="AE223" s="67"/>
    </row>
    <row r="224" spans="31:31" x14ac:dyDescent="0.25">
      <c r="AE224" s="67"/>
    </row>
    <row r="225" spans="31:31" x14ac:dyDescent="0.25">
      <c r="AE225" s="67"/>
    </row>
    <row r="226" spans="31:31" x14ac:dyDescent="0.25">
      <c r="AE226" s="67"/>
    </row>
    <row r="227" spans="31:31" x14ac:dyDescent="0.25">
      <c r="AE227" s="67"/>
    </row>
    <row r="228" spans="31:31" x14ac:dyDescent="0.25">
      <c r="AE228" s="67"/>
    </row>
    <row r="229" spans="31:31" x14ac:dyDescent="0.25">
      <c r="AE229" s="67"/>
    </row>
    <row r="230" spans="31:31" x14ac:dyDescent="0.25">
      <c r="AE230" s="67"/>
    </row>
    <row r="231" spans="31:31" x14ac:dyDescent="0.25">
      <c r="AE231" s="67"/>
    </row>
    <row r="232" spans="31:31" x14ac:dyDescent="0.25">
      <c r="AE232" s="67"/>
    </row>
    <row r="233" spans="31:31" x14ac:dyDescent="0.25">
      <c r="AE233" s="67"/>
    </row>
    <row r="234" spans="31:31" x14ac:dyDescent="0.25">
      <c r="AE234" s="67"/>
    </row>
    <row r="235" spans="31:31" x14ac:dyDescent="0.25">
      <c r="AE235" s="67"/>
    </row>
    <row r="236" spans="31:31" x14ac:dyDescent="0.25">
      <c r="AE236" s="67"/>
    </row>
    <row r="237" spans="31:31" x14ac:dyDescent="0.25">
      <c r="AE237" s="67"/>
    </row>
    <row r="238" spans="31:31" x14ac:dyDescent="0.25">
      <c r="AE238" s="67"/>
    </row>
    <row r="239" spans="31:31" x14ac:dyDescent="0.25">
      <c r="AE239" s="67"/>
    </row>
    <row r="240" spans="31:31" x14ac:dyDescent="0.25">
      <c r="AE240" s="67"/>
    </row>
    <row r="241" spans="31:31" x14ac:dyDescent="0.25">
      <c r="AE241" s="67"/>
    </row>
    <row r="242" spans="31:31" x14ac:dyDescent="0.25">
      <c r="AE242" s="67"/>
    </row>
    <row r="243" spans="31:31" x14ac:dyDescent="0.25">
      <c r="AE243" s="67"/>
    </row>
    <row r="244" spans="31:31" x14ac:dyDescent="0.25">
      <c r="AE244" s="67"/>
    </row>
    <row r="245" spans="31:31" x14ac:dyDescent="0.25">
      <c r="AE245" s="67"/>
    </row>
    <row r="246" spans="31:31" x14ac:dyDescent="0.25">
      <c r="AE246" s="67"/>
    </row>
    <row r="247" spans="31:31" x14ac:dyDescent="0.25">
      <c r="AE247" s="67"/>
    </row>
    <row r="248" spans="31:31" x14ac:dyDescent="0.25">
      <c r="AE248" s="67"/>
    </row>
    <row r="249" spans="31:31" x14ac:dyDescent="0.25">
      <c r="AE249" s="67"/>
    </row>
    <row r="250" spans="31:31" x14ac:dyDescent="0.25">
      <c r="AE250" s="67"/>
    </row>
    <row r="251" spans="31:31" x14ac:dyDescent="0.25">
      <c r="AE251" s="67"/>
    </row>
    <row r="252" spans="31:31" x14ac:dyDescent="0.25">
      <c r="AE252" s="67"/>
    </row>
    <row r="253" spans="31:31" x14ac:dyDescent="0.25">
      <c r="AE253" s="67"/>
    </row>
    <row r="254" spans="31:31" x14ac:dyDescent="0.25">
      <c r="AE254" s="67"/>
    </row>
    <row r="255" spans="31:31" x14ac:dyDescent="0.25">
      <c r="AE255" s="67"/>
    </row>
    <row r="256" spans="31:31" x14ac:dyDescent="0.25">
      <c r="AE256" s="67"/>
    </row>
  </sheetData>
  <mergeCells count="89">
    <mergeCell ref="C123:G123"/>
    <mergeCell ref="C124:G124"/>
    <mergeCell ref="C116:G116"/>
    <mergeCell ref="C117:G117"/>
    <mergeCell ref="C118:G118"/>
    <mergeCell ref="C119:G119"/>
    <mergeCell ref="C120:G120"/>
    <mergeCell ref="C121:G121"/>
    <mergeCell ref="B113:B114"/>
    <mergeCell ref="C113:G114"/>
    <mergeCell ref="C115:G115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01:G101"/>
    <mergeCell ref="C102:G102"/>
    <mergeCell ref="C103:G103"/>
    <mergeCell ref="C91:G91"/>
    <mergeCell ref="C92:G92"/>
    <mergeCell ref="C93:G93"/>
    <mergeCell ref="C94:G94"/>
    <mergeCell ref="C95:G95"/>
    <mergeCell ref="B82:B83"/>
    <mergeCell ref="C82:G83"/>
    <mergeCell ref="C98:G98"/>
    <mergeCell ref="C99:G99"/>
    <mergeCell ref="C100:G100"/>
    <mergeCell ref="B96:B97"/>
    <mergeCell ref="C96:G97"/>
    <mergeCell ref="C84:G84"/>
    <mergeCell ref="C85:G85"/>
    <mergeCell ref="C87:G87"/>
    <mergeCell ref="C88:G88"/>
    <mergeCell ref="C89:G89"/>
    <mergeCell ref="C90:G90"/>
    <mergeCell ref="C77:G77"/>
    <mergeCell ref="C78:G78"/>
    <mergeCell ref="C79:G79"/>
    <mergeCell ref="C80:G80"/>
    <mergeCell ref="C81:G81"/>
    <mergeCell ref="C75:G75"/>
    <mergeCell ref="C76:G76"/>
    <mergeCell ref="B64:G64"/>
    <mergeCell ref="C65:G65"/>
    <mergeCell ref="C66:G66"/>
    <mergeCell ref="C67:G67"/>
    <mergeCell ref="C68:G68"/>
    <mergeCell ref="C69:G70"/>
    <mergeCell ref="B62:G63"/>
    <mergeCell ref="B71:B72"/>
    <mergeCell ref="C71:G72"/>
    <mergeCell ref="C73:G73"/>
    <mergeCell ref="C74:G74"/>
    <mergeCell ref="AI16:AI17"/>
    <mergeCell ref="AJ16:AJ17"/>
    <mergeCell ref="AK16:AK17"/>
    <mergeCell ref="AL16:AL17"/>
    <mergeCell ref="AM16:AM17"/>
    <mergeCell ref="A56:D56"/>
    <mergeCell ref="A59:A61"/>
    <mergeCell ref="B59:G61"/>
    <mergeCell ref="U16:AD16"/>
    <mergeCell ref="AE16:AH16"/>
    <mergeCell ref="A52:K52"/>
    <mergeCell ref="AS16:AS17"/>
    <mergeCell ref="AZ16:AZ17"/>
    <mergeCell ref="BA16:BA17"/>
    <mergeCell ref="AT16:AT17"/>
    <mergeCell ref="AU16:AW16"/>
    <mergeCell ref="AX16:AY16"/>
    <mergeCell ref="A15:A18"/>
    <mergeCell ref="B15:G16"/>
    <mergeCell ref="H15:AH15"/>
    <mergeCell ref="AI15:AL15"/>
    <mergeCell ref="AM15:AR15"/>
    <mergeCell ref="AS15:BD15"/>
    <mergeCell ref="H16:T16"/>
    <mergeCell ref="BB16:BD16"/>
    <mergeCell ref="AN16:AN17"/>
    <mergeCell ref="AO16:AO17"/>
    <mergeCell ref="AP16:AP17"/>
    <mergeCell ref="AQ16:AQ17"/>
    <mergeCell ref="AR16:AR1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OUT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2019-12-26T23:31:47Z</dcterms:modified>
</cp:coreProperties>
</file>