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140" tabRatio="779"/>
  </bookViews>
  <sheets>
    <sheet name="SEFIN LICITAÇÕES NOV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78" i="1" l="1"/>
  <c r="BD78" i="1"/>
  <c r="AL78" i="1"/>
  <c r="AK78" i="1"/>
  <c r="AJ78" i="1"/>
  <c r="AI78" i="1"/>
  <c r="AH78" i="1"/>
  <c r="AE78" i="1"/>
  <c r="AD78" i="1"/>
  <c r="S78" i="1"/>
  <c r="R78" i="1"/>
  <c r="L78" i="1"/>
  <c r="AL74" i="1" l="1"/>
  <c r="AL71" i="1"/>
  <c r="AL69" i="1"/>
  <c r="AL68" i="1"/>
  <c r="AL65" i="1"/>
  <c r="AL64" i="1"/>
  <c r="AL61" i="1"/>
  <c r="AL60" i="1"/>
  <c r="AL53" i="1"/>
  <c r="AK32" i="1"/>
  <c r="AL32" i="1" s="1"/>
  <c r="AK33" i="1"/>
  <c r="AK31" i="1"/>
  <c r="AJ31" i="1"/>
  <c r="AL31" i="1" s="1"/>
  <c r="AJ30" i="1"/>
  <c r="AL30" i="1" s="1"/>
  <c r="AJ29" i="1"/>
  <c r="AL59" i="1"/>
  <c r="AK57" i="1"/>
  <c r="AL57" i="1" s="1"/>
  <c r="AK56" i="1"/>
  <c r="AD56" i="1"/>
  <c r="AI56" i="1" s="1"/>
  <c r="AJ54" i="1"/>
  <c r="AL54" i="1" s="1"/>
  <c r="AJ52" i="1"/>
  <c r="AL52" i="1" s="1"/>
  <c r="AL51" i="1"/>
  <c r="AL50" i="1"/>
  <c r="AE52" i="1"/>
  <c r="AL49" i="1"/>
  <c r="AL46" i="1"/>
  <c r="AK48" i="1"/>
  <c r="AJ47" i="1"/>
  <c r="AL47" i="1" s="1"/>
  <c r="AJ48" i="1"/>
  <c r="AL48" i="1" s="1"/>
  <c r="AL45" i="1"/>
  <c r="AJ44" i="1"/>
  <c r="AL44" i="1" s="1"/>
  <c r="AJ43" i="1"/>
  <c r="AL43" i="1" s="1"/>
  <c r="AL41" i="1"/>
  <c r="AL29" i="1"/>
  <c r="AL33" i="1"/>
  <c r="AL28" i="1"/>
  <c r="AL21" i="1"/>
  <c r="AL22" i="1"/>
  <c r="AL24" i="1"/>
  <c r="AL25" i="1"/>
  <c r="AL26" i="1"/>
  <c r="AK38" i="1"/>
  <c r="AL38" i="1" s="1"/>
  <c r="AK37" i="1"/>
  <c r="AJ37" i="1"/>
  <c r="AJ36" i="1"/>
  <c r="AL36" i="1" s="1"/>
  <c r="AJ35" i="1"/>
  <c r="AL35" i="1" s="1"/>
  <c r="AI51" i="1"/>
  <c r="AJ55" i="1" l="1"/>
  <c r="AL55" i="1" s="1"/>
  <c r="AI52" i="1"/>
  <c r="AI53" i="1" s="1"/>
  <c r="AL37" i="1"/>
  <c r="AI20" i="1" l="1"/>
  <c r="AI27" i="1"/>
  <c r="AI28" i="1" s="1"/>
  <c r="AI29" i="1" s="1"/>
  <c r="AI30" i="1" s="1"/>
  <c r="AI71" i="1"/>
  <c r="AI73" i="1"/>
  <c r="AI31" i="1" l="1"/>
  <c r="AI32" i="1" s="1"/>
  <c r="AH33" i="1"/>
  <c r="AI33" i="1" s="1"/>
  <c r="AI34" i="1"/>
  <c r="AI65" i="1"/>
  <c r="AI66" i="1"/>
  <c r="AI67" i="1"/>
  <c r="AI68" i="1"/>
  <c r="AI69" i="1"/>
  <c r="AI70" i="1"/>
  <c r="AI72" i="1"/>
  <c r="AL27" i="1"/>
  <c r="AJ23" i="1"/>
  <c r="AL23" i="1" s="1"/>
  <c r="AL20" i="1"/>
  <c r="AI35" i="1" l="1"/>
  <c r="AI36" i="1" s="1"/>
  <c r="AE37" i="1"/>
  <c r="AI37" i="1" l="1"/>
  <c r="AI21" i="1"/>
  <c r="AI22" i="1" s="1"/>
  <c r="AI23" i="1" s="1"/>
  <c r="AE24" i="1" l="1"/>
  <c r="AI24" i="1" s="1"/>
  <c r="AI25" i="1" s="1"/>
  <c r="AI26" i="1" s="1"/>
</calcChain>
</file>

<file path=xl/sharedStrings.xml><?xml version="1.0" encoding="utf-8"?>
<sst xmlns="http://schemas.openxmlformats.org/spreadsheetml/2006/main" count="731" uniqueCount="482">
  <si>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</si>
  <si>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</si>
  <si>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</si>
  <si>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</si>
  <si>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</si>
  <si>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</si>
  <si>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</si>
  <si>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</si>
  <si>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</si>
  <si>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</si>
  <si>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</si>
  <si>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</si>
  <si>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</si>
  <si>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</si>
  <si>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</si>
  <si>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</si>
  <si>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</si>
  <si>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</si>
  <si>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</si>
  <si>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</si>
  <si>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</si>
  <si>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</si>
  <si>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</si>
  <si>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</si>
  <si>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</si>
  <si>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</si>
  <si>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</si>
  <si>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</si>
  <si>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</si>
  <si>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</si>
  <si>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</si>
  <si>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</si>
  <si>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</si>
  <si>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</si>
  <si>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</si>
  <si>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</si>
  <si>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</si>
  <si>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</si>
  <si>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</si>
  <si>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</si>
  <si>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</si>
  <si>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</si>
  <si>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</si>
  <si>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</si>
  <si>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</si>
  <si>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</si>
  <si>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</si>
  <si>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</si>
  <si>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</si>
  <si>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</si>
  <si>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</si>
  <si>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</si>
  <si>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</si>
  <si>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</si>
  <si>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</si>
  <si>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</si>
  <si>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</si>
  <si>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</si>
  <si>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</si>
  <si>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</si>
  <si>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</si>
  <si>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</si>
  <si>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</si>
  <si>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</si>
  <si>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</si>
  <si>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</si>
  <si>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</si>
  <si>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</si>
  <si>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</si>
  <si>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</si>
  <si>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</si>
  <si>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</si>
  <si>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</si>
  <si>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</si>
  <si>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</si>
  <si>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</si>
  <si>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</si>
  <si>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</si>
  <si>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</si>
  <si>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</si>
  <si>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</si>
  <si>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</si>
  <si>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</si>
  <si>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</si>
  <si>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</si>
  <si>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</si>
  <si>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</si>
  <si>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</si>
  <si>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</si>
  <si>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</si>
  <si>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</si>
  <si>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</si>
  <si>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</si>
  <si>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</si>
  <si>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</si>
  <si>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</si>
  <si>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</si>
  <si>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</si>
  <si>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</si>
  <si>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</si>
  <si>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</si>
  <si>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</si>
  <si>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</si>
  <si>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</si>
  <si>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</si>
  <si>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</si>
  <si>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</si>
  <si>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</si>
  <si>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</si>
  <si>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</si>
  <si>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</si>
  <si>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</si>
  <si>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</si>
  <si>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</si>
  <si>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</si>
  <si>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</si>
  <si>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</si>
  <si>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</si>
  <si>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</si>
  <si>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</si>
  <si>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</si>
  <si>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</si>
  <si>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</si>
  <si>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</si>
  <si>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</si>
  <si>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</si>
  <si>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</si>
  <si>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</si>
  <si>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</si>
  <si>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</si>
  <si>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004/2016</t>
  </si>
  <si>
    <t>ítem</t>
  </si>
  <si>
    <t>Pregão Presencial</t>
  </si>
  <si>
    <t>028/2016</t>
  </si>
  <si>
    <t>112/2016</t>
  </si>
  <si>
    <t>29.04.2016</t>
  </si>
  <si>
    <t>03.082.817/0001-44</t>
  </si>
  <si>
    <t>KRONOS PROJETOS E SERVIÇOS LTDA</t>
  </si>
  <si>
    <t>29.04.2017</t>
  </si>
  <si>
    <t>33.90.39.00</t>
  </si>
  <si>
    <t>Valor Contratado</t>
  </si>
  <si>
    <t>I</t>
  </si>
  <si>
    <t>II</t>
  </si>
  <si>
    <t>III</t>
  </si>
  <si>
    <t>IV</t>
  </si>
  <si>
    <t>V</t>
  </si>
  <si>
    <t>18.05.2020</t>
  </si>
  <si>
    <t xml:space="preserve">28.04.2020 </t>
  </si>
  <si>
    <t>27.04.2018</t>
  </si>
  <si>
    <t>28.04.2017</t>
  </si>
  <si>
    <t>SUPRESSÃO DE 25%</t>
  </si>
  <si>
    <t xml:space="preserve">29.04.2017 </t>
  </si>
  <si>
    <t xml:space="preserve"> 29.04.2018  </t>
  </si>
  <si>
    <t>30.04.2019</t>
  </si>
  <si>
    <t xml:space="preserve"> 18.05.2020</t>
  </si>
  <si>
    <t>29.04.2018</t>
  </si>
  <si>
    <t>29.04.2019</t>
  </si>
  <si>
    <t>29.04.2021</t>
  </si>
  <si>
    <t>29.04.2020</t>
  </si>
  <si>
    <t xml:space="preserve"> 30.04.2020</t>
  </si>
  <si>
    <t>VI</t>
  </si>
  <si>
    <t>29.08.2021</t>
  </si>
  <si>
    <t xml:space="preserve">  </t>
  </si>
  <si>
    <t>28.08.2021</t>
  </si>
  <si>
    <t>VII</t>
  </si>
  <si>
    <t>26.08.2021</t>
  </si>
  <si>
    <t>28.02.2022</t>
  </si>
  <si>
    <t>28.04.2021</t>
  </si>
  <si>
    <t>Contratação de serviço de apoio técnico e operacional</t>
  </si>
  <si>
    <t>835/2017</t>
  </si>
  <si>
    <t>135/2016</t>
  </si>
  <si>
    <t>Adesão a Ata de Registro de Preços</t>
  </si>
  <si>
    <t>Prestação de Serviços Terceirizados-Apoio Técnico Adminitrativo e Operacional (Atividade Meio) de Natureza Contínua</t>
  </si>
  <si>
    <t>002/2017</t>
  </si>
  <si>
    <t>JWC MULTISERVIÇOS LTDA</t>
  </si>
  <si>
    <t>04.090.759/0001-63</t>
  </si>
  <si>
    <t>10.02.2018</t>
  </si>
  <si>
    <t>10.02.2017</t>
  </si>
  <si>
    <t>10.01.2017</t>
  </si>
  <si>
    <t>09.02.2018</t>
  </si>
  <si>
    <t>31.01.2019</t>
  </si>
  <si>
    <t>13.02.2019</t>
  </si>
  <si>
    <t>07.02.2020</t>
  </si>
  <si>
    <t>PRAZO</t>
  </si>
  <si>
    <t>PRAZO E VALOR</t>
  </si>
  <si>
    <t xml:space="preserve"> PRAZO E VALOR ITEM 2</t>
  </si>
  <si>
    <t>VALOR</t>
  </si>
  <si>
    <t>10.02.2019</t>
  </si>
  <si>
    <t>11.02.2020</t>
  </si>
  <si>
    <t>10.02.2020</t>
  </si>
  <si>
    <t>10.02.2021</t>
  </si>
  <si>
    <t>251/2016</t>
  </si>
  <si>
    <t>Secretaria de Estado de Saúde</t>
  </si>
  <si>
    <t>03.03.2017</t>
  </si>
  <si>
    <t>07.355.957/0001-08</t>
  </si>
  <si>
    <t>7 LAN COMÉRCIO E SERVIÇOS EIRELLI</t>
  </si>
  <si>
    <t>005/2017</t>
  </si>
  <si>
    <t>Manutenção e Suporte Técnico da Rede Metropolitana "Prefeitura Digital"</t>
  </si>
  <si>
    <t>Pregão Eletrônico</t>
  </si>
  <si>
    <t>332/2016</t>
  </si>
  <si>
    <t>03.03.2018</t>
  </si>
  <si>
    <t>33.90.39.00     33.30.30.00</t>
  </si>
  <si>
    <t>02.03.2018</t>
  </si>
  <si>
    <t>01.03.2019</t>
  </si>
  <si>
    <t>02.03.2020</t>
  </si>
  <si>
    <t>03.08.2020</t>
  </si>
  <si>
    <t>SUPRESSÃO DE 12%</t>
  </si>
  <si>
    <t xml:space="preserve"> 04.03.2019  </t>
  </si>
  <si>
    <t>03.03.2020</t>
  </si>
  <si>
    <t>03.03.2019</t>
  </si>
  <si>
    <t>03.03.2021</t>
  </si>
  <si>
    <t>31.12.2017</t>
  </si>
  <si>
    <t>24.03.2017</t>
  </si>
  <si>
    <t>09.427.503/0001-12</t>
  </si>
  <si>
    <t>CONSÓRCIO DE INFORMÁTICA NA GESTÃO PÚBLICA MUNICIPAL -  CIGA</t>
  </si>
  <si>
    <t>006/2017</t>
  </si>
  <si>
    <t>Prestação de Serviços de Tecnologia da Informação e Comunicação</t>
  </si>
  <si>
    <t>Inexigibilidade de Licitação</t>
  </si>
  <si>
    <t>997/2017</t>
  </si>
  <si>
    <t>28.12.2017</t>
  </si>
  <si>
    <t>03.12.2018</t>
  </si>
  <si>
    <t>VALOR E PRAZO</t>
  </si>
  <si>
    <t>01.01.2018</t>
  </si>
  <si>
    <t>01.01.2019</t>
  </si>
  <si>
    <t>01.01.2020</t>
  </si>
  <si>
    <t>31.12.2018</t>
  </si>
  <si>
    <t>31.12.2019</t>
  </si>
  <si>
    <t>31.12.2020</t>
  </si>
  <si>
    <t>07.08.2018</t>
  </si>
  <si>
    <t>07.08.2017</t>
  </si>
  <si>
    <t>10889815/0001-27</t>
  </si>
  <si>
    <t>ACRE FRIO AR CONDICIONADO LTDA</t>
  </si>
  <si>
    <t>009/2017</t>
  </si>
  <si>
    <t>Prestação de Serviços de Manutenção Preventiva e Corretiva em aparelhos de ar-condicionados, bebedouros, geladeiras e frigobar, incluindo a substituição de peças</t>
  </si>
  <si>
    <t>Ítem</t>
  </si>
  <si>
    <t>030/2017</t>
  </si>
  <si>
    <t>2429/2017</t>
  </si>
  <si>
    <t>26.07.2019</t>
  </si>
  <si>
    <t>04.08.2020</t>
  </si>
  <si>
    <t>07.08.2019</t>
  </si>
  <si>
    <t>07.08.2020</t>
  </si>
  <si>
    <t>07.08.2021</t>
  </si>
  <si>
    <t>Secretaria  Municipal da Cidade</t>
  </si>
  <si>
    <t>12.09.2018</t>
  </si>
  <si>
    <t>12.09.2017</t>
  </si>
  <si>
    <t>09.468.769/0001-03</t>
  </si>
  <si>
    <t>RONDOMAZA AUTO PEÇAS LTDA</t>
  </si>
  <si>
    <t>010/2017</t>
  </si>
  <si>
    <t>Serviços de Manutenção Preventiva e corretiva de Veículos</t>
  </si>
  <si>
    <t>Lote</t>
  </si>
  <si>
    <t>596/2016</t>
  </si>
  <si>
    <t>2854/2017</t>
  </si>
  <si>
    <t>33.90.30.00    33.90.39.00</t>
  </si>
  <si>
    <t>11.09.2020</t>
  </si>
  <si>
    <t>11.09.2018</t>
  </si>
  <si>
    <t>12.09.2019</t>
  </si>
  <si>
    <t>12.09.2020</t>
  </si>
  <si>
    <t>12.09.2021</t>
  </si>
  <si>
    <t>Controladoria Geral do Estado</t>
  </si>
  <si>
    <t>20.09.2018</t>
  </si>
  <si>
    <t>20.09.2017</t>
  </si>
  <si>
    <t>07.190.927/0001-80</t>
  </si>
  <si>
    <t>R. S. FREITAS JUCÁ</t>
  </si>
  <si>
    <t>011/2017</t>
  </si>
  <si>
    <t>Locação de Equipamento de Informática</t>
  </si>
  <si>
    <t>565/2016</t>
  </si>
  <si>
    <t>2853/2017</t>
  </si>
  <si>
    <t>18.09.2019</t>
  </si>
  <si>
    <t>15.05.2020</t>
  </si>
  <si>
    <t>16.09.2020</t>
  </si>
  <si>
    <t>SUPRESSÃO</t>
  </si>
  <si>
    <t>20.09.2020</t>
  </si>
  <si>
    <t>20.09.2019</t>
  </si>
  <si>
    <t>07.03.2019</t>
  </si>
  <si>
    <t>07.03.2018</t>
  </si>
  <si>
    <t>08.629.283/0001-47</t>
  </si>
  <si>
    <t>S.L.DE CASTRO-ME</t>
  </si>
  <si>
    <t>006/2018</t>
  </si>
  <si>
    <t>Prestação de Serviço de Reprografia</t>
  </si>
  <si>
    <t>7407/2018</t>
  </si>
  <si>
    <t>06.03.2020</t>
  </si>
  <si>
    <t>08.03.2019</t>
  </si>
  <si>
    <t>07.03.2020</t>
  </si>
  <si>
    <t>07.03.2021</t>
  </si>
  <si>
    <t>Secretaria de Estado de Gestão Administrativa</t>
  </si>
  <si>
    <t>04.793.242/0001-30</t>
  </si>
  <si>
    <t>SIT GEO TECNOLOGIA DA INFORMAÇÃO EIRELLI-ME</t>
  </si>
  <si>
    <t>003/2019</t>
  </si>
  <si>
    <t>Serviços especializados na gestão das Informações Territoriais</t>
  </si>
  <si>
    <t>001/2019</t>
  </si>
  <si>
    <t>11902/2019</t>
  </si>
  <si>
    <t>27.03.2020</t>
  </si>
  <si>
    <t>ART.25 DA 8666</t>
  </si>
  <si>
    <t>02.05.2019</t>
  </si>
  <si>
    <t>16.07.2021</t>
  </si>
  <si>
    <t>17.07.2020</t>
  </si>
  <si>
    <t>34.028.316/7709-95</t>
  </si>
  <si>
    <t>EMPRESA BRASILEIRA DE CORREIOS E TELÉGRAFOS</t>
  </si>
  <si>
    <t>9912494/7782020</t>
  </si>
  <si>
    <t>Serviços de Postagens</t>
  </si>
  <si>
    <t>12541/2020</t>
  </si>
  <si>
    <t>01.09.2020</t>
  </si>
  <si>
    <t>08.859.610/0001-57</t>
  </si>
  <si>
    <t>OMEGACAR EIRELLI</t>
  </si>
  <si>
    <t>004/2020</t>
  </si>
  <si>
    <t>Locação de Veículos com condutor (motocicleta)</t>
  </si>
  <si>
    <t>15745/2020</t>
  </si>
  <si>
    <t>002/202</t>
  </si>
  <si>
    <t>Secretaria Municipal de Assistência Social e Direitos Humanos</t>
  </si>
  <si>
    <t>15.12.2020</t>
  </si>
  <si>
    <t>35.459.909/0001-97</t>
  </si>
  <si>
    <t>LBTECH DIST. E COM. DE INFORMATICA EIRELLI</t>
  </si>
  <si>
    <t>006/2020</t>
  </si>
  <si>
    <t>Aquisição de HDs e Tblets</t>
  </si>
  <si>
    <t>066/2020</t>
  </si>
  <si>
    <t>257/2020</t>
  </si>
  <si>
    <t>33.90.31.00</t>
  </si>
  <si>
    <t>22.172.177/0001-08</t>
  </si>
  <si>
    <t>MS SERVIÇOS COM. E REP. EIRELLI</t>
  </si>
  <si>
    <t>007/2020</t>
  </si>
  <si>
    <t>44.90.52.00</t>
  </si>
  <si>
    <t>31.12.2021</t>
  </si>
  <si>
    <t>05.02.2021</t>
  </si>
  <si>
    <t>35.316.374/0001-03</t>
  </si>
  <si>
    <t>SILVANE CRISTINA DOS SANTOS VICENTE</t>
  </si>
  <si>
    <t>1080001/2021</t>
  </si>
  <si>
    <t>Aquisição de Material Permanente (Notebook)</t>
  </si>
  <si>
    <t>Item</t>
  </si>
  <si>
    <t>014/2020</t>
  </si>
  <si>
    <t>269/2020</t>
  </si>
  <si>
    <t>05.03.2021</t>
  </si>
  <si>
    <t>07.941.947/0001-46</t>
  </si>
  <si>
    <t>J. A. DA SILVA WALTER – ME.</t>
  </si>
  <si>
    <t>1080002/2021</t>
  </si>
  <si>
    <t>Serviços Gráficos para confecção de Carnês de IPTU</t>
  </si>
  <si>
    <t>Pregão Presencial SRP</t>
  </si>
  <si>
    <t>001/2021</t>
  </si>
  <si>
    <t>05.06.2021</t>
  </si>
  <si>
    <t>05.04.2021</t>
  </si>
  <si>
    <t xml:space="preserve">11.587.975/0001-84 </t>
  </si>
  <si>
    <t>ONLINE CERTIFICADORA LTDA</t>
  </si>
  <si>
    <t xml:space="preserve"> 1080003/2021</t>
  </si>
  <si>
    <t>Serviço de emissão de certificação digital A3 e‐CPF</t>
  </si>
  <si>
    <t>Dispensa de Licitação</t>
  </si>
  <si>
    <t>4838/2021</t>
  </si>
  <si>
    <t>Lei 8.666/1993, 24, inciso II</t>
  </si>
  <si>
    <t>31.03.2021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</si>
  <si>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</si>
  <si>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</si>
  <si>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</si>
  <si>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</si>
  <si>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</si>
  <si>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</si>
  <si>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7235/2021</t>
  </si>
  <si>
    <t>002/2021</t>
  </si>
  <si>
    <t>Contratação de empresa operadora de cartão de crédito</t>
  </si>
  <si>
    <t>1080005/2021</t>
  </si>
  <si>
    <t>PAYPAG SOLUÇÕES E SERVIÇOS DE
COBRANÇA LTDA</t>
  </si>
  <si>
    <t>35.936.171/0001-01</t>
  </si>
  <si>
    <t>10.05.2021</t>
  </si>
  <si>
    <t>06.05.2021</t>
  </si>
  <si>
    <t>134/2020</t>
  </si>
  <si>
    <t>031/2020</t>
  </si>
  <si>
    <t>Aquisição de material de expediente (papel A4)</t>
  </si>
  <si>
    <t>1080006/2021</t>
  </si>
  <si>
    <t>CIPRIANI &amp; CIPRIANI LTDA</t>
  </si>
  <si>
    <t>01.805.545/0001-38</t>
  </si>
  <si>
    <t>29.07.2021</t>
  </si>
  <si>
    <t>33.90.30.00</t>
  </si>
  <si>
    <t>005/2020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</si>
  <si>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</si>
  <si>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</si>
  <si>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</si>
  <si>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</si>
  <si>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</si>
  <si>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</si>
  <si>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</si>
  <si>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</si>
  <si>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</si>
  <si>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073/2021</t>
  </si>
  <si>
    <t>012/2021</t>
  </si>
  <si>
    <t>Pregão Eletrônico SRP</t>
  </si>
  <si>
    <t>Aquisição de material de consumo (água mineral e gelo)</t>
  </si>
  <si>
    <t>1080008/2021</t>
  </si>
  <si>
    <t>A AUGUSTO S. DE ARAÚJO – EIRELI</t>
  </si>
  <si>
    <t>05.511.061/0001-37</t>
  </si>
  <si>
    <t>26266/2021</t>
  </si>
  <si>
    <t>Prestação de serviços bancários, incluindo o pagamento da folha de pagamentos dos servidores</t>
  </si>
  <si>
    <t>1080009/2021</t>
  </si>
  <si>
    <t>BANCO DO BRASIL S.A.</t>
  </si>
  <si>
    <t>00.000.000/0001-91</t>
  </si>
  <si>
    <t>10.09.2021</t>
  </si>
  <si>
    <t>10.09.2022</t>
  </si>
  <si>
    <t>Lei 8.666/1993, 24, inciso VIII</t>
  </si>
  <si>
    <t>20.08.2021</t>
  </si>
  <si>
    <t>150/2020</t>
  </si>
  <si>
    <t>044/2020</t>
  </si>
  <si>
    <t>Serviços de confecção de placa de inauguração em material acrílico e foto corrosão</t>
  </si>
  <si>
    <t>1080010/2021</t>
  </si>
  <si>
    <t>O. MILANIN NETO EIRELI.</t>
  </si>
  <si>
    <t>33.590.012/0001-72</t>
  </si>
  <si>
    <t>16.09.2021</t>
  </si>
  <si>
    <t>16.09.2022</t>
  </si>
  <si>
    <t>Secretaria Municipal da Casa Civil</t>
  </si>
  <si>
    <t>110/2021</t>
  </si>
  <si>
    <t>1080012/2021</t>
  </si>
  <si>
    <t xml:space="preserve"> I9 SOLUÇÕES DO BRASIL LTDA.</t>
  </si>
  <si>
    <t>01.019.491/001-31</t>
  </si>
  <si>
    <t>23.09.2021</t>
  </si>
  <si>
    <t>Aquisição de Material Permanente (Workstation)</t>
  </si>
  <si>
    <t>1080013/2021</t>
  </si>
  <si>
    <t>RICHARD S. MIRANDA.</t>
  </si>
  <si>
    <t>07.650.136/0001-96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</si>
  <si>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</si>
  <si>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</si>
  <si>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</si>
  <si>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</si>
  <si>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</si>
  <si>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</si>
  <si>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</si>
  <si>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</si>
  <si>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</si>
  <si>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</si>
  <si>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</si>
  <si>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</si>
  <si>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</si>
  <si>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</si>
  <si>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</si>
  <si>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145/2021</t>
  </si>
  <si>
    <t>037/2021</t>
  </si>
  <si>
    <t>Serviço de emissão de certificados digitais</t>
  </si>
  <si>
    <t>1080017/2021</t>
  </si>
  <si>
    <t xml:space="preserve"> RIO MADEIRA CERTIFICADORA DIGITAL EIRELI.</t>
  </si>
  <si>
    <t>23.035.197/0001-08</t>
  </si>
  <si>
    <t>22.10.2021</t>
  </si>
  <si>
    <t>22.10.2022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</si>
  <si>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</si>
  <si>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</si>
  <si>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</si>
  <si>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</si>
  <si>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A MANGIERI, MELO &amp; CIA CURSOS E EDITORA LTDA - ME</t>
  </si>
  <si>
    <t>14.744.004/0001-99</t>
  </si>
  <si>
    <t>03.11.2021</t>
  </si>
  <si>
    <t>03.05.2022</t>
  </si>
  <si>
    <t>21.10.2021</t>
  </si>
  <si>
    <t xml:space="preserve">26.04.2019 </t>
  </si>
  <si>
    <t>VALOR DE 25% EM CADA ITEM DO LOTE I</t>
  </si>
  <si>
    <t>02.02.2021</t>
  </si>
  <si>
    <t>11.02.2021</t>
  </si>
  <si>
    <t>10.08.2021</t>
  </si>
  <si>
    <t>11.08.2021</t>
  </si>
  <si>
    <t xml:space="preserve">03.03.2021 </t>
  </si>
  <si>
    <t>10.02.2022</t>
  </si>
  <si>
    <t>ÍTEM</t>
  </si>
  <si>
    <t>02.03.2022</t>
  </si>
  <si>
    <t>LOTE</t>
  </si>
  <si>
    <t>09.12.2019</t>
  </si>
  <si>
    <t>08.08.2021</t>
  </si>
  <si>
    <t>07.08.2022</t>
  </si>
  <si>
    <t>30.07.2021</t>
  </si>
  <si>
    <t>09.09.2019</t>
  </si>
  <si>
    <t>11.09.2021</t>
  </si>
  <si>
    <t>12.09.2022</t>
  </si>
  <si>
    <t>21.09.2018</t>
  </si>
  <si>
    <t>21.09.2019</t>
  </si>
  <si>
    <t>21.09.2020</t>
  </si>
  <si>
    <t>20.09.2021</t>
  </si>
  <si>
    <t>30.04.2020</t>
  </si>
  <si>
    <t>30.04.2021</t>
  </si>
  <si>
    <t>29.04.2022</t>
  </si>
  <si>
    <t>001/2020</t>
  </si>
  <si>
    <t>23.12.2020</t>
  </si>
  <si>
    <t>01.01.2021</t>
  </si>
  <si>
    <r>
      <t xml:space="preserve">Nome do responsável pela elaboração: </t>
    </r>
    <r>
      <rPr>
        <b/>
        <sz val="11"/>
        <rFont val="Calibri"/>
        <family val="2"/>
        <scheme val="minor"/>
      </rPr>
      <t>Gleicineide Gonçalves de Souza Torres e Werton D'Avila de Farias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</si>
  <si>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Antônio Cid Rodrigues Ferreira</t>
    </r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</si>
  <si>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</si>
  <si>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FINANÇAS - SEFIN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</si>
  <si>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NOVEMBRO/2021</t>
    </r>
  </si>
  <si>
    <r>
      <t>DATA DA ÚLTIMA ATUALIZAÇÃO:</t>
    </r>
    <r>
      <rPr>
        <b/>
        <sz val="11"/>
        <rFont val="Calibri"/>
        <family val="2"/>
        <scheme val="minor"/>
      </rPr>
      <t xml:space="preserve"> 07/12/2021</t>
    </r>
  </si>
  <si>
    <t>DEMONSTRATIVO DE LICITAÇÕES, CONTRATOS  E OBRAS CONTRATADAS</t>
  </si>
  <si>
    <t>TOTAL</t>
  </si>
  <si>
    <t xml:space="preserve">Nº Contrato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</si>
</sst>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9" fontId="2" fillId="0" borderId="1" xfId="0" applyNumberFormat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3" fontId="2" fillId="0" borderId="8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44" fontId="2" fillId="0" borderId="8" xfId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" fontId="3" fillId="0" borderId="1" xfId="0" applyNumberFormat="1" applyFont="1" applyFill="1" applyBorder="1" applyAlignment="1">
      <alignment horizontal="left" vertical="center" wrapText="1"/>
    </xf>
    <xf numFmtId="17" fontId="3" fillId="0" borderId="8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left" vertical="center" wrapText="1"/>
    </xf>
    <xf numFmtId="44" fontId="3" fillId="0" borderId="15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/>
    </xf>
    <xf numFmtId="44" fontId="3" fillId="0" borderId="10" xfId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left" vertical="center"/>
    </xf>
    <xf numFmtId="44" fontId="2" fillId="0" borderId="1" xfId="1" applyFont="1" applyFill="1" applyBorder="1" applyAlignment="1">
      <alignment horizontal="left" vertical="center"/>
    </xf>
    <xf numFmtId="44" fontId="2" fillId="0" borderId="8" xfId="1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161926</xdr:colOff>
      <xdr:row>0</xdr:row>
      <xdr:rowOff>33867</xdr:rowOff>
    </xdr:from>
    <xdr:to>
      <xdr:col>1</xdr:col>
      <xdr:colOff>677334</xdr:colOff>
      <xdr:row>2</xdr:row>
      <xdr:rowOff>179917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009" y="33867"/>
          <a:ext cx="515408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4"/>
  <sheetViews>
    <sheetView tabSelected="1" zoomScaleNormal="100" workbookViewId="0">
      <selection activeCell="D10" sqref="D10"/>
    </sheetView>
  </sheetViews>
  <sheetFormatPr defaultRowHeight="15" x14ac:dyDescent="0.25"/>
  <cols>
    <col min="1" max="1" width="6.85546875" style="3" customWidth="1"/>
    <col min="2" max="2" width="13.5703125" style="3" customWidth="1"/>
    <col min="3" max="3" width="11.5703125" style="71" customWidth="1"/>
    <col min="4" max="4" width="23.140625" style="3" customWidth="1"/>
    <col min="5" max="5" width="8.140625" style="3" customWidth="1"/>
    <col min="6" max="6" width="48.85546875" style="3" customWidth="1"/>
    <col min="7" max="7" width="12.7109375" style="3" customWidth="1"/>
    <col min="8" max="8" width="14.140625" style="71" customWidth="1"/>
    <col min="9" max="9" width="65.28515625" style="71" bestFit="1" customWidth="1"/>
    <col min="10" max="10" width="19.85546875" style="3" bestFit="1" customWidth="1"/>
    <col min="11" max="11" width="11" style="3" bestFit="1" customWidth="1"/>
    <col min="12" max="12" width="16.7109375" style="82" customWidth="1"/>
    <col min="13" max="13" width="12" style="3" customWidth="1"/>
    <col min="14" max="14" width="11" style="3" bestFit="1" customWidth="1"/>
    <col min="15" max="15" width="11.5703125" style="3" bestFit="1" customWidth="1"/>
    <col min="16" max="16" width="8.85546875" style="3" bestFit="1" customWidth="1"/>
    <col min="17" max="17" width="10.140625" style="3" customWidth="1"/>
    <col min="18" max="18" width="11.5703125" style="82" bestFit="1" customWidth="1"/>
    <col min="19" max="19" width="13" style="82" customWidth="1"/>
    <col min="20" max="20" width="13" style="3" customWidth="1"/>
    <col min="21" max="21" width="8.5703125" style="3" customWidth="1"/>
    <col min="22" max="22" width="6.85546875" style="3" bestFit="1" customWidth="1"/>
    <col min="23" max="23" width="11" style="3" bestFit="1" customWidth="1"/>
    <col min="24" max="24" width="11.28515625" style="3" customWidth="1"/>
    <col min="25" max="25" width="36.7109375" style="3" bestFit="1" customWidth="1"/>
    <col min="26" max="26" width="11.42578125" style="3" bestFit="1" customWidth="1"/>
    <col min="27" max="27" width="11" style="3" bestFit="1" customWidth="1"/>
    <col min="28" max="29" width="9.85546875" style="3" bestFit="1" customWidth="1"/>
    <col min="30" max="31" width="14.7109375" style="82" bestFit="1" customWidth="1"/>
    <col min="32" max="32" width="12.7109375" style="3" bestFit="1" customWidth="1"/>
    <col min="33" max="33" width="8.28515625" style="3" bestFit="1" customWidth="1"/>
    <col min="34" max="34" width="16.7109375" style="82" bestFit="1" customWidth="1"/>
    <col min="35" max="35" width="20.28515625" style="82" bestFit="1" customWidth="1"/>
    <col min="36" max="36" width="18.85546875" style="82" bestFit="1" customWidth="1"/>
    <col min="37" max="37" width="16.28515625" style="82" bestFit="1" customWidth="1"/>
    <col min="38" max="38" width="16.42578125" style="82" bestFit="1" customWidth="1"/>
    <col min="39" max="39" width="9.7109375" style="3" bestFit="1" customWidth="1"/>
    <col min="40" max="40" width="13.85546875" style="3" customWidth="1"/>
    <col min="41" max="41" width="42.7109375" style="3" bestFit="1" customWidth="1"/>
    <col min="42" max="42" width="13.140625" style="3" customWidth="1"/>
    <col min="43" max="43" width="15.7109375" style="3" customWidth="1"/>
    <col min="44" max="44" width="28.5703125" style="3" bestFit="1" customWidth="1"/>
    <col min="45" max="45" width="13.85546875" style="3" customWidth="1"/>
    <col min="46" max="46" width="13.5703125" style="3" customWidth="1"/>
    <col min="47" max="47" width="13.42578125" style="3" customWidth="1"/>
    <col min="48" max="48" width="12.42578125" style="3" customWidth="1"/>
    <col min="49" max="54" width="9.140625" style="3"/>
    <col min="55" max="55" width="11.140625" style="3" bestFit="1" customWidth="1"/>
    <col min="56" max="56" width="12.140625" style="82" customWidth="1"/>
    <col min="57" max="57" width="10.140625" style="82" customWidth="1"/>
    <col min="58" max="59" width="9.140625" style="3"/>
    <col min="60" max="60" width="7.42578125" style="3" bestFit="1" customWidth="1"/>
    <col min="61" max="16384" width="9.140625" style="3"/>
  </cols>
  <sheetData>
    <row r="1" spans="1:60" s="2" customFormat="1" x14ac:dyDescent="0.25">
      <c r="C1" s="13"/>
      <c r="H1" s="13"/>
      <c r="I1" s="13"/>
      <c r="L1" s="75"/>
      <c r="R1" s="75"/>
      <c r="S1" s="75"/>
      <c r="AD1" s="75"/>
      <c r="AE1" s="75"/>
      <c r="AH1" s="75"/>
      <c r="AI1" s="75"/>
      <c r="AJ1" s="75"/>
      <c r="AK1" s="75"/>
      <c r="AL1" s="75"/>
      <c r="BD1" s="75"/>
      <c r="BE1" s="75"/>
    </row>
    <row r="2" spans="1:60" s="2" customFormat="1" x14ac:dyDescent="0.25">
      <c r="C2" s="13"/>
      <c r="H2" s="13"/>
      <c r="I2" s="13"/>
      <c r="L2" s="75"/>
      <c r="R2" s="75"/>
      <c r="S2" s="75"/>
      <c r="AD2" s="75"/>
      <c r="AE2" s="75"/>
      <c r="AH2" s="75"/>
      <c r="AI2" s="75"/>
      <c r="AJ2" s="75"/>
      <c r="AK2" s="75"/>
      <c r="AL2" s="75"/>
      <c r="BD2" s="75"/>
      <c r="BE2" s="75"/>
    </row>
    <row r="3" spans="1:60" s="2" customFormat="1" x14ac:dyDescent="0.25">
      <c r="C3" s="13"/>
      <c r="H3" s="13"/>
      <c r="I3" s="13"/>
      <c r="L3" s="75"/>
      <c r="R3" s="75"/>
      <c r="S3" s="75"/>
      <c r="AD3" s="75"/>
      <c r="AE3" s="75"/>
      <c r="AH3" s="75"/>
      <c r="AI3" s="75"/>
      <c r="AJ3" s="75"/>
      <c r="AK3" s="75"/>
      <c r="AL3" s="75"/>
      <c r="BD3" s="75"/>
      <c r="BE3" s="75"/>
    </row>
    <row r="4" spans="1:60" s="2" customFormat="1" x14ac:dyDescent="0.25">
      <c r="A4" s="13" t="s">
        <v>475</v>
      </c>
      <c r="C4" s="13"/>
      <c r="H4" s="13"/>
      <c r="I4" s="13"/>
      <c r="L4" s="75"/>
      <c r="R4" s="75"/>
      <c r="S4" s="75"/>
      <c r="AD4" s="75"/>
      <c r="AE4" s="75"/>
      <c r="AH4" s="75"/>
      <c r="AI4" s="75"/>
      <c r="AJ4" s="75"/>
      <c r="AK4" s="75"/>
      <c r="AL4" s="75"/>
      <c r="BD4" s="75"/>
      <c r="BE4" s="75"/>
    </row>
    <row r="5" spans="1:60" s="2" customFormat="1" x14ac:dyDescent="0.25">
      <c r="C5" s="13"/>
      <c r="H5" s="13"/>
      <c r="I5" s="13"/>
      <c r="L5" s="75"/>
      <c r="R5" s="75"/>
      <c r="S5" s="75"/>
      <c r="AD5" s="75"/>
      <c r="AE5" s="75"/>
      <c r="AH5" s="75"/>
      <c r="AI5" s="75"/>
      <c r="AJ5" s="75"/>
      <c r="AK5" s="75"/>
      <c r="AL5" s="75"/>
      <c r="BD5" s="75"/>
      <c r="BE5" s="75"/>
    </row>
    <row r="6" spans="1:60" s="2" customFormat="1" x14ac:dyDescent="0.25">
      <c r="A6" s="13" t="s">
        <v>117</v>
      </c>
      <c r="C6" s="13"/>
      <c r="H6" s="13"/>
      <c r="I6" s="13"/>
      <c r="L6" s="75"/>
      <c r="R6" s="75"/>
      <c r="S6" s="75"/>
      <c r="AD6" s="75"/>
      <c r="AE6" s="75"/>
      <c r="AH6" s="75"/>
      <c r="AI6" s="75"/>
      <c r="AJ6" s="75"/>
      <c r="AK6" s="75"/>
      <c r="AL6" s="75"/>
      <c r="BD6" s="75"/>
      <c r="BE6" s="75"/>
    </row>
    <row r="7" spans="1:60" s="2" customFormat="1" x14ac:dyDescent="0.25">
      <c r="A7" s="2" t="s">
        <v>92</v>
      </c>
      <c r="C7" s="13"/>
      <c r="H7" s="13"/>
      <c r="I7" s="13"/>
      <c r="L7" s="75"/>
      <c r="R7" s="75"/>
      <c r="S7" s="75"/>
      <c r="AD7" s="75"/>
      <c r="AE7" s="75"/>
      <c r="AH7" s="75"/>
      <c r="AI7" s="75"/>
      <c r="AJ7" s="75"/>
      <c r="AK7" s="75"/>
      <c r="AL7" s="75"/>
      <c r="BD7" s="75"/>
      <c r="BE7" s="75"/>
    </row>
    <row r="8" spans="1:60" s="2" customFormat="1" x14ac:dyDescent="0.25">
      <c r="A8" s="2" t="s">
        <v>120</v>
      </c>
      <c r="C8" s="13"/>
      <c r="H8" s="13"/>
      <c r="I8" s="13"/>
      <c r="L8" s="75"/>
      <c r="R8" s="75"/>
      <c r="S8" s="75"/>
      <c r="AD8" s="75"/>
      <c r="AE8" s="75"/>
      <c r="AH8" s="75"/>
      <c r="AI8" s="75"/>
      <c r="AJ8" s="75"/>
      <c r="AK8" s="75"/>
      <c r="AL8" s="75"/>
      <c r="BD8" s="75"/>
      <c r="BE8" s="75"/>
    </row>
    <row r="9" spans="1:60" s="2" customFormat="1" x14ac:dyDescent="0.25">
      <c r="C9" s="13"/>
      <c r="H9" s="13"/>
      <c r="I9" s="13"/>
      <c r="L9" s="75"/>
      <c r="R9" s="75"/>
      <c r="S9" s="75"/>
      <c r="AD9" s="75"/>
      <c r="AE9" s="75"/>
      <c r="AH9" s="75"/>
      <c r="AI9" s="75"/>
      <c r="AJ9" s="75"/>
      <c r="AK9" s="75"/>
      <c r="AL9" s="75"/>
      <c r="BD9" s="75"/>
      <c r="BE9" s="75"/>
    </row>
    <row r="10" spans="1:60" s="2" customFormat="1" x14ac:dyDescent="0.25">
      <c r="A10" s="2" t="s">
        <v>476</v>
      </c>
      <c r="C10" s="13"/>
      <c r="H10" s="13"/>
      <c r="I10" s="13"/>
      <c r="L10" s="75"/>
      <c r="R10" s="75"/>
      <c r="S10" s="75"/>
      <c r="AD10" s="75"/>
      <c r="AE10" s="75"/>
      <c r="AH10" s="75"/>
      <c r="AI10" s="75"/>
      <c r="AJ10" s="75"/>
      <c r="AK10" s="75"/>
      <c r="AL10" s="75"/>
      <c r="BD10" s="75"/>
      <c r="BE10" s="75"/>
    </row>
    <row r="11" spans="1:60" s="2" customFormat="1" x14ac:dyDescent="0.25">
      <c r="A11" s="2" t="s">
        <v>477</v>
      </c>
      <c r="C11" s="13"/>
      <c r="H11" s="13"/>
      <c r="I11" s="13"/>
      <c r="L11" s="75"/>
      <c r="R11" s="75"/>
      <c r="S11" s="75"/>
      <c r="AD11" s="75"/>
      <c r="AE11" s="75"/>
      <c r="AH11" s="75"/>
      <c r="AI11" s="75"/>
      <c r="AJ11" s="75"/>
      <c r="AK11" s="75"/>
      <c r="AL11" s="75"/>
      <c r="BD11" s="75"/>
      <c r="BE11" s="75"/>
    </row>
    <row r="12" spans="1:60" s="2" customFormat="1" x14ac:dyDescent="0.25">
      <c r="A12" s="2" t="s">
        <v>478</v>
      </c>
      <c r="C12" s="13"/>
      <c r="H12" s="13"/>
      <c r="I12" s="13"/>
      <c r="L12" s="75"/>
      <c r="R12" s="75"/>
      <c r="S12" s="75"/>
      <c r="AD12" s="75"/>
      <c r="AE12" s="75"/>
      <c r="AH12" s="75"/>
      <c r="AI12" s="75"/>
      <c r="AJ12" s="75"/>
      <c r="AK12" s="75"/>
      <c r="AL12" s="75"/>
      <c r="BD12" s="75"/>
      <c r="BE12" s="75"/>
    </row>
    <row r="13" spans="1:60" s="2" customFormat="1" x14ac:dyDescent="0.25">
      <c r="C13" s="13"/>
      <c r="H13" s="13"/>
      <c r="I13" s="13"/>
      <c r="L13" s="75"/>
      <c r="R13" s="75"/>
      <c r="S13" s="75"/>
      <c r="AD13" s="75"/>
      <c r="AE13" s="75"/>
      <c r="AH13" s="75"/>
      <c r="AI13" s="75"/>
      <c r="AJ13" s="75"/>
      <c r="AK13" s="75"/>
      <c r="AL13" s="75"/>
      <c r="BD13" s="75"/>
      <c r="BE13" s="75"/>
    </row>
    <row r="14" spans="1:60" s="2" customFormat="1" ht="15.75" thickBot="1" x14ac:dyDescent="0.3">
      <c r="A14" s="14" t="s">
        <v>479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76"/>
      <c r="M14" s="15"/>
      <c r="N14" s="15"/>
      <c r="O14" s="15"/>
      <c r="P14" s="15"/>
      <c r="Q14" s="15"/>
      <c r="R14" s="76"/>
      <c r="S14" s="76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76"/>
      <c r="AE14" s="76"/>
      <c r="AF14" s="15"/>
      <c r="AG14" s="15"/>
      <c r="AH14" s="76"/>
      <c r="AI14" s="76"/>
      <c r="AJ14" s="76"/>
      <c r="AK14" s="76"/>
      <c r="AL14" s="76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76"/>
      <c r="BE14" s="76"/>
      <c r="BF14" s="15"/>
      <c r="BG14" s="15"/>
      <c r="BH14" s="15"/>
    </row>
    <row r="15" spans="1:60" x14ac:dyDescent="0.25">
      <c r="A15" s="20" t="s">
        <v>50</v>
      </c>
      <c r="B15" s="4" t="s">
        <v>20</v>
      </c>
      <c r="C15" s="4"/>
      <c r="D15" s="4"/>
      <c r="E15" s="4"/>
      <c r="F15" s="4"/>
      <c r="G15" s="4"/>
      <c r="H15" s="4" t="s">
        <v>69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 t="s">
        <v>74</v>
      </c>
      <c r="AN15" s="4"/>
      <c r="AO15" s="4"/>
      <c r="AP15" s="4"/>
      <c r="AQ15" s="4" t="s">
        <v>91</v>
      </c>
      <c r="AR15" s="4"/>
      <c r="AS15" s="4"/>
      <c r="AT15" s="4"/>
      <c r="AU15" s="4"/>
      <c r="AV15" s="4"/>
      <c r="AW15" s="4" t="s">
        <v>70</v>
      </c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5"/>
    </row>
    <row r="16" spans="1:60" x14ac:dyDescent="0.25">
      <c r="A16" s="21"/>
      <c r="B16" s="6"/>
      <c r="C16" s="6"/>
      <c r="D16" s="6"/>
      <c r="E16" s="6"/>
      <c r="F16" s="6"/>
      <c r="G16" s="6"/>
      <c r="H16" s="6" t="s">
        <v>48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102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 t="s">
        <v>94</v>
      </c>
      <c r="AG16" s="6"/>
      <c r="AH16" s="6"/>
      <c r="AI16" s="84" t="s">
        <v>49</v>
      </c>
      <c r="AJ16" s="84"/>
      <c r="AK16" s="84"/>
      <c r="AL16" s="84"/>
      <c r="AM16" s="6" t="s">
        <v>76</v>
      </c>
      <c r="AN16" s="6" t="s">
        <v>77</v>
      </c>
      <c r="AO16" s="6" t="s">
        <v>75</v>
      </c>
      <c r="AP16" s="6" t="s">
        <v>111</v>
      </c>
      <c r="AQ16" s="6" t="s">
        <v>81</v>
      </c>
      <c r="AR16" s="6" t="s">
        <v>82</v>
      </c>
      <c r="AS16" s="6" t="s">
        <v>83</v>
      </c>
      <c r="AT16" s="6" t="s">
        <v>85</v>
      </c>
      <c r="AU16" s="6" t="s">
        <v>84</v>
      </c>
      <c r="AV16" s="6" t="s">
        <v>85</v>
      </c>
      <c r="AW16" s="6" t="s">
        <v>1</v>
      </c>
      <c r="AX16" s="6" t="s">
        <v>55</v>
      </c>
      <c r="AY16" s="16" t="s">
        <v>58</v>
      </c>
      <c r="AZ16" s="16"/>
      <c r="BA16" s="16"/>
      <c r="BB16" s="16" t="s">
        <v>126</v>
      </c>
      <c r="BC16" s="16"/>
      <c r="BD16" s="84" t="s">
        <v>123</v>
      </c>
      <c r="BE16" s="84" t="s">
        <v>129</v>
      </c>
      <c r="BF16" s="16" t="s">
        <v>60</v>
      </c>
      <c r="BG16" s="16"/>
      <c r="BH16" s="22"/>
    </row>
    <row r="17" spans="1:60" x14ac:dyDescent="0.25">
      <c r="A17" s="2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 t="s">
        <v>93</v>
      </c>
      <c r="AA17" s="6"/>
      <c r="AB17" s="6" t="s">
        <v>96</v>
      </c>
      <c r="AC17" s="6"/>
      <c r="AD17" s="6"/>
      <c r="AE17" s="6"/>
      <c r="AF17" s="6" t="s">
        <v>95</v>
      </c>
      <c r="AG17" s="6"/>
      <c r="AH17" s="6"/>
      <c r="AI17" s="77"/>
      <c r="AJ17" s="84" t="s">
        <v>103</v>
      </c>
      <c r="AK17" s="84"/>
      <c r="AL17" s="84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16"/>
      <c r="AZ17" s="16"/>
      <c r="BA17" s="16"/>
      <c r="BB17" s="16"/>
      <c r="BC17" s="16"/>
      <c r="BD17" s="84"/>
      <c r="BE17" s="84"/>
      <c r="BF17" s="6" t="s">
        <v>124</v>
      </c>
      <c r="BG17" s="6" t="s">
        <v>125</v>
      </c>
      <c r="BH17" s="22" t="s">
        <v>59</v>
      </c>
    </row>
    <row r="18" spans="1:60" ht="60" x14ac:dyDescent="0.25">
      <c r="A18" s="21"/>
      <c r="B18" s="17" t="s">
        <v>6</v>
      </c>
      <c r="C18" s="17" t="s">
        <v>7</v>
      </c>
      <c r="D18" s="17" t="s">
        <v>0</v>
      </c>
      <c r="E18" s="17" t="s">
        <v>1</v>
      </c>
      <c r="F18" s="17" t="s">
        <v>2</v>
      </c>
      <c r="G18" s="17" t="s">
        <v>8</v>
      </c>
      <c r="H18" s="18" t="s">
        <v>481</v>
      </c>
      <c r="I18" s="17" t="s">
        <v>3</v>
      </c>
      <c r="J18" s="17" t="s">
        <v>18</v>
      </c>
      <c r="K18" s="17" t="s">
        <v>9</v>
      </c>
      <c r="L18" s="77" t="s">
        <v>140</v>
      </c>
      <c r="M18" s="17" t="s">
        <v>13</v>
      </c>
      <c r="N18" s="17" t="s">
        <v>12</v>
      </c>
      <c r="O18" s="17" t="s">
        <v>11</v>
      </c>
      <c r="P18" s="17" t="s">
        <v>4</v>
      </c>
      <c r="Q18" s="17" t="s">
        <v>73</v>
      </c>
      <c r="R18" s="77" t="s">
        <v>51</v>
      </c>
      <c r="S18" s="77" t="s">
        <v>52</v>
      </c>
      <c r="T18" s="17" t="s">
        <v>5</v>
      </c>
      <c r="U18" s="17" t="s">
        <v>1</v>
      </c>
      <c r="V18" s="17" t="s">
        <v>106</v>
      </c>
      <c r="W18" s="17" t="s">
        <v>9</v>
      </c>
      <c r="X18" s="17" t="s">
        <v>13</v>
      </c>
      <c r="Y18" s="17" t="s">
        <v>10</v>
      </c>
      <c r="Z18" s="17" t="s">
        <v>12</v>
      </c>
      <c r="AA18" s="17" t="s">
        <v>11</v>
      </c>
      <c r="AB18" s="17" t="s">
        <v>14</v>
      </c>
      <c r="AC18" s="17" t="s">
        <v>15</v>
      </c>
      <c r="AD18" s="77" t="s">
        <v>16</v>
      </c>
      <c r="AE18" s="77" t="s">
        <v>17</v>
      </c>
      <c r="AF18" s="17" t="s">
        <v>101</v>
      </c>
      <c r="AG18" s="17" t="s">
        <v>100</v>
      </c>
      <c r="AH18" s="77" t="s">
        <v>99</v>
      </c>
      <c r="AI18" s="77" t="s">
        <v>21</v>
      </c>
      <c r="AJ18" s="77" t="s">
        <v>118</v>
      </c>
      <c r="AK18" s="77" t="s">
        <v>119</v>
      </c>
      <c r="AL18" s="77" t="s">
        <v>19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19" t="s">
        <v>56</v>
      </c>
      <c r="AZ18" s="19" t="s">
        <v>57</v>
      </c>
      <c r="BA18" s="17" t="s">
        <v>122</v>
      </c>
      <c r="BB18" s="17" t="s">
        <v>127</v>
      </c>
      <c r="BC18" s="17" t="s">
        <v>128</v>
      </c>
      <c r="BD18" s="84"/>
      <c r="BE18" s="84"/>
      <c r="BF18" s="6"/>
      <c r="BG18" s="6"/>
      <c r="BH18" s="22"/>
    </row>
    <row r="19" spans="1:60" ht="30.75" thickBot="1" x14ac:dyDescent="0.3">
      <c r="A19" s="23"/>
      <c r="B19" s="24" t="s">
        <v>22</v>
      </c>
      <c r="C19" s="24" t="s">
        <v>23</v>
      </c>
      <c r="D19" s="25" t="s">
        <v>46</v>
      </c>
      <c r="E19" s="24" t="s">
        <v>24</v>
      </c>
      <c r="F19" s="24" t="s">
        <v>25</v>
      </c>
      <c r="G19" s="24" t="s">
        <v>26</v>
      </c>
      <c r="H19" s="25" t="s">
        <v>27</v>
      </c>
      <c r="I19" s="24" t="s">
        <v>28</v>
      </c>
      <c r="J19" s="24" t="s">
        <v>29</v>
      </c>
      <c r="K19" s="24" t="s">
        <v>30</v>
      </c>
      <c r="L19" s="78" t="s">
        <v>31</v>
      </c>
      <c r="M19" s="24" t="s">
        <v>32</v>
      </c>
      <c r="N19" s="24" t="s">
        <v>33</v>
      </c>
      <c r="O19" s="24" t="s">
        <v>34</v>
      </c>
      <c r="P19" s="24" t="s">
        <v>35</v>
      </c>
      <c r="Q19" s="24" t="s">
        <v>36</v>
      </c>
      <c r="R19" s="78" t="s">
        <v>37</v>
      </c>
      <c r="S19" s="78" t="s">
        <v>47</v>
      </c>
      <c r="T19" s="24" t="s">
        <v>38</v>
      </c>
      <c r="U19" s="24" t="s">
        <v>105</v>
      </c>
      <c r="V19" s="24" t="s">
        <v>39</v>
      </c>
      <c r="W19" s="24" t="s">
        <v>40</v>
      </c>
      <c r="X19" s="24" t="s">
        <v>41</v>
      </c>
      <c r="Y19" s="24" t="s">
        <v>42</v>
      </c>
      <c r="Z19" s="24" t="s">
        <v>43</v>
      </c>
      <c r="AA19" s="24" t="s">
        <v>44</v>
      </c>
      <c r="AB19" s="24" t="s">
        <v>53</v>
      </c>
      <c r="AC19" s="24" t="s">
        <v>45</v>
      </c>
      <c r="AD19" s="78" t="s">
        <v>71</v>
      </c>
      <c r="AE19" s="78" t="s">
        <v>97</v>
      </c>
      <c r="AF19" s="24" t="s">
        <v>54</v>
      </c>
      <c r="AG19" s="24" t="s">
        <v>98</v>
      </c>
      <c r="AH19" s="78" t="s">
        <v>107</v>
      </c>
      <c r="AI19" s="78" t="s">
        <v>108</v>
      </c>
      <c r="AJ19" s="78" t="s">
        <v>61</v>
      </c>
      <c r="AK19" s="78" t="s">
        <v>109</v>
      </c>
      <c r="AL19" s="78" t="s">
        <v>110</v>
      </c>
      <c r="AM19" s="24" t="s">
        <v>62</v>
      </c>
      <c r="AN19" s="24" t="s">
        <v>63</v>
      </c>
      <c r="AO19" s="24" t="s">
        <v>64</v>
      </c>
      <c r="AP19" s="26" t="s">
        <v>65</v>
      </c>
      <c r="AQ19" s="26" t="s">
        <v>66</v>
      </c>
      <c r="AR19" s="26" t="s">
        <v>67</v>
      </c>
      <c r="AS19" s="26" t="s">
        <v>68</v>
      </c>
      <c r="AT19" s="26" t="s">
        <v>72</v>
      </c>
      <c r="AU19" s="26" t="s">
        <v>78</v>
      </c>
      <c r="AV19" s="26" t="s">
        <v>79</v>
      </c>
      <c r="AW19" s="26" t="s">
        <v>112</v>
      </c>
      <c r="AX19" s="26" t="s">
        <v>80</v>
      </c>
      <c r="AY19" s="26" t="s">
        <v>86</v>
      </c>
      <c r="AZ19" s="26" t="s">
        <v>87</v>
      </c>
      <c r="BA19" s="26" t="s">
        <v>88</v>
      </c>
      <c r="BB19" s="26" t="s">
        <v>89</v>
      </c>
      <c r="BC19" s="26" t="s">
        <v>90</v>
      </c>
      <c r="BD19" s="86" t="s">
        <v>104</v>
      </c>
      <c r="BE19" s="86" t="s">
        <v>113</v>
      </c>
      <c r="BF19" s="26" t="s">
        <v>114</v>
      </c>
      <c r="BG19" s="26" t="s">
        <v>115</v>
      </c>
      <c r="BH19" s="27" t="s">
        <v>116</v>
      </c>
    </row>
    <row r="20" spans="1:60" s="2" customFormat="1" x14ac:dyDescent="0.25">
      <c r="A20" s="28">
        <v>1</v>
      </c>
      <c r="B20" s="38" t="s">
        <v>134</v>
      </c>
      <c r="C20" s="65" t="s">
        <v>133</v>
      </c>
      <c r="D20" s="39" t="s">
        <v>132</v>
      </c>
      <c r="E20" s="38" t="s">
        <v>131</v>
      </c>
      <c r="F20" s="38" t="s">
        <v>168</v>
      </c>
      <c r="G20" s="40">
        <v>11760</v>
      </c>
      <c r="H20" s="65" t="s">
        <v>130</v>
      </c>
      <c r="I20" s="65" t="s">
        <v>137</v>
      </c>
      <c r="J20" s="38" t="s">
        <v>136</v>
      </c>
      <c r="K20" s="40" t="s">
        <v>135</v>
      </c>
      <c r="L20" s="79">
        <v>614249.17000000004</v>
      </c>
      <c r="M20" s="40">
        <v>11795</v>
      </c>
      <c r="N20" s="38" t="s">
        <v>135</v>
      </c>
      <c r="O20" s="38" t="s">
        <v>138</v>
      </c>
      <c r="P20" s="38">
        <v>101</v>
      </c>
      <c r="Q20" s="38"/>
      <c r="R20" s="79"/>
      <c r="S20" s="79"/>
      <c r="T20" s="38" t="s">
        <v>139</v>
      </c>
      <c r="U20" s="38" t="s">
        <v>453</v>
      </c>
      <c r="V20" s="41" t="s">
        <v>141</v>
      </c>
      <c r="W20" s="42" t="s">
        <v>149</v>
      </c>
      <c r="X20" s="43">
        <v>12053</v>
      </c>
      <c r="Y20" s="41" t="s">
        <v>183</v>
      </c>
      <c r="Z20" s="41" t="s">
        <v>151</v>
      </c>
      <c r="AA20" s="41" t="s">
        <v>155</v>
      </c>
      <c r="AB20" s="41"/>
      <c r="AC20" s="41"/>
      <c r="AD20" s="83"/>
      <c r="AE20" s="83"/>
      <c r="AF20" s="41"/>
      <c r="AG20" s="41"/>
      <c r="AH20" s="83"/>
      <c r="AI20" s="83">
        <f>L20</f>
        <v>614249.17000000004</v>
      </c>
      <c r="AJ20" s="83">
        <v>0</v>
      </c>
      <c r="AK20" s="83">
        <v>0</v>
      </c>
      <c r="AL20" s="83">
        <f>AJ20+AK20</f>
        <v>0</v>
      </c>
      <c r="AM20" s="41"/>
      <c r="AN20" s="41"/>
      <c r="AO20" s="41"/>
      <c r="AP20" s="41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87"/>
      <c r="BE20" s="87"/>
      <c r="BF20" s="44"/>
      <c r="BG20" s="44"/>
      <c r="BH20" s="44"/>
    </row>
    <row r="21" spans="1:60" s="2" customFormat="1" x14ac:dyDescent="0.25">
      <c r="A21" s="16"/>
      <c r="B21" s="45"/>
      <c r="C21" s="66"/>
      <c r="D21" s="46"/>
      <c r="E21" s="45"/>
      <c r="F21" s="45"/>
      <c r="G21" s="45"/>
      <c r="H21" s="66"/>
      <c r="I21" s="66"/>
      <c r="J21" s="45"/>
      <c r="K21" s="47"/>
      <c r="L21" s="54"/>
      <c r="M21" s="47"/>
      <c r="N21" s="45"/>
      <c r="O21" s="45"/>
      <c r="P21" s="45"/>
      <c r="Q21" s="45"/>
      <c r="R21" s="54"/>
      <c r="S21" s="54"/>
      <c r="T21" s="45"/>
      <c r="U21" s="45"/>
      <c r="V21" s="48" t="s">
        <v>142</v>
      </c>
      <c r="W21" s="49" t="s">
        <v>148</v>
      </c>
      <c r="X21" s="50">
        <v>12298</v>
      </c>
      <c r="Y21" s="48" t="s">
        <v>184</v>
      </c>
      <c r="Z21" s="48" t="s">
        <v>152</v>
      </c>
      <c r="AA21" s="48" t="s">
        <v>156</v>
      </c>
      <c r="AB21" s="51">
        <v>5.3699999999999998E-2</v>
      </c>
      <c r="AC21" s="48"/>
      <c r="AD21" s="59">
        <v>32985.18</v>
      </c>
      <c r="AE21" s="59"/>
      <c r="AF21" s="48"/>
      <c r="AG21" s="48"/>
      <c r="AH21" s="59"/>
      <c r="AI21" s="59">
        <f>AI20-AE21+AD21+AH21</f>
        <v>647234.35000000009</v>
      </c>
      <c r="AJ21" s="59">
        <v>0</v>
      </c>
      <c r="AK21" s="59">
        <v>0</v>
      </c>
      <c r="AL21" s="59">
        <f t="shared" ref="AL21:AL26" si="0">AJ21+AK21</f>
        <v>0</v>
      </c>
      <c r="AM21" s="48"/>
      <c r="AN21" s="48"/>
      <c r="AO21" s="48"/>
      <c r="AP21" s="48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85"/>
      <c r="BE21" s="85"/>
      <c r="BF21" s="52"/>
      <c r="BG21" s="52"/>
      <c r="BH21" s="52"/>
    </row>
    <row r="22" spans="1:60" s="2" customFormat="1" x14ac:dyDescent="0.25">
      <c r="A22" s="16"/>
      <c r="B22" s="45"/>
      <c r="C22" s="66"/>
      <c r="D22" s="46"/>
      <c r="E22" s="45"/>
      <c r="F22" s="45"/>
      <c r="G22" s="45"/>
      <c r="H22" s="66"/>
      <c r="I22" s="66"/>
      <c r="J22" s="45"/>
      <c r="K22" s="47"/>
      <c r="L22" s="54"/>
      <c r="M22" s="47"/>
      <c r="N22" s="45"/>
      <c r="O22" s="45"/>
      <c r="P22" s="45"/>
      <c r="Q22" s="45"/>
      <c r="R22" s="54"/>
      <c r="S22" s="54"/>
      <c r="T22" s="45"/>
      <c r="U22" s="45"/>
      <c r="V22" s="48" t="s">
        <v>143</v>
      </c>
      <c r="W22" s="48" t="s">
        <v>445</v>
      </c>
      <c r="X22" s="48">
        <v>12546</v>
      </c>
      <c r="Y22" s="48" t="s">
        <v>185</v>
      </c>
      <c r="Z22" s="48" t="s">
        <v>153</v>
      </c>
      <c r="AA22" s="50" t="s">
        <v>158</v>
      </c>
      <c r="AB22" s="53">
        <v>0.25</v>
      </c>
      <c r="AC22" s="48"/>
      <c r="AD22" s="59">
        <v>73780.850000000006</v>
      </c>
      <c r="AE22" s="59"/>
      <c r="AF22" s="48"/>
      <c r="AG22" s="53"/>
      <c r="AH22" s="59"/>
      <c r="AI22" s="59">
        <f t="shared" ref="AI22:AI26" si="1">AI21-AE22+AD22+AH22</f>
        <v>721015.20000000007</v>
      </c>
      <c r="AJ22" s="59">
        <v>0</v>
      </c>
      <c r="AK22" s="59">
        <v>0</v>
      </c>
      <c r="AL22" s="59">
        <f t="shared" si="0"/>
        <v>0</v>
      </c>
      <c r="AM22" s="48"/>
      <c r="AN22" s="48"/>
      <c r="AO22" s="48"/>
      <c r="AP22" s="48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85"/>
      <c r="BE22" s="85"/>
      <c r="BF22" s="52"/>
      <c r="BG22" s="52"/>
      <c r="BH22" s="52"/>
    </row>
    <row r="23" spans="1:60" s="2" customFormat="1" x14ac:dyDescent="0.25">
      <c r="A23" s="16"/>
      <c r="B23" s="45"/>
      <c r="C23" s="66"/>
      <c r="D23" s="46"/>
      <c r="E23" s="45"/>
      <c r="F23" s="45"/>
      <c r="G23" s="45"/>
      <c r="H23" s="66"/>
      <c r="I23" s="66"/>
      <c r="J23" s="45"/>
      <c r="K23" s="47"/>
      <c r="L23" s="54"/>
      <c r="M23" s="47"/>
      <c r="N23" s="45"/>
      <c r="O23" s="45"/>
      <c r="P23" s="45"/>
      <c r="Q23" s="45"/>
      <c r="R23" s="54"/>
      <c r="S23" s="54"/>
      <c r="T23" s="45"/>
      <c r="U23" s="45"/>
      <c r="V23" s="48" t="s">
        <v>144</v>
      </c>
      <c r="W23" s="48" t="s">
        <v>147</v>
      </c>
      <c r="X23" s="48">
        <v>12793</v>
      </c>
      <c r="Y23" s="48" t="s">
        <v>183</v>
      </c>
      <c r="Z23" s="48" t="s">
        <v>159</v>
      </c>
      <c r="AA23" s="48" t="s">
        <v>157</v>
      </c>
      <c r="AB23" s="48"/>
      <c r="AC23" s="53"/>
      <c r="AD23" s="59"/>
      <c r="AE23" s="59"/>
      <c r="AF23" s="48"/>
      <c r="AG23" s="48"/>
      <c r="AH23" s="59"/>
      <c r="AI23" s="59">
        <f t="shared" si="1"/>
        <v>721015.20000000007</v>
      </c>
      <c r="AJ23" s="59">
        <f>37957.05+39383.13+42054.81+39383.17</f>
        <v>158778.15999999997</v>
      </c>
      <c r="AK23" s="59">
        <v>0</v>
      </c>
      <c r="AL23" s="59">
        <f t="shared" si="0"/>
        <v>158778.15999999997</v>
      </c>
      <c r="AM23" s="48"/>
      <c r="AN23" s="48"/>
      <c r="AO23" s="48"/>
      <c r="AP23" s="48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85"/>
      <c r="BE23" s="85"/>
      <c r="BF23" s="52"/>
      <c r="BG23" s="52"/>
      <c r="BH23" s="52"/>
    </row>
    <row r="24" spans="1:60" s="2" customFormat="1" x14ac:dyDescent="0.25">
      <c r="A24" s="16"/>
      <c r="B24" s="45"/>
      <c r="C24" s="66"/>
      <c r="D24" s="46"/>
      <c r="E24" s="45"/>
      <c r="F24" s="45"/>
      <c r="G24" s="45"/>
      <c r="H24" s="66"/>
      <c r="I24" s="66"/>
      <c r="J24" s="45"/>
      <c r="K24" s="47"/>
      <c r="L24" s="54"/>
      <c r="M24" s="47"/>
      <c r="N24" s="45"/>
      <c r="O24" s="45"/>
      <c r="P24" s="45"/>
      <c r="Q24" s="45"/>
      <c r="R24" s="54"/>
      <c r="S24" s="54"/>
      <c r="T24" s="45"/>
      <c r="U24" s="45"/>
      <c r="V24" s="48" t="s">
        <v>145</v>
      </c>
      <c r="W24" s="48" t="s">
        <v>146</v>
      </c>
      <c r="X24" s="48">
        <v>12814</v>
      </c>
      <c r="Y24" s="48" t="s">
        <v>150</v>
      </c>
      <c r="Z24" s="48" t="s">
        <v>154</v>
      </c>
      <c r="AA24" s="48" t="s">
        <v>157</v>
      </c>
      <c r="AB24" s="48"/>
      <c r="AC24" s="53">
        <v>0.25</v>
      </c>
      <c r="AD24" s="59"/>
      <c r="AE24" s="59">
        <f>AI23*AC24</f>
        <v>180253.80000000002</v>
      </c>
      <c r="AF24" s="48"/>
      <c r="AG24" s="48"/>
      <c r="AH24" s="59"/>
      <c r="AI24" s="59">
        <f t="shared" si="1"/>
        <v>540761.4</v>
      </c>
      <c r="AJ24" s="59">
        <v>289601.45</v>
      </c>
      <c r="AK24" s="59">
        <v>157532.48000000001</v>
      </c>
      <c r="AL24" s="59">
        <f t="shared" si="0"/>
        <v>447133.93000000005</v>
      </c>
      <c r="AM24" s="48"/>
      <c r="AN24" s="48"/>
      <c r="AO24" s="48"/>
      <c r="AP24" s="48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85"/>
      <c r="BE24" s="85"/>
      <c r="BF24" s="52"/>
      <c r="BG24" s="52"/>
      <c r="BH24" s="52"/>
    </row>
    <row r="25" spans="1:60" s="2" customFormat="1" x14ac:dyDescent="0.25">
      <c r="A25" s="16"/>
      <c r="B25" s="45"/>
      <c r="C25" s="66"/>
      <c r="D25" s="46"/>
      <c r="E25" s="45"/>
      <c r="F25" s="45"/>
      <c r="G25" s="45"/>
      <c r="H25" s="66"/>
      <c r="I25" s="66"/>
      <c r="J25" s="45"/>
      <c r="K25" s="47"/>
      <c r="L25" s="54"/>
      <c r="M25" s="47"/>
      <c r="N25" s="45"/>
      <c r="O25" s="45"/>
      <c r="P25" s="45"/>
      <c r="Q25" s="45"/>
      <c r="R25" s="54"/>
      <c r="S25" s="54"/>
      <c r="T25" s="45"/>
      <c r="U25" s="45"/>
      <c r="V25" s="48" t="s">
        <v>160</v>
      </c>
      <c r="W25" s="48" t="s">
        <v>167</v>
      </c>
      <c r="X25" s="48">
        <v>13035</v>
      </c>
      <c r="Y25" s="48" t="s">
        <v>183</v>
      </c>
      <c r="Z25" s="48" t="s">
        <v>157</v>
      </c>
      <c r="AA25" s="48" t="s">
        <v>163</v>
      </c>
      <c r="AB25" s="48" t="s">
        <v>162</v>
      </c>
      <c r="AC25" s="48"/>
      <c r="AD25" s="59"/>
      <c r="AE25" s="59"/>
      <c r="AF25" s="48"/>
      <c r="AG25" s="48"/>
      <c r="AH25" s="59"/>
      <c r="AI25" s="59">
        <f t="shared" si="1"/>
        <v>540761.4</v>
      </c>
      <c r="AJ25" s="59">
        <v>0</v>
      </c>
      <c r="AK25" s="59">
        <v>118149.36</v>
      </c>
      <c r="AL25" s="59">
        <f t="shared" si="0"/>
        <v>118149.36</v>
      </c>
      <c r="AM25" s="48"/>
      <c r="AN25" s="48"/>
      <c r="AO25" s="48"/>
      <c r="AP25" s="48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85"/>
      <c r="BE25" s="85"/>
      <c r="BF25" s="52"/>
      <c r="BG25" s="52"/>
      <c r="BH25" s="52"/>
    </row>
    <row r="26" spans="1:60" s="2" customFormat="1" x14ac:dyDescent="0.25">
      <c r="A26" s="16"/>
      <c r="B26" s="45"/>
      <c r="C26" s="66"/>
      <c r="D26" s="46"/>
      <c r="E26" s="45"/>
      <c r="F26" s="45"/>
      <c r="G26" s="45"/>
      <c r="H26" s="66"/>
      <c r="I26" s="66"/>
      <c r="J26" s="45"/>
      <c r="K26" s="47"/>
      <c r="L26" s="54"/>
      <c r="M26" s="47"/>
      <c r="N26" s="45"/>
      <c r="O26" s="45"/>
      <c r="P26" s="45"/>
      <c r="Q26" s="45"/>
      <c r="R26" s="54"/>
      <c r="S26" s="54"/>
      <c r="T26" s="45"/>
      <c r="U26" s="45"/>
      <c r="V26" s="48" t="s">
        <v>164</v>
      </c>
      <c r="W26" s="48" t="s">
        <v>165</v>
      </c>
      <c r="X26" s="48">
        <v>13118</v>
      </c>
      <c r="Y26" s="48" t="s">
        <v>183</v>
      </c>
      <c r="Z26" s="48" t="s">
        <v>161</v>
      </c>
      <c r="AA26" s="48" t="s">
        <v>166</v>
      </c>
      <c r="AB26" s="48"/>
      <c r="AC26" s="48"/>
      <c r="AD26" s="59"/>
      <c r="AE26" s="59"/>
      <c r="AF26" s="48"/>
      <c r="AG26" s="48"/>
      <c r="AH26" s="59"/>
      <c r="AI26" s="59">
        <f t="shared" si="1"/>
        <v>540761.4</v>
      </c>
      <c r="AJ26" s="59">
        <v>0</v>
      </c>
      <c r="AK26" s="59">
        <v>157532.48000000001</v>
      </c>
      <c r="AL26" s="59">
        <f t="shared" si="0"/>
        <v>157532.48000000001</v>
      </c>
      <c r="AM26" s="48"/>
      <c r="AN26" s="48"/>
      <c r="AO26" s="48"/>
      <c r="AP26" s="48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85"/>
      <c r="BE26" s="85"/>
      <c r="BF26" s="52"/>
      <c r="BG26" s="52"/>
      <c r="BH26" s="52"/>
    </row>
    <row r="27" spans="1:60" s="2" customFormat="1" x14ac:dyDescent="0.25">
      <c r="A27" s="16">
        <v>2</v>
      </c>
      <c r="B27" s="45" t="s">
        <v>169</v>
      </c>
      <c r="C27" s="66" t="s">
        <v>170</v>
      </c>
      <c r="D27" s="45" t="s">
        <v>171</v>
      </c>
      <c r="E27" s="45" t="s">
        <v>131</v>
      </c>
      <c r="F27" s="45" t="s">
        <v>172</v>
      </c>
      <c r="G27" s="47">
        <v>11816</v>
      </c>
      <c r="H27" s="72" t="s">
        <v>173</v>
      </c>
      <c r="I27" s="66" t="s">
        <v>174</v>
      </c>
      <c r="J27" s="45" t="s">
        <v>175</v>
      </c>
      <c r="K27" s="45" t="s">
        <v>178</v>
      </c>
      <c r="L27" s="54">
        <v>1670130</v>
      </c>
      <c r="M27" s="47">
        <v>11998</v>
      </c>
      <c r="N27" s="45" t="s">
        <v>177</v>
      </c>
      <c r="O27" s="45" t="s">
        <v>176</v>
      </c>
      <c r="P27" s="45">
        <v>101</v>
      </c>
      <c r="Q27" s="45"/>
      <c r="R27" s="54"/>
      <c r="S27" s="54"/>
      <c r="T27" s="45" t="s">
        <v>139</v>
      </c>
      <c r="U27" s="45" t="s">
        <v>453</v>
      </c>
      <c r="V27" s="48" t="s">
        <v>141</v>
      </c>
      <c r="W27" s="48" t="s">
        <v>179</v>
      </c>
      <c r="X27" s="48">
        <v>12256</v>
      </c>
      <c r="Y27" s="48" t="s">
        <v>183</v>
      </c>
      <c r="Z27" s="48" t="s">
        <v>179</v>
      </c>
      <c r="AA27" s="48" t="s">
        <v>187</v>
      </c>
      <c r="AB27" s="48"/>
      <c r="AC27" s="48"/>
      <c r="AD27" s="59"/>
      <c r="AE27" s="59"/>
      <c r="AF27" s="48"/>
      <c r="AG27" s="48"/>
      <c r="AH27" s="59"/>
      <c r="AI27" s="59">
        <f>L27-AE27+AD27+AH27</f>
        <v>1670130</v>
      </c>
      <c r="AJ27" s="59">
        <v>0</v>
      </c>
      <c r="AK27" s="59">
        <v>0</v>
      </c>
      <c r="AL27" s="59">
        <f>AJ27+AK27</f>
        <v>0</v>
      </c>
      <c r="AM27" s="48" t="s">
        <v>191</v>
      </c>
      <c r="AN27" s="50">
        <v>11816</v>
      </c>
      <c r="AO27" s="48" t="s">
        <v>192</v>
      </c>
      <c r="AP27" s="50">
        <v>11816</v>
      </c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85"/>
      <c r="BE27" s="85"/>
      <c r="BF27" s="52"/>
      <c r="BG27" s="52"/>
      <c r="BH27" s="52"/>
    </row>
    <row r="28" spans="1:60" s="2" customFormat="1" x14ac:dyDescent="0.25">
      <c r="A28" s="16"/>
      <c r="B28" s="45"/>
      <c r="C28" s="66"/>
      <c r="D28" s="45"/>
      <c r="E28" s="45"/>
      <c r="F28" s="45"/>
      <c r="G28" s="47"/>
      <c r="H28" s="72"/>
      <c r="I28" s="66"/>
      <c r="J28" s="45"/>
      <c r="K28" s="45"/>
      <c r="L28" s="54"/>
      <c r="M28" s="47"/>
      <c r="N28" s="45"/>
      <c r="O28" s="45"/>
      <c r="P28" s="45"/>
      <c r="Q28" s="45"/>
      <c r="R28" s="54"/>
      <c r="S28" s="54"/>
      <c r="T28" s="45"/>
      <c r="U28" s="45"/>
      <c r="V28" s="48" t="s">
        <v>142</v>
      </c>
      <c r="W28" s="48" t="s">
        <v>180</v>
      </c>
      <c r="X28" s="48">
        <v>12492</v>
      </c>
      <c r="Y28" s="48" t="s">
        <v>183</v>
      </c>
      <c r="Z28" s="48" t="s">
        <v>187</v>
      </c>
      <c r="AA28" s="48" t="s">
        <v>189</v>
      </c>
      <c r="AB28" s="48"/>
      <c r="AC28" s="48"/>
      <c r="AD28" s="59"/>
      <c r="AE28" s="59"/>
      <c r="AF28" s="48"/>
      <c r="AG28" s="48"/>
      <c r="AH28" s="59"/>
      <c r="AI28" s="59">
        <f>AI27-AE28+AD28+AH28</f>
        <v>1670130</v>
      </c>
      <c r="AJ28" s="59">
        <v>0</v>
      </c>
      <c r="AK28" s="59">
        <v>0</v>
      </c>
      <c r="AL28" s="59">
        <f>AJ28+AK28</f>
        <v>0</v>
      </c>
      <c r="AM28" s="48"/>
      <c r="AN28" s="48"/>
      <c r="AO28" s="48"/>
      <c r="AP28" s="48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85"/>
      <c r="BE28" s="85"/>
      <c r="BF28" s="52"/>
      <c r="BG28" s="52"/>
      <c r="BH28" s="52"/>
    </row>
    <row r="29" spans="1:60" s="2" customFormat="1" x14ac:dyDescent="0.25">
      <c r="A29" s="16"/>
      <c r="B29" s="45"/>
      <c r="C29" s="66"/>
      <c r="D29" s="45"/>
      <c r="E29" s="45"/>
      <c r="F29" s="45"/>
      <c r="G29" s="47"/>
      <c r="H29" s="72"/>
      <c r="I29" s="66"/>
      <c r="J29" s="45"/>
      <c r="K29" s="45"/>
      <c r="L29" s="54"/>
      <c r="M29" s="47"/>
      <c r="N29" s="45"/>
      <c r="O29" s="45"/>
      <c r="P29" s="45"/>
      <c r="Q29" s="45"/>
      <c r="R29" s="54"/>
      <c r="S29" s="54"/>
      <c r="T29" s="45"/>
      <c r="U29" s="45"/>
      <c r="V29" s="48" t="s">
        <v>143</v>
      </c>
      <c r="W29" s="48" t="s">
        <v>181</v>
      </c>
      <c r="X29" s="48">
        <v>12499</v>
      </c>
      <c r="Y29" s="48" t="s">
        <v>446</v>
      </c>
      <c r="Z29" s="48" t="s">
        <v>181</v>
      </c>
      <c r="AA29" s="48" t="s">
        <v>189</v>
      </c>
      <c r="AB29" s="53">
        <v>0.25</v>
      </c>
      <c r="AC29" s="48"/>
      <c r="AD29" s="59">
        <v>334026</v>
      </c>
      <c r="AE29" s="59"/>
      <c r="AF29" s="48"/>
      <c r="AG29" s="48"/>
      <c r="AH29" s="59"/>
      <c r="AI29" s="59">
        <f t="shared" ref="AI29:AI32" si="2">AI28-AE29+AD29+AH29</f>
        <v>2004156</v>
      </c>
      <c r="AJ29" s="59">
        <f>131981.08+131981.08</f>
        <v>263962.15999999997</v>
      </c>
      <c r="AK29" s="59">
        <v>0</v>
      </c>
      <c r="AL29" s="59">
        <f t="shared" ref="AL29:AL32" si="3">AJ29+AK29</f>
        <v>263962.15999999997</v>
      </c>
      <c r="AM29" s="48"/>
      <c r="AN29" s="48"/>
      <c r="AO29" s="48"/>
      <c r="AP29" s="48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85"/>
      <c r="BE29" s="85"/>
      <c r="BF29" s="52"/>
      <c r="BG29" s="52"/>
      <c r="BH29" s="52"/>
    </row>
    <row r="30" spans="1:60" s="2" customFormat="1" x14ac:dyDescent="0.25">
      <c r="A30" s="16"/>
      <c r="B30" s="45"/>
      <c r="C30" s="66"/>
      <c r="D30" s="45"/>
      <c r="E30" s="45"/>
      <c r="F30" s="45"/>
      <c r="G30" s="47"/>
      <c r="H30" s="72"/>
      <c r="I30" s="66"/>
      <c r="J30" s="45"/>
      <c r="K30" s="45"/>
      <c r="L30" s="54"/>
      <c r="M30" s="47"/>
      <c r="N30" s="45"/>
      <c r="O30" s="45"/>
      <c r="P30" s="45"/>
      <c r="Q30" s="45"/>
      <c r="R30" s="54"/>
      <c r="S30" s="54"/>
      <c r="T30" s="45"/>
      <c r="U30" s="45"/>
      <c r="V30" s="48" t="s">
        <v>144</v>
      </c>
      <c r="W30" s="48" t="s">
        <v>182</v>
      </c>
      <c r="X30" s="48">
        <v>12745</v>
      </c>
      <c r="Y30" s="48" t="s">
        <v>183</v>
      </c>
      <c r="Z30" s="48" t="s">
        <v>188</v>
      </c>
      <c r="AA30" s="48" t="s">
        <v>190</v>
      </c>
      <c r="AB30" s="48"/>
      <c r="AC30" s="48"/>
      <c r="AD30" s="59"/>
      <c r="AE30" s="59"/>
      <c r="AF30" s="48"/>
      <c r="AG30" s="48"/>
      <c r="AH30" s="59"/>
      <c r="AI30" s="59">
        <f t="shared" si="2"/>
        <v>2004156</v>
      </c>
      <c r="AJ30" s="59">
        <f>134007.35+133996+123986.41</f>
        <v>391989.76000000001</v>
      </c>
      <c r="AK30" s="59">
        <v>0</v>
      </c>
      <c r="AL30" s="59">
        <f t="shared" si="3"/>
        <v>391989.76000000001</v>
      </c>
      <c r="AM30" s="48"/>
      <c r="AN30" s="48"/>
      <c r="AO30" s="48"/>
      <c r="AP30" s="48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85"/>
      <c r="BE30" s="85"/>
      <c r="BF30" s="52"/>
      <c r="BG30" s="52"/>
      <c r="BH30" s="52"/>
    </row>
    <row r="31" spans="1:60" s="2" customFormat="1" x14ac:dyDescent="0.25">
      <c r="A31" s="16"/>
      <c r="B31" s="45"/>
      <c r="C31" s="66"/>
      <c r="D31" s="45"/>
      <c r="E31" s="45"/>
      <c r="F31" s="45"/>
      <c r="G31" s="47"/>
      <c r="H31" s="72"/>
      <c r="I31" s="66"/>
      <c r="J31" s="45"/>
      <c r="K31" s="45"/>
      <c r="L31" s="54"/>
      <c r="M31" s="47"/>
      <c r="N31" s="45"/>
      <c r="O31" s="45"/>
      <c r="P31" s="45"/>
      <c r="Q31" s="45"/>
      <c r="R31" s="54"/>
      <c r="S31" s="54"/>
      <c r="T31" s="45"/>
      <c r="U31" s="45"/>
      <c r="V31" s="48" t="s">
        <v>145</v>
      </c>
      <c r="W31" s="48" t="s">
        <v>146</v>
      </c>
      <c r="X31" s="48">
        <v>12814</v>
      </c>
      <c r="Y31" s="48" t="s">
        <v>186</v>
      </c>
      <c r="Z31" s="48" t="s">
        <v>146</v>
      </c>
      <c r="AA31" s="48" t="s">
        <v>190</v>
      </c>
      <c r="AB31" s="53"/>
      <c r="AC31" s="53">
        <v>0.25</v>
      </c>
      <c r="AD31" s="59"/>
      <c r="AE31" s="59">
        <v>501039</v>
      </c>
      <c r="AF31" s="48"/>
      <c r="AG31" s="48"/>
      <c r="AH31" s="59"/>
      <c r="AI31" s="59">
        <f t="shared" si="2"/>
        <v>1503117</v>
      </c>
      <c r="AJ31" s="59">
        <f>1413126.26-655951.92</f>
        <v>757174.34</v>
      </c>
      <c r="AK31" s="59">
        <f>122781.9+130220.72</f>
        <v>253002.62</v>
      </c>
      <c r="AL31" s="59">
        <f t="shared" si="3"/>
        <v>1010176.96</v>
      </c>
      <c r="AM31" s="48"/>
      <c r="AN31" s="48"/>
      <c r="AO31" s="48"/>
      <c r="AP31" s="48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85"/>
      <c r="BE31" s="85"/>
      <c r="BF31" s="52"/>
      <c r="BG31" s="52"/>
      <c r="BH31" s="52"/>
    </row>
    <row r="32" spans="1:60" s="2" customFormat="1" x14ac:dyDescent="0.25">
      <c r="A32" s="16"/>
      <c r="B32" s="45"/>
      <c r="C32" s="66"/>
      <c r="D32" s="45"/>
      <c r="E32" s="45"/>
      <c r="F32" s="45"/>
      <c r="G32" s="47"/>
      <c r="H32" s="72"/>
      <c r="I32" s="66"/>
      <c r="J32" s="45"/>
      <c r="K32" s="45"/>
      <c r="L32" s="54"/>
      <c r="M32" s="47"/>
      <c r="N32" s="45"/>
      <c r="O32" s="45"/>
      <c r="P32" s="45"/>
      <c r="Q32" s="45"/>
      <c r="R32" s="54"/>
      <c r="S32" s="54"/>
      <c r="T32" s="45"/>
      <c r="U32" s="45"/>
      <c r="V32" s="48" t="s">
        <v>160</v>
      </c>
      <c r="W32" s="52" t="s">
        <v>447</v>
      </c>
      <c r="X32" s="52">
        <v>12989</v>
      </c>
      <c r="Y32" s="48" t="s">
        <v>183</v>
      </c>
      <c r="Z32" s="52" t="s">
        <v>448</v>
      </c>
      <c r="AA32" s="52" t="s">
        <v>449</v>
      </c>
      <c r="AB32" s="48"/>
      <c r="AC32" s="53"/>
      <c r="AD32" s="59"/>
      <c r="AE32" s="59"/>
      <c r="AF32" s="48"/>
      <c r="AG32" s="48"/>
      <c r="AH32" s="59"/>
      <c r="AI32" s="59">
        <f t="shared" si="2"/>
        <v>1503117</v>
      </c>
      <c r="AJ32" s="59">
        <v>0</v>
      </c>
      <c r="AK32" s="59">
        <f>1524405.87-947331.32</f>
        <v>577074.55000000016</v>
      </c>
      <c r="AL32" s="59">
        <f t="shared" si="3"/>
        <v>577074.55000000016</v>
      </c>
      <c r="AM32" s="48"/>
      <c r="AN32" s="48"/>
      <c r="AO32" s="48"/>
      <c r="AP32" s="48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85"/>
      <c r="BE32" s="85"/>
      <c r="BF32" s="52"/>
      <c r="BG32" s="52"/>
      <c r="BH32" s="52"/>
    </row>
    <row r="33" spans="1:60" s="2" customFormat="1" x14ac:dyDescent="0.25">
      <c r="A33" s="16"/>
      <c r="B33" s="45"/>
      <c r="C33" s="66"/>
      <c r="D33" s="45"/>
      <c r="E33" s="45"/>
      <c r="F33" s="45"/>
      <c r="G33" s="47"/>
      <c r="H33" s="72"/>
      <c r="I33" s="66"/>
      <c r="J33" s="45"/>
      <c r="K33" s="45"/>
      <c r="L33" s="54"/>
      <c r="M33" s="47"/>
      <c r="N33" s="45"/>
      <c r="O33" s="45"/>
      <c r="P33" s="45"/>
      <c r="Q33" s="45"/>
      <c r="R33" s="54"/>
      <c r="S33" s="54"/>
      <c r="T33" s="45"/>
      <c r="U33" s="45"/>
      <c r="V33" s="48" t="s">
        <v>164</v>
      </c>
      <c r="W33" s="48" t="s">
        <v>322</v>
      </c>
      <c r="X33" s="48">
        <v>13104</v>
      </c>
      <c r="Y33" s="48" t="s">
        <v>184</v>
      </c>
      <c r="Z33" s="48" t="s">
        <v>450</v>
      </c>
      <c r="AA33" s="48" t="s">
        <v>452</v>
      </c>
      <c r="AB33" s="48"/>
      <c r="AC33" s="48"/>
      <c r="AD33" s="59"/>
      <c r="AE33" s="59"/>
      <c r="AF33" s="48"/>
      <c r="AG33" s="51">
        <v>0.22939999999999999</v>
      </c>
      <c r="AH33" s="59">
        <f>AI30*AG33</f>
        <v>459753.38639999996</v>
      </c>
      <c r="AI33" s="59">
        <f>AI30-AE33+AD33+AH33</f>
        <v>2463909.3864000002</v>
      </c>
      <c r="AJ33" s="59">
        <v>0</v>
      </c>
      <c r="AK33" s="59">
        <f>186618.44+164755.74+166208.38+176746.14</f>
        <v>694328.7</v>
      </c>
      <c r="AL33" s="59">
        <f>AJ33+AK33</f>
        <v>694328.7</v>
      </c>
      <c r="AM33" s="48"/>
      <c r="AN33" s="48"/>
      <c r="AO33" s="48"/>
      <c r="AP33" s="48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85"/>
      <c r="BE33" s="85"/>
      <c r="BF33" s="52"/>
      <c r="BG33" s="52"/>
      <c r="BH33" s="52"/>
    </row>
    <row r="34" spans="1:60" s="2" customFormat="1" x14ac:dyDescent="0.25">
      <c r="A34" s="16">
        <v>3</v>
      </c>
      <c r="B34" s="45" t="s">
        <v>199</v>
      </c>
      <c r="C34" s="66" t="s">
        <v>173</v>
      </c>
      <c r="D34" s="45" t="s">
        <v>198</v>
      </c>
      <c r="E34" s="45" t="s">
        <v>131</v>
      </c>
      <c r="F34" s="45" t="s">
        <v>197</v>
      </c>
      <c r="G34" s="47">
        <v>11963</v>
      </c>
      <c r="H34" s="72" t="s">
        <v>196</v>
      </c>
      <c r="I34" s="66" t="s">
        <v>195</v>
      </c>
      <c r="J34" s="45" t="s">
        <v>194</v>
      </c>
      <c r="K34" s="45" t="s">
        <v>193</v>
      </c>
      <c r="L34" s="54">
        <v>1877400</v>
      </c>
      <c r="M34" s="47">
        <v>12032</v>
      </c>
      <c r="N34" s="45" t="s">
        <v>193</v>
      </c>
      <c r="O34" s="45" t="s">
        <v>200</v>
      </c>
      <c r="P34" s="45">
        <v>101</v>
      </c>
      <c r="Q34" s="45"/>
      <c r="R34" s="54"/>
      <c r="S34" s="54"/>
      <c r="T34" s="45" t="s">
        <v>201</v>
      </c>
      <c r="U34" s="45" t="s">
        <v>453</v>
      </c>
      <c r="V34" s="48" t="s">
        <v>141</v>
      </c>
      <c r="W34" s="48" t="s">
        <v>202</v>
      </c>
      <c r="X34" s="48">
        <v>12259</v>
      </c>
      <c r="Y34" s="48" t="s">
        <v>183</v>
      </c>
      <c r="Z34" s="48" t="s">
        <v>202</v>
      </c>
      <c r="AA34" s="48" t="s">
        <v>209</v>
      </c>
      <c r="AB34" s="48"/>
      <c r="AC34" s="48"/>
      <c r="AD34" s="59"/>
      <c r="AE34" s="59"/>
      <c r="AF34" s="48"/>
      <c r="AG34" s="48"/>
      <c r="AH34" s="59"/>
      <c r="AI34" s="59">
        <f>'SEFIN LICITAÇÕES NOV 2021'!L34</f>
        <v>1877400</v>
      </c>
      <c r="AJ34" s="59"/>
      <c r="AK34" s="59"/>
      <c r="AL34" s="59">
        <v>0</v>
      </c>
      <c r="AM34" s="48"/>
      <c r="AN34" s="48"/>
      <c r="AO34" s="48"/>
      <c r="AP34" s="48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85"/>
      <c r="BE34" s="85"/>
      <c r="BF34" s="52"/>
      <c r="BG34" s="52"/>
      <c r="BH34" s="52"/>
    </row>
    <row r="35" spans="1:60" s="2" customFormat="1" x14ac:dyDescent="0.25">
      <c r="A35" s="16"/>
      <c r="B35" s="45"/>
      <c r="C35" s="66"/>
      <c r="D35" s="45"/>
      <c r="E35" s="45"/>
      <c r="F35" s="45"/>
      <c r="G35" s="47"/>
      <c r="H35" s="72"/>
      <c r="I35" s="66"/>
      <c r="J35" s="45"/>
      <c r="K35" s="45"/>
      <c r="L35" s="54"/>
      <c r="M35" s="47"/>
      <c r="N35" s="45"/>
      <c r="O35" s="45"/>
      <c r="P35" s="45"/>
      <c r="Q35" s="45"/>
      <c r="R35" s="54"/>
      <c r="S35" s="54"/>
      <c r="T35" s="45"/>
      <c r="U35" s="45"/>
      <c r="V35" s="48" t="s">
        <v>142</v>
      </c>
      <c r="W35" s="48" t="s">
        <v>203</v>
      </c>
      <c r="X35" s="50">
        <v>12512</v>
      </c>
      <c r="Y35" s="48" t="s">
        <v>183</v>
      </c>
      <c r="Z35" s="48" t="s">
        <v>207</v>
      </c>
      <c r="AA35" s="48" t="s">
        <v>208</v>
      </c>
      <c r="AB35" s="48"/>
      <c r="AC35" s="48"/>
      <c r="AD35" s="59"/>
      <c r="AE35" s="59"/>
      <c r="AF35" s="48"/>
      <c r="AG35" s="48"/>
      <c r="AH35" s="59"/>
      <c r="AI35" s="59">
        <f>AI34-AE35+AD35+AH35</f>
        <v>1877400</v>
      </c>
      <c r="AJ35" s="59">
        <f>3*73140.38</f>
        <v>219421.14</v>
      </c>
      <c r="AK35" s="59"/>
      <c r="AL35" s="59">
        <f>AJ35+AK35</f>
        <v>219421.14</v>
      </c>
      <c r="AM35" s="48"/>
      <c r="AN35" s="48"/>
      <c r="AO35" s="48"/>
      <c r="AP35" s="48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85"/>
      <c r="BE35" s="85"/>
      <c r="BF35" s="52"/>
      <c r="BG35" s="52"/>
      <c r="BH35" s="52"/>
    </row>
    <row r="36" spans="1:60" s="2" customFormat="1" x14ac:dyDescent="0.25">
      <c r="A36" s="16"/>
      <c r="B36" s="45"/>
      <c r="C36" s="66"/>
      <c r="D36" s="45"/>
      <c r="E36" s="45"/>
      <c r="F36" s="45"/>
      <c r="G36" s="47"/>
      <c r="H36" s="72"/>
      <c r="I36" s="66"/>
      <c r="J36" s="45"/>
      <c r="K36" s="45"/>
      <c r="L36" s="54"/>
      <c r="M36" s="47"/>
      <c r="N36" s="45"/>
      <c r="O36" s="45"/>
      <c r="P36" s="45"/>
      <c r="Q36" s="45"/>
      <c r="R36" s="54"/>
      <c r="S36" s="54"/>
      <c r="T36" s="45"/>
      <c r="U36" s="45"/>
      <c r="V36" s="48" t="s">
        <v>143</v>
      </c>
      <c r="W36" s="48" t="s">
        <v>204</v>
      </c>
      <c r="X36" s="48">
        <v>12756</v>
      </c>
      <c r="Y36" s="48" t="s">
        <v>183</v>
      </c>
      <c r="Z36" s="48" t="s">
        <v>208</v>
      </c>
      <c r="AA36" s="48" t="s">
        <v>451</v>
      </c>
      <c r="AB36" s="48"/>
      <c r="AC36" s="53"/>
      <c r="AD36" s="59"/>
      <c r="AE36" s="59"/>
      <c r="AF36" s="48"/>
      <c r="AG36" s="48"/>
      <c r="AH36" s="59"/>
      <c r="AI36" s="59">
        <f t="shared" ref="AI36:AI37" si="4">AI35-AE36+AD36+AH36</f>
        <v>1877400</v>
      </c>
      <c r="AJ36" s="59">
        <f>5*73140.38</f>
        <v>365701.9</v>
      </c>
      <c r="AK36" s="59"/>
      <c r="AL36" s="59">
        <f t="shared" ref="AL36:AL37" si="5">AJ36+AK36</f>
        <v>365701.9</v>
      </c>
      <c r="AM36" s="48"/>
      <c r="AN36" s="48"/>
      <c r="AO36" s="48"/>
      <c r="AP36" s="48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85"/>
      <c r="BE36" s="85"/>
      <c r="BF36" s="52"/>
      <c r="BG36" s="52"/>
      <c r="BH36" s="52"/>
    </row>
    <row r="37" spans="1:60" s="2" customFormat="1" x14ac:dyDescent="0.25">
      <c r="A37" s="16"/>
      <c r="B37" s="45"/>
      <c r="C37" s="66"/>
      <c r="D37" s="45"/>
      <c r="E37" s="45"/>
      <c r="F37" s="45"/>
      <c r="G37" s="47"/>
      <c r="H37" s="72"/>
      <c r="I37" s="66"/>
      <c r="J37" s="45"/>
      <c r="K37" s="45"/>
      <c r="L37" s="54"/>
      <c r="M37" s="47"/>
      <c r="N37" s="45"/>
      <c r="O37" s="45"/>
      <c r="P37" s="45"/>
      <c r="Q37" s="45"/>
      <c r="R37" s="54"/>
      <c r="S37" s="54"/>
      <c r="T37" s="45"/>
      <c r="U37" s="45"/>
      <c r="V37" s="48" t="s">
        <v>144</v>
      </c>
      <c r="W37" s="48" t="s">
        <v>205</v>
      </c>
      <c r="X37" s="48">
        <v>12864</v>
      </c>
      <c r="Y37" s="48" t="s">
        <v>206</v>
      </c>
      <c r="Z37" s="48" t="s">
        <v>208</v>
      </c>
      <c r="AA37" s="48" t="s">
        <v>210</v>
      </c>
      <c r="AB37" s="48"/>
      <c r="AC37" s="53">
        <v>0.12</v>
      </c>
      <c r="AD37" s="59"/>
      <c r="AE37" s="59">
        <f>AI34*AC37</f>
        <v>225288</v>
      </c>
      <c r="AF37" s="48"/>
      <c r="AG37" s="48"/>
      <c r="AH37" s="59"/>
      <c r="AI37" s="59">
        <f t="shared" si="4"/>
        <v>1652112</v>
      </c>
      <c r="AJ37" s="59">
        <f>5*54366.37</f>
        <v>271831.85000000003</v>
      </c>
      <c r="AK37" s="59">
        <f>2*54366.37</f>
        <v>108732.74</v>
      </c>
      <c r="AL37" s="59">
        <f t="shared" si="5"/>
        <v>380564.59</v>
      </c>
      <c r="AM37" s="48"/>
      <c r="AN37" s="48"/>
      <c r="AO37" s="48"/>
      <c r="AP37" s="48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85"/>
      <c r="BE37" s="85"/>
      <c r="BF37" s="52"/>
      <c r="BG37" s="52"/>
      <c r="BH37" s="52"/>
    </row>
    <row r="38" spans="1:60" s="2" customFormat="1" x14ac:dyDescent="0.25">
      <c r="A38" s="16"/>
      <c r="B38" s="45"/>
      <c r="C38" s="66"/>
      <c r="D38" s="45"/>
      <c r="E38" s="45"/>
      <c r="F38" s="45"/>
      <c r="G38" s="47"/>
      <c r="H38" s="72"/>
      <c r="I38" s="66"/>
      <c r="J38" s="45"/>
      <c r="K38" s="45"/>
      <c r="L38" s="54"/>
      <c r="M38" s="47"/>
      <c r="N38" s="45"/>
      <c r="O38" s="45"/>
      <c r="P38" s="45"/>
      <c r="Q38" s="45"/>
      <c r="R38" s="54"/>
      <c r="S38" s="54"/>
      <c r="T38" s="45"/>
      <c r="U38" s="45"/>
      <c r="V38" s="48" t="s">
        <v>145</v>
      </c>
      <c r="W38" s="48" t="s">
        <v>210</v>
      </c>
      <c r="X38" s="48">
        <v>13009</v>
      </c>
      <c r="Y38" s="48" t="s">
        <v>183</v>
      </c>
      <c r="Z38" s="48" t="s">
        <v>210</v>
      </c>
      <c r="AA38" s="48" t="s">
        <v>454</v>
      </c>
      <c r="AB38" s="48"/>
      <c r="AC38" s="48"/>
      <c r="AD38" s="59"/>
      <c r="AE38" s="59"/>
      <c r="AF38" s="48"/>
      <c r="AG38" s="48"/>
      <c r="AH38" s="59"/>
      <c r="AI38" s="59">
        <v>1877400</v>
      </c>
      <c r="AJ38" s="59"/>
      <c r="AK38" s="59">
        <f>8*54366.37</f>
        <v>434930.96</v>
      </c>
      <c r="AL38" s="59">
        <f>AJ38+AK38</f>
        <v>434930.96</v>
      </c>
      <c r="AM38" s="48"/>
      <c r="AN38" s="48"/>
      <c r="AO38" s="48"/>
      <c r="AP38" s="48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85"/>
      <c r="BE38" s="85"/>
      <c r="BF38" s="52"/>
      <c r="BG38" s="52"/>
      <c r="BH38" s="52"/>
    </row>
    <row r="39" spans="1:60" s="2" customFormat="1" x14ac:dyDescent="0.25">
      <c r="A39" s="16">
        <v>4</v>
      </c>
      <c r="B39" s="45" t="s">
        <v>218</v>
      </c>
      <c r="C39" s="66"/>
      <c r="D39" s="45" t="s">
        <v>217</v>
      </c>
      <c r="E39" s="45" t="s">
        <v>131</v>
      </c>
      <c r="F39" s="45" t="s">
        <v>216</v>
      </c>
      <c r="G39" s="47">
        <v>12054</v>
      </c>
      <c r="H39" s="72" t="s">
        <v>215</v>
      </c>
      <c r="I39" s="66" t="s">
        <v>214</v>
      </c>
      <c r="J39" s="45" t="s">
        <v>213</v>
      </c>
      <c r="K39" s="45" t="s">
        <v>212</v>
      </c>
      <c r="L39" s="54">
        <v>19262.5</v>
      </c>
      <c r="M39" s="47">
        <v>12055</v>
      </c>
      <c r="N39" s="45" t="s">
        <v>212</v>
      </c>
      <c r="O39" s="45" t="s">
        <v>211</v>
      </c>
      <c r="P39" s="45">
        <v>101</v>
      </c>
      <c r="Q39" s="45"/>
      <c r="R39" s="54"/>
      <c r="S39" s="54"/>
      <c r="T39" s="45" t="s">
        <v>139</v>
      </c>
      <c r="U39" s="45" t="s">
        <v>453</v>
      </c>
      <c r="V39" s="48" t="s">
        <v>141</v>
      </c>
      <c r="W39" s="48" t="s">
        <v>219</v>
      </c>
      <c r="X39" s="48">
        <v>12212</v>
      </c>
      <c r="Y39" s="48" t="s">
        <v>221</v>
      </c>
      <c r="Z39" s="48" t="s">
        <v>222</v>
      </c>
      <c r="AA39" s="48" t="s">
        <v>225</v>
      </c>
      <c r="AB39" s="53">
        <v>0.2</v>
      </c>
      <c r="AC39" s="48"/>
      <c r="AD39" s="59">
        <v>3852.5</v>
      </c>
      <c r="AE39" s="59"/>
      <c r="AF39" s="48"/>
      <c r="AG39" s="48"/>
      <c r="AH39" s="59"/>
      <c r="AI39" s="59">
        <v>23115</v>
      </c>
      <c r="AJ39" s="59">
        <v>0</v>
      </c>
      <c r="AK39" s="59">
        <v>0</v>
      </c>
      <c r="AL39" s="59">
        <v>0</v>
      </c>
      <c r="AM39" s="48"/>
      <c r="AN39" s="48"/>
      <c r="AO39" s="48"/>
      <c r="AP39" s="48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85"/>
      <c r="BE39" s="85"/>
      <c r="BF39" s="52"/>
      <c r="BG39" s="52"/>
      <c r="BH39" s="52"/>
    </row>
    <row r="40" spans="1:60" s="2" customFormat="1" x14ac:dyDescent="0.25">
      <c r="A40" s="16"/>
      <c r="B40" s="45"/>
      <c r="C40" s="66"/>
      <c r="D40" s="45"/>
      <c r="E40" s="45"/>
      <c r="F40" s="45"/>
      <c r="G40" s="47"/>
      <c r="H40" s="72"/>
      <c r="I40" s="66"/>
      <c r="J40" s="45"/>
      <c r="K40" s="45"/>
      <c r="L40" s="54"/>
      <c r="M40" s="47"/>
      <c r="N40" s="45"/>
      <c r="O40" s="45"/>
      <c r="P40" s="45"/>
      <c r="Q40" s="45"/>
      <c r="R40" s="54"/>
      <c r="S40" s="54"/>
      <c r="T40" s="45"/>
      <c r="U40" s="45"/>
      <c r="V40" s="48" t="s">
        <v>142</v>
      </c>
      <c r="W40" s="48" t="s">
        <v>220</v>
      </c>
      <c r="X40" s="48">
        <v>12447</v>
      </c>
      <c r="Y40" s="48" t="s">
        <v>183</v>
      </c>
      <c r="Z40" s="48" t="s">
        <v>223</v>
      </c>
      <c r="AA40" s="48" t="s">
        <v>226</v>
      </c>
      <c r="AB40" s="48"/>
      <c r="AC40" s="48"/>
      <c r="AD40" s="59"/>
      <c r="AE40" s="59"/>
      <c r="AF40" s="48"/>
      <c r="AG40" s="48"/>
      <c r="AH40" s="59"/>
      <c r="AI40" s="59">
        <v>23115</v>
      </c>
      <c r="AJ40" s="59">
        <v>0</v>
      </c>
      <c r="AK40" s="59">
        <v>0</v>
      </c>
      <c r="AL40" s="59">
        <v>0</v>
      </c>
      <c r="AM40" s="48"/>
      <c r="AN40" s="48"/>
      <c r="AO40" s="48"/>
      <c r="AP40" s="48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85"/>
      <c r="BE40" s="85"/>
      <c r="BF40" s="52"/>
      <c r="BG40" s="52"/>
      <c r="BH40" s="52"/>
    </row>
    <row r="41" spans="1:60" s="2" customFormat="1" x14ac:dyDescent="0.25">
      <c r="A41" s="16"/>
      <c r="B41" s="45"/>
      <c r="C41" s="66"/>
      <c r="D41" s="45"/>
      <c r="E41" s="45"/>
      <c r="F41" s="45"/>
      <c r="G41" s="47"/>
      <c r="H41" s="72"/>
      <c r="I41" s="66"/>
      <c r="J41" s="45"/>
      <c r="K41" s="45"/>
      <c r="L41" s="54"/>
      <c r="M41" s="47"/>
      <c r="N41" s="45"/>
      <c r="O41" s="45"/>
      <c r="P41" s="45"/>
      <c r="Q41" s="45"/>
      <c r="R41" s="54"/>
      <c r="S41" s="54"/>
      <c r="T41" s="45"/>
      <c r="U41" s="45"/>
      <c r="V41" s="48" t="s">
        <v>143</v>
      </c>
      <c r="W41" s="48" t="s">
        <v>456</v>
      </c>
      <c r="X41" s="48">
        <v>12707</v>
      </c>
      <c r="Y41" s="48" t="s">
        <v>183</v>
      </c>
      <c r="Z41" s="48" t="s">
        <v>224</v>
      </c>
      <c r="AA41" s="48" t="s">
        <v>227</v>
      </c>
      <c r="AB41" s="48"/>
      <c r="AC41" s="48"/>
      <c r="AD41" s="59"/>
      <c r="AE41" s="59"/>
      <c r="AF41" s="48"/>
      <c r="AG41" s="48"/>
      <c r="AH41" s="59"/>
      <c r="AI41" s="59">
        <v>23115</v>
      </c>
      <c r="AJ41" s="59">
        <v>23115</v>
      </c>
      <c r="AK41" s="59">
        <v>0</v>
      </c>
      <c r="AL41" s="59">
        <f>AJ41+AK41</f>
        <v>23115</v>
      </c>
      <c r="AM41" s="48"/>
      <c r="AN41" s="48"/>
      <c r="AO41" s="48"/>
      <c r="AP41" s="48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85"/>
      <c r="BE41" s="85"/>
      <c r="BF41" s="52"/>
      <c r="BG41" s="52"/>
      <c r="BH41" s="52"/>
    </row>
    <row r="42" spans="1:60" s="2" customFormat="1" x14ac:dyDescent="0.25">
      <c r="A42" s="16">
        <v>5</v>
      </c>
      <c r="B42" s="45" t="s">
        <v>236</v>
      </c>
      <c r="C42" s="66" t="s">
        <v>235</v>
      </c>
      <c r="D42" s="45" t="s">
        <v>171</v>
      </c>
      <c r="E42" s="45" t="s">
        <v>234</v>
      </c>
      <c r="F42" s="45" t="s">
        <v>233</v>
      </c>
      <c r="G42" s="47">
        <v>11990</v>
      </c>
      <c r="H42" s="72" t="s">
        <v>232</v>
      </c>
      <c r="I42" s="66" t="s">
        <v>231</v>
      </c>
      <c r="J42" s="45" t="s">
        <v>230</v>
      </c>
      <c r="K42" s="45" t="s">
        <v>229</v>
      </c>
      <c r="L42" s="54">
        <v>86226</v>
      </c>
      <c r="M42" s="47">
        <v>12116</v>
      </c>
      <c r="N42" s="45" t="s">
        <v>229</v>
      </c>
      <c r="O42" s="45" t="s">
        <v>228</v>
      </c>
      <c r="P42" s="45">
        <v>101</v>
      </c>
      <c r="Q42" s="45"/>
      <c r="R42" s="54"/>
      <c r="S42" s="54"/>
      <c r="T42" s="45" t="s">
        <v>201</v>
      </c>
      <c r="U42" s="45" t="s">
        <v>453</v>
      </c>
      <c r="V42" s="48" t="s">
        <v>141</v>
      </c>
      <c r="W42" s="48" t="s">
        <v>228</v>
      </c>
      <c r="X42" s="48">
        <v>12364</v>
      </c>
      <c r="Y42" s="48" t="s">
        <v>183</v>
      </c>
      <c r="Z42" s="50" t="s">
        <v>228</v>
      </c>
      <c r="AA42" s="48" t="s">
        <v>239</v>
      </c>
      <c r="AB42" s="48"/>
      <c r="AC42" s="48"/>
      <c r="AD42" s="59"/>
      <c r="AE42" s="59"/>
      <c r="AF42" s="48"/>
      <c r="AG42" s="52"/>
      <c r="AH42" s="59"/>
      <c r="AI42" s="59">
        <v>86226</v>
      </c>
      <c r="AJ42" s="59">
        <v>0</v>
      </c>
      <c r="AK42" s="59">
        <v>0</v>
      </c>
      <c r="AL42" s="59"/>
      <c r="AM42" s="48"/>
      <c r="AN42" s="48"/>
      <c r="AO42" s="45" t="s">
        <v>242</v>
      </c>
      <c r="AP42" s="45">
        <v>12013</v>
      </c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88"/>
      <c r="BE42" s="88"/>
      <c r="BF42" s="55"/>
      <c r="BG42" s="55"/>
      <c r="BH42" s="55"/>
    </row>
    <row r="43" spans="1:60" s="2" customFormat="1" x14ac:dyDescent="0.25">
      <c r="A43" s="16"/>
      <c r="B43" s="45"/>
      <c r="C43" s="66"/>
      <c r="D43" s="45"/>
      <c r="E43" s="45"/>
      <c r="F43" s="45"/>
      <c r="G43" s="47"/>
      <c r="H43" s="72"/>
      <c r="I43" s="66"/>
      <c r="J43" s="45"/>
      <c r="K43" s="45"/>
      <c r="L43" s="54"/>
      <c r="M43" s="47"/>
      <c r="N43" s="45"/>
      <c r="O43" s="45"/>
      <c r="P43" s="45"/>
      <c r="Q43" s="45"/>
      <c r="R43" s="54"/>
      <c r="S43" s="54"/>
      <c r="T43" s="45"/>
      <c r="U43" s="45"/>
      <c r="V43" s="48" t="s">
        <v>142</v>
      </c>
      <c r="W43" s="48" t="s">
        <v>237</v>
      </c>
      <c r="X43" s="48">
        <v>12607</v>
      </c>
      <c r="Y43" s="48" t="s">
        <v>183</v>
      </c>
      <c r="Z43" s="48" t="s">
        <v>239</v>
      </c>
      <c r="AA43" s="48" t="s">
        <v>240</v>
      </c>
      <c r="AB43" s="48"/>
      <c r="AC43" s="48"/>
      <c r="AD43" s="59"/>
      <c r="AE43" s="59"/>
      <c r="AF43" s="48"/>
      <c r="AG43" s="52"/>
      <c r="AH43" s="59"/>
      <c r="AI43" s="59">
        <v>86226</v>
      </c>
      <c r="AJ43" s="59">
        <f>3701.8+2265+1328+1900</f>
        <v>9194.7999999999993</v>
      </c>
      <c r="AK43" s="59">
        <v>0</v>
      </c>
      <c r="AL43" s="59">
        <f t="shared" ref="AL43:AL52" si="6">AJ43+AK43</f>
        <v>9194.7999999999993</v>
      </c>
      <c r="AM43" s="48"/>
      <c r="AN43" s="48"/>
      <c r="AO43" s="45"/>
      <c r="AP43" s="4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88"/>
      <c r="BE43" s="88"/>
      <c r="BF43" s="55"/>
      <c r="BG43" s="55"/>
      <c r="BH43" s="55"/>
    </row>
    <row r="44" spans="1:60" s="2" customFormat="1" x14ac:dyDescent="0.25">
      <c r="A44" s="16"/>
      <c r="B44" s="45"/>
      <c r="C44" s="66"/>
      <c r="D44" s="45"/>
      <c r="E44" s="45"/>
      <c r="F44" s="45"/>
      <c r="G44" s="47"/>
      <c r="H44" s="72"/>
      <c r="I44" s="66"/>
      <c r="J44" s="45"/>
      <c r="K44" s="45"/>
      <c r="L44" s="54"/>
      <c r="M44" s="47"/>
      <c r="N44" s="45"/>
      <c r="O44" s="45"/>
      <c r="P44" s="45"/>
      <c r="Q44" s="45"/>
      <c r="R44" s="54"/>
      <c r="S44" s="54"/>
      <c r="T44" s="45"/>
      <c r="U44" s="45"/>
      <c r="V44" s="48" t="s">
        <v>143</v>
      </c>
      <c r="W44" s="48" t="s">
        <v>238</v>
      </c>
      <c r="X44" s="48">
        <v>12854</v>
      </c>
      <c r="Y44" s="48" t="s">
        <v>183</v>
      </c>
      <c r="Z44" s="48" t="s">
        <v>240</v>
      </c>
      <c r="AA44" s="48" t="s">
        <v>241</v>
      </c>
      <c r="AB44" s="48"/>
      <c r="AC44" s="48"/>
      <c r="AD44" s="59"/>
      <c r="AE44" s="59"/>
      <c r="AF44" s="48"/>
      <c r="AG44" s="52"/>
      <c r="AH44" s="59"/>
      <c r="AI44" s="59">
        <v>86226</v>
      </c>
      <c r="AJ44" s="59">
        <f>2675+680+1795</f>
        <v>5150</v>
      </c>
      <c r="AK44" s="59">
        <v>24568.400000000001</v>
      </c>
      <c r="AL44" s="59">
        <f t="shared" si="6"/>
        <v>29718.400000000001</v>
      </c>
      <c r="AM44" s="48"/>
      <c r="AN44" s="48"/>
      <c r="AO44" s="45"/>
      <c r="AP44" s="4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88"/>
      <c r="BE44" s="88"/>
      <c r="BF44" s="55"/>
      <c r="BG44" s="55"/>
      <c r="BH44" s="55"/>
    </row>
    <row r="45" spans="1:60" s="2" customFormat="1" x14ac:dyDescent="0.25">
      <c r="A45" s="16"/>
      <c r="B45" s="45"/>
      <c r="C45" s="66"/>
      <c r="D45" s="45"/>
      <c r="E45" s="45"/>
      <c r="F45" s="45"/>
      <c r="G45" s="47"/>
      <c r="H45" s="72"/>
      <c r="I45" s="66"/>
      <c r="J45" s="45"/>
      <c r="K45" s="45"/>
      <c r="L45" s="54"/>
      <c r="M45" s="47"/>
      <c r="N45" s="45"/>
      <c r="O45" s="45"/>
      <c r="P45" s="45"/>
      <c r="Q45" s="45"/>
      <c r="R45" s="54"/>
      <c r="S45" s="54"/>
      <c r="T45" s="45"/>
      <c r="U45" s="45"/>
      <c r="V45" s="48" t="s">
        <v>144</v>
      </c>
      <c r="W45" s="48" t="s">
        <v>459</v>
      </c>
      <c r="X45" s="48">
        <v>13102</v>
      </c>
      <c r="Y45" s="48" t="s">
        <v>183</v>
      </c>
      <c r="Z45" s="48" t="s">
        <v>457</v>
      </c>
      <c r="AA45" s="48" t="s">
        <v>458</v>
      </c>
      <c r="AB45" s="48"/>
      <c r="AC45" s="48"/>
      <c r="AD45" s="59"/>
      <c r="AE45" s="59"/>
      <c r="AF45" s="48"/>
      <c r="AG45" s="52"/>
      <c r="AH45" s="59"/>
      <c r="AI45" s="59">
        <v>86226</v>
      </c>
      <c r="AJ45" s="59">
        <v>0</v>
      </c>
      <c r="AK45" s="59"/>
      <c r="AL45" s="59">
        <f t="shared" si="6"/>
        <v>0</v>
      </c>
      <c r="AM45" s="48"/>
      <c r="AN45" s="48"/>
      <c r="AO45" s="45"/>
      <c r="AP45" s="4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88"/>
      <c r="BE45" s="88"/>
      <c r="BF45" s="55"/>
      <c r="BG45" s="55"/>
      <c r="BH45" s="55"/>
    </row>
    <row r="46" spans="1:60" s="2" customFormat="1" x14ac:dyDescent="0.25">
      <c r="A46" s="16">
        <v>6</v>
      </c>
      <c r="B46" s="45" t="s">
        <v>251</v>
      </c>
      <c r="C46" s="66" t="s">
        <v>250</v>
      </c>
      <c r="D46" s="45" t="s">
        <v>171</v>
      </c>
      <c r="E46" s="45" t="s">
        <v>249</v>
      </c>
      <c r="F46" s="45" t="s">
        <v>248</v>
      </c>
      <c r="G46" s="47">
        <v>11930</v>
      </c>
      <c r="H46" s="72" t="s">
        <v>247</v>
      </c>
      <c r="I46" s="66" t="s">
        <v>246</v>
      </c>
      <c r="J46" s="45" t="s">
        <v>245</v>
      </c>
      <c r="K46" s="45" t="s">
        <v>244</v>
      </c>
      <c r="L46" s="54">
        <v>91492.479999999996</v>
      </c>
      <c r="M46" s="47">
        <v>12143</v>
      </c>
      <c r="N46" s="45" t="s">
        <v>244</v>
      </c>
      <c r="O46" s="45" t="s">
        <v>243</v>
      </c>
      <c r="P46" s="45">
        <v>101</v>
      </c>
      <c r="Q46" s="48"/>
      <c r="R46" s="54"/>
      <c r="S46" s="54"/>
      <c r="T46" s="45" t="s">
        <v>252</v>
      </c>
      <c r="U46" s="45" t="s">
        <v>455</v>
      </c>
      <c r="V46" s="48" t="s">
        <v>141</v>
      </c>
      <c r="W46" s="48" t="s">
        <v>254</v>
      </c>
      <c r="X46" s="48">
        <v>12390</v>
      </c>
      <c r="Y46" s="48" t="s">
        <v>183</v>
      </c>
      <c r="Z46" s="48" t="s">
        <v>243</v>
      </c>
      <c r="AA46" s="48" t="s">
        <v>255</v>
      </c>
      <c r="AB46" s="48"/>
      <c r="AC46" s="48"/>
      <c r="AD46" s="59"/>
      <c r="AE46" s="59"/>
      <c r="AF46" s="48"/>
      <c r="AG46" s="48"/>
      <c r="AH46" s="59"/>
      <c r="AI46" s="59">
        <v>91492.479999999996</v>
      </c>
      <c r="AJ46" s="59">
        <v>0</v>
      </c>
      <c r="AK46" s="59">
        <v>0</v>
      </c>
      <c r="AL46" s="59">
        <f t="shared" si="6"/>
        <v>0</v>
      </c>
      <c r="AM46" s="48"/>
      <c r="AN46" s="48"/>
      <c r="AO46" s="45" t="s">
        <v>258</v>
      </c>
      <c r="AP46" s="47">
        <v>11949</v>
      </c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85"/>
      <c r="BE46" s="85"/>
      <c r="BF46" s="52"/>
      <c r="BG46" s="52"/>
      <c r="BH46" s="52"/>
    </row>
    <row r="47" spans="1:60" s="2" customFormat="1" x14ac:dyDescent="0.25">
      <c r="A47" s="16"/>
      <c r="B47" s="45"/>
      <c r="C47" s="66"/>
      <c r="D47" s="45"/>
      <c r="E47" s="45"/>
      <c r="F47" s="45"/>
      <c r="G47" s="47"/>
      <c r="H47" s="72"/>
      <c r="I47" s="66"/>
      <c r="J47" s="45"/>
      <c r="K47" s="45"/>
      <c r="L47" s="54"/>
      <c r="M47" s="47"/>
      <c r="N47" s="45"/>
      <c r="O47" s="45"/>
      <c r="P47" s="45"/>
      <c r="Q47" s="48"/>
      <c r="R47" s="54"/>
      <c r="S47" s="54"/>
      <c r="T47" s="45"/>
      <c r="U47" s="45"/>
      <c r="V47" s="48" t="s">
        <v>142</v>
      </c>
      <c r="W47" s="48" t="s">
        <v>460</v>
      </c>
      <c r="X47" s="48">
        <v>12633</v>
      </c>
      <c r="Y47" s="48" t="s">
        <v>183</v>
      </c>
      <c r="Z47" s="48" t="s">
        <v>255</v>
      </c>
      <c r="AA47" s="48" t="s">
        <v>256</v>
      </c>
      <c r="AB47" s="48"/>
      <c r="AC47" s="48"/>
      <c r="AD47" s="59"/>
      <c r="AE47" s="59"/>
      <c r="AF47" s="48"/>
      <c r="AG47" s="48"/>
      <c r="AH47" s="59"/>
      <c r="AI47" s="59">
        <v>91492.479999999996</v>
      </c>
      <c r="AJ47" s="59">
        <f>4574+1155.1</f>
        <v>5729.1</v>
      </c>
      <c r="AK47" s="59">
        <v>0</v>
      </c>
      <c r="AL47" s="59">
        <f t="shared" si="6"/>
        <v>5729.1</v>
      </c>
      <c r="AM47" s="48"/>
      <c r="AN47" s="48"/>
      <c r="AO47" s="45"/>
      <c r="AP47" s="47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85"/>
      <c r="BE47" s="85"/>
      <c r="BF47" s="52"/>
      <c r="BG47" s="52"/>
      <c r="BH47" s="52"/>
    </row>
    <row r="48" spans="1:60" s="2" customFormat="1" x14ac:dyDescent="0.25">
      <c r="A48" s="16"/>
      <c r="B48" s="45"/>
      <c r="C48" s="66"/>
      <c r="D48" s="45"/>
      <c r="E48" s="45"/>
      <c r="F48" s="45"/>
      <c r="G48" s="47"/>
      <c r="H48" s="72"/>
      <c r="I48" s="66"/>
      <c r="J48" s="45"/>
      <c r="K48" s="45"/>
      <c r="L48" s="54"/>
      <c r="M48" s="47"/>
      <c r="N48" s="45"/>
      <c r="O48" s="45"/>
      <c r="P48" s="45"/>
      <c r="Q48" s="48"/>
      <c r="R48" s="54"/>
      <c r="S48" s="54"/>
      <c r="T48" s="45"/>
      <c r="U48" s="45"/>
      <c r="V48" s="48" t="s">
        <v>143</v>
      </c>
      <c r="W48" s="48" t="s">
        <v>253</v>
      </c>
      <c r="X48" s="48">
        <v>12883</v>
      </c>
      <c r="Y48" s="48" t="s">
        <v>183</v>
      </c>
      <c r="Z48" s="48" t="s">
        <v>256</v>
      </c>
      <c r="AA48" s="48" t="s">
        <v>257</v>
      </c>
      <c r="AB48" s="48"/>
      <c r="AC48" s="48"/>
      <c r="AD48" s="59"/>
      <c r="AE48" s="59"/>
      <c r="AF48" s="48"/>
      <c r="AG48" s="48"/>
      <c r="AH48" s="59"/>
      <c r="AI48" s="59">
        <v>91492.479999999996</v>
      </c>
      <c r="AJ48" s="59">
        <f>3699.57+1100</f>
        <v>4799.57</v>
      </c>
      <c r="AK48" s="59">
        <f>6272.35</f>
        <v>6272.35</v>
      </c>
      <c r="AL48" s="59">
        <f t="shared" si="6"/>
        <v>11071.92</v>
      </c>
      <c r="AM48" s="48"/>
      <c r="AN48" s="48"/>
      <c r="AO48" s="45"/>
      <c r="AP48" s="47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85"/>
      <c r="BE48" s="85"/>
      <c r="BF48" s="52"/>
      <c r="BG48" s="52"/>
      <c r="BH48" s="52"/>
    </row>
    <row r="49" spans="1:60" s="2" customFormat="1" x14ac:dyDescent="0.25">
      <c r="A49" s="16"/>
      <c r="B49" s="45"/>
      <c r="C49" s="66"/>
      <c r="D49" s="45"/>
      <c r="E49" s="45"/>
      <c r="F49" s="45"/>
      <c r="G49" s="47"/>
      <c r="H49" s="72"/>
      <c r="I49" s="66"/>
      <c r="J49" s="45"/>
      <c r="K49" s="45"/>
      <c r="L49" s="54"/>
      <c r="M49" s="47"/>
      <c r="N49" s="45"/>
      <c r="O49" s="45"/>
      <c r="P49" s="45"/>
      <c r="Q49" s="48"/>
      <c r="R49" s="54"/>
      <c r="S49" s="54"/>
      <c r="T49" s="45"/>
      <c r="U49" s="45"/>
      <c r="V49" s="48" t="s">
        <v>144</v>
      </c>
      <c r="W49" s="48" t="s">
        <v>391</v>
      </c>
      <c r="X49" s="48">
        <v>13127</v>
      </c>
      <c r="Y49" s="48" t="s">
        <v>183</v>
      </c>
      <c r="Z49" s="48" t="s">
        <v>461</v>
      </c>
      <c r="AA49" s="48" t="s">
        <v>462</v>
      </c>
      <c r="AB49" s="48"/>
      <c r="AC49" s="48"/>
      <c r="AD49" s="59"/>
      <c r="AE49" s="59"/>
      <c r="AF49" s="48"/>
      <c r="AG49" s="48"/>
      <c r="AH49" s="59"/>
      <c r="AI49" s="59">
        <v>91492.479999999996</v>
      </c>
      <c r="AJ49" s="59">
        <v>0</v>
      </c>
      <c r="AK49" s="59">
        <v>15684</v>
      </c>
      <c r="AL49" s="59">
        <f t="shared" si="6"/>
        <v>15684</v>
      </c>
      <c r="AM49" s="48"/>
      <c r="AN49" s="48"/>
      <c r="AO49" s="45"/>
      <c r="AP49" s="47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85"/>
      <c r="BE49" s="85"/>
      <c r="BF49" s="52"/>
      <c r="BG49" s="52"/>
      <c r="BH49" s="52"/>
    </row>
    <row r="50" spans="1:60" s="2" customFormat="1" x14ac:dyDescent="0.25">
      <c r="A50" s="16">
        <v>7</v>
      </c>
      <c r="B50" s="45" t="s">
        <v>266</v>
      </c>
      <c r="C50" s="67" t="s">
        <v>265</v>
      </c>
      <c r="D50" s="45" t="s">
        <v>171</v>
      </c>
      <c r="E50" s="45" t="s">
        <v>131</v>
      </c>
      <c r="F50" s="45" t="s">
        <v>264</v>
      </c>
      <c r="G50" s="47"/>
      <c r="H50" s="72" t="s">
        <v>263</v>
      </c>
      <c r="I50" s="66" t="s">
        <v>262</v>
      </c>
      <c r="J50" s="45" t="s">
        <v>261</v>
      </c>
      <c r="K50" s="45" t="s">
        <v>260</v>
      </c>
      <c r="L50" s="54">
        <v>84000</v>
      </c>
      <c r="M50" s="47">
        <v>12144</v>
      </c>
      <c r="N50" s="45" t="s">
        <v>260</v>
      </c>
      <c r="O50" s="45" t="s">
        <v>259</v>
      </c>
      <c r="P50" s="45">
        <v>101</v>
      </c>
      <c r="Q50" s="45"/>
      <c r="R50" s="54"/>
      <c r="S50" s="54"/>
      <c r="T50" s="45" t="s">
        <v>139</v>
      </c>
      <c r="U50" s="45" t="s">
        <v>453</v>
      </c>
      <c r="V50" s="48" t="s">
        <v>141</v>
      </c>
      <c r="W50" s="48" t="s">
        <v>259</v>
      </c>
      <c r="X50" s="48">
        <v>12392</v>
      </c>
      <c r="Y50" s="48" t="s">
        <v>183</v>
      </c>
      <c r="Z50" s="50" t="s">
        <v>463</v>
      </c>
      <c r="AA50" s="48" t="s">
        <v>272</v>
      </c>
      <c r="AB50" s="48"/>
      <c r="AC50" s="48"/>
      <c r="AD50" s="59"/>
      <c r="AE50" s="59"/>
      <c r="AF50" s="48"/>
      <c r="AG50" s="48"/>
      <c r="AH50" s="59"/>
      <c r="AI50" s="59">
        <v>84000</v>
      </c>
      <c r="AJ50" s="59">
        <v>0</v>
      </c>
      <c r="AK50" s="59">
        <v>0</v>
      </c>
      <c r="AL50" s="59">
        <f t="shared" si="6"/>
        <v>0</v>
      </c>
      <c r="AM50" s="48"/>
      <c r="AN50" s="48"/>
      <c r="AO50" s="48"/>
      <c r="AP50" s="48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85"/>
      <c r="BE50" s="85"/>
      <c r="BF50" s="52"/>
      <c r="BG50" s="52"/>
      <c r="BH50" s="52"/>
    </row>
    <row r="51" spans="1:60" s="2" customFormat="1" x14ac:dyDescent="0.25">
      <c r="A51" s="16"/>
      <c r="B51" s="45"/>
      <c r="C51" s="67"/>
      <c r="D51" s="45"/>
      <c r="E51" s="45"/>
      <c r="F51" s="45"/>
      <c r="G51" s="47"/>
      <c r="H51" s="72"/>
      <c r="I51" s="66"/>
      <c r="J51" s="45"/>
      <c r="K51" s="45"/>
      <c r="L51" s="54"/>
      <c r="M51" s="47"/>
      <c r="N51" s="45"/>
      <c r="O51" s="45"/>
      <c r="P51" s="45"/>
      <c r="Q51" s="45"/>
      <c r="R51" s="54"/>
      <c r="S51" s="54"/>
      <c r="T51" s="45"/>
      <c r="U51" s="45"/>
      <c r="V51" s="48" t="s">
        <v>142</v>
      </c>
      <c r="W51" s="48" t="s">
        <v>267</v>
      </c>
      <c r="X51" s="50">
        <v>12643</v>
      </c>
      <c r="Y51" s="48" t="s">
        <v>183</v>
      </c>
      <c r="Z51" s="48" t="s">
        <v>464</v>
      </c>
      <c r="AA51" s="48" t="s">
        <v>271</v>
      </c>
      <c r="AB51" s="48"/>
      <c r="AC51" s="48"/>
      <c r="AD51" s="59"/>
      <c r="AE51" s="59"/>
      <c r="AF51" s="48"/>
      <c r="AG51" s="48"/>
      <c r="AH51" s="59"/>
      <c r="AI51" s="59">
        <f>AI50-AE51+AD51+AH51</f>
        <v>84000</v>
      </c>
      <c r="AJ51" s="59">
        <v>33740</v>
      </c>
      <c r="AK51" s="59">
        <v>0</v>
      </c>
      <c r="AL51" s="59">
        <f t="shared" si="6"/>
        <v>33740</v>
      </c>
      <c r="AM51" s="48"/>
      <c r="AN51" s="48"/>
      <c r="AO51" s="48"/>
      <c r="AP51" s="48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85"/>
      <c r="BE51" s="85"/>
      <c r="BF51" s="52"/>
      <c r="BG51" s="52"/>
      <c r="BH51" s="52"/>
    </row>
    <row r="52" spans="1:60" s="2" customFormat="1" x14ac:dyDescent="0.25">
      <c r="A52" s="16"/>
      <c r="B52" s="45"/>
      <c r="C52" s="67"/>
      <c r="D52" s="45"/>
      <c r="E52" s="45"/>
      <c r="F52" s="45"/>
      <c r="G52" s="47"/>
      <c r="H52" s="72"/>
      <c r="I52" s="66"/>
      <c r="J52" s="45"/>
      <c r="K52" s="45"/>
      <c r="L52" s="54"/>
      <c r="M52" s="47"/>
      <c r="N52" s="45"/>
      <c r="O52" s="45"/>
      <c r="P52" s="45"/>
      <c r="Q52" s="45"/>
      <c r="R52" s="54"/>
      <c r="S52" s="54"/>
      <c r="T52" s="45"/>
      <c r="U52" s="45"/>
      <c r="V52" s="48" t="s">
        <v>143</v>
      </c>
      <c r="W52" s="48" t="s">
        <v>268</v>
      </c>
      <c r="X52" s="48">
        <v>12802</v>
      </c>
      <c r="Y52" s="48" t="s">
        <v>270</v>
      </c>
      <c r="Z52" s="48" t="s">
        <v>268</v>
      </c>
      <c r="AA52" s="48" t="s">
        <v>271</v>
      </c>
      <c r="AB52" s="48"/>
      <c r="AC52" s="53">
        <v>0.25</v>
      </c>
      <c r="AD52" s="59"/>
      <c r="AE52" s="59">
        <f>AI50*AC52</f>
        <v>21000</v>
      </c>
      <c r="AF52" s="48"/>
      <c r="AG52" s="48"/>
      <c r="AH52" s="59"/>
      <c r="AI52" s="59">
        <f t="shared" ref="AI52:AI53" si="7">AI51-AE52+AD52+AH52</f>
        <v>63000</v>
      </c>
      <c r="AJ52" s="59">
        <f>5040+5040+5145+5145*4</f>
        <v>35805</v>
      </c>
      <c r="AK52" s="59">
        <v>0</v>
      </c>
      <c r="AL52" s="59">
        <f t="shared" si="6"/>
        <v>35805</v>
      </c>
      <c r="AM52" s="48"/>
      <c r="AN52" s="48"/>
      <c r="AO52" s="48"/>
      <c r="AP52" s="48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85"/>
      <c r="BE52" s="85"/>
      <c r="BF52" s="52"/>
      <c r="BG52" s="52"/>
      <c r="BH52" s="52"/>
    </row>
    <row r="53" spans="1:60" s="2" customFormat="1" x14ac:dyDescent="0.25">
      <c r="A53" s="16"/>
      <c r="B53" s="45"/>
      <c r="C53" s="67"/>
      <c r="D53" s="45"/>
      <c r="E53" s="45"/>
      <c r="F53" s="45"/>
      <c r="G53" s="47"/>
      <c r="H53" s="72"/>
      <c r="I53" s="66"/>
      <c r="J53" s="45"/>
      <c r="K53" s="45"/>
      <c r="L53" s="54"/>
      <c r="M53" s="47"/>
      <c r="N53" s="45"/>
      <c r="O53" s="45"/>
      <c r="P53" s="45"/>
      <c r="Q53" s="45"/>
      <c r="R53" s="54"/>
      <c r="S53" s="54"/>
      <c r="T53" s="45"/>
      <c r="U53" s="45"/>
      <c r="V53" s="48" t="s">
        <v>144</v>
      </c>
      <c r="W53" s="48" t="s">
        <v>269</v>
      </c>
      <c r="X53" s="48">
        <v>12883</v>
      </c>
      <c r="Y53" s="48" t="s">
        <v>183</v>
      </c>
      <c r="Z53" s="48" t="s">
        <v>465</v>
      </c>
      <c r="AA53" s="48" t="s">
        <v>466</v>
      </c>
      <c r="AB53" s="48"/>
      <c r="AC53" s="53"/>
      <c r="AD53" s="59"/>
      <c r="AE53" s="59"/>
      <c r="AF53" s="48"/>
      <c r="AG53" s="48"/>
      <c r="AH53" s="59"/>
      <c r="AI53" s="59">
        <f t="shared" si="7"/>
        <v>63000</v>
      </c>
      <c r="AJ53" s="59">
        <v>0</v>
      </c>
      <c r="AK53" s="59">
        <v>60025</v>
      </c>
      <c r="AL53" s="59">
        <f>AK53+AJ53</f>
        <v>60025</v>
      </c>
      <c r="AM53" s="48"/>
      <c r="AN53" s="48"/>
      <c r="AO53" s="48"/>
      <c r="AP53" s="48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85"/>
      <c r="BE53" s="85"/>
      <c r="BF53" s="52"/>
      <c r="BG53" s="52"/>
      <c r="BH53" s="52"/>
    </row>
    <row r="54" spans="1:60" s="2" customFormat="1" x14ac:dyDescent="0.25">
      <c r="A54" s="16">
        <v>8</v>
      </c>
      <c r="B54" s="45" t="s">
        <v>279</v>
      </c>
      <c r="C54" s="67"/>
      <c r="D54" s="45" t="s">
        <v>171</v>
      </c>
      <c r="E54" s="45" t="s">
        <v>131</v>
      </c>
      <c r="F54" s="45" t="s">
        <v>278</v>
      </c>
      <c r="G54" s="47">
        <v>12063</v>
      </c>
      <c r="H54" s="72" t="s">
        <v>277</v>
      </c>
      <c r="I54" s="66" t="s">
        <v>276</v>
      </c>
      <c r="J54" s="45" t="s">
        <v>275</v>
      </c>
      <c r="K54" s="45" t="s">
        <v>274</v>
      </c>
      <c r="L54" s="54">
        <v>108000</v>
      </c>
      <c r="M54" s="47">
        <v>12268</v>
      </c>
      <c r="N54" s="45" t="s">
        <v>274</v>
      </c>
      <c r="O54" s="45" t="s">
        <v>273</v>
      </c>
      <c r="P54" s="45">
        <v>101</v>
      </c>
      <c r="Q54" s="45"/>
      <c r="R54" s="54"/>
      <c r="S54" s="54"/>
      <c r="T54" s="45" t="s">
        <v>139</v>
      </c>
      <c r="U54" s="45" t="s">
        <v>453</v>
      </c>
      <c r="V54" s="48" t="s">
        <v>141</v>
      </c>
      <c r="W54" s="48" t="s">
        <v>273</v>
      </c>
      <c r="X54" s="48">
        <v>12514</v>
      </c>
      <c r="Y54" s="48" t="s">
        <v>183</v>
      </c>
      <c r="Z54" s="48" t="s">
        <v>281</v>
      </c>
      <c r="AA54" s="48" t="s">
        <v>282</v>
      </c>
      <c r="AB54" s="48"/>
      <c r="AC54" s="48"/>
      <c r="AD54" s="59"/>
      <c r="AE54" s="59"/>
      <c r="AF54" s="48"/>
      <c r="AG54" s="48"/>
      <c r="AH54" s="59"/>
      <c r="AI54" s="59">
        <v>108000</v>
      </c>
      <c r="AJ54" s="59">
        <f>25575.63+1080</f>
        <v>26655.63</v>
      </c>
      <c r="AK54" s="59">
        <v>0</v>
      </c>
      <c r="AL54" s="59">
        <f>AJ54+AK54</f>
        <v>26655.63</v>
      </c>
      <c r="AM54" s="48"/>
      <c r="AN54" s="48"/>
      <c r="AO54" s="45" t="s">
        <v>284</v>
      </c>
      <c r="AP54" s="45">
        <v>12108</v>
      </c>
      <c r="AQ54" s="52"/>
      <c r="AR54" s="48"/>
      <c r="AS54" s="52"/>
      <c r="AT54" s="52"/>
      <c r="AU54" s="56"/>
      <c r="AV54" s="52"/>
      <c r="AW54" s="52"/>
      <c r="AX54" s="52"/>
      <c r="AY54" s="52"/>
      <c r="AZ54" s="52"/>
      <c r="BA54" s="52"/>
      <c r="BB54" s="52"/>
      <c r="BC54" s="52"/>
      <c r="BD54" s="85"/>
      <c r="BE54" s="85"/>
      <c r="BF54" s="52"/>
      <c r="BG54" s="52"/>
      <c r="BH54" s="52"/>
    </row>
    <row r="55" spans="1:60" s="2" customFormat="1" x14ac:dyDescent="0.25">
      <c r="A55" s="16"/>
      <c r="B55" s="45"/>
      <c r="C55" s="67"/>
      <c r="D55" s="45"/>
      <c r="E55" s="45"/>
      <c r="F55" s="45"/>
      <c r="G55" s="47"/>
      <c r="H55" s="72"/>
      <c r="I55" s="66"/>
      <c r="J55" s="45"/>
      <c r="K55" s="45"/>
      <c r="L55" s="54"/>
      <c r="M55" s="47"/>
      <c r="N55" s="45"/>
      <c r="O55" s="45"/>
      <c r="P55" s="45"/>
      <c r="Q55" s="45"/>
      <c r="R55" s="54"/>
      <c r="S55" s="54"/>
      <c r="T55" s="45"/>
      <c r="U55" s="45"/>
      <c r="V55" s="48" t="s">
        <v>142</v>
      </c>
      <c r="W55" s="48" t="s">
        <v>280</v>
      </c>
      <c r="X55" s="48">
        <v>12756</v>
      </c>
      <c r="Y55" s="48" t="s">
        <v>183</v>
      </c>
      <c r="Z55" s="48" t="s">
        <v>282</v>
      </c>
      <c r="AA55" s="48" t="s">
        <v>283</v>
      </c>
      <c r="AB55" s="48"/>
      <c r="AC55" s="48"/>
      <c r="AD55" s="59"/>
      <c r="AE55" s="59"/>
      <c r="AF55" s="48"/>
      <c r="AG55" s="48"/>
      <c r="AH55" s="59"/>
      <c r="AI55" s="59">
        <v>108000</v>
      </c>
      <c r="AJ55" s="59">
        <f>102891.66-AJ54</f>
        <v>76236.03</v>
      </c>
      <c r="AK55" s="59">
        <v>11608.78</v>
      </c>
      <c r="AL55" s="59">
        <f>AJ55+AK55</f>
        <v>87844.81</v>
      </c>
      <c r="AM55" s="48"/>
      <c r="AN55" s="48"/>
      <c r="AO55" s="45"/>
      <c r="AP55" s="45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85"/>
      <c r="BE55" s="85"/>
      <c r="BF55" s="52"/>
      <c r="BG55" s="52"/>
      <c r="BH55" s="52"/>
    </row>
    <row r="56" spans="1:60" s="2" customFormat="1" x14ac:dyDescent="0.25">
      <c r="A56" s="16">
        <v>9</v>
      </c>
      <c r="B56" s="45" t="s">
        <v>290</v>
      </c>
      <c r="C56" s="67" t="s">
        <v>289</v>
      </c>
      <c r="D56" s="45" t="s">
        <v>217</v>
      </c>
      <c r="E56" s="45" t="s">
        <v>131</v>
      </c>
      <c r="F56" s="45" t="s">
        <v>288</v>
      </c>
      <c r="G56" s="47"/>
      <c r="H56" s="72" t="s">
        <v>287</v>
      </c>
      <c r="I56" s="66" t="s">
        <v>286</v>
      </c>
      <c r="J56" s="45" t="s">
        <v>285</v>
      </c>
      <c r="K56" s="45" t="s">
        <v>156</v>
      </c>
      <c r="L56" s="54">
        <v>144000</v>
      </c>
      <c r="M56" s="47">
        <v>12551</v>
      </c>
      <c r="N56" s="45" t="s">
        <v>156</v>
      </c>
      <c r="O56" s="45" t="s">
        <v>158</v>
      </c>
      <c r="P56" s="45">
        <v>101</v>
      </c>
      <c r="Q56" s="45"/>
      <c r="R56" s="54"/>
      <c r="S56" s="54"/>
      <c r="T56" s="45" t="s">
        <v>139</v>
      </c>
      <c r="U56" s="45" t="s">
        <v>453</v>
      </c>
      <c r="V56" s="48" t="s">
        <v>141</v>
      </c>
      <c r="W56" s="48" t="s">
        <v>291</v>
      </c>
      <c r="X56" s="48">
        <v>12774</v>
      </c>
      <c r="Y56" s="48" t="s">
        <v>184</v>
      </c>
      <c r="Z56" s="48" t="s">
        <v>467</v>
      </c>
      <c r="AA56" s="48" t="s">
        <v>157</v>
      </c>
      <c r="AB56" s="51">
        <v>6.8400000000000002E-2</v>
      </c>
      <c r="AC56" s="48"/>
      <c r="AD56" s="59">
        <f>L56*AB56</f>
        <v>9849.6</v>
      </c>
      <c r="AE56" s="59"/>
      <c r="AF56" s="48"/>
      <c r="AG56" s="48"/>
      <c r="AH56" s="59"/>
      <c r="AI56" s="59">
        <f>L56+AD56</f>
        <v>153849.60000000001</v>
      </c>
      <c r="AJ56" s="59">
        <v>137745.60000000001</v>
      </c>
      <c r="AK56" s="59">
        <f>12820*4</f>
        <v>51280</v>
      </c>
      <c r="AL56" s="59">
        <v>265946.40000000002</v>
      </c>
      <c r="AM56" s="48"/>
      <c r="AN56" s="48"/>
      <c r="AO56" s="48"/>
      <c r="AP56" s="48"/>
      <c r="AQ56" s="52"/>
      <c r="AR56" s="55" t="s">
        <v>292</v>
      </c>
      <c r="AS56" s="47">
        <v>12542</v>
      </c>
      <c r="AT56" s="45" t="s">
        <v>293</v>
      </c>
      <c r="AU56" s="47">
        <v>12542</v>
      </c>
      <c r="AV56" s="45" t="s">
        <v>293</v>
      </c>
      <c r="AW56" s="52"/>
      <c r="AX56" s="52"/>
      <c r="AY56" s="52"/>
      <c r="AZ56" s="52"/>
      <c r="BA56" s="52"/>
      <c r="BB56" s="52"/>
      <c r="BC56" s="52"/>
      <c r="BD56" s="85"/>
      <c r="BE56" s="85"/>
      <c r="BF56" s="52"/>
      <c r="BG56" s="52"/>
      <c r="BH56" s="52"/>
    </row>
    <row r="57" spans="1:60" s="2" customFormat="1" x14ac:dyDescent="0.25">
      <c r="A57" s="16"/>
      <c r="B57" s="45"/>
      <c r="C57" s="67"/>
      <c r="D57" s="45"/>
      <c r="E57" s="45"/>
      <c r="F57" s="45"/>
      <c r="G57" s="47"/>
      <c r="H57" s="72"/>
      <c r="I57" s="66"/>
      <c r="J57" s="45"/>
      <c r="K57" s="45"/>
      <c r="L57" s="54"/>
      <c r="M57" s="47"/>
      <c r="N57" s="45"/>
      <c r="O57" s="45"/>
      <c r="P57" s="45"/>
      <c r="Q57" s="45"/>
      <c r="R57" s="54"/>
      <c r="S57" s="54"/>
      <c r="T57" s="45"/>
      <c r="U57" s="45"/>
      <c r="V57" s="48" t="s">
        <v>142</v>
      </c>
      <c r="W57" s="50">
        <v>28042021</v>
      </c>
      <c r="X57" s="48">
        <v>13038</v>
      </c>
      <c r="Y57" s="48" t="s">
        <v>183</v>
      </c>
      <c r="Z57" s="48" t="s">
        <v>468</v>
      </c>
      <c r="AA57" s="48" t="s">
        <v>469</v>
      </c>
      <c r="AB57" s="51"/>
      <c r="AC57" s="48"/>
      <c r="AD57" s="59"/>
      <c r="AE57" s="59"/>
      <c r="AF57" s="48"/>
      <c r="AG57" s="48"/>
      <c r="AH57" s="59"/>
      <c r="AI57" s="59">
        <v>153849.60000000001</v>
      </c>
      <c r="AJ57" s="59">
        <v>0</v>
      </c>
      <c r="AK57" s="59">
        <f>12820*7</f>
        <v>89740</v>
      </c>
      <c r="AL57" s="59">
        <f>AJ57+AK57</f>
        <v>89740</v>
      </c>
      <c r="AM57" s="48"/>
      <c r="AN57" s="48"/>
      <c r="AO57" s="48"/>
      <c r="AP57" s="48"/>
      <c r="AQ57" s="52"/>
      <c r="AR57" s="55"/>
      <c r="AS57" s="47"/>
      <c r="AT57" s="45"/>
      <c r="AU57" s="47"/>
      <c r="AV57" s="45"/>
      <c r="AW57" s="52"/>
      <c r="AX57" s="52"/>
      <c r="AY57" s="52"/>
      <c r="AZ57" s="52"/>
      <c r="BA57" s="52"/>
      <c r="BB57" s="52"/>
      <c r="BC57" s="52"/>
      <c r="BD57" s="85"/>
      <c r="BE57" s="85"/>
      <c r="BF57" s="52"/>
      <c r="BG57" s="52"/>
      <c r="BH57" s="52"/>
    </row>
    <row r="58" spans="1:60" s="2" customFormat="1" ht="30" x14ac:dyDescent="0.25">
      <c r="A58" s="19">
        <v>10</v>
      </c>
      <c r="B58" s="48" t="s">
        <v>300</v>
      </c>
      <c r="C58" s="68" t="s">
        <v>470</v>
      </c>
      <c r="D58" s="48" t="s">
        <v>217</v>
      </c>
      <c r="E58" s="58" t="s">
        <v>234</v>
      </c>
      <c r="F58" s="48" t="s">
        <v>299</v>
      </c>
      <c r="G58" s="50"/>
      <c r="H58" s="68" t="s">
        <v>298</v>
      </c>
      <c r="I58" s="68" t="s">
        <v>297</v>
      </c>
      <c r="J58" s="48" t="s">
        <v>296</v>
      </c>
      <c r="K58" s="50" t="s">
        <v>295</v>
      </c>
      <c r="L58" s="59">
        <v>300000</v>
      </c>
      <c r="M58" s="50">
        <v>12842</v>
      </c>
      <c r="N58" s="48" t="s">
        <v>295</v>
      </c>
      <c r="O58" s="48" t="s">
        <v>294</v>
      </c>
      <c r="P58" s="48">
        <v>101</v>
      </c>
      <c r="Q58" s="48"/>
      <c r="R58" s="59"/>
      <c r="S58" s="59"/>
      <c r="T58" s="48" t="s">
        <v>139</v>
      </c>
      <c r="U58" s="48" t="s">
        <v>453</v>
      </c>
      <c r="V58" s="48"/>
      <c r="W58" s="48"/>
      <c r="X58" s="48"/>
      <c r="Y58" s="48"/>
      <c r="Z58" s="48"/>
      <c r="AA58" s="48"/>
      <c r="AB58" s="48"/>
      <c r="AC58" s="48"/>
      <c r="AD58" s="59"/>
      <c r="AE58" s="59"/>
      <c r="AF58" s="48"/>
      <c r="AG58" s="48"/>
      <c r="AH58" s="59"/>
      <c r="AI58" s="59">
        <v>300000</v>
      </c>
      <c r="AJ58" s="59">
        <v>112764.99</v>
      </c>
      <c r="AK58" s="59">
        <v>130066.2</v>
      </c>
      <c r="AL58" s="59">
        <v>240665.5</v>
      </c>
      <c r="AM58" s="48"/>
      <c r="AN58" s="48"/>
      <c r="AO58" s="48"/>
      <c r="AP58" s="48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85"/>
      <c r="BE58" s="85"/>
      <c r="BF58" s="52"/>
      <c r="BG58" s="52"/>
      <c r="BH58" s="52"/>
    </row>
    <row r="59" spans="1:60" s="2" customFormat="1" ht="30" x14ac:dyDescent="0.25">
      <c r="A59" s="19">
        <v>11</v>
      </c>
      <c r="B59" s="48" t="s">
        <v>306</v>
      </c>
      <c r="C59" s="69"/>
      <c r="D59" s="48" t="s">
        <v>171</v>
      </c>
      <c r="E59" s="48" t="s">
        <v>131</v>
      </c>
      <c r="F59" s="48" t="s">
        <v>305</v>
      </c>
      <c r="G59" s="50"/>
      <c r="H59" s="73" t="s">
        <v>304</v>
      </c>
      <c r="I59" s="68" t="s">
        <v>303</v>
      </c>
      <c r="J59" s="48" t="s">
        <v>302</v>
      </c>
      <c r="K59" s="48" t="s">
        <v>301</v>
      </c>
      <c r="L59" s="59">
        <v>15600</v>
      </c>
      <c r="M59" s="50">
        <v>12874</v>
      </c>
      <c r="N59" s="48" t="s">
        <v>301</v>
      </c>
      <c r="O59" s="48" t="s">
        <v>227</v>
      </c>
      <c r="P59" s="48">
        <v>101</v>
      </c>
      <c r="Q59" s="48"/>
      <c r="R59" s="59"/>
      <c r="S59" s="59"/>
      <c r="T59" s="48" t="s">
        <v>139</v>
      </c>
      <c r="U59" s="48" t="s">
        <v>453</v>
      </c>
      <c r="V59" s="48" t="s">
        <v>141</v>
      </c>
      <c r="W59" s="48" t="s">
        <v>471</v>
      </c>
      <c r="X59" s="48">
        <v>12949</v>
      </c>
      <c r="Y59" s="48" t="s">
        <v>183</v>
      </c>
      <c r="Z59" s="48" t="s">
        <v>472</v>
      </c>
      <c r="AA59" s="48" t="s">
        <v>321</v>
      </c>
      <c r="AB59" s="48"/>
      <c r="AC59" s="48"/>
      <c r="AD59" s="59"/>
      <c r="AE59" s="59"/>
      <c r="AF59" s="48"/>
      <c r="AG59" s="48"/>
      <c r="AH59" s="59"/>
      <c r="AI59" s="59">
        <v>15600</v>
      </c>
      <c r="AJ59" s="59">
        <v>5200</v>
      </c>
      <c r="AK59" s="59">
        <v>14300</v>
      </c>
      <c r="AL59" s="59">
        <f>AJ59+AK59</f>
        <v>19500</v>
      </c>
      <c r="AM59" s="48" t="s">
        <v>307</v>
      </c>
      <c r="AN59" s="48">
        <v>12750</v>
      </c>
      <c r="AO59" s="48" t="s">
        <v>308</v>
      </c>
      <c r="AP59" s="48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85"/>
      <c r="BE59" s="85"/>
      <c r="BF59" s="52"/>
      <c r="BG59" s="52"/>
      <c r="BH59" s="52"/>
    </row>
    <row r="60" spans="1:60" s="2" customFormat="1" x14ac:dyDescent="0.25">
      <c r="A60" s="19">
        <v>12</v>
      </c>
      <c r="B60" s="48" t="s">
        <v>315</v>
      </c>
      <c r="C60" s="69" t="s">
        <v>314</v>
      </c>
      <c r="D60" s="48" t="s">
        <v>198</v>
      </c>
      <c r="E60" s="48" t="s">
        <v>131</v>
      </c>
      <c r="F60" s="48" t="s">
        <v>313</v>
      </c>
      <c r="G60" s="50"/>
      <c r="H60" s="73" t="s">
        <v>312</v>
      </c>
      <c r="I60" s="68" t="s">
        <v>311</v>
      </c>
      <c r="J60" s="48" t="s">
        <v>310</v>
      </c>
      <c r="K60" s="48" t="s">
        <v>309</v>
      </c>
      <c r="L60" s="59">
        <v>25899.279999999999</v>
      </c>
      <c r="M60" s="50">
        <v>12945</v>
      </c>
      <c r="N60" s="48" t="s">
        <v>309</v>
      </c>
      <c r="O60" s="48" t="s">
        <v>227</v>
      </c>
      <c r="P60" s="48">
        <v>101</v>
      </c>
      <c r="Q60" s="48"/>
      <c r="R60" s="59"/>
      <c r="S60" s="59"/>
      <c r="T60" s="48" t="s">
        <v>316</v>
      </c>
      <c r="U60" s="48" t="s">
        <v>453</v>
      </c>
      <c r="V60" s="48"/>
      <c r="W60" s="48"/>
      <c r="X60" s="48"/>
      <c r="Y60" s="48"/>
      <c r="Z60" s="48"/>
      <c r="AA60" s="48"/>
      <c r="AB60" s="48"/>
      <c r="AC60" s="48"/>
      <c r="AD60" s="59"/>
      <c r="AE60" s="59"/>
      <c r="AF60" s="48"/>
      <c r="AG60" s="48"/>
      <c r="AH60" s="59"/>
      <c r="AI60" s="59">
        <v>25899.279999999999</v>
      </c>
      <c r="AJ60" s="59">
        <v>0</v>
      </c>
      <c r="AK60" s="59">
        <v>25899.279999999999</v>
      </c>
      <c r="AL60" s="59">
        <f>AK60+AJ60</f>
        <v>25899.279999999999</v>
      </c>
      <c r="AM60" s="48"/>
      <c r="AN60" s="48"/>
      <c r="AO60" s="48"/>
      <c r="AP60" s="48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85"/>
      <c r="BE60" s="85"/>
      <c r="BF60" s="52"/>
      <c r="BG60" s="52"/>
      <c r="BH60" s="52"/>
    </row>
    <row r="61" spans="1:60" s="2" customFormat="1" x14ac:dyDescent="0.25">
      <c r="A61" s="19">
        <v>13</v>
      </c>
      <c r="B61" s="48" t="s">
        <v>315</v>
      </c>
      <c r="C61" s="69" t="s">
        <v>314</v>
      </c>
      <c r="D61" s="48" t="s">
        <v>198</v>
      </c>
      <c r="E61" s="48" t="s">
        <v>131</v>
      </c>
      <c r="F61" s="48" t="s">
        <v>313</v>
      </c>
      <c r="G61" s="50"/>
      <c r="H61" s="73" t="s">
        <v>319</v>
      </c>
      <c r="I61" s="68" t="s">
        <v>318</v>
      </c>
      <c r="J61" s="48" t="s">
        <v>317</v>
      </c>
      <c r="K61" s="48" t="s">
        <v>309</v>
      </c>
      <c r="L61" s="59">
        <v>8900</v>
      </c>
      <c r="M61" s="50">
        <v>12944</v>
      </c>
      <c r="N61" s="48" t="s">
        <v>309</v>
      </c>
      <c r="O61" s="48" t="s">
        <v>227</v>
      </c>
      <c r="P61" s="48">
        <v>101</v>
      </c>
      <c r="Q61" s="48"/>
      <c r="R61" s="59"/>
      <c r="S61" s="59"/>
      <c r="T61" s="48" t="s">
        <v>316</v>
      </c>
      <c r="U61" s="48" t="s">
        <v>453</v>
      </c>
      <c r="V61" s="48"/>
      <c r="W61" s="48"/>
      <c r="X61" s="48"/>
      <c r="Y61" s="48"/>
      <c r="Z61" s="48"/>
      <c r="AA61" s="48"/>
      <c r="AB61" s="48"/>
      <c r="AC61" s="48"/>
      <c r="AD61" s="59"/>
      <c r="AE61" s="59"/>
      <c r="AF61" s="48"/>
      <c r="AG61" s="48"/>
      <c r="AH61" s="59"/>
      <c r="AI61" s="59">
        <v>8900</v>
      </c>
      <c r="AJ61" s="59">
        <v>0</v>
      </c>
      <c r="AK61" s="59">
        <v>8900</v>
      </c>
      <c r="AL61" s="59">
        <f>AK61+AJ61</f>
        <v>8900</v>
      </c>
      <c r="AM61" s="48"/>
      <c r="AN61" s="48"/>
      <c r="AO61" s="48"/>
      <c r="AP61" s="48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85"/>
      <c r="BE61" s="85"/>
      <c r="BF61" s="52"/>
      <c r="BG61" s="52"/>
      <c r="BH61" s="52"/>
    </row>
    <row r="62" spans="1:60" s="2" customFormat="1" x14ac:dyDescent="0.25">
      <c r="A62" s="19">
        <v>14</v>
      </c>
      <c r="B62" s="48" t="s">
        <v>329</v>
      </c>
      <c r="C62" s="69" t="s">
        <v>328</v>
      </c>
      <c r="D62" s="48" t="s">
        <v>198</v>
      </c>
      <c r="E62" s="48" t="s">
        <v>327</v>
      </c>
      <c r="F62" s="48" t="s">
        <v>326</v>
      </c>
      <c r="G62" s="50">
        <v>12935</v>
      </c>
      <c r="H62" s="57" t="s">
        <v>325</v>
      </c>
      <c r="I62" s="68" t="s">
        <v>324</v>
      </c>
      <c r="J62" s="48" t="s">
        <v>323</v>
      </c>
      <c r="K62" s="48" t="s">
        <v>322</v>
      </c>
      <c r="L62" s="59">
        <v>35000</v>
      </c>
      <c r="M62" s="50">
        <v>12989</v>
      </c>
      <c r="N62" s="48" t="s">
        <v>322</v>
      </c>
      <c r="O62" s="48" t="s">
        <v>321</v>
      </c>
      <c r="P62" s="48">
        <v>101</v>
      </c>
      <c r="Q62" s="48"/>
      <c r="R62" s="59"/>
      <c r="S62" s="59"/>
      <c r="T62" s="48" t="s">
        <v>320</v>
      </c>
      <c r="U62" s="48"/>
      <c r="V62" s="48"/>
      <c r="W62" s="48"/>
      <c r="X62" s="48"/>
      <c r="Y62" s="48"/>
      <c r="Z62" s="48"/>
      <c r="AA62" s="48"/>
      <c r="AB62" s="48"/>
      <c r="AC62" s="48"/>
      <c r="AD62" s="59"/>
      <c r="AE62" s="59"/>
      <c r="AF62" s="48"/>
      <c r="AG62" s="48"/>
      <c r="AH62" s="59"/>
      <c r="AI62" s="59">
        <v>35000</v>
      </c>
      <c r="AJ62" s="59">
        <v>0</v>
      </c>
      <c r="AK62" s="59">
        <v>0</v>
      </c>
      <c r="AL62" s="59">
        <v>0</v>
      </c>
      <c r="AM62" s="48"/>
      <c r="AN62" s="48"/>
      <c r="AO62" s="48"/>
      <c r="AP62" s="48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85"/>
      <c r="BE62" s="85"/>
      <c r="BF62" s="52"/>
      <c r="BG62" s="52"/>
      <c r="BH62" s="52"/>
    </row>
    <row r="63" spans="1:60" s="2" customFormat="1" x14ac:dyDescent="0.25">
      <c r="A63" s="19">
        <v>15</v>
      </c>
      <c r="B63" s="48" t="s">
        <v>336</v>
      </c>
      <c r="C63" s="69" t="s">
        <v>336</v>
      </c>
      <c r="D63" s="48" t="s">
        <v>335</v>
      </c>
      <c r="E63" s="48" t="s">
        <v>327</v>
      </c>
      <c r="F63" s="48" t="s">
        <v>334</v>
      </c>
      <c r="G63" s="50">
        <v>12972</v>
      </c>
      <c r="H63" s="68" t="s">
        <v>333</v>
      </c>
      <c r="I63" s="57" t="s">
        <v>332</v>
      </c>
      <c r="J63" s="48" t="s">
        <v>331</v>
      </c>
      <c r="K63" s="48" t="s">
        <v>330</v>
      </c>
      <c r="L63" s="59">
        <v>83000</v>
      </c>
      <c r="M63" s="50">
        <v>13012</v>
      </c>
      <c r="N63" s="48" t="s">
        <v>330</v>
      </c>
      <c r="O63" s="48" t="s">
        <v>321</v>
      </c>
      <c r="P63" s="48">
        <v>101</v>
      </c>
      <c r="Q63" s="48"/>
      <c r="R63" s="59"/>
      <c r="S63" s="59"/>
      <c r="T63" s="48" t="s">
        <v>139</v>
      </c>
      <c r="U63" s="48"/>
      <c r="V63" s="48"/>
      <c r="W63" s="48"/>
      <c r="X63" s="48"/>
      <c r="Y63" s="48"/>
      <c r="Z63" s="48"/>
      <c r="AA63" s="48"/>
      <c r="AB63" s="48"/>
      <c r="AC63" s="48"/>
      <c r="AD63" s="59"/>
      <c r="AE63" s="59"/>
      <c r="AF63" s="48"/>
      <c r="AG63" s="48"/>
      <c r="AH63" s="59"/>
      <c r="AI63" s="59">
        <v>83000</v>
      </c>
      <c r="AJ63" s="59"/>
      <c r="AK63" s="59">
        <v>51275.74</v>
      </c>
      <c r="AL63" s="59">
        <v>51275.74</v>
      </c>
      <c r="AM63" s="48"/>
      <c r="AN63" s="48"/>
      <c r="AO63" s="48"/>
      <c r="AP63" s="48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85"/>
      <c r="BE63" s="85"/>
      <c r="BF63" s="52"/>
      <c r="BG63" s="52"/>
      <c r="BH63" s="52"/>
    </row>
    <row r="64" spans="1:60" s="2" customFormat="1" x14ac:dyDescent="0.25">
      <c r="A64" s="19">
        <v>16</v>
      </c>
      <c r="B64" s="48" t="s">
        <v>344</v>
      </c>
      <c r="C64" s="69" t="s">
        <v>336</v>
      </c>
      <c r="D64" s="48" t="s">
        <v>343</v>
      </c>
      <c r="E64" s="48" t="s">
        <v>327</v>
      </c>
      <c r="F64" s="48" t="s">
        <v>342</v>
      </c>
      <c r="G64" s="50"/>
      <c r="H64" s="68" t="s">
        <v>341</v>
      </c>
      <c r="I64" s="68" t="s">
        <v>340</v>
      </c>
      <c r="J64" s="48" t="s">
        <v>339</v>
      </c>
      <c r="K64" s="48" t="s">
        <v>338</v>
      </c>
      <c r="L64" s="59">
        <v>420</v>
      </c>
      <c r="M64" s="50">
        <v>13026</v>
      </c>
      <c r="N64" s="48" t="s">
        <v>338</v>
      </c>
      <c r="O64" s="48" t="s">
        <v>337</v>
      </c>
      <c r="P64" s="48">
        <v>101</v>
      </c>
      <c r="Q64" s="48"/>
      <c r="R64" s="59"/>
      <c r="S64" s="59"/>
      <c r="T64" s="48" t="s">
        <v>139</v>
      </c>
      <c r="U64" s="48"/>
      <c r="V64" s="48"/>
      <c r="W64" s="48"/>
      <c r="X64" s="48"/>
      <c r="Y64" s="48"/>
      <c r="Z64" s="48"/>
      <c r="AA64" s="48"/>
      <c r="AB64" s="48"/>
      <c r="AC64" s="48"/>
      <c r="AD64" s="59"/>
      <c r="AE64" s="59"/>
      <c r="AF64" s="48"/>
      <c r="AG64" s="48"/>
      <c r="AH64" s="59"/>
      <c r="AI64" s="59">
        <v>420</v>
      </c>
      <c r="AJ64" s="59">
        <v>0</v>
      </c>
      <c r="AK64" s="59">
        <v>420</v>
      </c>
      <c r="AL64" s="59">
        <f>AK64+AJ64</f>
        <v>420</v>
      </c>
      <c r="AM64" s="48"/>
      <c r="AN64" s="48"/>
      <c r="AO64" s="48"/>
      <c r="AP64" s="48"/>
      <c r="AQ64" s="52"/>
      <c r="AR64" s="48" t="s">
        <v>345</v>
      </c>
      <c r="AS64" s="50">
        <v>13013</v>
      </c>
      <c r="AT64" s="48" t="s">
        <v>346</v>
      </c>
      <c r="AU64" s="50">
        <v>13013</v>
      </c>
      <c r="AV64" s="48" t="s">
        <v>346</v>
      </c>
      <c r="AW64" s="52"/>
      <c r="AX64" s="52"/>
      <c r="AY64" s="52"/>
      <c r="AZ64" s="52"/>
      <c r="BA64" s="52"/>
      <c r="BB64" s="52"/>
      <c r="BC64" s="52"/>
      <c r="BD64" s="85"/>
      <c r="BE64" s="85"/>
      <c r="BF64" s="52"/>
      <c r="BG64" s="52"/>
      <c r="BH64" s="52"/>
    </row>
    <row r="65" spans="1:60" s="2" customFormat="1" ht="30" x14ac:dyDescent="0.25">
      <c r="A65" s="19">
        <v>17</v>
      </c>
      <c r="B65" s="48" t="s">
        <v>347</v>
      </c>
      <c r="C65" s="69" t="s">
        <v>336</v>
      </c>
      <c r="D65" s="48" t="s">
        <v>217</v>
      </c>
      <c r="E65" s="48" t="s">
        <v>327</v>
      </c>
      <c r="F65" s="48" t="s">
        <v>216</v>
      </c>
      <c r="G65" s="50"/>
      <c r="H65" s="68" t="s">
        <v>348</v>
      </c>
      <c r="I65" s="68" t="s">
        <v>349</v>
      </c>
      <c r="J65" s="48" t="s">
        <v>213</v>
      </c>
      <c r="K65" s="48" t="s">
        <v>350</v>
      </c>
      <c r="L65" s="59">
        <v>23115</v>
      </c>
      <c r="M65" s="50">
        <v>13039</v>
      </c>
      <c r="N65" s="48" t="s">
        <v>350</v>
      </c>
      <c r="O65" s="48" t="s">
        <v>351</v>
      </c>
      <c r="P65" s="48">
        <v>101</v>
      </c>
      <c r="Q65" s="48"/>
      <c r="R65" s="59"/>
      <c r="S65" s="59"/>
      <c r="T65" s="48" t="s">
        <v>139</v>
      </c>
      <c r="U65" s="48"/>
      <c r="V65" s="48"/>
      <c r="W65" s="48"/>
      <c r="X65" s="48"/>
      <c r="Y65" s="48"/>
      <c r="Z65" s="48"/>
      <c r="AA65" s="48"/>
      <c r="AB65" s="48"/>
      <c r="AC65" s="48"/>
      <c r="AD65" s="59"/>
      <c r="AE65" s="59"/>
      <c r="AF65" s="48"/>
      <c r="AG65" s="48"/>
      <c r="AH65" s="59"/>
      <c r="AI65" s="59">
        <f>'SEFIN LICITAÇÕES NOV 2021'!L65</f>
        <v>23115</v>
      </c>
      <c r="AJ65" s="59">
        <v>0</v>
      </c>
      <c r="AK65" s="59">
        <v>11557.5</v>
      </c>
      <c r="AL65" s="59">
        <f>AK65+AJ65</f>
        <v>11557.5</v>
      </c>
      <c r="AM65" s="48"/>
      <c r="AN65" s="48"/>
      <c r="AO65" s="48"/>
      <c r="AP65" s="48"/>
      <c r="AQ65" s="52"/>
      <c r="AR65" s="48" t="s">
        <v>352</v>
      </c>
      <c r="AS65" s="50">
        <v>13035</v>
      </c>
      <c r="AT65" s="48" t="s">
        <v>350</v>
      </c>
      <c r="AU65" s="50">
        <v>13035</v>
      </c>
      <c r="AV65" s="48" t="s">
        <v>350</v>
      </c>
      <c r="AW65" s="52"/>
      <c r="AX65" s="52"/>
      <c r="AY65" s="52"/>
      <c r="AZ65" s="52"/>
      <c r="BA65" s="52"/>
      <c r="BB65" s="52"/>
      <c r="BC65" s="52"/>
      <c r="BD65" s="85"/>
      <c r="BE65" s="85"/>
      <c r="BF65" s="52"/>
      <c r="BG65" s="52"/>
      <c r="BH65" s="52"/>
    </row>
    <row r="66" spans="1:60" s="2" customFormat="1" ht="30" x14ac:dyDescent="0.25">
      <c r="A66" s="19">
        <v>18</v>
      </c>
      <c r="B66" s="48" t="s">
        <v>353</v>
      </c>
      <c r="C66" s="69" t="s">
        <v>354</v>
      </c>
      <c r="D66" s="48" t="s">
        <v>343</v>
      </c>
      <c r="E66" s="48" t="s">
        <v>327</v>
      </c>
      <c r="F66" s="48" t="s">
        <v>355</v>
      </c>
      <c r="G66" s="50"/>
      <c r="H66" s="68" t="s">
        <v>356</v>
      </c>
      <c r="I66" s="68" t="s">
        <v>357</v>
      </c>
      <c r="J66" s="48" t="s">
        <v>358</v>
      </c>
      <c r="K66" s="48" t="s">
        <v>359</v>
      </c>
      <c r="L66" s="59">
        <v>0</v>
      </c>
      <c r="M66" s="50">
        <v>13041</v>
      </c>
      <c r="N66" s="48" t="s">
        <v>359</v>
      </c>
      <c r="O66" s="49">
        <v>44561</v>
      </c>
      <c r="P66" s="48">
        <v>101</v>
      </c>
      <c r="Q66" s="48"/>
      <c r="R66" s="59"/>
      <c r="S66" s="59"/>
      <c r="T66" s="48" t="s">
        <v>139</v>
      </c>
      <c r="U66" s="48"/>
      <c r="V66" s="48"/>
      <c r="W66" s="48"/>
      <c r="X66" s="48"/>
      <c r="Y66" s="48"/>
      <c r="Z66" s="48"/>
      <c r="AA66" s="48"/>
      <c r="AB66" s="48"/>
      <c r="AC66" s="48"/>
      <c r="AD66" s="59"/>
      <c r="AE66" s="59"/>
      <c r="AF66" s="48"/>
      <c r="AG66" s="48"/>
      <c r="AH66" s="59"/>
      <c r="AI66" s="59">
        <f>'SEFIN LICITAÇÕES NOV 2021'!L66</f>
        <v>0</v>
      </c>
      <c r="AJ66" s="59">
        <v>0</v>
      </c>
      <c r="AK66" s="59">
        <v>0</v>
      </c>
      <c r="AL66" s="59">
        <v>0</v>
      </c>
      <c r="AM66" s="48"/>
      <c r="AN66" s="48"/>
      <c r="AO66" s="48"/>
      <c r="AP66" s="48"/>
      <c r="AQ66" s="52"/>
      <c r="AR66" s="48" t="s">
        <v>345</v>
      </c>
      <c r="AS66" s="50">
        <v>13038</v>
      </c>
      <c r="AT66" s="48" t="s">
        <v>360</v>
      </c>
      <c r="AU66" s="50">
        <v>13038</v>
      </c>
      <c r="AV66" s="48" t="s">
        <v>360</v>
      </c>
      <c r="AW66" s="52"/>
      <c r="AX66" s="52"/>
      <c r="AY66" s="52"/>
      <c r="AZ66" s="52"/>
      <c r="BA66" s="52"/>
      <c r="BB66" s="52"/>
      <c r="BC66" s="52"/>
      <c r="BD66" s="85"/>
      <c r="BE66" s="85"/>
      <c r="BF66" s="52"/>
      <c r="BG66" s="52"/>
      <c r="BH66" s="52"/>
    </row>
    <row r="67" spans="1:60" s="2" customFormat="1" ht="30" x14ac:dyDescent="0.25">
      <c r="A67" s="19">
        <v>19</v>
      </c>
      <c r="B67" s="48" t="s">
        <v>361</v>
      </c>
      <c r="C67" s="69" t="s">
        <v>362</v>
      </c>
      <c r="D67" s="48" t="s">
        <v>171</v>
      </c>
      <c r="E67" s="48" t="s">
        <v>327</v>
      </c>
      <c r="F67" s="48" t="s">
        <v>363</v>
      </c>
      <c r="G67" s="50">
        <v>12833</v>
      </c>
      <c r="H67" s="68" t="s">
        <v>364</v>
      </c>
      <c r="I67" s="68" t="s">
        <v>365</v>
      </c>
      <c r="J67" s="48" t="s">
        <v>366</v>
      </c>
      <c r="K67" s="48" t="s">
        <v>367</v>
      </c>
      <c r="L67" s="59">
        <v>27000</v>
      </c>
      <c r="M67" s="50">
        <v>13098</v>
      </c>
      <c r="N67" s="48" t="s">
        <v>367</v>
      </c>
      <c r="O67" s="49">
        <v>44561</v>
      </c>
      <c r="P67" s="48">
        <v>101</v>
      </c>
      <c r="Q67" s="48"/>
      <c r="R67" s="59"/>
      <c r="S67" s="59"/>
      <c r="T67" s="48" t="s">
        <v>368</v>
      </c>
      <c r="U67" s="48"/>
      <c r="V67" s="48"/>
      <c r="W67" s="48"/>
      <c r="X67" s="48"/>
      <c r="Y67" s="48"/>
      <c r="Z67" s="48"/>
      <c r="AA67" s="48"/>
      <c r="AB67" s="48"/>
      <c r="AC67" s="48"/>
      <c r="AD67" s="59"/>
      <c r="AE67" s="59"/>
      <c r="AF67" s="48"/>
      <c r="AG67" s="48"/>
      <c r="AH67" s="59"/>
      <c r="AI67" s="59">
        <f>'SEFIN LICITAÇÕES NOV 2021'!L67</f>
        <v>27000</v>
      </c>
      <c r="AJ67" s="59">
        <v>0</v>
      </c>
      <c r="AK67" s="59">
        <v>8100</v>
      </c>
      <c r="AL67" s="59">
        <v>8100</v>
      </c>
      <c r="AM67" s="48" t="s">
        <v>369</v>
      </c>
      <c r="AN67" s="50">
        <v>12920</v>
      </c>
      <c r="AO67" s="48" t="s">
        <v>308</v>
      </c>
      <c r="AP67" s="50">
        <v>12920</v>
      </c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85"/>
      <c r="BE67" s="85"/>
      <c r="BF67" s="52"/>
      <c r="BG67" s="52"/>
      <c r="BH67" s="52"/>
    </row>
    <row r="68" spans="1:60" s="2" customFormat="1" ht="60" x14ac:dyDescent="0.25">
      <c r="A68" s="19">
        <v>20</v>
      </c>
      <c r="B68" s="48" t="s">
        <v>370</v>
      </c>
      <c r="C68" s="69" t="s">
        <v>354</v>
      </c>
      <c r="D68" s="48" t="s">
        <v>217</v>
      </c>
      <c r="E68" s="48" t="s">
        <v>327</v>
      </c>
      <c r="F68" s="48" t="s">
        <v>371</v>
      </c>
      <c r="G68" s="50"/>
      <c r="H68" s="68" t="s">
        <v>372</v>
      </c>
      <c r="I68" s="68" t="s">
        <v>373</v>
      </c>
      <c r="J68" s="48" t="s">
        <v>374</v>
      </c>
      <c r="K68" s="48" t="s">
        <v>375</v>
      </c>
      <c r="L68" s="59">
        <v>3180800</v>
      </c>
      <c r="M68" s="50">
        <v>13105</v>
      </c>
      <c r="N68" s="48" t="s">
        <v>375</v>
      </c>
      <c r="O68" s="48" t="s">
        <v>376</v>
      </c>
      <c r="P68" s="48">
        <v>101</v>
      </c>
      <c r="Q68" s="48"/>
      <c r="R68" s="59"/>
      <c r="S68" s="59"/>
      <c r="T68" s="48" t="s">
        <v>139</v>
      </c>
      <c r="U68" s="48"/>
      <c r="V68" s="48"/>
      <c r="W68" s="48"/>
      <c r="X68" s="48"/>
      <c r="Y68" s="48"/>
      <c r="Z68" s="48"/>
      <c r="AA68" s="48"/>
      <c r="AB68" s="48"/>
      <c r="AC68" s="48"/>
      <c r="AD68" s="59"/>
      <c r="AE68" s="59"/>
      <c r="AF68" s="48"/>
      <c r="AG68" s="48"/>
      <c r="AH68" s="59"/>
      <c r="AI68" s="59">
        <f>'SEFIN LICITAÇÕES NOV 2021'!L68</f>
        <v>3180800</v>
      </c>
      <c r="AJ68" s="59">
        <v>0</v>
      </c>
      <c r="AK68" s="59">
        <v>596400</v>
      </c>
      <c r="AL68" s="59">
        <f>AK68+AJ68</f>
        <v>596400</v>
      </c>
      <c r="AM68" s="48"/>
      <c r="AN68" s="48"/>
      <c r="AO68" s="48"/>
      <c r="AP68" s="48"/>
      <c r="AQ68" s="52"/>
      <c r="AR68" s="48" t="s">
        <v>377</v>
      </c>
      <c r="AS68" s="50">
        <v>13090</v>
      </c>
      <c r="AT68" s="48" t="s">
        <v>378</v>
      </c>
      <c r="AU68" s="50">
        <v>13090</v>
      </c>
      <c r="AV68" s="48" t="s">
        <v>378</v>
      </c>
      <c r="AW68" s="52"/>
      <c r="AX68" s="52"/>
      <c r="AY68" s="52"/>
      <c r="AZ68" s="52"/>
      <c r="BA68" s="52"/>
      <c r="BB68" s="52"/>
      <c r="BC68" s="52"/>
      <c r="BD68" s="85"/>
      <c r="BE68" s="85"/>
      <c r="BF68" s="52"/>
      <c r="BG68" s="52"/>
      <c r="BH68" s="52"/>
    </row>
    <row r="69" spans="1:60" s="2" customFormat="1" ht="30" x14ac:dyDescent="0.25">
      <c r="A69" s="19">
        <v>21</v>
      </c>
      <c r="B69" s="48" t="s">
        <v>379</v>
      </c>
      <c r="C69" s="69" t="s">
        <v>380</v>
      </c>
      <c r="D69" s="48" t="s">
        <v>381</v>
      </c>
      <c r="E69" s="48" t="s">
        <v>327</v>
      </c>
      <c r="F69" s="48" t="s">
        <v>382</v>
      </c>
      <c r="G69" s="50">
        <v>13078</v>
      </c>
      <c r="H69" s="57" t="s">
        <v>383</v>
      </c>
      <c r="I69" s="68" t="s">
        <v>384</v>
      </c>
      <c r="J69" s="48" t="s">
        <v>385</v>
      </c>
      <c r="K69" s="48" t="s">
        <v>375</v>
      </c>
      <c r="L69" s="59">
        <v>2103.3000000000002</v>
      </c>
      <c r="M69" s="50">
        <v>13106</v>
      </c>
      <c r="N69" s="48" t="s">
        <v>375</v>
      </c>
      <c r="O69" s="48" t="s">
        <v>321</v>
      </c>
      <c r="P69" s="48">
        <v>101</v>
      </c>
      <c r="Q69" s="48"/>
      <c r="R69" s="59"/>
      <c r="S69" s="59"/>
      <c r="T69" s="48" t="s">
        <v>368</v>
      </c>
      <c r="U69" s="48"/>
      <c r="V69" s="48"/>
      <c r="W69" s="48"/>
      <c r="X69" s="48"/>
      <c r="Y69" s="48"/>
      <c r="Z69" s="48"/>
      <c r="AA69" s="48"/>
      <c r="AB69" s="48"/>
      <c r="AC69" s="48"/>
      <c r="AD69" s="59"/>
      <c r="AE69" s="59"/>
      <c r="AF69" s="48"/>
      <c r="AG69" s="48"/>
      <c r="AH69" s="59"/>
      <c r="AI69" s="59">
        <f>'SEFIN LICITAÇÕES NOV 2021'!L69</f>
        <v>2103.3000000000002</v>
      </c>
      <c r="AJ69" s="59">
        <v>0</v>
      </c>
      <c r="AK69" s="59">
        <v>875.8</v>
      </c>
      <c r="AL69" s="59">
        <f>AK69+AJ69</f>
        <v>875.8</v>
      </c>
      <c r="AM69" s="48"/>
      <c r="AN69" s="48"/>
      <c r="AO69" s="48"/>
      <c r="AP69" s="48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85"/>
      <c r="BE69" s="85"/>
      <c r="BF69" s="52"/>
      <c r="BG69" s="52"/>
      <c r="BH69" s="52"/>
    </row>
    <row r="70" spans="1:60" s="2" customFormat="1" ht="30" x14ac:dyDescent="0.25">
      <c r="A70" s="19">
        <v>22</v>
      </c>
      <c r="B70" s="48" t="s">
        <v>386</v>
      </c>
      <c r="C70" s="68">
        <v>26266</v>
      </c>
      <c r="D70" s="48" t="s">
        <v>343</v>
      </c>
      <c r="E70" s="48" t="s">
        <v>327</v>
      </c>
      <c r="F70" s="48" t="s">
        <v>387</v>
      </c>
      <c r="G70" s="50"/>
      <c r="H70" s="57" t="s">
        <v>388</v>
      </c>
      <c r="I70" s="68" t="s">
        <v>389</v>
      </c>
      <c r="J70" s="48" t="s">
        <v>390</v>
      </c>
      <c r="K70" s="48" t="s">
        <v>391</v>
      </c>
      <c r="L70" s="59">
        <v>0</v>
      </c>
      <c r="M70" s="50">
        <v>13125</v>
      </c>
      <c r="N70" s="48" t="s">
        <v>391</v>
      </c>
      <c r="O70" s="48" t="s">
        <v>392</v>
      </c>
      <c r="P70" s="48">
        <v>101</v>
      </c>
      <c r="Q70" s="48"/>
      <c r="R70" s="59"/>
      <c r="S70" s="59"/>
      <c r="T70" s="48" t="s">
        <v>139</v>
      </c>
      <c r="U70" s="48"/>
      <c r="V70" s="48"/>
      <c r="W70" s="48"/>
      <c r="X70" s="48"/>
      <c r="Y70" s="48"/>
      <c r="Z70" s="48"/>
      <c r="AA70" s="48"/>
      <c r="AB70" s="48"/>
      <c r="AC70" s="48"/>
      <c r="AD70" s="59"/>
      <c r="AE70" s="59"/>
      <c r="AF70" s="48"/>
      <c r="AG70" s="48"/>
      <c r="AH70" s="59"/>
      <c r="AI70" s="59">
        <f>'SEFIN LICITAÇÕES NOV 2021'!L70</f>
        <v>0</v>
      </c>
      <c r="AJ70" s="59">
        <v>0</v>
      </c>
      <c r="AK70" s="59">
        <v>0</v>
      </c>
      <c r="AL70" s="59">
        <v>0</v>
      </c>
      <c r="AM70" s="48"/>
      <c r="AN70" s="48"/>
      <c r="AO70" s="48"/>
      <c r="AP70" s="48"/>
      <c r="AQ70" s="52"/>
      <c r="AR70" s="48" t="s">
        <v>393</v>
      </c>
      <c r="AS70" s="50">
        <v>13111</v>
      </c>
      <c r="AT70" s="48" t="s">
        <v>394</v>
      </c>
      <c r="AU70" s="50">
        <v>13111</v>
      </c>
      <c r="AV70" s="48" t="s">
        <v>394</v>
      </c>
      <c r="AW70" s="52"/>
      <c r="AX70" s="52"/>
      <c r="AY70" s="52"/>
      <c r="AZ70" s="52"/>
      <c r="BA70" s="52"/>
      <c r="BB70" s="52"/>
      <c r="BC70" s="52"/>
      <c r="BD70" s="85"/>
      <c r="BE70" s="85"/>
      <c r="BF70" s="52"/>
      <c r="BG70" s="52"/>
      <c r="BH70" s="52"/>
    </row>
    <row r="71" spans="1:60" s="2" customFormat="1" ht="30" x14ac:dyDescent="0.25">
      <c r="A71" s="19">
        <v>23</v>
      </c>
      <c r="B71" s="48" t="s">
        <v>395</v>
      </c>
      <c r="C71" s="69" t="s">
        <v>396</v>
      </c>
      <c r="D71" s="48" t="s">
        <v>171</v>
      </c>
      <c r="E71" s="48" t="s">
        <v>327</v>
      </c>
      <c r="F71" s="48" t="s">
        <v>397</v>
      </c>
      <c r="G71" s="50">
        <v>12862</v>
      </c>
      <c r="H71" s="57" t="s">
        <v>398</v>
      </c>
      <c r="I71" s="57" t="s">
        <v>399</v>
      </c>
      <c r="J71" s="48" t="s">
        <v>400</v>
      </c>
      <c r="K71" s="48" t="s">
        <v>401</v>
      </c>
      <c r="L71" s="59">
        <v>61102.5</v>
      </c>
      <c r="M71" s="50">
        <v>13130</v>
      </c>
      <c r="N71" s="48" t="s">
        <v>401</v>
      </c>
      <c r="O71" s="48" t="s">
        <v>402</v>
      </c>
      <c r="P71" s="48">
        <v>101</v>
      </c>
      <c r="Q71" s="48"/>
      <c r="R71" s="59"/>
      <c r="S71" s="59"/>
      <c r="T71" s="48" t="s">
        <v>139</v>
      </c>
      <c r="U71" s="48"/>
      <c r="V71" s="48"/>
      <c r="W71" s="48"/>
      <c r="X71" s="48"/>
      <c r="Y71" s="48"/>
      <c r="Z71" s="48"/>
      <c r="AA71" s="48"/>
      <c r="AB71" s="48"/>
      <c r="AC71" s="48"/>
      <c r="AD71" s="59"/>
      <c r="AE71" s="59"/>
      <c r="AF71" s="48"/>
      <c r="AG71" s="48"/>
      <c r="AH71" s="59"/>
      <c r="AI71" s="59">
        <f>'SEFIN LICITAÇÕES NOV 2021'!L71</f>
        <v>61102.5</v>
      </c>
      <c r="AJ71" s="59">
        <v>0</v>
      </c>
      <c r="AK71" s="59">
        <v>19967.689999999999</v>
      </c>
      <c r="AL71" s="59">
        <f>AK71+AJ711</f>
        <v>19967.689999999999</v>
      </c>
      <c r="AM71" s="48" t="s">
        <v>369</v>
      </c>
      <c r="AN71" s="50">
        <v>12887</v>
      </c>
      <c r="AO71" s="48" t="s">
        <v>403</v>
      </c>
      <c r="AP71" s="50">
        <v>12887</v>
      </c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85"/>
      <c r="BE71" s="85"/>
      <c r="BF71" s="52"/>
      <c r="BG71" s="52"/>
      <c r="BH71" s="52"/>
    </row>
    <row r="72" spans="1:60" s="2" customFormat="1" x14ac:dyDescent="0.25">
      <c r="A72" s="19">
        <v>24</v>
      </c>
      <c r="B72" s="48" t="s">
        <v>404</v>
      </c>
      <c r="C72" s="69" t="s">
        <v>354</v>
      </c>
      <c r="D72" s="48" t="s">
        <v>198</v>
      </c>
      <c r="E72" s="48" t="s">
        <v>327</v>
      </c>
      <c r="F72" s="48" t="s">
        <v>326</v>
      </c>
      <c r="G72" s="50">
        <v>13108</v>
      </c>
      <c r="H72" s="57" t="s">
        <v>405</v>
      </c>
      <c r="I72" s="68" t="s">
        <v>406</v>
      </c>
      <c r="J72" s="48" t="s">
        <v>407</v>
      </c>
      <c r="K72" s="48" t="s">
        <v>408</v>
      </c>
      <c r="L72" s="59">
        <v>51000</v>
      </c>
      <c r="M72" s="50">
        <v>13136</v>
      </c>
      <c r="N72" s="48" t="s">
        <v>408</v>
      </c>
      <c r="O72" s="49">
        <v>44561</v>
      </c>
      <c r="P72" s="48">
        <v>101</v>
      </c>
      <c r="Q72" s="48"/>
      <c r="R72" s="59"/>
      <c r="S72" s="59"/>
      <c r="T72" s="48" t="s">
        <v>320</v>
      </c>
      <c r="U72" s="48"/>
      <c r="V72" s="48"/>
      <c r="W72" s="48"/>
      <c r="X72" s="48"/>
      <c r="Y72" s="48"/>
      <c r="Z72" s="48"/>
      <c r="AA72" s="48"/>
      <c r="AB72" s="48"/>
      <c r="AC72" s="48"/>
      <c r="AD72" s="59"/>
      <c r="AE72" s="59"/>
      <c r="AF72" s="48"/>
      <c r="AG72" s="48"/>
      <c r="AH72" s="59"/>
      <c r="AI72" s="59">
        <f>'SEFIN LICITAÇÕES NOV 2021'!L72</f>
        <v>51000</v>
      </c>
      <c r="AJ72" s="59">
        <v>0</v>
      </c>
      <c r="AK72" s="59">
        <v>0</v>
      </c>
      <c r="AL72" s="59">
        <v>0</v>
      </c>
      <c r="AM72" s="48"/>
      <c r="AN72" s="48"/>
      <c r="AO72" s="48"/>
      <c r="AP72" s="48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85"/>
      <c r="BE72" s="85"/>
      <c r="BF72" s="52"/>
      <c r="BG72" s="52"/>
      <c r="BH72" s="52"/>
    </row>
    <row r="73" spans="1:60" s="2" customFormat="1" x14ac:dyDescent="0.25">
      <c r="A73" s="19">
        <v>25</v>
      </c>
      <c r="B73" s="48" t="s">
        <v>404</v>
      </c>
      <c r="C73" s="69" t="s">
        <v>354</v>
      </c>
      <c r="D73" s="48" t="s">
        <v>198</v>
      </c>
      <c r="E73" s="48" t="s">
        <v>327</v>
      </c>
      <c r="F73" s="48" t="s">
        <v>409</v>
      </c>
      <c r="G73" s="50">
        <v>13108</v>
      </c>
      <c r="H73" s="57" t="s">
        <v>410</v>
      </c>
      <c r="I73" s="57" t="s">
        <v>411</v>
      </c>
      <c r="J73" s="48" t="s">
        <v>412</v>
      </c>
      <c r="K73" s="48" t="s">
        <v>408</v>
      </c>
      <c r="L73" s="59">
        <v>140000</v>
      </c>
      <c r="M73" s="50">
        <v>13136</v>
      </c>
      <c r="N73" s="48" t="s">
        <v>408</v>
      </c>
      <c r="O73" s="49">
        <v>44561</v>
      </c>
      <c r="P73" s="48">
        <v>101</v>
      </c>
      <c r="Q73" s="48"/>
      <c r="R73" s="59"/>
      <c r="S73" s="59"/>
      <c r="T73" s="48" t="s">
        <v>320</v>
      </c>
      <c r="U73" s="48"/>
      <c r="V73" s="48"/>
      <c r="W73" s="48"/>
      <c r="X73" s="48"/>
      <c r="Y73" s="48"/>
      <c r="Z73" s="48"/>
      <c r="AA73" s="48"/>
      <c r="AB73" s="48"/>
      <c r="AC73" s="48"/>
      <c r="AD73" s="59"/>
      <c r="AE73" s="59"/>
      <c r="AF73" s="48"/>
      <c r="AG73" s="48"/>
      <c r="AH73" s="59"/>
      <c r="AI73" s="59">
        <f>'SEFIN LICITAÇÕES NOV 2021'!L73</f>
        <v>140000</v>
      </c>
      <c r="AJ73" s="59">
        <v>0</v>
      </c>
      <c r="AK73" s="59">
        <v>0</v>
      </c>
      <c r="AL73" s="59">
        <v>0</v>
      </c>
      <c r="AM73" s="48"/>
      <c r="AN73" s="48"/>
      <c r="AO73" s="48"/>
      <c r="AP73" s="48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85"/>
      <c r="BE73" s="85"/>
      <c r="BF73" s="52"/>
      <c r="BG73" s="52"/>
      <c r="BH73" s="52"/>
    </row>
    <row r="74" spans="1:60" s="2" customFormat="1" ht="30" x14ac:dyDescent="0.25">
      <c r="A74" s="19">
        <v>26</v>
      </c>
      <c r="B74" s="48" t="s">
        <v>413</v>
      </c>
      <c r="C74" s="69" t="s">
        <v>414</v>
      </c>
      <c r="D74" s="48" t="s">
        <v>217</v>
      </c>
      <c r="E74" s="48" t="s">
        <v>327</v>
      </c>
      <c r="F74" s="48" t="s">
        <v>415</v>
      </c>
      <c r="G74" s="50"/>
      <c r="H74" s="57" t="s">
        <v>416</v>
      </c>
      <c r="I74" s="68" t="s">
        <v>297</v>
      </c>
      <c r="J74" s="48" t="s">
        <v>417</v>
      </c>
      <c r="K74" s="48" t="s">
        <v>418</v>
      </c>
      <c r="L74" s="59">
        <v>350000</v>
      </c>
      <c r="M74" s="50">
        <v>13144</v>
      </c>
      <c r="N74" s="48" t="s">
        <v>418</v>
      </c>
      <c r="O74" s="49">
        <v>44807</v>
      </c>
      <c r="P74" s="48">
        <v>101</v>
      </c>
      <c r="Q74" s="48"/>
      <c r="R74" s="59"/>
      <c r="S74" s="59"/>
      <c r="T74" s="48" t="s">
        <v>139</v>
      </c>
      <c r="U74" s="48"/>
      <c r="V74" s="48"/>
      <c r="W74" s="48"/>
      <c r="X74" s="48"/>
      <c r="Y74" s="48"/>
      <c r="Z74" s="48"/>
      <c r="AA74" s="48"/>
      <c r="AB74" s="48"/>
      <c r="AC74" s="48"/>
      <c r="AD74" s="59"/>
      <c r="AE74" s="59"/>
      <c r="AF74" s="48"/>
      <c r="AG74" s="48"/>
      <c r="AH74" s="59"/>
      <c r="AI74" s="59">
        <v>350000</v>
      </c>
      <c r="AJ74" s="59">
        <v>0</v>
      </c>
      <c r="AK74" s="59">
        <v>55.42</v>
      </c>
      <c r="AL74" s="59">
        <f>AK74+AJ74</f>
        <v>55.42</v>
      </c>
      <c r="AM74" s="48"/>
      <c r="AN74" s="48"/>
      <c r="AO74" s="48"/>
      <c r="AP74" s="48"/>
      <c r="AQ74" s="52"/>
      <c r="AR74" s="48" t="s">
        <v>377</v>
      </c>
      <c r="AS74" s="50">
        <v>13124</v>
      </c>
      <c r="AT74" s="48" t="s">
        <v>391</v>
      </c>
      <c r="AU74" s="50">
        <v>13124</v>
      </c>
      <c r="AV74" s="48" t="s">
        <v>391</v>
      </c>
      <c r="AW74" s="52"/>
      <c r="AX74" s="52"/>
      <c r="AY74" s="52"/>
      <c r="AZ74" s="52"/>
      <c r="BA74" s="52"/>
      <c r="BB74" s="52"/>
      <c r="BC74" s="52"/>
      <c r="BD74" s="85"/>
      <c r="BE74" s="85"/>
      <c r="BF74" s="52"/>
      <c r="BG74" s="52"/>
      <c r="BH74" s="52"/>
    </row>
    <row r="75" spans="1:60" s="2" customFormat="1" ht="45" x14ac:dyDescent="0.25">
      <c r="A75" s="19">
        <v>27</v>
      </c>
      <c r="B75" s="48" t="s">
        <v>419</v>
      </c>
      <c r="C75" s="69" t="s">
        <v>420</v>
      </c>
      <c r="D75" s="48" t="s">
        <v>171</v>
      </c>
      <c r="E75" s="48" t="s">
        <v>327</v>
      </c>
      <c r="F75" s="48" t="s">
        <v>421</v>
      </c>
      <c r="G75" s="50">
        <v>12937</v>
      </c>
      <c r="H75" s="68" t="s">
        <v>422</v>
      </c>
      <c r="I75" s="68" t="s">
        <v>423</v>
      </c>
      <c r="J75" s="48" t="s">
        <v>424</v>
      </c>
      <c r="K75" s="48" t="s">
        <v>425</v>
      </c>
      <c r="L75" s="59">
        <v>255000</v>
      </c>
      <c r="M75" s="50">
        <v>13149</v>
      </c>
      <c r="N75" s="48" t="s">
        <v>425</v>
      </c>
      <c r="O75" s="48" t="s">
        <v>426</v>
      </c>
      <c r="P75" s="48">
        <v>101</v>
      </c>
      <c r="Q75" s="48"/>
      <c r="R75" s="59"/>
      <c r="S75" s="59"/>
      <c r="T75" s="48" t="s">
        <v>139</v>
      </c>
      <c r="U75" s="48"/>
      <c r="V75" s="48"/>
      <c r="W75" s="48"/>
      <c r="X75" s="48"/>
      <c r="Y75" s="48"/>
      <c r="Z75" s="48"/>
      <c r="AA75" s="48"/>
      <c r="AB75" s="48"/>
      <c r="AC75" s="48"/>
      <c r="AD75" s="59"/>
      <c r="AE75" s="59"/>
      <c r="AF75" s="48"/>
      <c r="AG75" s="48"/>
      <c r="AH75" s="59"/>
      <c r="AI75" s="59">
        <v>255000</v>
      </c>
      <c r="AJ75" s="85">
        <v>0</v>
      </c>
      <c r="AK75" s="59">
        <v>0</v>
      </c>
      <c r="AL75" s="59">
        <v>0</v>
      </c>
      <c r="AM75" s="48" t="s">
        <v>336</v>
      </c>
      <c r="AN75" s="50">
        <v>12988</v>
      </c>
      <c r="AO75" s="48" t="s">
        <v>427</v>
      </c>
      <c r="AP75" s="50">
        <v>12988</v>
      </c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85"/>
      <c r="BE75" s="85"/>
      <c r="BF75" s="52"/>
      <c r="BG75" s="52"/>
      <c r="BH75" s="52"/>
    </row>
    <row r="76" spans="1:60" s="2" customFormat="1" x14ac:dyDescent="0.25">
      <c r="A76" s="19">
        <v>28</v>
      </c>
      <c r="B76" s="48" t="s">
        <v>428</v>
      </c>
      <c r="C76" s="69" t="s">
        <v>429</v>
      </c>
      <c r="D76" s="48" t="s">
        <v>198</v>
      </c>
      <c r="E76" s="48" t="s">
        <v>327</v>
      </c>
      <c r="F76" s="48" t="s">
        <v>430</v>
      </c>
      <c r="G76" s="50">
        <v>13136</v>
      </c>
      <c r="H76" s="57" t="s">
        <v>431</v>
      </c>
      <c r="I76" s="68" t="s">
        <v>432</v>
      </c>
      <c r="J76" s="48" t="s">
        <v>433</v>
      </c>
      <c r="K76" s="48" t="s">
        <v>434</v>
      </c>
      <c r="L76" s="59">
        <v>7990</v>
      </c>
      <c r="M76" s="50">
        <v>13155</v>
      </c>
      <c r="N76" s="48" t="s">
        <v>434</v>
      </c>
      <c r="O76" s="48" t="s">
        <v>435</v>
      </c>
      <c r="P76" s="48">
        <v>101</v>
      </c>
      <c r="Q76" s="48"/>
      <c r="R76" s="59"/>
      <c r="S76" s="59"/>
      <c r="T76" s="48" t="s">
        <v>139</v>
      </c>
      <c r="U76" s="48"/>
      <c r="V76" s="48"/>
      <c r="W76" s="48"/>
      <c r="X76" s="48"/>
      <c r="Y76" s="48"/>
      <c r="Z76" s="48"/>
      <c r="AA76" s="48"/>
      <c r="AB76" s="48"/>
      <c r="AC76" s="48"/>
      <c r="AD76" s="59"/>
      <c r="AE76" s="59"/>
      <c r="AF76" s="48"/>
      <c r="AG76" s="48"/>
      <c r="AH76" s="59"/>
      <c r="AI76" s="59">
        <v>7990</v>
      </c>
      <c r="AJ76" s="59">
        <v>0</v>
      </c>
      <c r="AK76" s="59">
        <v>0</v>
      </c>
      <c r="AL76" s="59">
        <v>0</v>
      </c>
      <c r="AM76" s="48"/>
      <c r="AN76" s="48"/>
      <c r="AO76" s="48"/>
      <c r="AP76" s="48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85"/>
      <c r="BE76" s="85"/>
      <c r="BF76" s="52"/>
      <c r="BG76" s="52"/>
      <c r="BH76" s="52"/>
    </row>
    <row r="77" spans="1:60" s="2" customFormat="1" ht="45.75" thickBot="1" x14ac:dyDescent="0.3">
      <c r="A77" s="29">
        <v>29</v>
      </c>
      <c r="B77" s="61" t="s">
        <v>436</v>
      </c>
      <c r="C77" s="70" t="s">
        <v>437</v>
      </c>
      <c r="D77" s="61" t="s">
        <v>343</v>
      </c>
      <c r="E77" s="61" t="s">
        <v>327</v>
      </c>
      <c r="F77" s="61" t="s">
        <v>438</v>
      </c>
      <c r="G77" s="62"/>
      <c r="H77" s="60" t="s">
        <v>439</v>
      </c>
      <c r="I77" s="74" t="s">
        <v>440</v>
      </c>
      <c r="J77" s="61" t="s">
        <v>441</v>
      </c>
      <c r="K77" s="61" t="s">
        <v>442</v>
      </c>
      <c r="L77" s="64">
        <v>16000</v>
      </c>
      <c r="M77" s="62">
        <v>13161</v>
      </c>
      <c r="N77" s="61" t="s">
        <v>442</v>
      </c>
      <c r="O77" s="61" t="s">
        <v>443</v>
      </c>
      <c r="P77" s="61">
        <v>101</v>
      </c>
      <c r="Q77" s="61"/>
      <c r="R77" s="64"/>
      <c r="S77" s="64"/>
      <c r="T77" s="61" t="s">
        <v>139</v>
      </c>
      <c r="U77" s="61"/>
      <c r="V77" s="61"/>
      <c r="W77" s="61"/>
      <c r="X77" s="61"/>
      <c r="Y77" s="61"/>
      <c r="Z77" s="61"/>
      <c r="AA77" s="61"/>
      <c r="AB77" s="61"/>
      <c r="AC77" s="61"/>
      <c r="AD77" s="64"/>
      <c r="AE77" s="64"/>
      <c r="AF77" s="61"/>
      <c r="AG77" s="61"/>
      <c r="AH77" s="64"/>
      <c r="AI77" s="64">
        <v>16000</v>
      </c>
      <c r="AJ77" s="64"/>
      <c r="AK77" s="64"/>
      <c r="AL77" s="64">
        <v>0</v>
      </c>
      <c r="AM77" s="61"/>
      <c r="AN77" s="61"/>
      <c r="AO77" s="61"/>
      <c r="AP77" s="61"/>
      <c r="AQ77" s="63"/>
      <c r="AR77" s="61" t="s">
        <v>345</v>
      </c>
      <c r="AS77" s="62">
        <v>13151</v>
      </c>
      <c r="AT77" s="61" t="s">
        <v>444</v>
      </c>
      <c r="AU77" s="62">
        <v>13151</v>
      </c>
      <c r="AV77" s="61" t="s">
        <v>444</v>
      </c>
      <c r="AW77" s="63"/>
      <c r="AX77" s="63"/>
      <c r="AY77" s="63"/>
      <c r="AZ77" s="63"/>
      <c r="BA77" s="63"/>
      <c r="BB77" s="63"/>
      <c r="BC77" s="63"/>
      <c r="BD77" s="89"/>
      <c r="BE77" s="89"/>
      <c r="BF77" s="63"/>
      <c r="BG77" s="63"/>
      <c r="BH77" s="63"/>
    </row>
    <row r="78" spans="1:60" ht="15.75" thickBot="1" x14ac:dyDescent="0.3">
      <c r="A78" s="30" t="s">
        <v>480</v>
      </c>
      <c r="B78" s="31"/>
      <c r="C78" s="31"/>
      <c r="D78" s="31"/>
      <c r="E78" s="32"/>
      <c r="F78" s="33"/>
      <c r="G78" s="33"/>
      <c r="H78" s="33"/>
      <c r="I78" s="33"/>
      <c r="J78" s="33"/>
      <c r="K78" s="33"/>
      <c r="L78" s="80">
        <f>SUM(L20:L77)</f>
        <v>9277690.2300000004</v>
      </c>
      <c r="M78" s="33"/>
      <c r="N78" s="33"/>
      <c r="O78" s="33"/>
      <c r="P78" s="33"/>
      <c r="Q78" s="33"/>
      <c r="R78" s="80">
        <f t="shared" ref="R78:S78" si="8">SUM(R20:R77)</f>
        <v>0</v>
      </c>
      <c r="S78" s="80">
        <f t="shared" si="8"/>
        <v>0</v>
      </c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80">
        <f t="shared" ref="AD78:AE78" si="9">SUM(AD20:AD77)</f>
        <v>454494.13</v>
      </c>
      <c r="AE78" s="80">
        <f t="shared" si="9"/>
        <v>927580.8</v>
      </c>
      <c r="AF78" s="34"/>
      <c r="AG78" s="34"/>
      <c r="AH78" s="80">
        <f t="shared" ref="AH78:AL78" si="10">SUM(AH20:AH77)</f>
        <v>459753.38639999996</v>
      </c>
      <c r="AI78" s="80">
        <f t="shared" si="10"/>
        <v>32487073.706400007</v>
      </c>
      <c r="AJ78" s="80">
        <f t="shared" si="10"/>
        <v>3194596.48</v>
      </c>
      <c r="AK78" s="80">
        <f t="shared" si="10"/>
        <v>3628280.05</v>
      </c>
      <c r="AL78" s="80">
        <f t="shared" si="10"/>
        <v>6897631.6400000006</v>
      </c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5"/>
      <c r="AX78" s="36"/>
      <c r="AY78" s="36"/>
      <c r="AZ78" s="36"/>
      <c r="BA78" s="36"/>
      <c r="BB78" s="36"/>
      <c r="BC78" s="36"/>
      <c r="BD78" s="80">
        <f>SUM(BD20:BD77)</f>
        <v>0</v>
      </c>
      <c r="BE78" s="80">
        <f>SUM(BE20:BE77)</f>
        <v>0</v>
      </c>
      <c r="BF78" s="36"/>
      <c r="BG78" s="36"/>
      <c r="BH78" s="37"/>
    </row>
    <row r="79" spans="1:60" x14ac:dyDescent="0.25">
      <c r="A79" s="12" t="s">
        <v>121</v>
      </c>
      <c r="B79" s="12"/>
      <c r="C79" s="12"/>
      <c r="D79" s="12"/>
      <c r="E79" s="12"/>
      <c r="F79" s="7"/>
      <c r="G79" s="7"/>
      <c r="H79" s="7"/>
      <c r="I79" s="7"/>
      <c r="J79" s="7"/>
      <c r="K79" s="7"/>
      <c r="L79" s="81"/>
      <c r="M79" s="8"/>
      <c r="N79" s="8"/>
      <c r="O79" s="8"/>
      <c r="P79" s="8"/>
      <c r="Q79" s="8"/>
      <c r="R79" s="81"/>
      <c r="S79" s="81"/>
      <c r="T79" s="8"/>
      <c r="U79" s="8"/>
      <c r="V79" s="8"/>
      <c r="W79" s="8"/>
      <c r="X79" s="8"/>
      <c r="Y79" s="8"/>
      <c r="Z79" s="8"/>
      <c r="AA79" s="8"/>
      <c r="AB79" s="8"/>
      <c r="AC79" s="8"/>
      <c r="AD79" s="81"/>
      <c r="AE79" s="81"/>
      <c r="AF79" s="9"/>
      <c r="AG79" s="9"/>
      <c r="AH79" s="81"/>
      <c r="AI79" s="81"/>
      <c r="AJ79" s="81"/>
      <c r="AK79" s="81"/>
      <c r="AL79" s="81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10"/>
      <c r="AX79" s="11"/>
      <c r="AY79" s="11"/>
      <c r="AZ79" s="11"/>
      <c r="BA79" s="11"/>
      <c r="BB79" s="11"/>
      <c r="BC79" s="11"/>
      <c r="BD79" s="90"/>
      <c r="BE79" s="90"/>
      <c r="BF79" s="11"/>
      <c r="BG79" s="11"/>
      <c r="BH79" s="11"/>
    </row>
    <row r="80" spans="1:60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81"/>
      <c r="M80" s="8"/>
      <c r="N80" s="8"/>
      <c r="O80" s="8"/>
      <c r="P80" s="8"/>
      <c r="Q80" s="8"/>
      <c r="R80" s="81"/>
      <c r="S80" s="81"/>
      <c r="T80" s="8"/>
      <c r="U80" s="8"/>
      <c r="V80" s="8"/>
      <c r="W80" s="8"/>
      <c r="X80" s="8"/>
      <c r="Y80" s="8"/>
      <c r="Z80" s="8"/>
      <c r="AA80" s="8"/>
      <c r="AB80" s="8"/>
      <c r="AC80" s="8"/>
      <c r="AD80" s="81"/>
      <c r="AE80" s="81"/>
      <c r="AF80" s="9"/>
      <c r="AG80" s="9"/>
      <c r="AH80" s="81"/>
      <c r="AI80" s="81"/>
      <c r="AJ80" s="81"/>
      <c r="AK80" s="81"/>
      <c r="AL80" s="81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10"/>
      <c r="AX80" s="11"/>
      <c r="AY80" s="11"/>
      <c r="AZ80" s="11"/>
      <c r="BA80" s="11"/>
      <c r="BB80" s="11"/>
      <c r="BC80" s="11"/>
      <c r="BD80" s="90"/>
      <c r="BE80" s="90"/>
      <c r="BF80" s="11"/>
      <c r="BG80" s="11"/>
      <c r="BH80" s="11"/>
    </row>
    <row r="82" spans="1:7" x14ac:dyDescent="0.25">
      <c r="A82" s="2" t="s">
        <v>473</v>
      </c>
      <c r="B82" s="2"/>
      <c r="C82" s="13"/>
      <c r="D82" s="2"/>
    </row>
    <row r="83" spans="1:7" x14ac:dyDescent="0.25">
      <c r="A83" s="2"/>
      <c r="B83" s="2"/>
      <c r="C83" s="13"/>
      <c r="D83" s="2"/>
    </row>
    <row r="84" spans="1:7" x14ac:dyDescent="0.25">
      <c r="A84" s="1" t="s">
        <v>474</v>
      </c>
      <c r="B84" s="1"/>
      <c r="C84" s="1"/>
      <c r="D84" s="1"/>
      <c r="E84" s="1"/>
      <c r="F84" s="1"/>
      <c r="G84" s="1"/>
    </row>
  </sheetData>
  <mergeCells count="255">
    <mergeCell ref="A78:E78"/>
    <mergeCell ref="AR56:AR57"/>
    <mergeCell ref="AS56:AS57"/>
    <mergeCell ref="AT56:AT57"/>
    <mergeCell ref="AU56:AU57"/>
    <mergeCell ref="AV56:AV57"/>
    <mergeCell ref="AP54:AP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AO46:AO49"/>
    <mergeCell ref="AP46:AP49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U55"/>
    <mergeCell ref="AO54:AO55"/>
    <mergeCell ref="S46:S49"/>
    <mergeCell ref="T46:T49"/>
    <mergeCell ref="U46:U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J50:J53"/>
    <mergeCell ref="K50:K53"/>
    <mergeCell ref="L50:L53"/>
    <mergeCell ref="M50:M53"/>
    <mergeCell ref="N50:N53"/>
    <mergeCell ref="O50:O53"/>
    <mergeCell ref="P50:P53"/>
    <mergeCell ref="Q50:Q53"/>
    <mergeCell ref="R50:R53"/>
    <mergeCell ref="S50:S53"/>
    <mergeCell ref="T50:T53"/>
    <mergeCell ref="U50:U53"/>
    <mergeCell ref="J46:J49"/>
    <mergeCell ref="K46:K49"/>
    <mergeCell ref="L46:L49"/>
    <mergeCell ref="M46:M49"/>
    <mergeCell ref="N46:N49"/>
    <mergeCell ref="O46:O49"/>
    <mergeCell ref="P46:P49"/>
    <mergeCell ref="R46:R49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BF42:BF45"/>
    <mergeCell ref="BG42:BG45"/>
    <mergeCell ref="BH42:BH45"/>
    <mergeCell ref="A42:A45"/>
    <mergeCell ref="B42:B45"/>
    <mergeCell ref="C42:C45"/>
    <mergeCell ref="D42:D45"/>
    <mergeCell ref="E42:E45"/>
    <mergeCell ref="F42:F45"/>
    <mergeCell ref="G42:G45"/>
    <mergeCell ref="H42:H45"/>
    <mergeCell ref="I42:I45"/>
    <mergeCell ref="AW42:AW45"/>
    <mergeCell ref="AX42:AX45"/>
    <mergeCell ref="AY42:AY45"/>
    <mergeCell ref="AZ42:AZ45"/>
    <mergeCell ref="BA42:BA45"/>
    <mergeCell ref="BB42:BB45"/>
    <mergeCell ref="BC42:BC45"/>
    <mergeCell ref="BD42:BD45"/>
    <mergeCell ref="BE42:BE45"/>
    <mergeCell ref="U42:U45"/>
    <mergeCell ref="AO42:AO45"/>
    <mergeCell ref="AP42:AP45"/>
    <mergeCell ref="AQ42:AQ45"/>
    <mergeCell ref="AR42:AR45"/>
    <mergeCell ref="AS42:AS45"/>
    <mergeCell ref="AT42:AT45"/>
    <mergeCell ref="AU42:AU45"/>
    <mergeCell ref="AV42:AV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S42:S45"/>
    <mergeCell ref="T42:T45"/>
    <mergeCell ref="P34:P38"/>
    <mergeCell ref="Q34:Q38"/>
    <mergeCell ref="R34:R38"/>
    <mergeCell ref="S34:S38"/>
    <mergeCell ref="U34:U38"/>
    <mergeCell ref="U20:U26"/>
    <mergeCell ref="U27:U33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U39:U41"/>
    <mergeCell ref="A84:G84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G20:G26"/>
    <mergeCell ref="H20:H26"/>
    <mergeCell ref="I20:I26"/>
    <mergeCell ref="J20:J26"/>
    <mergeCell ref="K20:K26"/>
    <mergeCell ref="O27:O33"/>
    <mergeCell ref="P27:P33"/>
    <mergeCell ref="L20:L26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A79:E79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A20:A26"/>
    <mergeCell ref="B20:B26"/>
    <mergeCell ref="M20:M26"/>
    <mergeCell ref="N20:N26"/>
    <mergeCell ref="O20:O26"/>
    <mergeCell ref="P20:P26"/>
    <mergeCell ref="J27:J33"/>
    <mergeCell ref="K27:K33"/>
    <mergeCell ref="L27:L33"/>
    <mergeCell ref="M27:M33"/>
    <mergeCell ref="N27:N33"/>
    <mergeCell ref="E27:E33"/>
    <mergeCell ref="F27:F33"/>
    <mergeCell ref="G27:G33"/>
    <mergeCell ref="BG17:BG18"/>
    <mergeCell ref="BH17:BH18"/>
    <mergeCell ref="AO16:AO18"/>
    <mergeCell ref="BD16:BD18"/>
    <mergeCell ref="H27:H33"/>
    <mergeCell ref="I27:I33"/>
    <mergeCell ref="Q27:Q33"/>
    <mergeCell ref="R27:R33"/>
    <mergeCell ref="S27:S33"/>
    <mergeCell ref="T27:T33"/>
    <mergeCell ref="Q20:Q26"/>
    <mergeCell ref="R20:R26"/>
    <mergeCell ref="S20:S26"/>
    <mergeCell ref="T20:T26"/>
    <mergeCell ref="N34:N38"/>
    <mergeCell ref="O34:O38"/>
    <mergeCell ref="I39:I41"/>
    <mergeCell ref="I34:I38"/>
    <mergeCell ref="C20:C26"/>
    <mergeCell ref="D20:D26"/>
    <mergeCell ref="F20:F26"/>
    <mergeCell ref="E20:E26"/>
    <mergeCell ref="D27:D33"/>
    <mergeCell ref="C27:C33"/>
    <mergeCell ref="H34:H38"/>
    <mergeCell ref="G34:G38"/>
    <mergeCell ref="G39:G41"/>
    <mergeCell ref="H39:H41"/>
    <mergeCell ref="B27:B33"/>
    <mergeCell ref="A27:A33"/>
    <mergeCell ref="A34:A38"/>
    <mergeCell ref="T34:T38"/>
    <mergeCell ref="T39:T41"/>
    <mergeCell ref="F39:F41"/>
    <mergeCell ref="E39:E41"/>
    <mergeCell ref="E34:E38"/>
    <mergeCell ref="D39:D41"/>
    <mergeCell ref="D34:D38"/>
    <mergeCell ref="C34:C38"/>
    <mergeCell ref="C39:C41"/>
    <mergeCell ref="B34:B38"/>
    <mergeCell ref="B39:B41"/>
    <mergeCell ref="A39:A41"/>
    <mergeCell ref="F34:F38"/>
    <mergeCell ref="J34:J38"/>
    <mergeCell ref="K34:K38"/>
    <mergeCell ref="L34:L38"/>
    <mergeCell ref="M34:M3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NOV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2022-02-15T21:07:46Z</dcterms:modified>
</cp:coreProperties>
</file>