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0" yWindow="0" windowWidth="28800" windowHeight="12210" tabRatio="682"/>
  </bookViews>
  <sheets>
    <sheet name="SEFIN LICITAÇÕES JAN 2024" sheetId="1" r:id="rId1"/>
  </sheets>
  <definedNames>
    <definedName name="_xlnm._FilterDatabase" localSheetId="0" hidden="1">'SEFIN LICITAÇÕES JAN 2024'!$I$1:$I$65</definedName>
  </definedNames>
  <calcPr calcId="162913"/>
</workbook>
</file>

<file path=xl/calcChain.xml><?xml version="1.0" encoding="utf-8"?>
<calcChain xmlns="http://schemas.openxmlformats.org/spreadsheetml/2006/main">
  <c r="AL19" i="1" l="1"/>
  <c r="AI58" i="1"/>
  <c r="AI19" i="1"/>
  <c r="AL58" i="1"/>
  <c r="AK58" i="1"/>
  <c r="AJ58" i="1"/>
  <c r="AH58" i="1"/>
  <c r="AE58" i="1"/>
  <c r="AD58" i="1"/>
  <c r="L58" i="1"/>
  <c r="AI50" i="1" l="1"/>
  <c r="AL33" i="1"/>
  <c r="AL35" i="1"/>
  <c r="AL36" i="1"/>
  <c r="AL37" i="1"/>
  <c r="AL38" i="1"/>
  <c r="AL39" i="1"/>
  <c r="AL49" i="1"/>
  <c r="AL20" i="1"/>
  <c r="AL21" i="1"/>
  <c r="AL22" i="1"/>
  <c r="AL23" i="1"/>
  <c r="AL25" i="1"/>
  <c r="AL50" i="1"/>
  <c r="AL52" i="1"/>
  <c r="AL54" i="1"/>
  <c r="AL55" i="1"/>
  <c r="AL56" i="1"/>
  <c r="AL57" i="1"/>
  <c r="AL26" i="1"/>
  <c r="AJ51" i="1" l="1"/>
  <c r="AL51" i="1" s="1"/>
  <c r="AJ46" i="1"/>
  <c r="AL46" i="1" s="1"/>
  <c r="AJ47" i="1"/>
  <c r="AL47" i="1" s="1"/>
  <c r="AI37" i="1"/>
  <c r="AJ41" i="1"/>
  <c r="AL41" i="1" s="1"/>
  <c r="AJ40" i="1"/>
  <c r="AJ30" i="1"/>
  <c r="AJ29" i="1"/>
  <c r="AL29" i="1" s="1"/>
  <c r="AJ48" i="1"/>
  <c r="AL48" i="1" s="1"/>
  <c r="AJ28" i="1"/>
  <c r="AL28" i="1" s="1"/>
  <c r="AJ53" i="1"/>
  <c r="AL53" i="1" s="1"/>
  <c r="AJ31" i="1"/>
  <c r="AL31" i="1" s="1"/>
  <c r="AJ24" i="1"/>
  <c r="AL30" i="1" l="1"/>
  <c r="AL24" i="1"/>
  <c r="AL40" i="1"/>
  <c r="AI36" i="1"/>
  <c r="AI46" i="1"/>
  <c r="AI31" i="1"/>
  <c r="AJ32" i="1"/>
  <c r="AJ44" i="1"/>
  <c r="AL44" i="1" s="1"/>
  <c r="AL32" i="1" l="1"/>
  <c r="AJ43" i="1"/>
  <c r="AJ34" i="1"/>
  <c r="AI53" i="1"/>
  <c r="AI54" i="1"/>
  <c r="AI55" i="1"/>
  <c r="AI56" i="1"/>
  <c r="AI52" i="1"/>
  <c r="AI57" i="1"/>
  <c r="AI51" i="1"/>
  <c r="AJ42" i="1"/>
  <c r="AL42" i="1" s="1"/>
  <c r="AJ45" i="1"/>
  <c r="AL45" i="1" s="1"/>
  <c r="AL34" i="1" l="1"/>
  <c r="AL43" i="1"/>
  <c r="AI49" i="1"/>
  <c r="AJ27" i="1"/>
  <c r="AL27" i="1" s="1"/>
  <c r="AI27" i="1"/>
  <c r="AI48" i="1"/>
  <c r="AI26" i="1"/>
  <c r="AI29" i="1"/>
  <c r="AI38" i="1"/>
  <c r="AI41" i="1"/>
  <c r="AI42" i="1"/>
  <c r="AI44" i="1"/>
  <c r="AI45" i="1"/>
  <c r="AI47" i="1"/>
  <c r="AD43" i="1" l="1"/>
  <c r="AI28" i="1"/>
  <c r="AD33" i="1" l="1"/>
  <c r="AI33" i="1" s="1"/>
</calcChain>
</file>

<file path=xl/sharedStrings.xml><?xml version="1.0" encoding="utf-8"?>
<sst xmlns="http://schemas.openxmlformats.org/spreadsheetml/2006/main" count="564" uniqueCount="396">
  <si>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</si>
  <si>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</si>
  <si>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</si>
  <si>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</si>
  <si>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</si>
  <si>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</si>
  <si>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</si>
  <si>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</si>
  <si>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</si>
  <si>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</si>
  <si>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</si>
  <si>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</si>
  <si>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</si>
  <si>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</si>
  <si>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</si>
  <si>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</si>
  <si>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</si>
  <si>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</si>
  <si>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</si>
  <si>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</si>
  <si>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</si>
  <si>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</si>
  <si>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</si>
  <si>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</si>
  <si>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</si>
  <si>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</si>
  <si>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</si>
  <si>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</si>
  <si>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</si>
  <si>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</si>
  <si>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</si>
  <si>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</si>
  <si>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</si>
  <si>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</si>
  <si>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</si>
  <si>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</si>
  <si>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</si>
  <si>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</si>
  <si>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</si>
  <si>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</si>
  <si>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</si>
  <si>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</si>
  <si>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</si>
  <si>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</si>
  <si>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</si>
  <si>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</si>
  <si>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</si>
  <si>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</si>
  <si>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</si>
  <si>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</si>
  <si>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</si>
  <si>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</si>
  <si>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</si>
  <si>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</si>
  <si>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</si>
  <si>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</si>
  <si>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</si>
  <si>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</si>
  <si>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</si>
  <si>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</si>
  <si>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</si>
  <si>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</si>
  <si>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</si>
  <si>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</si>
  <si>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</si>
  <si>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</si>
  <si>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</si>
  <si>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</si>
  <si>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</si>
  <si>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</si>
  <si>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</si>
  <si>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</si>
  <si>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</si>
  <si>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</si>
  <si>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</si>
  <si>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</si>
  <si>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</si>
  <si>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</si>
  <si>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</si>
  <si>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</si>
  <si>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</si>
  <si>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</si>
  <si>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</si>
  <si>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</si>
  <si>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</si>
  <si>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</si>
  <si>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</si>
  <si>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</si>
  <si>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</si>
  <si>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</si>
  <si>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</si>
  <si>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</si>
  <si>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</si>
  <si>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</si>
  <si>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</si>
  <si>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</si>
  <si>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</si>
  <si>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</si>
  <si>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</si>
  <si>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</si>
  <si>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</si>
  <si>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</si>
  <si>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</si>
  <si>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</si>
  <si>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</si>
  <si>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</si>
  <si>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</si>
  <si>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</si>
  <si>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</si>
  <si>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</si>
  <si>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</si>
  <si>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</si>
  <si>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</si>
  <si>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</si>
  <si>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</si>
  <si>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</si>
  <si>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</si>
  <si>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</si>
  <si>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</si>
  <si>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</si>
  <si>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</si>
  <si>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Pregão Presencial</t>
  </si>
  <si>
    <t>33.90.39.00</t>
  </si>
  <si>
    <t>Valor Contratado</t>
  </si>
  <si>
    <t>I</t>
  </si>
  <si>
    <t>II</t>
  </si>
  <si>
    <t>III</t>
  </si>
  <si>
    <t>Adesão a Ata de Registro de Preços</t>
  </si>
  <si>
    <t>Prestação de Serviços Terceirizados-Apoio Técnico Adminitrativo e Operacional (Atividade Meio) de Natureza Contínua</t>
  </si>
  <si>
    <t>PRAZO</t>
  </si>
  <si>
    <t>PRAZO E VALOR</t>
  </si>
  <si>
    <t>VALOR</t>
  </si>
  <si>
    <t>Pregão Eletrônico</t>
  </si>
  <si>
    <t>09.427.503/0001-12</t>
  </si>
  <si>
    <t>Prestação de Serviços de Tecnologia da Informação e Comunicação</t>
  </si>
  <si>
    <t>Inexigibilidade de Licitação</t>
  </si>
  <si>
    <t>Prestação de Serviços de Manutenção Preventiva e Corretiva em aparelhos de ar-condicionados, bebedouros, geladeiras e frigobar, incluindo a substituição de peças</t>
  </si>
  <si>
    <t>EMPRESA BRASILEIRA DE CORREIOS E TELÉGRAFOS</t>
  </si>
  <si>
    <t>Item</t>
  </si>
  <si>
    <t>001/2021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</si>
  <si>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</si>
  <si>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</si>
  <si>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</si>
  <si>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</si>
  <si>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</si>
  <si>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</si>
  <si>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Lei 8.666/1993, art. 25, inciso II, cumulado com o art. 13</t>
  </si>
  <si>
    <t>10.09.2021</t>
  </si>
  <si>
    <t xml:space="preserve"> I9 SOLUÇÕES DO BRASIL LTDA.</t>
  </si>
  <si>
    <t>01.019.491/001-31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</si>
  <si>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</si>
  <si>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</si>
  <si>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</si>
  <si>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</si>
  <si>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</si>
  <si>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</si>
  <si>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</si>
  <si>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</si>
  <si>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</si>
  <si>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</si>
  <si>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</si>
  <si>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</si>
  <si>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</si>
  <si>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</si>
  <si>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14.744.004/0001-99</t>
  </si>
  <si>
    <t>03.05.2022</t>
  </si>
  <si>
    <t>12.09.2022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</si>
  <si>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</si>
  <si>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</si>
  <si>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</si>
  <si>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</si>
  <si>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</si>
  <si>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</si>
  <si>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</si>
  <si>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</si>
  <si>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</si>
  <si>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</si>
  <si>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</si>
  <si>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</si>
  <si>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</si>
  <si>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</si>
  <si>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</si>
  <si>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</si>
  <si>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</si>
  <si>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</si>
  <si>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01.12.2022</t>
  </si>
  <si>
    <t>Pregão Eletrônico SRP</t>
  </si>
  <si>
    <t>04.05.2023</t>
  </si>
  <si>
    <t>05.05.2022</t>
  </si>
  <si>
    <t>002/2022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</si>
  <si>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</si>
  <si>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</si>
  <si>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</si>
  <si>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</si>
  <si>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</si>
  <si>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</si>
  <si>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</si>
  <si>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03.03.2022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</si>
  <si>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</si>
  <si>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</si>
  <si>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</si>
  <si>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</si>
  <si>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</si>
  <si>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</si>
  <si>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</si>
  <si>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</si>
  <si>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</si>
  <si>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</si>
  <si>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</si>
  <si>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004/2022</t>
  </si>
  <si>
    <t>4.4.90.52.00</t>
  </si>
  <si>
    <t>089/2022</t>
  </si>
  <si>
    <t>01.08.2023</t>
  </si>
  <si>
    <t>Prestação de serviço de transporte, veículos de passeio com condutor</t>
  </si>
  <si>
    <t>30.09.2022</t>
  </si>
  <si>
    <t>01.12.2023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</si>
  <si>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</si>
  <si>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</si>
  <si>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</si>
  <si>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</si>
  <si>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</si>
  <si>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</si>
  <si>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</si>
  <si>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</si>
  <si>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</si>
  <si>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23.11.2022</t>
  </si>
  <si>
    <t>(bk)</t>
  </si>
  <si>
    <t>0860.012969.00041/2021-69</t>
  </si>
  <si>
    <t>091/2022</t>
  </si>
  <si>
    <t>Serviços de manutenção preventiva e corretiva, incluindo o fornecimento de peças/insumos, acessórios e mão de obra, da frota de veículos oficiais da Secretaria Municipal de Finanças – SEFIN</t>
  </si>
  <si>
    <t>01080027/2022</t>
  </si>
  <si>
    <t>R. DE ALBUQUERQUE OLIVEIRA -ME</t>
  </si>
  <si>
    <t>12.515.614/0001-95</t>
  </si>
  <si>
    <t>02.12.2022</t>
  </si>
  <si>
    <t>02.12.2023</t>
  </si>
  <si>
    <t>33.90.30.00 33.90.39.00</t>
  </si>
  <si>
    <t>Sec. De Estado de Assistência Social dos Direios humanos e de Políticas Para Mulheres - SEASDHM</t>
  </si>
  <si>
    <t>Global</t>
  </si>
  <si>
    <t>057/2022</t>
  </si>
  <si>
    <t>Serviço de transporte, veículo tipo caminhonete com condutor, para atender as demandas operacionais da SEFIN</t>
  </si>
  <si>
    <t>01080029/2022</t>
  </si>
  <si>
    <t>LOACRE – LOCADORA COMÉRCIO E REPRESENTAÇÃO</t>
  </si>
  <si>
    <t>03.520.514/0001-66</t>
  </si>
  <si>
    <t>08.12.2022</t>
  </si>
  <si>
    <t>08.12.2023</t>
  </si>
  <si>
    <t>Serviço de transporte, veículo tipo motocicleta com condutor, para atender as demandas operacionais da SEFIN</t>
  </si>
  <si>
    <t>02.01.2023</t>
  </si>
  <si>
    <t>01080001/2023</t>
  </si>
  <si>
    <t>02.01.2024</t>
  </si>
  <si>
    <t>31.12.2023</t>
  </si>
  <si>
    <t>-</t>
  </si>
  <si>
    <t>Nome do titular do Órgão/Entidade/Fundo (no exercício do cargo): Wilson José das Chagas Sena Leite</t>
  </si>
  <si>
    <t>PODER EXECUTIVO MUNICIPAL</t>
  </si>
  <si>
    <t>TOTAL</t>
  </si>
  <si>
    <t>Nº do Convênio/ Contrato</t>
  </si>
  <si>
    <t>89/2022</t>
  </si>
  <si>
    <t>57/2022</t>
  </si>
  <si>
    <t>01080005/2023</t>
  </si>
  <si>
    <t>DEBORA MUNIZ DE OLIVEIRA COSTA</t>
  </si>
  <si>
    <t>034.196.232-59</t>
  </si>
  <si>
    <t>17.04.2023</t>
  </si>
  <si>
    <t>17.04.2024</t>
  </si>
  <si>
    <t>3.3.90.36.00</t>
  </si>
  <si>
    <t>002/2023</t>
  </si>
  <si>
    <t>001/2023</t>
  </si>
  <si>
    <t>Lei 8.666/1993, art. 25, inciso II, cumulado com o art. 13, inciso VI</t>
  </si>
  <si>
    <t>10.04.2023</t>
  </si>
  <si>
    <t>03.05.2024</t>
  </si>
  <si>
    <t>9130/2023</t>
  </si>
  <si>
    <t>Consultoria e Assessoria Tributária para atualização do Código Tributário do Município de Rio Branco e  a capacitação dos servidores da Secretaria Municipal de Finanças</t>
  </si>
  <si>
    <t>01080008/2023</t>
  </si>
  <si>
    <t>MANGIERI &amp; CIA CURSOS E EDITORA LTDA - ME</t>
  </si>
  <si>
    <t>25.05.2023</t>
  </si>
  <si>
    <t>25.04.2024</t>
  </si>
  <si>
    <t>3.3.90.35.00</t>
  </si>
  <si>
    <t>19.05.2023</t>
  </si>
  <si>
    <t>345/2018</t>
  </si>
  <si>
    <t>015/2019</t>
  </si>
  <si>
    <t>Lote</t>
  </si>
  <si>
    <t>Aquisição de licença de uso, implantação, treinamento e suporte técnico de Sistema de Informações Gerenciais (Business Inteligence – BI)</t>
  </si>
  <si>
    <t>025/2019</t>
  </si>
  <si>
    <t>AEQUUS CONSULTORIA ECONÔMICA E SISTEMAS S/S LTDA</t>
  </si>
  <si>
    <t>64.185.556/0001-82</t>
  </si>
  <si>
    <t>10.04.2019</t>
  </si>
  <si>
    <t>10.04.2020</t>
  </si>
  <si>
    <t>11.04.2020</t>
  </si>
  <si>
    <t>10.04.2021</t>
  </si>
  <si>
    <t>APOST</t>
  </si>
  <si>
    <t>27.05.2020</t>
  </si>
  <si>
    <t>09.04.2021</t>
  </si>
  <si>
    <t>SUPRESSÃO</t>
  </si>
  <si>
    <t>11.04.2021</t>
  </si>
  <si>
    <t>10.04.2022</t>
  </si>
  <si>
    <t>IV</t>
  </si>
  <si>
    <t>08.04.2022</t>
  </si>
  <si>
    <t>11.04.2023</t>
  </si>
  <si>
    <t>TITULARIDADE</t>
  </si>
  <si>
    <t>05.04.2023</t>
  </si>
  <si>
    <t>01080021/2023</t>
  </si>
  <si>
    <t xml:space="preserve">Referente a contratação para o fornecimento, sob demanda, de Coffee Break/Coquetel para atender eventos do tipo: seminários, conferências, reuniões técnicas, palestras, cursos de capacitação, treinamentos, para atender as necessidades da Secretaria Municipal de Finanças. </t>
  </si>
  <si>
    <t>0715.012462.00199/2022-21</t>
  </si>
  <si>
    <t>SEFAZ</t>
  </si>
  <si>
    <t>196/2022</t>
  </si>
  <si>
    <t>CELIO PEREIRA LTDA</t>
  </si>
  <si>
    <t>14.362842/0001-06</t>
  </si>
  <si>
    <t>08.08.2023</t>
  </si>
  <si>
    <t>08.08.2024</t>
  </si>
  <si>
    <t xml:space="preserve">Lei 8.666/1993, art. 43,§ 3º da Lei n. 8.666/93 </t>
  </si>
  <si>
    <t>25.07.2023</t>
  </si>
  <si>
    <t>045/2022</t>
  </si>
  <si>
    <t>AQUISIÇÃO DE CONSUMO (expediente, limpeza, informática, gênero alimenticio e gráfico)</t>
  </si>
  <si>
    <t>01080009/2023</t>
  </si>
  <si>
    <t xml:space="preserve">BRS SERVIÇOS DE MONTAGENS DE ESTRUTURAS EIRELI </t>
  </si>
  <si>
    <t>24.584.199/0001-00</t>
  </si>
  <si>
    <t>01.08.2024</t>
  </si>
  <si>
    <t xml:space="preserve">3.3.90.30.00 </t>
  </si>
  <si>
    <t>01080010/2023</t>
  </si>
  <si>
    <t xml:space="preserve">PAPELARIA MUNDO IMPORTAÇÃO E EXPORTAÇÃO LTDA </t>
  </si>
  <si>
    <t>14.869.791/0001-03</t>
  </si>
  <si>
    <t>07.08.2023</t>
  </si>
  <si>
    <t>07.08.2024</t>
  </si>
  <si>
    <t>01080020/2023</t>
  </si>
  <si>
    <t>NORTE DISTRIBUIDORA DE PRODUTOS ALIMENTOS LTDA</t>
  </si>
  <si>
    <t>37.306.014/0001-48</t>
  </si>
  <si>
    <t>Outsourcing de impressão sustentável através com equipamentos reprográficos/impressão/digitalização</t>
  </si>
  <si>
    <t>018/2023</t>
  </si>
  <si>
    <t>Chamamento Público</t>
  </si>
  <si>
    <t>Prestação de serviços de empresa operadora de cartão de crédito</t>
  </si>
  <si>
    <t>01080022/2023</t>
  </si>
  <si>
    <t>COOPERATIVA DE CRÉDITO DE LIVRE ADMISSÃO DO ESTADO DO ACRE LTDA</t>
  </si>
  <si>
    <t>01.608.685/0001-16</t>
  </si>
  <si>
    <t>26.09.2023</t>
  </si>
  <si>
    <t>26.09.2024</t>
  </si>
  <si>
    <t>Prestação de serviços de recebimentos de arrecadação de tributos municipais e demais receitas públicas</t>
  </si>
  <si>
    <t>01080023/2023</t>
  </si>
  <si>
    <t>BANCO COOPERATIVO SICOOB S.A</t>
  </si>
  <si>
    <t>02.038.232/0001-64</t>
  </si>
  <si>
    <t>64004.002471/2022-19</t>
  </si>
  <si>
    <t>018/2022</t>
  </si>
  <si>
    <t>DOU 202</t>
  </si>
  <si>
    <t>27.09.2023</t>
  </si>
  <si>
    <t>ARSENAL DE GUERRA DO RIO (AGR)</t>
  </si>
  <si>
    <t>Aquisição de material permanente (mobiliário - Armários, mesas, gaveiteiros e estantes)</t>
  </si>
  <si>
    <t>01080025/2023</t>
  </si>
  <si>
    <t>2P COMÉRCIO E SERVIÇOS EM MOVÉIS EIRELI</t>
  </si>
  <si>
    <t>24.476.378/0001-24</t>
  </si>
  <si>
    <t>V</t>
  </si>
  <si>
    <t>04.12.2023</t>
  </si>
  <si>
    <t>VALOR E PRAZO</t>
  </si>
  <si>
    <t>21.08.2023</t>
  </si>
  <si>
    <t>30.11.2023</t>
  </si>
  <si>
    <t>01.12.2024</t>
  </si>
  <si>
    <t>10.04.2024</t>
  </si>
  <si>
    <t>14.08.2023</t>
  </si>
  <si>
    <t>10.01.2022</t>
  </si>
  <si>
    <t>10.10.2023</t>
  </si>
  <si>
    <t>26.05.2022</t>
  </si>
  <si>
    <t>29.07.2022</t>
  </si>
  <si>
    <t>09.02.2023</t>
  </si>
  <si>
    <t>19.06.2023</t>
  </si>
  <si>
    <t>07.03.2023</t>
  </si>
  <si>
    <t>02.06.2023</t>
  </si>
  <si>
    <t>11.09.2023</t>
  </si>
  <si>
    <t>13.11.2023</t>
  </si>
  <si>
    <t>17.08.2023</t>
  </si>
  <si>
    <t>15.10.2022</t>
  </si>
  <si>
    <t>14.10.2023</t>
  </si>
  <si>
    <t>12.02.2023</t>
  </si>
  <si>
    <t>09.03.2023</t>
  </si>
  <si>
    <t>09.12.2023</t>
  </si>
  <si>
    <t>08.12.2024</t>
  </si>
  <si>
    <t>11.09.2024</t>
  </si>
  <si>
    <t>08.03.2024</t>
  </si>
  <si>
    <t>11.02.2024</t>
  </si>
  <si>
    <t>11.02.2023</t>
  </si>
  <si>
    <t>13.10.204</t>
  </si>
  <si>
    <t>16.08.2024</t>
  </si>
  <si>
    <t>09.03/2023</t>
  </si>
  <si>
    <t>262/2023</t>
  </si>
  <si>
    <t>223/2023</t>
  </si>
  <si>
    <t>LUCAS MATEUS DRESSLER DE BARROS</t>
  </si>
  <si>
    <t>22.590.302/0001-08</t>
  </si>
  <si>
    <t>01080029/2023</t>
  </si>
  <si>
    <t>Aquisição de material (tablet) para distribuição, para atender a Secretaria Municipal de Finanças – SEFIN, no Município de Rio Branco/AC, por ocasião da premiação do Concurso de Redação de Educação Fiscal.</t>
  </si>
  <si>
    <t>20.12.2023</t>
  </si>
  <si>
    <t xml:space="preserve"> Executado até 2023</t>
  </si>
  <si>
    <t xml:space="preserve"> Executado no Exercício 2024</t>
  </si>
  <si>
    <t>PRESTAÇÃO DE CONTAS - EXERCÍCIO 2024</t>
  </si>
  <si>
    <t>Data da emissão: 08/02/2024</t>
  </si>
  <si>
    <t xml:space="preserve">(aj) </t>
  </si>
  <si>
    <t>(am) = (aj) + (ak)</t>
  </si>
  <si>
    <t>Manual de Referência - 10ª Edição</t>
  </si>
  <si>
    <t>IDENTIFICAÇÃO DO ÓRGÃO/ENTIDADE/FUNDO: SECRETARIA MUNICIPAL DE FINANÇAS - SEFIN</t>
  </si>
  <si>
    <t>REALIZADO ATÉ O MÊS/ANO (ACUMULADO): JANEIRO/2024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</si>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</sst>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44" fontId="2" fillId="0" borderId="0" xfId="1" applyFont="1" applyFill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17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4" fontId="5" fillId="0" borderId="17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4" fillId="0" borderId="0" xfId="1" applyFont="1" applyFill="1" applyAlignment="1">
      <alignment vertical="center"/>
    </xf>
    <xf numFmtId="44" fontId="4" fillId="0" borderId="18" xfId="1" applyFont="1" applyFill="1" applyBorder="1" applyAlignment="1">
      <alignment vertical="center"/>
    </xf>
    <xf numFmtId="44" fontId="5" fillId="0" borderId="0" xfId="1" applyFont="1" applyFill="1" applyAlignment="1">
      <alignment vertical="center"/>
    </xf>
    <xf numFmtId="44" fontId="5" fillId="0" borderId="0" xfId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14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14" fontId="5" fillId="0" borderId="17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4" fontId="4" fillId="0" borderId="11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</cellXfs>
  <cellStyles count="3">
    <cellStyle name="Moeda" xfId="1" builtinId="4"/>
    <cellStyle name="Moeda 2" xfId="2"/>
    <cellStyle name="Normal" xfId="0" builtinId="0"/>
  </cellStyles>
  <dxfs count="0"/>
  <tableStyles count="0" defaultTableStyle="TableStyleMedium9" defaultPivotStyle="PivotStyleLight16"/>
  <colors>
    <mruColors>
      <color rgb="FFE1FF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219075</xdr:colOff>
      <xdr:row>0</xdr:row>
      <xdr:rowOff>85725</xdr:rowOff>
    </xdr:from>
    <xdr:to>
      <xdr:col>19</xdr:col>
      <xdr:colOff>219075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07450" y="85725"/>
          <a:ext cx="0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76200</xdr:rowOff>
    </xdr:from>
    <xdr:to>
      <xdr:col>1</xdr:col>
      <xdr:colOff>647700</xdr:colOff>
      <xdr:row>2</xdr:row>
      <xdr:rowOff>157163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7620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5"/>
  <sheetViews>
    <sheetView tabSelected="1" zoomScale="80" zoomScaleNormal="80" workbookViewId="0">
      <selection activeCell="F19" sqref="F19:F25"/>
    </sheetView>
  </sheetViews>
  <sheetFormatPr defaultRowHeight="12.75" x14ac:dyDescent="0.25"/>
  <cols>
    <col min="1" max="1" width="6.85546875" style="14" customWidth="1"/>
    <col min="2" max="2" width="16.42578125" style="29" customWidth="1"/>
    <col min="3" max="3" width="9.85546875" style="14" bestFit="1" customWidth="1"/>
    <col min="4" max="4" width="33.7109375" style="14" bestFit="1" customWidth="1"/>
    <col min="5" max="5" width="6.5703125" style="14" bestFit="1" customWidth="1"/>
    <col min="6" max="6" width="56.85546875" style="27" customWidth="1"/>
    <col min="7" max="7" width="13.5703125" style="14" customWidth="1"/>
    <col min="8" max="8" width="14.85546875" style="108" bestFit="1" customWidth="1"/>
    <col min="9" max="9" width="57" style="27" customWidth="1"/>
    <col min="10" max="10" width="19.85546875" style="14" customWidth="1"/>
    <col min="11" max="11" width="11.7109375" style="14" customWidth="1"/>
    <col min="12" max="12" width="18.7109375" style="25" bestFit="1" customWidth="1"/>
    <col min="13" max="13" width="12" style="14" customWidth="1"/>
    <col min="14" max="15" width="11" style="14" bestFit="1" customWidth="1"/>
    <col min="16" max="16" width="12.7109375" style="14" customWidth="1"/>
    <col min="17" max="17" width="11.140625" style="14" customWidth="1"/>
    <col min="18" max="18" width="14" style="14" customWidth="1"/>
    <col min="19" max="19" width="15.7109375" style="14" customWidth="1"/>
    <col min="20" max="20" width="13.5703125" style="14" bestFit="1" customWidth="1"/>
    <col min="21" max="21" width="5.5703125" style="14" bestFit="1" customWidth="1"/>
    <col min="22" max="22" width="7.42578125" style="14" bestFit="1" customWidth="1"/>
    <col min="23" max="23" width="11.5703125" style="111" bestFit="1" customWidth="1"/>
    <col min="24" max="24" width="11.5703125" style="14" bestFit="1" customWidth="1"/>
    <col min="25" max="25" width="16.5703125" style="14" bestFit="1" customWidth="1"/>
    <col min="26" max="26" width="10.85546875" style="14" bestFit="1" customWidth="1"/>
    <col min="27" max="27" width="12.42578125" style="14" bestFit="1" customWidth="1"/>
    <col min="28" max="28" width="12.140625" style="29" customWidth="1"/>
    <col min="29" max="29" width="11.5703125" style="14" customWidth="1"/>
    <col min="30" max="30" width="16.7109375" style="25" bestFit="1" customWidth="1"/>
    <col min="31" max="31" width="15" style="25" bestFit="1" customWidth="1"/>
    <col min="32" max="32" width="15.140625" style="14" bestFit="1" customWidth="1"/>
    <col min="33" max="33" width="9.42578125" style="14" bestFit="1" customWidth="1"/>
    <col min="34" max="34" width="15" style="25" bestFit="1" customWidth="1"/>
    <col min="35" max="35" width="27.7109375" style="25" bestFit="1" customWidth="1"/>
    <col min="36" max="36" width="16.5703125" style="25" bestFit="1" customWidth="1"/>
    <col min="37" max="37" width="15.5703125" style="25" bestFit="1" customWidth="1"/>
    <col min="38" max="38" width="18.42578125" style="25" bestFit="1" customWidth="1"/>
    <col min="39" max="39" width="8.85546875" style="14" bestFit="1" customWidth="1"/>
    <col min="40" max="40" width="15.140625" style="14" customWidth="1"/>
    <col min="41" max="41" width="33.7109375" style="14" customWidth="1"/>
    <col min="42" max="42" width="14.7109375" style="14" customWidth="1"/>
    <col min="43" max="43" width="25.85546875" style="14" bestFit="1" customWidth="1"/>
    <col min="44" max="44" width="31" style="14" bestFit="1" customWidth="1"/>
    <col min="45" max="45" width="15.85546875" style="14" customWidth="1"/>
    <col min="46" max="46" width="11.28515625" style="14" customWidth="1"/>
    <col min="47" max="47" width="13.85546875" style="14" customWidth="1"/>
    <col min="48" max="48" width="12.7109375" style="14" bestFit="1" customWidth="1"/>
    <col min="49" max="49" width="5.5703125" style="14" bestFit="1" customWidth="1"/>
    <col min="50" max="50" width="11.42578125" style="14" customWidth="1"/>
    <col min="51" max="51" width="6.42578125" style="14" bestFit="1" customWidth="1"/>
    <col min="52" max="52" width="9.5703125" style="14" bestFit="1" customWidth="1"/>
    <col min="53" max="53" width="11.5703125" style="14" customWidth="1"/>
    <col min="54" max="54" width="10.7109375" style="14" customWidth="1"/>
    <col min="55" max="55" width="15.28515625" style="14" customWidth="1"/>
    <col min="56" max="56" width="12.140625" style="14" customWidth="1"/>
    <col min="57" max="57" width="11" style="14" customWidth="1"/>
    <col min="58" max="58" width="14.28515625" style="14" bestFit="1" customWidth="1"/>
    <col min="59" max="59" width="16.7109375" style="14" bestFit="1" customWidth="1"/>
    <col min="60" max="60" width="7.85546875" style="14" bestFit="1" customWidth="1"/>
    <col min="61" max="16384" width="9.140625" style="14"/>
  </cols>
  <sheetData>
    <row r="1" spans="1:60" s="112" customFormat="1" ht="15" x14ac:dyDescent="0.25">
      <c r="H1" s="114"/>
      <c r="L1" s="1"/>
      <c r="W1" s="115"/>
      <c r="AB1" s="116"/>
      <c r="AD1" s="1"/>
      <c r="AE1" s="1"/>
      <c r="AH1" s="1"/>
      <c r="AI1" s="1"/>
      <c r="AJ1" s="1"/>
      <c r="AK1" s="1"/>
      <c r="AL1" s="1"/>
    </row>
    <row r="2" spans="1:60" s="112" customFormat="1" ht="15" x14ac:dyDescent="0.25">
      <c r="H2" s="114"/>
      <c r="L2" s="1"/>
      <c r="W2" s="115"/>
      <c r="AB2" s="116"/>
      <c r="AD2" s="1"/>
      <c r="AE2" s="1"/>
      <c r="AH2" s="1"/>
      <c r="AI2" s="1"/>
      <c r="AJ2" s="1"/>
      <c r="AK2" s="1"/>
      <c r="AL2" s="1"/>
    </row>
    <row r="3" spans="1:60" s="112" customFormat="1" ht="15" x14ac:dyDescent="0.25">
      <c r="H3" s="114"/>
      <c r="L3" s="1"/>
      <c r="W3" s="115"/>
      <c r="AB3" s="116"/>
      <c r="AD3" s="1"/>
      <c r="AE3" s="1"/>
      <c r="AH3" s="1"/>
      <c r="AI3" s="1"/>
      <c r="AJ3" s="1"/>
      <c r="AK3" s="1"/>
      <c r="AL3" s="1"/>
    </row>
    <row r="4" spans="1:60" s="112" customFormat="1" ht="15" x14ac:dyDescent="0.25">
      <c r="A4" s="114" t="s">
        <v>252</v>
      </c>
      <c r="H4" s="114"/>
      <c r="L4" s="1"/>
      <c r="W4" s="115"/>
      <c r="AB4" s="116"/>
      <c r="AD4" s="1"/>
      <c r="AE4" s="1"/>
      <c r="AH4" s="1"/>
      <c r="AI4" s="1"/>
      <c r="AJ4" s="1"/>
      <c r="AK4" s="1"/>
      <c r="AL4" s="1"/>
    </row>
    <row r="5" spans="1:60" s="112" customFormat="1" ht="15" x14ac:dyDescent="0.25">
      <c r="H5" s="114"/>
      <c r="L5" s="1"/>
      <c r="W5" s="115"/>
      <c r="AB5" s="116"/>
      <c r="AD5" s="1"/>
      <c r="AE5" s="1"/>
      <c r="AH5" s="1"/>
      <c r="AI5" s="1"/>
      <c r="AJ5" s="1"/>
      <c r="AK5" s="1"/>
      <c r="AL5" s="1"/>
    </row>
    <row r="6" spans="1:60" s="112" customFormat="1" ht="15" x14ac:dyDescent="0.25">
      <c r="A6" s="114" t="s">
        <v>387</v>
      </c>
      <c r="H6" s="114"/>
      <c r="L6" s="1"/>
      <c r="W6" s="115"/>
      <c r="AB6" s="116"/>
      <c r="AD6" s="1"/>
      <c r="AE6" s="1"/>
      <c r="AH6" s="1"/>
      <c r="AI6" s="1"/>
      <c r="AJ6" s="1"/>
      <c r="AK6" s="1"/>
      <c r="AL6" s="1"/>
    </row>
    <row r="7" spans="1:60" s="112" customFormat="1" ht="15" x14ac:dyDescent="0.25">
      <c r="A7" s="112" t="s">
        <v>90</v>
      </c>
      <c r="H7" s="114"/>
      <c r="L7" s="1"/>
      <c r="W7" s="115"/>
      <c r="AB7" s="116"/>
      <c r="AD7" s="1"/>
      <c r="AE7" s="1"/>
      <c r="AH7" s="1"/>
      <c r="AI7" s="1"/>
      <c r="AJ7" s="1"/>
      <c r="AK7" s="1"/>
      <c r="AL7" s="1"/>
    </row>
    <row r="8" spans="1:60" s="112" customFormat="1" ht="15" x14ac:dyDescent="0.25">
      <c r="A8" s="112" t="s">
        <v>391</v>
      </c>
      <c r="H8" s="114"/>
      <c r="L8" s="1"/>
      <c r="W8" s="115"/>
      <c r="AB8" s="116"/>
      <c r="AD8" s="1"/>
      <c r="AE8" s="1"/>
      <c r="AH8" s="1"/>
      <c r="AI8" s="1"/>
      <c r="AJ8" s="1"/>
      <c r="AK8" s="1"/>
      <c r="AL8" s="1"/>
    </row>
    <row r="9" spans="1:60" s="112" customFormat="1" ht="15" x14ac:dyDescent="0.25">
      <c r="H9" s="114"/>
      <c r="L9" s="1"/>
      <c r="W9" s="115"/>
      <c r="AB9" s="116"/>
      <c r="AD9" s="1"/>
      <c r="AE9" s="1"/>
      <c r="AH9" s="1"/>
      <c r="AI9" s="1"/>
      <c r="AJ9" s="1"/>
      <c r="AK9" s="1"/>
      <c r="AL9" s="1"/>
    </row>
    <row r="10" spans="1:60" s="112" customFormat="1" ht="15" x14ac:dyDescent="0.25">
      <c r="A10" s="114" t="s">
        <v>392</v>
      </c>
      <c r="H10" s="114"/>
      <c r="L10" s="1"/>
      <c r="W10" s="115"/>
      <c r="AB10" s="116"/>
      <c r="AD10" s="1"/>
      <c r="AE10" s="1"/>
      <c r="AH10" s="1"/>
      <c r="AI10" s="1"/>
      <c r="AJ10" s="1"/>
      <c r="AK10" s="1"/>
      <c r="AL10" s="1"/>
    </row>
    <row r="11" spans="1:60" s="112" customFormat="1" ht="15" x14ac:dyDescent="0.25">
      <c r="A11" s="114" t="s">
        <v>393</v>
      </c>
      <c r="H11" s="114"/>
      <c r="L11" s="1"/>
      <c r="W11" s="115"/>
      <c r="AB11" s="116"/>
      <c r="AD11" s="1"/>
      <c r="AE11" s="1"/>
      <c r="AH11" s="1"/>
      <c r="AI11" s="1"/>
      <c r="AJ11" s="1"/>
      <c r="AK11" s="1"/>
      <c r="AL11" s="1"/>
    </row>
    <row r="12" spans="1:60" s="112" customFormat="1" ht="15" x14ac:dyDescent="0.25">
      <c r="H12" s="114"/>
      <c r="L12" s="1"/>
      <c r="W12" s="115"/>
      <c r="AB12" s="116"/>
      <c r="AD12" s="1"/>
      <c r="AE12" s="1"/>
      <c r="AH12" s="1"/>
      <c r="AI12" s="1"/>
      <c r="AJ12" s="1"/>
      <c r="AK12" s="1"/>
      <c r="AL12" s="1"/>
    </row>
    <row r="13" spans="1:60" s="113" customFormat="1" ht="15.75" thickBot="1" x14ac:dyDescent="0.3">
      <c r="A13" s="117" t="s">
        <v>67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</row>
    <row r="14" spans="1:60" x14ac:dyDescent="0.25">
      <c r="A14" s="30" t="s">
        <v>50</v>
      </c>
      <c r="B14" s="31" t="s">
        <v>20</v>
      </c>
      <c r="C14" s="31"/>
      <c r="D14" s="31"/>
      <c r="E14" s="31"/>
      <c r="F14" s="31"/>
      <c r="G14" s="31"/>
      <c r="H14" s="31" t="s">
        <v>68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 t="s">
        <v>72</v>
      </c>
      <c r="AN14" s="31"/>
      <c r="AO14" s="31"/>
      <c r="AP14" s="31"/>
      <c r="AQ14" s="31" t="s">
        <v>89</v>
      </c>
      <c r="AR14" s="31"/>
      <c r="AS14" s="31"/>
      <c r="AT14" s="31"/>
      <c r="AU14" s="31"/>
      <c r="AV14" s="31"/>
      <c r="AW14" s="31" t="s">
        <v>69</v>
      </c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</row>
    <row r="15" spans="1:60" x14ac:dyDescent="0.25">
      <c r="A15" s="33"/>
      <c r="B15" s="34"/>
      <c r="C15" s="34"/>
      <c r="D15" s="34"/>
      <c r="E15" s="34"/>
      <c r="F15" s="34"/>
      <c r="G15" s="34"/>
      <c r="H15" s="34" t="s">
        <v>48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 t="s">
        <v>100</v>
      </c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 t="s">
        <v>92</v>
      </c>
      <c r="AG15" s="34"/>
      <c r="AH15" s="34"/>
      <c r="AI15" s="2" t="s">
        <v>49</v>
      </c>
      <c r="AJ15" s="2"/>
      <c r="AK15" s="2"/>
      <c r="AL15" s="2"/>
      <c r="AM15" s="34" t="s">
        <v>74</v>
      </c>
      <c r="AN15" s="34" t="s">
        <v>75</v>
      </c>
      <c r="AO15" s="34" t="s">
        <v>73</v>
      </c>
      <c r="AP15" s="34" t="s">
        <v>107</v>
      </c>
      <c r="AQ15" s="34" t="s">
        <v>79</v>
      </c>
      <c r="AR15" s="34" t="s">
        <v>80</v>
      </c>
      <c r="AS15" s="34" t="s">
        <v>81</v>
      </c>
      <c r="AT15" s="34" t="s">
        <v>83</v>
      </c>
      <c r="AU15" s="34" t="s">
        <v>82</v>
      </c>
      <c r="AV15" s="34" t="s">
        <v>83</v>
      </c>
      <c r="AW15" s="34" t="s">
        <v>1</v>
      </c>
      <c r="AX15" s="34" t="s">
        <v>55</v>
      </c>
      <c r="AY15" s="35" t="s">
        <v>58</v>
      </c>
      <c r="AZ15" s="35"/>
      <c r="BA15" s="35"/>
      <c r="BB15" s="35" t="s">
        <v>117</v>
      </c>
      <c r="BC15" s="35"/>
      <c r="BD15" s="34" t="s">
        <v>394</v>
      </c>
      <c r="BE15" s="34" t="s">
        <v>395</v>
      </c>
      <c r="BF15" s="35" t="s">
        <v>60</v>
      </c>
      <c r="BG15" s="35"/>
      <c r="BH15" s="36"/>
    </row>
    <row r="16" spans="1:60" x14ac:dyDescent="0.2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 t="s">
        <v>91</v>
      </c>
      <c r="AA16" s="34"/>
      <c r="AB16" s="34" t="s">
        <v>94</v>
      </c>
      <c r="AC16" s="34"/>
      <c r="AD16" s="34"/>
      <c r="AE16" s="34"/>
      <c r="AF16" s="34" t="s">
        <v>93</v>
      </c>
      <c r="AG16" s="34"/>
      <c r="AH16" s="34"/>
      <c r="AI16" s="3"/>
      <c r="AJ16" s="2"/>
      <c r="AK16" s="2"/>
      <c r="AL16" s="2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5"/>
      <c r="AZ16" s="35"/>
      <c r="BA16" s="35"/>
      <c r="BB16" s="35"/>
      <c r="BC16" s="35"/>
      <c r="BD16" s="34"/>
      <c r="BE16" s="34"/>
      <c r="BF16" s="34" t="s">
        <v>115</v>
      </c>
      <c r="BG16" s="34" t="s">
        <v>116</v>
      </c>
      <c r="BH16" s="36" t="s">
        <v>59</v>
      </c>
    </row>
    <row r="17" spans="1:60" ht="38.25" x14ac:dyDescent="0.25">
      <c r="A17" s="33"/>
      <c r="B17" s="37" t="s">
        <v>6</v>
      </c>
      <c r="C17" s="37" t="s">
        <v>7</v>
      </c>
      <c r="D17" s="37" t="s">
        <v>0</v>
      </c>
      <c r="E17" s="37" t="s">
        <v>1</v>
      </c>
      <c r="F17" s="37" t="s">
        <v>2</v>
      </c>
      <c r="G17" s="37" t="s">
        <v>8</v>
      </c>
      <c r="H17" s="38" t="s">
        <v>113</v>
      </c>
      <c r="I17" s="37" t="s">
        <v>3</v>
      </c>
      <c r="J17" s="37" t="s">
        <v>18</v>
      </c>
      <c r="K17" s="37" t="s">
        <v>9</v>
      </c>
      <c r="L17" s="3" t="s">
        <v>123</v>
      </c>
      <c r="M17" s="37" t="s">
        <v>13</v>
      </c>
      <c r="N17" s="37" t="s">
        <v>12</v>
      </c>
      <c r="O17" s="37" t="s">
        <v>11</v>
      </c>
      <c r="P17" s="37" t="s">
        <v>4</v>
      </c>
      <c r="Q17" s="37" t="s">
        <v>254</v>
      </c>
      <c r="R17" s="37" t="s">
        <v>51</v>
      </c>
      <c r="S17" s="37" t="s">
        <v>52</v>
      </c>
      <c r="T17" s="37" t="s">
        <v>5</v>
      </c>
      <c r="U17" s="37" t="s">
        <v>1</v>
      </c>
      <c r="V17" s="37" t="s">
        <v>103</v>
      </c>
      <c r="W17" s="39" t="s">
        <v>9</v>
      </c>
      <c r="X17" s="37" t="s">
        <v>13</v>
      </c>
      <c r="Y17" s="37" t="s">
        <v>10</v>
      </c>
      <c r="Z17" s="37" t="s">
        <v>12</v>
      </c>
      <c r="AA17" s="37" t="s">
        <v>11</v>
      </c>
      <c r="AB17" s="37" t="s">
        <v>14</v>
      </c>
      <c r="AC17" s="37" t="s">
        <v>15</v>
      </c>
      <c r="AD17" s="3" t="s">
        <v>16</v>
      </c>
      <c r="AE17" s="3" t="s">
        <v>17</v>
      </c>
      <c r="AF17" s="37" t="s">
        <v>99</v>
      </c>
      <c r="AG17" s="37" t="s">
        <v>98</v>
      </c>
      <c r="AH17" s="3" t="s">
        <v>97</v>
      </c>
      <c r="AI17" s="3" t="s">
        <v>21</v>
      </c>
      <c r="AJ17" s="3" t="s">
        <v>385</v>
      </c>
      <c r="AK17" s="3" t="s">
        <v>386</v>
      </c>
      <c r="AL17" s="3" t="s">
        <v>19</v>
      </c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18" t="s">
        <v>56</v>
      </c>
      <c r="AZ17" s="18" t="s">
        <v>57</v>
      </c>
      <c r="BA17" s="37" t="s">
        <v>114</v>
      </c>
      <c r="BB17" s="37" t="s">
        <v>118</v>
      </c>
      <c r="BC17" s="37" t="s">
        <v>119</v>
      </c>
      <c r="BD17" s="34"/>
      <c r="BE17" s="34"/>
      <c r="BF17" s="34"/>
      <c r="BG17" s="34"/>
      <c r="BH17" s="36"/>
    </row>
    <row r="18" spans="1:60" ht="13.5" thickBot="1" x14ac:dyDescent="0.3">
      <c r="A18" s="40"/>
      <c r="B18" s="41" t="s">
        <v>22</v>
      </c>
      <c r="C18" s="41" t="s">
        <v>23</v>
      </c>
      <c r="D18" s="42" t="s">
        <v>46</v>
      </c>
      <c r="E18" s="41" t="s">
        <v>24</v>
      </c>
      <c r="F18" s="41" t="s">
        <v>25</v>
      </c>
      <c r="G18" s="41" t="s">
        <v>26</v>
      </c>
      <c r="H18" s="42" t="s">
        <v>27</v>
      </c>
      <c r="I18" s="41" t="s">
        <v>28</v>
      </c>
      <c r="J18" s="41" t="s">
        <v>29</v>
      </c>
      <c r="K18" s="41" t="s">
        <v>30</v>
      </c>
      <c r="L18" s="4" t="s">
        <v>31</v>
      </c>
      <c r="M18" s="41" t="s">
        <v>32</v>
      </c>
      <c r="N18" s="41" t="s">
        <v>33</v>
      </c>
      <c r="O18" s="41" t="s">
        <v>34</v>
      </c>
      <c r="P18" s="41" t="s">
        <v>35</v>
      </c>
      <c r="Q18" s="41" t="s">
        <v>36</v>
      </c>
      <c r="R18" s="41" t="s">
        <v>37</v>
      </c>
      <c r="S18" s="41" t="s">
        <v>47</v>
      </c>
      <c r="T18" s="41" t="s">
        <v>38</v>
      </c>
      <c r="U18" s="41" t="s">
        <v>102</v>
      </c>
      <c r="V18" s="41" t="s">
        <v>39</v>
      </c>
      <c r="W18" s="43" t="s">
        <v>40</v>
      </c>
      <c r="X18" s="41" t="s">
        <v>41</v>
      </c>
      <c r="Y18" s="41" t="s">
        <v>42</v>
      </c>
      <c r="Z18" s="41" t="s">
        <v>43</v>
      </c>
      <c r="AA18" s="41" t="s">
        <v>44</v>
      </c>
      <c r="AB18" s="41" t="s">
        <v>53</v>
      </c>
      <c r="AC18" s="41" t="s">
        <v>45</v>
      </c>
      <c r="AD18" s="4" t="s">
        <v>70</v>
      </c>
      <c r="AE18" s="4" t="s">
        <v>95</v>
      </c>
      <c r="AF18" s="41" t="s">
        <v>54</v>
      </c>
      <c r="AG18" s="41" t="s">
        <v>96</v>
      </c>
      <c r="AH18" s="4" t="s">
        <v>104</v>
      </c>
      <c r="AI18" s="4" t="s">
        <v>105</v>
      </c>
      <c r="AJ18" s="4" t="s">
        <v>389</v>
      </c>
      <c r="AK18" s="4" t="s">
        <v>106</v>
      </c>
      <c r="AL18" s="4" t="s">
        <v>390</v>
      </c>
      <c r="AM18" s="41" t="s">
        <v>61</v>
      </c>
      <c r="AN18" s="41" t="s">
        <v>62</v>
      </c>
      <c r="AO18" s="44" t="s">
        <v>63</v>
      </c>
      <c r="AP18" s="44" t="s">
        <v>64</v>
      </c>
      <c r="AQ18" s="44" t="s">
        <v>65</v>
      </c>
      <c r="AR18" s="44" t="s">
        <v>66</v>
      </c>
      <c r="AS18" s="44" t="s">
        <v>71</v>
      </c>
      <c r="AT18" s="44" t="s">
        <v>76</v>
      </c>
      <c r="AU18" s="44" t="s">
        <v>77</v>
      </c>
      <c r="AV18" s="44" t="s">
        <v>108</v>
      </c>
      <c r="AW18" s="44" t="s">
        <v>78</v>
      </c>
      <c r="AX18" s="44" t="s">
        <v>84</v>
      </c>
      <c r="AY18" s="44" t="s">
        <v>85</v>
      </c>
      <c r="AZ18" s="44" t="s">
        <v>86</v>
      </c>
      <c r="BA18" s="44" t="s">
        <v>87</v>
      </c>
      <c r="BB18" s="44" t="s">
        <v>88</v>
      </c>
      <c r="BC18" s="44" t="s">
        <v>101</v>
      </c>
      <c r="BD18" s="44" t="s">
        <v>109</v>
      </c>
      <c r="BE18" s="44" t="s">
        <v>110</v>
      </c>
      <c r="BF18" s="44" t="s">
        <v>111</v>
      </c>
      <c r="BG18" s="44" t="s">
        <v>112</v>
      </c>
      <c r="BH18" s="45" t="s">
        <v>226</v>
      </c>
    </row>
    <row r="19" spans="1:60" x14ac:dyDescent="0.25">
      <c r="A19" s="46">
        <v>1</v>
      </c>
      <c r="B19" s="47" t="s">
        <v>276</v>
      </c>
      <c r="C19" s="48" t="s">
        <v>277</v>
      </c>
      <c r="D19" s="47" t="s">
        <v>121</v>
      </c>
      <c r="E19" s="47" t="s">
        <v>278</v>
      </c>
      <c r="F19" s="49" t="s">
        <v>279</v>
      </c>
      <c r="G19" s="50">
        <v>12463</v>
      </c>
      <c r="H19" s="51" t="s">
        <v>280</v>
      </c>
      <c r="I19" s="52" t="s">
        <v>281</v>
      </c>
      <c r="J19" s="47" t="s">
        <v>282</v>
      </c>
      <c r="K19" s="53" t="s">
        <v>283</v>
      </c>
      <c r="L19" s="5">
        <v>400800</v>
      </c>
      <c r="M19" s="50">
        <v>12547</v>
      </c>
      <c r="N19" s="53" t="s">
        <v>283</v>
      </c>
      <c r="O19" s="53" t="s">
        <v>284</v>
      </c>
      <c r="P19" s="47">
        <v>101</v>
      </c>
      <c r="Q19" s="47"/>
      <c r="R19" s="47"/>
      <c r="S19" s="47"/>
      <c r="T19" s="47" t="s">
        <v>173</v>
      </c>
      <c r="U19" s="10"/>
      <c r="V19" s="10" t="s">
        <v>124</v>
      </c>
      <c r="W19" s="11" t="s">
        <v>284</v>
      </c>
      <c r="X19" s="12">
        <v>12790</v>
      </c>
      <c r="Y19" s="10" t="s">
        <v>129</v>
      </c>
      <c r="Z19" s="10" t="s">
        <v>285</v>
      </c>
      <c r="AA19" s="10" t="s">
        <v>286</v>
      </c>
      <c r="AB19" s="10"/>
      <c r="AC19" s="10"/>
      <c r="AD19" s="6"/>
      <c r="AE19" s="6"/>
      <c r="AF19" s="10"/>
      <c r="AG19" s="10"/>
      <c r="AH19" s="6"/>
      <c r="AI19" s="5">
        <f>L19-AE20+AD22+AD24+AH19</f>
        <v>298509.48</v>
      </c>
      <c r="AJ19" s="6"/>
      <c r="AK19" s="6"/>
      <c r="AL19" s="7">
        <f>AJ19+AK19</f>
        <v>0</v>
      </c>
      <c r="AM19" s="10"/>
      <c r="AN19" s="12"/>
      <c r="AO19" s="10"/>
      <c r="AP19" s="12"/>
      <c r="AQ19" s="13"/>
      <c r="AR19" s="10"/>
      <c r="AS19" s="19"/>
      <c r="AT19" s="13"/>
      <c r="AU19" s="19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</row>
    <row r="20" spans="1:60" x14ac:dyDescent="0.25">
      <c r="A20" s="54"/>
      <c r="B20" s="55"/>
      <c r="C20" s="56"/>
      <c r="D20" s="55"/>
      <c r="E20" s="55"/>
      <c r="F20" s="57"/>
      <c r="G20" s="58"/>
      <c r="H20" s="59"/>
      <c r="I20" s="60"/>
      <c r="J20" s="55"/>
      <c r="K20" s="61"/>
      <c r="L20" s="8"/>
      <c r="M20" s="58"/>
      <c r="N20" s="61"/>
      <c r="O20" s="61"/>
      <c r="P20" s="55"/>
      <c r="Q20" s="55"/>
      <c r="R20" s="55"/>
      <c r="S20" s="55"/>
      <c r="T20" s="55"/>
      <c r="U20" s="10"/>
      <c r="V20" s="10" t="s">
        <v>287</v>
      </c>
      <c r="W20" s="11" t="s">
        <v>288</v>
      </c>
      <c r="X20" s="12">
        <v>12816</v>
      </c>
      <c r="Y20" s="10" t="s">
        <v>290</v>
      </c>
      <c r="Z20" s="10"/>
      <c r="AA20" s="10"/>
      <c r="AB20" s="10"/>
      <c r="AC20" s="62">
        <v>0.64219999999999999</v>
      </c>
      <c r="AD20" s="6"/>
      <c r="AE20" s="6">
        <v>143400</v>
      </c>
      <c r="AF20" s="10"/>
      <c r="AG20" s="10"/>
      <c r="AH20" s="6"/>
      <c r="AI20" s="8"/>
      <c r="AJ20" s="6"/>
      <c r="AK20" s="6"/>
      <c r="AL20" s="7">
        <f>AJ20+AK20</f>
        <v>0</v>
      </c>
      <c r="AM20" s="10"/>
      <c r="AN20" s="12"/>
      <c r="AO20" s="10"/>
      <c r="AP20" s="12"/>
      <c r="AQ20" s="13"/>
      <c r="AR20" s="10"/>
      <c r="AS20" s="19"/>
      <c r="AT20" s="13"/>
      <c r="AU20" s="19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</row>
    <row r="21" spans="1:60" x14ac:dyDescent="0.25">
      <c r="A21" s="54"/>
      <c r="B21" s="55"/>
      <c r="C21" s="56"/>
      <c r="D21" s="55"/>
      <c r="E21" s="55"/>
      <c r="F21" s="57"/>
      <c r="G21" s="58"/>
      <c r="H21" s="59"/>
      <c r="I21" s="60"/>
      <c r="J21" s="55"/>
      <c r="K21" s="61"/>
      <c r="L21" s="8"/>
      <c r="M21" s="58"/>
      <c r="N21" s="61"/>
      <c r="O21" s="61"/>
      <c r="P21" s="55"/>
      <c r="Q21" s="55"/>
      <c r="R21" s="55"/>
      <c r="S21" s="55"/>
      <c r="T21" s="55"/>
      <c r="U21" s="10"/>
      <c r="V21" s="10" t="s">
        <v>125</v>
      </c>
      <c r="W21" s="11" t="s">
        <v>289</v>
      </c>
      <c r="X21" s="12">
        <v>13029</v>
      </c>
      <c r="Y21" s="10" t="s">
        <v>129</v>
      </c>
      <c r="Z21" s="10" t="s">
        <v>291</v>
      </c>
      <c r="AA21" s="10" t="s">
        <v>292</v>
      </c>
      <c r="AB21" s="10"/>
      <c r="AC21" s="10"/>
      <c r="AD21" s="6"/>
      <c r="AE21" s="6"/>
      <c r="AF21" s="10"/>
      <c r="AG21" s="10"/>
      <c r="AH21" s="6"/>
      <c r="AI21" s="8"/>
      <c r="AJ21" s="6"/>
      <c r="AK21" s="6"/>
      <c r="AL21" s="7">
        <f>AJ21+AK21</f>
        <v>0</v>
      </c>
      <c r="AM21" s="10"/>
      <c r="AN21" s="12"/>
      <c r="AO21" s="10"/>
      <c r="AP21" s="12"/>
      <c r="AQ21" s="13"/>
      <c r="AR21" s="10"/>
      <c r="AS21" s="19"/>
      <c r="AT21" s="13"/>
      <c r="AU21" s="19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60" x14ac:dyDescent="0.25">
      <c r="A22" s="54"/>
      <c r="B22" s="55"/>
      <c r="C22" s="56"/>
      <c r="D22" s="55"/>
      <c r="E22" s="55"/>
      <c r="F22" s="57"/>
      <c r="G22" s="58"/>
      <c r="H22" s="59"/>
      <c r="I22" s="60"/>
      <c r="J22" s="55"/>
      <c r="K22" s="61"/>
      <c r="L22" s="8"/>
      <c r="M22" s="58"/>
      <c r="N22" s="61"/>
      <c r="O22" s="61"/>
      <c r="P22" s="55"/>
      <c r="Q22" s="55"/>
      <c r="R22" s="55"/>
      <c r="S22" s="55"/>
      <c r="T22" s="55"/>
      <c r="U22" s="10"/>
      <c r="V22" s="10" t="s">
        <v>126</v>
      </c>
      <c r="W22" s="11" t="s">
        <v>294</v>
      </c>
      <c r="X22" s="12">
        <v>13268</v>
      </c>
      <c r="Y22" s="10" t="s">
        <v>130</v>
      </c>
      <c r="Z22" s="10" t="s">
        <v>295</v>
      </c>
      <c r="AA22" s="10" t="s">
        <v>266</v>
      </c>
      <c r="AB22" s="10"/>
      <c r="AC22" s="62">
        <v>9.74E-2</v>
      </c>
      <c r="AD22" s="6">
        <v>25079.759999999998</v>
      </c>
      <c r="AE22" s="6"/>
      <c r="AF22" s="10"/>
      <c r="AG22" s="10"/>
      <c r="AH22" s="6"/>
      <c r="AI22" s="8"/>
      <c r="AJ22" s="6"/>
      <c r="AK22" s="6"/>
      <c r="AL22" s="7">
        <f>AJ22+AK22</f>
        <v>0</v>
      </c>
      <c r="AM22" s="10"/>
      <c r="AN22" s="12"/>
      <c r="AO22" s="10"/>
      <c r="AP22" s="12"/>
      <c r="AQ22" s="13"/>
      <c r="AR22" s="10"/>
      <c r="AS22" s="19"/>
      <c r="AT22" s="13"/>
      <c r="AU22" s="19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60" x14ac:dyDescent="0.25">
      <c r="A23" s="54"/>
      <c r="B23" s="55"/>
      <c r="C23" s="56"/>
      <c r="D23" s="55"/>
      <c r="E23" s="55"/>
      <c r="F23" s="57"/>
      <c r="G23" s="58"/>
      <c r="H23" s="59"/>
      <c r="I23" s="60"/>
      <c r="J23" s="55"/>
      <c r="K23" s="61"/>
      <c r="L23" s="8"/>
      <c r="M23" s="58"/>
      <c r="N23" s="61"/>
      <c r="O23" s="61"/>
      <c r="P23" s="55"/>
      <c r="Q23" s="55"/>
      <c r="R23" s="55"/>
      <c r="S23" s="55"/>
      <c r="T23" s="55"/>
      <c r="U23" s="10"/>
      <c r="V23" s="10" t="s">
        <v>287</v>
      </c>
      <c r="W23" s="11" t="s">
        <v>214</v>
      </c>
      <c r="X23" s="12">
        <v>13391</v>
      </c>
      <c r="Y23" s="10" t="s">
        <v>296</v>
      </c>
      <c r="Z23" s="10"/>
      <c r="AA23" s="10"/>
      <c r="AB23" s="10"/>
      <c r="AC23" s="62"/>
      <c r="AD23" s="6"/>
      <c r="AE23" s="6"/>
      <c r="AF23" s="10"/>
      <c r="AG23" s="10"/>
      <c r="AH23" s="6"/>
      <c r="AI23" s="8"/>
      <c r="AJ23" s="6"/>
      <c r="AK23" s="6"/>
      <c r="AL23" s="7">
        <f>AJ23+AK23</f>
        <v>0</v>
      </c>
      <c r="AM23" s="10"/>
      <c r="AN23" s="12"/>
      <c r="AO23" s="10"/>
      <c r="AP23" s="12"/>
      <c r="AQ23" s="13"/>
      <c r="AR23" s="10"/>
      <c r="AS23" s="19"/>
      <c r="AT23" s="13"/>
      <c r="AU23" s="19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</row>
    <row r="24" spans="1:60" x14ac:dyDescent="0.25">
      <c r="A24" s="54"/>
      <c r="B24" s="55"/>
      <c r="C24" s="56"/>
      <c r="D24" s="55"/>
      <c r="E24" s="55"/>
      <c r="F24" s="57"/>
      <c r="G24" s="58"/>
      <c r="H24" s="59"/>
      <c r="I24" s="60"/>
      <c r="J24" s="55"/>
      <c r="K24" s="61"/>
      <c r="L24" s="8"/>
      <c r="M24" s="58"/>
      <c r="N24" s="61"/>
      <c r="O24" s="61"/>
      <c r="P24" s="55"/>
      <c r="Q24" s="55"/>
      <c r="R24" s="55"/>
      <c r="S24" s="55"/>
      <c r="T24" s="55"/>
      <c r="U24" s="10"/>
      <c r="V24" s="10" t="s">
        <v>293</v>
      </c>
      <c r="W24" s="11" t="s">
        <v>297</v>
      </c>
      <c r="X24" s="12">
        <v>13513</v>
      </c>
      <c r="Y24" s="10" t="s">
        <v>130</v>
      </c>
      <c r="Z24" s="10" t="s">
        <v>295</v>
      </c>
      <c r="AA24" s="10" t="s">
        <v>352</v>
      </c>
      <c r="AB24" s="10"/>
      <c r="AC24" s="62">
        <v>5.67E-2</v>
      </c>
      <c r="AD24" s="6">
        <v>16029.72</v>
      </c>
      <c r="AE24" s="6"/>
      <c r="AF24" s="10"/>
      <c r="AG24" s="10"/>
      <c r="AH24" s="6"/>
      <c r="AI24" s="9"/>
      <c r="AJ24" s="6">
        <f>78634.8+49751.58+24875.79+24875.79+55970.53</f>
        <v>234108.49000000002</v>
      </c>
      <c r="AK24" s="6"/>
      <c r="AL24" s="7">
        <f>AJ24+AK24</f>
        <v>234108.49000000002</v>
      </c>
      <c r="AM24" s="10"/>
      <c r="AN24" s="12"/>
      <c r="AO24" s="10"/>
      <c r="AP24" s="12"/>
      <c r="AQ24" s="13"/>
      <c r="AR24" s="10"/>
      <c r="AS24" s="19"/>
      <c r="AT24" s="13"/>
      <c r="AU24" s="19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60" x14ac:dyDescent="0.25">
      <c r="A25" s="63"/>
      <c r="B25" s="64"/>
      <c r="C25" s="65"/>
      <c r="D25" s="64"/>
      <c r="E25" s="64"/>
      <c r="F25" s="66"/>
      <c r="G25" s="67"/>
      <c r="H25" s="68"/>
      <c r="I25" s="69"/>
      <c r="J25" s="64"/>
      <c r="K25" s="70"/>
      <c r="L25" s="9"/>
      <c r="M25" s="67"/>
      <c r="N25" s="70"/>
      <c r="O25" s="70"/>
      <c r="P25" s="64"/>
      <c r="Q25" s="64"/>
      <c r="R25" s="64"/>
      <c r="S25" s="64"/>
      <c r="T25" s="64"/>
      <c r="U25" s="10"/>
      <c r="V25" s="10" t="s">
        <v>346</v>
      </c>
      <c r="W25" s="11" t="s">
        <v>347</v>
      </c>
      <c r="X25" s="12">
        <v>13667</v>
      </c>
      <c r="Y25" s="10" t="s">
        <v>131</v>
      </c>
      <c r="Z25" s="10" t="s">
        <v>295</v>
      </c>
      <c r="AA25" s="10" t="s">
        <v>352</v>
      </c>
      <c r="AB25" s="71">
        <v>0.25</v>
      </c>
      <c r="AC25" s="62"/>
      <c r="AD25" s="6">
        <v>74627.399999999994</v>
      </c>
      <c r="AE25" s="6"/>
      <c r="AF25" s="10"/>
      <c r="AG25" s="10"/>
      <c r="AH25" s="6"/>
      <c r="AI25" s="7">
        <v>373136.88</v>
      </c>
      <c r="AJ25" s="6"/>
      <c r="AK25" s="6"/>
      <c r="AL25" s="7">
        <f>AJ25+AK25</f>
        <v>0</v>
      </c>
      <c r="AM25" s="10"/>
      <c r="AN25" s="12"/>
      <c r="AO25" s="10"/>
      <c r="AP25" s="12"/>
      <c r="AQ25" s="13"/>
      <c r="AR25" s="10"/>
      <c r="AS25" s="19"/>
      <c r="AT25" s="13"/>
      <c r="AU25" s="19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60" x14ac:dyDescent="0.25">
      <c r="A26" s="46">
        <v>2</v>
      </c>
      <c r="B26" s="47" t="s">
        <v>140</v>
      </c>
      <c r="C26" s="48" t="s">
        <v>139</v>
      </c>
      <c r="D26" s="47" t="s">
        <v>135</v>
      </c>
      <c r="E26" s="47" t="s">
        <v>138</v>
      </c>
      <c r="F26" s="49" t="s">
        <v>134</v>
      </c>
      <c r="G26" s="50"/>
      <c r="H26" s="72" t="s">
        <v>141</v>
      </c>
      <c r="I26" s="78" t="s">
        <v>142</v>
      </c>
      <c r="J26" s="47" t="s">
        <v>133</v>
      </c>
      <c r="K26" s="47" t="s">
        <v>143</v>
      </c>
      <c r="L26" s="5">
        <v>23115</v>
      </c>
      <c r="M26" s="50">
        <v>13039</v>
      </c>
      <c r="N26" s="47" t="s">
        <v>143</v>
      </c>
      <c r="O26" s="47" t="s">
        <v>144</v>
      </c>
      <c r="P26" s="47">
        <v>101</v>
      </c>
      <c r="Q26" s="47"/>
      <c r="R26" s="47"/>
      <c r="S26" s="47"/>
      <c r="T26" s="47" t="s">
        <v>122</v>
      </c>
      <c r="U26" s="47" t="s">
        <v>174</v>
      </c>
      <c r="V26" s="10"/>
      <c r="W26" s="11"/>
      <c r="X26" s="12"/>
      <c r="Y26" s="10"/>
      <c r="Z26" s="10"/>
      <c r="AA26" s="10"/>
      <c r="AB26" s="10"/>
      <c r="AC26" s="10"/>
      <c r="AD26" s="6"/>
      <c r="AE26" s="6"/>
      <c r="AF26" s="10"/>
      <c r="AG26" s="10"/>
      <c r="AH26" s="6"/>
      <c r="AI26" s="7">
        <f t="shared" ref="AI26:AI47" si="0">L26-AE26+AD26+AH26</f>
        <v>23115</v>
      </c>
      <c r="AJ26" s="6">
        <v>0</v>
      </c>
      <c r="AK26" s="6"/>
      <c r="AL26" s="7">
        <f t="shared" ref="AL26:AL56" si="1">AJ26+AK26</f>
        <v>0</v>
      </c>
      <c r="AM26" s="73"/>
      <c r="AN26" s="73"/>
      <c r="AO26" s="73"/>
      <c r="AP26" s="73"/>
      <c r="AQ26" s="74"/>
      <c r="AR26" s="73" t="s">
        <v>145</v>
      </c>
      <c r="AS26" s="75">
        <v>13035</v>
      </c>
      <c r="AT26" s="73" t="s">
        <v>143</v>
      </c>
      <c r="AU26" s="75">
        <v>13035</v>
      </c>
      <c r="AV26" s="73" t="s">
        <v>143</v>
      </c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60" x14ac:dyDescent="0.25">
      <c r="A27" s="54"/>
      <c r="B27" s="55"/>
      <c r="C27" s="56"/>
      <c r="D27" s="55"/>
      <c r="E27" s="55"/>
      <c r="F27" s="57"/>
      <c r="G27" s="58"/>
      <c r="H27" s="76"/>
      <c r="I27" s="81"/>
      <c r="J27" s="55"/>
      <c r="K27" s="55"/>
      <c r="L27" s="8"/>
      <c r="M27" s="58"/>
      <c r="N27" s="55"/>
      <c r="O27" s="55"/>
      <c r="P27" s="55"/>
      <c r="Q27" s="55"/>
      <c r="R27" s="55"/>
      <c r="S27" s="55"/>
      <c r="T27" s="55"/>
      <c r="U27" s="55"/>
      <c r="V27" s="10" t="s">
        <v>124</v>
      </c>
      <c r="W27" s="11" t="s">
        <v>165</v>
      </c>
      <c r="X27" s="12">
        <v>13277</v>
      </c>
      <c r="Y27" s="10" t="s">
        <v>129</v>
      </c>
      <c r="Z27" s="10" t="s">
        <v>188</v>
      </c>
      <c r="AA27" s="10" t="s">
        <v>187</v>
      </c>
      <c r="AB27" s="10"/>
      <c r="AC27" s="10"/>
      <c r="AD27" s="6"/>
      <c r="AE27" s="6"/>
      <c r="AF27" s="10"/>
      <c r="AG27" s="10"/>
      <c r="AH27" s="6"/>
      <c r="AI27" s="7">
        <f>L27-AE27+AD27+AH27</f>
        <v>0</v>
      </c>
      <c r="AJ27" s="6">
        <f>1926.25+5137.7</f>
        <v>7063.95</v>
      </c>
      <c r="AK27" s="6"/>
      <c r="AL27" s="7">
        <f t="shared" si="1"/>
        <v>7063.95</v>
      </c>
      <c r="AM27" s="73"/>
      <c r="AN27" s="73"/>
      <c r="AO27" s="73"/>
      <c r="AP27" s="73"/>
      <c r="AQ27" s="74"/>
      <c r="AR27" s="73"/>
      <c r="AS27" s="75"/>
      <c r="AT27" s="73"/>
      <c r="AU27" s="75"/>
      <c r="AV27" s="7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60" x14ac:dyDescent="0.25">
      <c r="A28" s="63"/>
      <c r="B28" s="64"/>
      <c r="C28" s="65"/>
      <c r="D28" s="64"/>
      <c r="E28" s="64"/>
      <c r="F28" s="66"/>
      <c r="G28" s="67"/>
      <c r="H28" s="77"/>
      <c r="I28" s="79"/>
      <c r="J28" s="64"/>
      <c r="K28" s="64"/>
      <c r="L28" s="9"/>
      <c r="M28" s="67"/>
      <c r="N28" s="64"/>
      <c r="O28" s="64"/>
      <c r="P28" s="64"/>
      <c r="Q28" s="64"/>
      <c r="R28" s="64"/>
      <c r="S28" s="64"/>
      <c r="T28" s="64"/>
      <c r="U28" s="64"/>
      <c r="V28" s="10" t="s">
        <v>125</v>
      </c>
      <c r="W28" s="11" t="s">
        <v>266</v>
      </c>
      <c r="X28" s="12">
        <v>13516</v>
      </c>
      <c r="Y28" s="10" t="s">
        <v>131</v>
      </c>
      <c r="Z28" s="10" t="s">
        <v>187</v>
      </c>
      <c r="AA28" s="10" t="s">
        <v>267</v>
      </c>
      <c r="AB28" s="10"/>
      <c r="AC28" s="10"/>
      <c r="AD28" s="6">
        <v>5140.78</v>
      </c>
      <c r="AE28" s="6"/>
      <c r="AF28" s="10"/>
      <c r="AG28" s="10"/>
      <c r="AH28" s="6"/>
      <c r="AI28" s="7">
        <f>AI26+AD28+AE28</f>
        <v>28255.78</v>
      </c>
      <c r="AJ28" s="6">
        <f>4709.39+2354.64+2354.64+2354.64+2354.64+2354.64+2354.64+2354.64</f>
        <v>21191.87</v>
      </c>
      <c r="AK28" s="6">
        <v>2354.64</v>
      </c>
      <c r="AL28" s="7">
        <f t="shared" si="1"/>
        <v>23546.51</v>
      </c>
      <c r="AM28" s="10"/>
      <c r="AN28" s="10"/>
      <c r="AO28" s="10"/>
      <c r="AP28" s="10"/>
      <c r="AQ28" s="13"/>
      <c r="AR28" s="10"/>
      <c r="AS28" s="12"/>
      <c r="AT28" s="10"/>
      <c r="AU28" s="12"/>
      <c r="AV28" s="10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ht="25.5" x14ac:dyDescent="0.25">
      <c r="A29" s="46">
        <v>3</v>
      </c>
      <c r="B29" s="47" t="s">
        <v>150</v>
      </c>
      <c r="C29" s="48" t="s">
        <v>151</v>
      </c>
      <c r="D29" s="47" t="s">
        <v>135</v>
      </c>
      <c r="E29" s="47" t="s">
        <v>138</v>
      </c>
      <c r="F29" s="49" t="s">
        <v>152</v>
      </c>
      <c r="G29" s="50"/>
      <c r="H29" s="51" t="s">
        <v>153</v>
      </c>
      <c r="I29" s="78" t="s">
        <v>137</v>
      </c>
      <c r="J29" s="47" t="s">
        <v>154</v>
      </c>
      <c r="K29" s="47" t="s">
        <v>155</v>
      </c>
      <c r="L29" s="5">
        <v>350000</v>
      </c>
      <c r="M29" s="50">
        <v>13144</v>
      </c>
      <c r="N29" s="47" t="s">
        <v>155</v>
      </c>
      <c r="O29" s="53">
        <v>44807</v>
      </c>
      <c r="P29" s="47">
        <v>101</v>
      </c>
      <c r="Q29" s="47"/>
      <c r="R29" s="47"/>
      <c r="S29" s="47"/>
      <c r="T29" s="47" t="s">
        <v>122</v>
      </c>
      <c r="U29" s="47" t="s">
        <v>174</v>
      </c>
      <c r="V29" s="10" t="s">
        <v>124</v>
      </c>
      <c r="W29" s="11" t="s">
        <v>222</v>
      </c>
      <c r="X29" s="12">
        <v>13389</v>
      </c>
      <c r="Y29" s="10" t="s">
        <v>129</v>
      </c>
      <c r="Z29" s="10" t="s">
        <v>223</v>
      </c>
      <c r="AA29" s="10" t="s">
        <v>224</v>
      </c>
      <c r="AB29" s="10"/>
      <c r="AC29" s="10"/>
      <c r="AD29" s="6"/>
      <c r="AE29" s="6"/>
      <c r="AF29" s="10"/>
      <c r="AG29" s="10"/>
      <c r="AH29" s="6"/>
      <c r="AI29" s="5">
        <f t="shared" si="0"/>
        <v>350000</v>
      </c>
      <c r="AJ29" s="6">
        <f>174.51+3902.31</f>
        <v>4076.8199999999997</v>
      </c>
      <c r="AK29" s="6"/>
      <c r="AL29" s="7">
        <f t="shared" si="1"/>
        <v>4076.8199999999997</v>
      </c>
      <c r="AM29" s="10"/>
      <c r="AN29" s="10"/>
      <c r="AO29" s="10"/>
      <c r="AP29" s="10"/>
      <c r="AQ29" s="13"/>
      <c r="AR29" s="10" t="s">
        <v>146</v>
      </c>
      <c r="AS29" s="12">
        <v>13124</v>
      </c>
      <c r="AT29" s="10" t="s">
        <v>147</v>
      </c>
      <c r="AU29" s="12">
        <v>13124</v>
      </c>
      <c r="AV29" s="10" t="s">
        <v>147</v>
      </c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x14ac:dyDescent="0.25">
      <c r="A30" s="63"/>
      <c r="B30" s="64"/>
      <c r="C30" s="65"/>
      <c r="D30" s="64"/>
      <c r="E30" s="64"/>
      <c r="F30" s="66"/>
      <c r="G30" s="67"/>
      <c r="H30" s="68"/>
      <c r="I30" s="79"/>
      <c r="J30" s="64"/>
      <c r="K30" s="64"/>
      <c r="L30" s="9"/>
      <c r="M30" s="67"/>
      <c r="N30" s="64"/>
      <c r="O30" s="70"/>
      <c r="P30" s="64"/>
      <c r="Q30" s="64"/>
      <c r="R30" s="64"/>
      <c r="S30" s="64"/>
      <c r="T30" s="64"/>
      <c r="U30" s="64"/>
      <c r="V30" s="10" t="s">
        <v>125</v>
      </c>
      <c r="W30" s="11" t="s">
        <v>353</v>
      </c>
      <c r="X30" s="12">
        <v>13602</v>
      </c>
      <c r="Y30" s="10" t="s">
        <v>129</v>
      </c>
      <c r="Z30" s="11" t="s">
        <v>364</v>
      </c>
      <c r="AA30" s="11" t="s">
        <v>376</v>
      </c>
      <c r="AB30" s="10"/>
      <c r="AC30" s="10"/>
      <c r="AD30" s="6"/>
      <c r="AE30" s="6"/>
      <c r="AF30" s="10"/>
      <c r="AG30" s="10"/>
      <c r="AH30" s="6"/>
      <c r="AI30" s="9"/>
      <c r="AJ30" s="6">
        <f>151083.36+311.18+2048+3584.09+3402.46+754.6+1709.4+3080+86921.52+3280.2</f>
        <v>256174.81</v>
      </c>
      <c r="AK30" s="6">
        <v>7147</v>
      </c>
      <c r="AL30" s="7">
        <f t="shared" si="1"/>
        <v>263321.81</v>
      </c>
      <c r="AM30" s="10"/>
      <c r="AN30" s="10"/>
      <c r="AO30" s="10"/>
      <c r="AP30" s="10"/>
      <c r="AQ30" s="13"/>
      <c r="AR30" s="10"/>
      <c r="AS30" s="12"/>
      <c r="AT30" s="10"/>
      <c r="AU30" s="12"/>
      <c r="AV30" s="10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5.5" x14ac:dyDescent="0.25">
      <c r="A31" s="46">
        <v>4</v>
      </c>
      <c r="B31" s="47" t="s">
        <v>156</v>
      </c>
      <c r="C31" s="48" t="s">
        <v>157</v>
      </c>
      <c r="D31" s="47" t="s">
        <v>127</v>
      </c>
      <c r="E31" s="47" t="s">
        <v>138</v>
      </c>
      <c r="F31" s="49" t="s">
        <v>324</v>
      </c>
      <c r="G31" s="50">
        <v>12937</v>
      </c>
      <c r="H31" s="72" t="s">
        <v>158</v>
      </c>
      <c r="I31" s="78" t="s">
        <v>159</v>
      </c>
      <c r="J31" s="47" t="s">
        <v>160</v>
      </c>
      <c r="K31" s="47" t="s">
        <v>161</v>
      </c>
      <c r="L31" s="5">
        <v>255000</v>
      </c>
      <c r="M31" s="50">
        <v>13149</v>
      </c>
      <c r="N31" s="47" t="s">
        <v>161</v>
      </c>
      <c r="O31" s="47" t="s">
        <v>162</v>
      </c>
      <c r="P31" s="47">
        <v>101</v>
      </c>
      <c r="Q31" s="47"/>
      <c r="R31" s="47"/>
      <c r="S31" s="47"/>
      <c r="T31" s="47" t="s">
        <v>122</v>
      </c>
      <c r="U31" s="47" t="s">
        <v>174</v>
      </c>
      <c r="V31" s="10" t="s">
        <v>124</v>
      </c>
      <c r="W31" s="11" t="s">
        <v>354</v>
      </c>
      <c r="X31" s="12">
        <v>13391</v>
      </c>
      <c r="Y31" s="10" t="s">
        <v>129</v>
      </c>
      <c r="Z31" s="11" t="s">
        <v>365</v>
      </c>
      <c r="AA31" s="11" t="s">
        <v>366</v>
      </c>
      <c r="AB31" s="10"/>
      <c r="AC31" s="10"/>
      <c r="AD31" s="6"/>
      <c r="AE31" s="6"/>
      <c r="AF31" s="10"/>
      <c r="AG31" s="10"/>
      <c r="AH31" s="6"/>
      <c r="AI31" s="7">
        <f>L31-AE31+AD31+AH31</f>
        <v>255000</v>
      </c>
      <c r="AJ31" s="6">
        <f>18909.2+19247.6+18450+35567.3+18922+14818+12853.5+12538</f>
        <v>151305.60000000001</v>
      </c>
      <c r="AK31" s="6"/>
      <c r="AL31" s="7">
        <f t="shared" si="1"/>
        <v>151305.60000000001</v>
      </c>
      <c r="AM31" s="10" t="s">
        <v>139</v>
      </c>
      <c r="AN31" s="12">
        <v>12988</v>
      </c>
      <c r="AO31" s="10" t="s">
        <v>163</v>
      </c>
      <c r="AP31" s="12">
        <v>12988</v>
      </c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x14ac:dyDescent="0.25">
      <c r="A32" s="63"/>
      <c r="B32" s="64"/>
      <c r="C32" s="65"/>
      <c r="D32" s="64"/>
      <c r="E32" s="64"/>
      <c r="F32" s="66"/>
      <c r="G32" s="67"/>
      <c r="H32" s="77"/>
      <c r="I32" s="79"/>
      <c r="J32" s="64"/>
      <c r="K32" s="64"/>
      <c r="L32" s="9"/>
      <c r="M32" s="67"/>
      <c r="N32" s="64"/>
      <c r="O32" s="64"/>
      <c r="P32" s="64"/>
      <c r="Q32" s="64"/>
      <c r="R32" s="64"/>
      <c r="S32" s="64"/>
      <c r="T32" s="64"/>
      <c r="U32" s="64"/>
      <c r="V32" s="10" t="s">
        <v>125</v>
      </c>
      <c r="W32" s="11" t="s">
        <v>355</v>
      </c>
      <c r="X32" s="12">
        <v>13658</v>
      </c>
      <c r="Y32" s="10" t="s">
        <v>129</v>
      </c>
      <c r="Z32" s="11" t="s">
        <v>366</v>
      </c>
      <c r="AA32" s="11" t="s">
        <v>375</v>
      </c>
      <c r="AB32" s="10"/>
      <c r="AC32" s="10"/>
      <c r="AD32" s="6"/>
      <c r="AE32" s="6"/>
      <c r="AF32" s="10"/>
      <c r="AG32" s="10"/>
      <c r="AH32" s="6"/>
      <c r="AI32" s="7">
        <v>255000</v>
      </c>
      <c r="AJ32" s="6">
        <f>24634+12787.6</f>
        <v>37421.599999999999</v>
      </c>
      <c r="AK32" s="6"/>
      <c r="AL32" s="7">
        <f t="shared" si="1"/>
        <v>37421.599999999999</v>
      </c>
      <c r="AM32" s="10"/>
      <c r="AN32" s="12"/>
      <c r="AO32" s="10"/>
      <c r="AP32" s="12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ht="25.5" x14ac:dyDescent="0.25">
      <c r="A33" s="46">
        <v>5</v>
      </c>
      <c r="B33" s="47" t="s">
        <v>178</v>
      </c>
      <c r="C33" s="48" t="s">
        <v>179</v>
      </c>
      <c r="D33" s="47" t="s">
        <v>127</v>
      </c>
      <c r="E33" s="47" t="s">
        <v>138</v>
      </c>
      <c r="F33" s="49" t="s">
        <v>180</v>
      </c>
      <c r="G33" s="50">
        <v>12891</v>
      </c>
      <c r="H33" s="51" t="s">
        <v>176</v>
      </c>
      <c r="I33" s="78" t="s">
        <v>148</v>
      </c>
      <c r="J33" s="47" t="s">
        <v>149</v>
      </c>
      <c r="K33" s="47" t="s">
        <v>181</v>
      </c>
      <c r="L33" s="5">
        <v>242709.72</v>
      </c>
      <c r="M33" s="50">
        <v>13182</v>
      </c>
      <c r="N33" s="47" t="s">
        <v>177</v>
      </c>
      <c r="O33" s="47" t="s">
        <v>185</v>
      </c>
      <c r="P33" s="47">
        <v>101</v>
      </c>
      <c r="Q33" s="47"/>
      <c r="R33" s="47"/>
      <c r="S33" s="47"/>
      <c r="T33" s="47" t="s">
        <v>175</v>
      </c>
      <c r="U33" s="47" t="s">
        <v>174</v>
      </c>
      <c r="V33" s="10" t="s">
        <v>124</v>
      </c>
      <c r="W33" s="11" t="s">
        <v>356</v>
      </c>
      <c r="X33" s="12">
        <v>13311</v>
      </c>
      <c r="Y33" s="10" t="s">
        <v>131</v>
      </c>
      <c r="Z33" s="10" t="s">
        <v>177</v>
      </c>
      <c r="AA33" s="10" t="s">
        <v>215</v>
      </c>
      <c r="AB33" s="62">
        <v>0.21440000000000001</v>
      </c>
      <c r="AC33" s="10"/>
      <c r="AD33" s="6">
        <f>AB33*L33</f>
        <v>52036.963968000004</v>
      </c>
      <c r="AE33" s="6"/>
      <c r="AF33" s="80"/>
      <c r="AG33" s="10"/>
      <c r="AH33" s="6"/>
      <c r="AI33" s="7">
        <f>L33-AE33+AD33+AH33</f>
        <v>294746.683968</v>
      </c>
      <c r="AJ33" s="6">
        <v>0</v>
      </c>
      <c r="AK33" s="6"/>
      <c r="AL33" s="7">
        <f t="shared" si="1"/>
        <v>0</v>
      </c>
      <c r="AM33" s="10" t="s">
        <v>182</v>
      </c>
      <c r="AN33" s="12">
        <v>12944</v>
      </c>
      <c r="AO33" s="10" t="s">
        <v>183</v>
      </c>
      <c r="AP33" s="12">
        <v>13172</v>
      </c>
      <c r="AQ33" s="13"/>
      <c r="AR33" s="10"/>
      <c r="AS33" s="12"/>
      <c r="AT33" s="10"/>
      <c r="AU33" s="12"/>
      <c r="AV33" s="10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x14ac:dyDescent="0.25">
      <c r="A34" s="54"/>
      <c r="B34" s="55"/>
      <c r="C34" s="56"/>
      <c r="D34" s="55"/>
      <c r="E34" s="55"/>
      <c r="F34" s="57"/>
      <c r="G34" s="58"/>
      <c r="H34" s="59"/>
      <c r="I34" s="81"/>
      <c r="J34" s="55"/>
      <c r="K34" s="55"/>
      <c r="L34" s="8"/>
      <c r="M34" s="58"/>
      <c r="N34" s="55"/>
      <c r="O34" s="55"/>
      <c r="P34" s="55"/>
      <c r="Q34" s="55"/>
      <c r="R34" s="55"/>
      <c r="S34" s="55"/>
      <c r="T34" s="55"/>
      <c r="U34" s="55"/>
      <c r="V34" s="10" t="s">
        <v>125</v>
      </c>
      <c r="W34" s="11" t="s">
        <v>225</v>
      </c>
      <c r="X34" s="12">
        <v>13417</v>
      </c>
      <c r="Y34" s="10" t="s">
        <v>129</v>
      </c>
      <c r="Z34" s="10" t="s">
        <v>185</v>
      </c>
      <c r="AA34" s="10" t="s">
        <v>215</v>
      </c>
      <c r="AB34" s="62"/>
      <c r="AC34" s="10"/>
      <c r="AD34" s="6"/>
      <c r="AE34" s="6"/>
      <c r="AF34" s="10"/>
      <c r="AG34" s="10"/>
      <c r="AH34" s="6"/>
      <c r="AI34" s="7"/>
      <c r="AJ34" s="6">
        <f>22790.38+23031.96+23031.96+23031.96+23031.96+23031.96+23031.96+22972.41+27599.55+29509.35</f>
        <v>241063.44999999995</v>
      </c>
      <c r="AK34" s="6"/>
      <c r="AL34" s="7">
        <f t="shared" si="1"/>
        <v>241063.44999999995</v>
      </c>
      <c r="AM34" s="10"/>
      <c r="AN34" s="12"/>
      <c r="AO34" s="10"/>
      <c r="AP34" s="12"/>
      <c r="AQ34" s="13"/>
      <c r="AR34" s="10"/>
      <c r="AS34" s="12"/>
      <c r="AT34" s="10"/>
      <c r="AU34" s="12"/>
      <c r="AV34" s="10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x14ac:dyDescent="0.25">
      <c r="A35" s="54"/>
      <c r="B35" s="55"/>
      <c r="C35" s="56"/>
      <c r="D35" s="55"/>
      <c r="E35" s="55"/>
      <c r="F35" s="57"/>
      <c r="G35" s="58"/>
      <c r="H35" s="59"/>
      <c r="I35" s="81"/>
      <c r="J35" s="55"/>
      <c r="K35" s="55"/>
      <c r="L35" s="8"/>
      <c r="M35" s="58"/>
      <c r="N35" s="55"/>
      <c r="O35" s="55"/>
      <c r="P35" s="55"/>
      <c r="Q35" s="55"/>
      <c r="R35" s="55"/>
      <c r="S35" s="55"/>
      <c r="T35" s="55"/>
      <c r="U35" s="55"/>
      <c r="V35" s="10" t="s">
        <v>126</v>
      </c>
      <c r="W35" s="11" t="s">
        <v>349</v>
      </c>
      <c r="X35" s="12">
        <v>13602</v>
      </c>
      <c r="Y35" s="10" t="s">
        <v>131</v>
      </c>
      <c r="Z35" s="10" t="s">
        <v>185</v>
      </c>
      <c r="AA35" s="10" t="s">
        <v>215</v>
      </c>
      <c r="AB35" s="62">
        <v>0.1676</v>
      </c>
      <c r="AC35" s="10"/>
      <c r="AD35" s="6">
        <v>59368.08</v>
      </c>
      <c r="AE35" s="6"/>
      <c r="AF35" s="10"/>
      <c r="AG35" s="10"/>
      <c r="AH35" s="6"/>
      <c r="AI35" s="7">
        <v>354112.2</v>
      </c>
      <c r="AJ35" s="6"/>
      <c r="AK35" s="6"/>
      <c r="AL35" s="7">
        <f t="shared" si="1"/>
        <v>0</v>
      </c>
      <c r="AM35" s="10"/>
      <c r="AN35" s="12"/>
      <c r="AO35" s="10"/>
      <c r="AP35" s="12"/>
      <c r="AQ35" s="13"/>
      <c r="AR35" s="10"/>
      <c r="AS35" s="12"/>
      <c r="AT35" s="10"/>
      <c r="AU35" s="12"/>
      <c r="AV35" s="10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x14ac:dyDescent="0.25">
      <c r="A36" s="63"/>
      <c r="B36" s="64"/>
      <c r="C36" s="65"/>
      <c r="D36" s="64"/>
      <c r="E36" s="64"/>
      <c r="F36" s="66"/>
      <c r="G36" s="67"/>
      <c r="H36" s="68"/>
      <c r="I36" s="79"/>
      <c r="J36" s="64"/>
      <c r="K36" s="64"/>
      <c r="L36" s="9"/>
      <c r="M36" s="67"/>
      <c r="N36" s="64"/>
      <c r="O36" s="64"/>
      <c r="P36" s="64"/>
      <c r="Q36" s="64"/>
      <c r="R36" s="64"/>
      <c r="S36" s="64"/>
      <c r="T36" s="64"/>
      <c r="U36" s="64"/>
      <c r="V36" s="10" t="s">
        <v>293</v>
      </c>
      <c r="W36" s="11" t="s">
        <v>350</v>
      </c>
      <c r="X36" s="12">
        <v>13674</v>
      </c>
      <c r="Y36" s="10" t="s">
        <v>348</v>
      </c>
      <c r="Z36" s="10" t="s">
        <v>234</v>
      </c>
      <c r="AA36" s="10" t="s">
        <v>351</v>
      </c>
      <c r="AB36" s="62">
        <v>3.8199999999999998E-2</v>
      </c>
      <c r="AC36" s="10"/>
      <c r="AD36" s="6">
        <v>13527.36</v>
      </c>
      <c r="AE36" s="6"/>
      <c r="AF36" s="10"/>
      <c r="AG36" s="10"/>
      <c r="AH36" s="6"/>
      <c r="AI36" s="7">
        <f>AI35+AD36</f>
        <v>367639.56</v>
      </c>
      <c r="AJ36" s="6">
        <v>60145.98</v>
      </c>
      <c r="AK36" s="6"/>
      <c r="AL36" s="7">
        <f t="shared" si="1"/>
        <v>60145.98</v>
      </c>
      <c r="AM36" s="10"/>
      <c r="AN36" s="12"/>
      <c r="AO36" s="10"/>
      <c r="AP36" s="12"/>
      <c r="AQ36" s="13"/>
      <c r="AR36" s="10"/>
      <c r="AS36" s="12"/>
      <c r="AT36" s="10"/>
      <c r="AU36" s="12"/>
      <c r="AV36" s="10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x14ac:dyDescent="0.25">
      <c r="A37" s="74">
        <v>6</v>
      </c>
      <c r="B37" s="73" t="s">
        <v>167</v>
      </c>
      <c r="C37" s="82" t="s">
        <v>168</v>
      </c>
      <c r="D37" s="73" t="s">
        <v>132</v>
      </c>
      <c r="E37" s="73" t="s">
        <v>138</v>
      </c>
      <c r="F37" s="121" t="s">
        <v>128</v>
      </c>
      <c r="G37" s="75">
        <v>13123</v>
      </c>
      <c r="H37" s="35" t="s">
        <v>169</v>
      </c>
      <c r="I37" s="122" t="s">
        <v>170</v>
      </c>
      <c r="J37" s="73" t="s">
        <v>171</v>
      </c>
      <c r="K37" s="73" t="s">
        <v>172</v>
      </c>
      <c r="L37" s="15">
        <v>4090270.8</v>
      </c>
      <c r="M37" s="75">
        <v>13225</v>
      </c>
      <c r="N37" s="83">
        <v>44603</v>
      </c>
      <c r="O37" s="83">
        <v>44968</v>
      </c>
      <c r="P37" s="73">
        <v>101</v>
      </c>
      <c r="Q37" s="47"/>
      <c r="R37" s="47"/>
      <c r="S37" s="47"/>
      <c r="T37" s="73" t="s">
        <v>173</v>
      </c>
      <c r="U37" s="73" t="s">
        <v>174</v>
      </c>
      <c r="V37" s="10"/>
      <c r="W37" s="11"/>
      <c r="X37" s="10"/>
      <c r="Y37" s="10"/>
      <c r="Z37" s="10"/>
      <c r="AA37" s="10"/>
      <c r="AB37" s="62"/>
      <c r="AC37" s="10"/>
      <c r="AD37" s="16"/>
      <c r="AE37" s="6"/>
      <c r="AF37" s="10"/>
      <c r="AG37" s="10"/>
      <c r="AH37" s="6"/>
      <c r="AI37" s="7">
        <f>L37-AE37+AD37+AH37</f>
        <v>4090270.8</v>
      </c>
      <c r="AJ37" s="6"/>
      <c r="AK37" s="6"/>
      <c r="AL37" s="7">
        <f t="shared" si="1"/>
        <v>0</v>
      </c>
      <c r="AM37" s="10"/>
      <c r="AN37" s="80"/>
      <c r="AO37" s="10"/>
      <c r="AP37" s="10"/>
      <c r="AQ37" s="13"/>
      <c r="AR37" s="10"/>
      <c r="AS37" s="12"/>
      <c r="AT37" s="10"/>
      <c r="AU37" s="12"/>
      <c r="AV37" s="10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x14ac:dyDescent="0.25">
      <c r="A38" s="74"/>
      <c r="B38" s="73"/>
      <c r="C38" s="82"/>
      <c r="D38" s="73"/>
      <c r="E38" s="73"/>
      <c r="F38" s="121"/>
      <c r="G38" s="75"/>
      <c r="H38" s="35"/>
      <c r="I38" s="122"/>
      <c r="J38" s="73"/>
      <c r="K38" s="73"/>
      <c r="L38" s="15"/>
      <c r="M38" s="75"/>
      <c r="N38" s="83"/>
      <c r="O38" s="83"/>
      <c r="P38" s="73"/>
      <c r="Q38" s="55"/>
      <c r="R38" s="55"/>
      <c r="S38" s="55"/>
      <c r="T38" s="73"/>
      <c r="U38" s="73"/>
      <c r="V38" s="10" t="s">
        <v>124</v>
      </c>
      <c r="W38" s="11" t="s">
        <v>357</v>
      </c>
      <c r="X38" s="12">
        <v>13340</v>
      </c>
      <c r="Y38" s="10" t="s">
        <v>131</v>
      </c>
      <c r="Z38" s="11" t="s">
        <v>357</v>
      </c>
      <c r="AA38" s="11" t="s">
        <v>374</v>
      </c>
      <c r="AB38" s="62">
        <v>0.22950000000000001</v>
      </c>
      <c r="AC38" s="10"/>
      <c r="AD38" s="16">
        <v>938629.68</v>
      </c>
      <c r="AE38" s="6"/>
      <c r="AF38" s="10"/>
      <c r="AG38" s="10"/>
      <c r="AH38" s="6"/>
      <c r="AI38" s="7">
        <f>AI37+AD38</f>
        <v>5028900.4799999995</v>
      </c>
      <c r="AJ38" s="6"/>
      <c r="AK38" s="6"/>
      <c r="AL38" s="7">
        <f t="shared" si="1"/>
        <v>0</v>
      </c>
      <c r="AM38" s="10"/>
      <c r="AN38" s="80"/>
      <c r="AO38" s="10"/>
      <c r="AP38" s="10"/>
      <c r="AQ38" s="13"/>
      <c r="AR38" s="10"/>
      <c r="AS38" s="12"/>
      <c r="AT38" s="10"/>
      <c r="AU38" s="12"/>
      <c r="AV38" s="10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x14ac:dyDescent="0.25">
      <c r="A39" s="74"/>
      <c r="B39" s="73"/>
      <c r="C39" s="82"/>
      <c r="D39" s="73"/>
      <c r="E39" s="73"/>
      <c r="F39" s="121"/>
      <c r="G39" s="75"/>
      <c r="H39" s="35"/>
      <c r="I39" s="122"/>
      <c r="J39" s="73"/>
      <c r="K39" s="73"/>
      <c r="L39" s="15"/>
      <c r="M39" s="75"/>
      <c r="N39" s="83"/>
      <c r="O39" s="83"/>
      <c r="P39" s="73"/>
      <c r="Q39" s="55"/>
      <c r="R39" s="55"/>
      <c r="S39" s="55"/>
      <c r="T39" s="73"/>
      <c r="U39" s="73"/>
      <c r="V39" s="10" t="s">
        <v>125</v>
      </c>
      <c r="W39" s="11" t="s">
        <v>358</v>
      </c>
      <c r="X39" s="12">
        <v>13473</v>
      </c>
      <c r="Y39" s="10" t="s">
        <v>129</v>
      </c>
      <c r="Z39" s="11" t="s">
        <v>367</v>
      </c>
      <c r="AA39" s="11" t="s">
        <v>373</v>
      </c>
      <c r="AB39" s="62"/>
      <c r="AC39" s="10"/>
      <c r="AD39" s="16"/>
      <c r="AE39" s="6"/>
      <c r="AF39" s="10"/>
      <c r="AG39" s="10"/>
      <c r="AH39" s="6"/>
      <c r="AI39" s="7">
        <v>5028900.4800000004</v>
      </c>
      <c r="AJ39" s="6"/>
      <c r="AK39" s="6"/>
      <c r="AL39" s="7">
        <f t="shared" si="1"/>
        <v>0</v>
      </c>
      <c r="AM39" s="10"/>
      <c r="AN39" s="10"/>
      <c r="AO39" s="10"/>
      <c r="AP39" s="10"/>
      <c r="AQ39" s="13"/>
      <c r="AR39" s="10"/>
      <c r="AS39" s="12"/>
      <c r="AT39" s="10"/>
      <c r="AU39" s="12"/>
      <c r="AV39" s="10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x14ac:dyDescent="0.25">
      <c r="A40" s="74"/>
      <c r="B40" s="73"/>
      <c r="C40" s="82"/>
      <c r="D40" s="73"/>
      <c r="E40" s="73"/>
      <c r="F40" s="121"/>
      <c r="G40" s="75"/>
      <c r="H40" s="35"/>
      <c r="I40" s="122"/>
      <c r="J40" s="73"/>
      <c r="K40" s="73"/>
      <c r="L40" s="15"/>
      <c r="M40" s="75"/>
      <c r="N40" s="83"/>
      <c r="O40" s="83"/>
      <c r="P40" s="73"/>
      <c r="Q40" s="64"/>
      <c r="R40" s="64"/>
      <c r="S40" s="64"/>
      <c r="T40" s="73"/>
      <c r="U40" s="73"/>
      <c r="V40" s="10" t="s">
        <v>126</v>
      </c>
      <c r="W40" s="11" t="s">
        <v>359</v>
      </c>
      <c r="X40" s="12">
        <v>13561</v>
      </c>
      <c r="Y40" s="10" t="s">
        <v>131</v>
      </c>
      <c r="Z40" s="11" t="s">
        <v>367</v>
      </c>
      <c r="AA40" s="11" t="s">
        <v>373</v>
      </c>
      <c r="AB40" s="62"/>
      <c r="AC40" s="10"/>
      <c r="AD40" s="16"/>
      <c r="AE40" s="6"/>
      <c r="AF40" s="11">
        <v>45105</v>
      </c>
      <c r="AG40" s="62">
        <v>6.08E-2</v>
      </c>
      <c r="AH40" s="6">
        <v>305587.88</v>
      </c>
      <c r="AI40" s="7">
        <v>5334488.28</v>
      </c>
      <c r="AJ40" s="6">
        <f>2244978.25+377493.06+375773.08+379973.09+404292.5+834170.01</f>
        <v>4616679.99</v>
      </c>
      <c r="AK40" s="6"/>
      <c r="AL40" s="7">
        <f t="shared" si="1"/>
        <v>4616679.99</v>
      </c>
      <c r="AM40" s="10"/>
      <c r="AN40" s="10"/>
      <c r="AO40" s="10"/>
      <c r="AP40" s="10"/>
      <c r="AQ40" s="13"/>
      <c r="AR40" s="10"/>
      <c r="AS40" s="12"/>
      <c r="AT40" s="10"/>
      <c r="AU40" s="12"/>
      <c r="AV40" s="10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ht="25.5" x14ac:dyDescent="0.25">
      <c r="A41" s="13">
        <v>7</v>
      </c>
      <c r="B41" s="10" t="s">
        <v>191</v>
      </c>
      <c r="C41" s="17" t="s">
        <v>189</v>
      </c>
      <c r="D41" s="10" t="s">
        <v>135</v>
      </c>
      <c r="E41" s="10" t="s">
        <v>138</v>
      </c>
      <c r="F41" s="89" t="s">
        <v>192</v>
      </c>
      <c r="G41" s="12"/>
      <c r="H41" s="18" t="s">
        <v>190</v>
      </c>
      <c r="I41" s="96" t="s">
        <v>193</v>
      </c>
      <c r="J41" s="10" t="s">
        <v>194</v>
      </c>
      <c r="K41" s="10" t="s">
        <v>195</v>
      </c>
      <c r="L41" s="6">
        <v>2470424.5</v>
      </c>
      <c r="M41" s="12">
        <v>13248</v>
      </c>
      <c r="N41" s="10" t="s">
        <v>195</v>
      </c>
      <c r="O41" s="10" t="s">
        <v>196</v>
      </c>
      <c r="P41" s="10">
        <v>101</v>
      </c>
      <c r="Q41" s="10"/>
      <c r="R41" s="10"/>
      <c r="S41" s="10"/>
      <c r="T41" s="10" t="s">
        <v>175</v>
      </c>
      <c r="U41" s="10"/>
      <c r="V41" s="10"/>
      <c r="W41" s="11"/>
      <c r="X41" s="10"/>
      <c r="Y41" s="10"/>
      <c r="Z41" s="10"/>
      <c r="AA41" s="10"/>
      <c r="AB41" s="10"/>
      <c r="AC41" s="10"/>
      <c r="AD41" s="6"/>
      <c r="AE41" s="6"/>
      <c r="AF41" s="10"/>
      <c r="AG41" s="10"/>
      <c r="AH41" s="6"/>
      <c r="AI41" s="7">
        <f t="shared" si="0"/>
        <v>2470424.5</v>
      </c>
      <c r="AJ41" s="6">
        <f>57395.6+63135.16+44057.83+47499.71</f>
        <v>212088.30000000002</v>
      </c>
      <c r="AK41" s="6">
        <v>51656.04</v>
      </c>
      <c r="AL41" s="7">
        <f t="shared" si="1"/>
        <v>263744.34000000003</v>
      </c>
      <c r="AM41" s="10"/>
      <c r="AN41" s="10"/>
      <c r="AO41" s="10"/>
      <c r="AP41" s="10"/>
      <c r="AQ41" s="13"/>
      <c r="AR41" s="10" t="s">
        <v>184</v>
      </c>
      <c r="AS41" s="19">
        <v>13235</v>
      </c>
      <c r="AT41" s="13" t="s">
        <v>197</v>
      </c>
      <c r="AU41" s="19">
        <v>13235</v>
      </c>
      <c r="AV41" s="13" t="s">
        <v>197</v>
      </c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x14ac:dyDescent="0.25">
      <c r="A42" s="46">
        <v>8</v>
      </c>
      <c r="B42" s="47" t="s">
        <v>198</v>
      </c>
      <c r="C42" s="48" t="s">
        <v>199</v>
      </c>
      <c r="D42" s="47" t="s">
        <v>127</v>
      </c>
      <c r="E42" s="47" t="s">
        <v>138</v>
      </c>
      <c r="F42" s="49" t="s">
        <v>207</v>
      </c>
      <c r="G42" s="50" t="s">
        <v>200</v>
      </c>
      <c r="H42" s="51" t="s">
        <v>201</v>
      </c>
      <c r="I42" s="78" t="s">
        <v>205</v>
      </c>
      <c r="J42" s="47" t="s">
        <v>206</v>
      </c>
      <c r="K42" s="47" t="s">
        <v>202</v>
      </c>
      <c r="L42" s="5">
        <v>5766386</v>
      </c>
      <c r="M42" s="50">
        <v>13244</v>
      </c>
      <c r="N42" s="47" t="s">
        <v>202</v>
      </c>
      <c r="O42" s="47" t="s">
        <v>203</v>
      </c>
      <c r="P42" s="47">
        <v>101</v>
      </c>
      <c r="Q42" s="47"/>
      <c r="R42" s="47"/>
      <c r="S42" s="47"/>
      <c r="T42" s="47" t="s">
        <v>173</v>
      </c>
      <c r="U42" s="47" t="s">
        <v>174</v>
      </c>
      <c r="V42" s="10" t="s">
        <v>124</v>
      </c>
      <c r="W42" s="11" t="s">
        <v>360</v>
      </c>
      <c r="X42" s="12">
        <v>13489</v>
      </c>
      <c r="Y42" s="10" t="s">
        <v>129</v>
      </c>
      <c r="Z42" s="11" t="s">
        <v>368</v>
      </c>
      <c r="AA42" s="11" t="s">
        <v>372</v>
      </c>
      <c r="AB42" s="10"/>
      <c r="AC42" s="10"/>
      <c r="AD42" s="6"/>
      <c r="AE42" s="6"/>
      <c r="AF42" s="10"/>
      <c r="AG42" s="10"/>
      <c r="AH42" s="6"/>
      <c r="AI42" s="7">
        <f t="shared" si="0"/>
        <v>5766386</v>
      </c>
      <c r="AJ42" s="6">
        <f>358250+603956+12300+481570</f>
        <v>1456076</v>
      </c>
      <c r="AK42" s="6"/>
      <c r="AL42" s="7">
        <f t="shared" si="1"/>
        <v>1456076</v>
      </c>
      <c r="AM42" s="47" t="s">
        <v>199</v>
      </c>
      <c r="AN42" s="47" t="s">
        <v>200</v>
      </c>
      <c r="AO42" s="47" t="s">
        <v>208</v>
      </c>
      <c r="AP42" s="50">
        <v>13233</v>
      </c>
      <c r="AQ42" s="47" t="s">
        <v>204</v>
      </c>
      <c r="AR42" s="47"/>
      <c r="AS42" s="84"/>
      <c r="AT42" s="46"/>
      <c r="AU42" s="84"/>
      <c r="AV42" s="46"/>
      <c r="AW42" s="46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x14ac:dyDescent="0.25">
      <c r="A43" s="63"/>
      <c r="B43" s="64"/>
      <c r="C43" s="65"/>
      <c r="D43" s="64"/>
      <c r="E43" s="64"/>
      <c r="F43" s="66"/>
      <c r="G43" s="67"/>
      <c r="H43" s="68"/>
      <c r="I43" s="79"/>
      <c r="J43" s="64"/>
      <c r="K43" s="64"/>
      <c r="L43" s="9"/>
      <c r="M43" s="67"/>
      <c r="N43" s="64"/>
      <c r="O43" s="64"/>
      <c r="P43" s="64"/>
      <c r="Q43" s="64"/>
      <c r="R43" s="64"/>
      <c r="S43" s="64"/>
      <c r="T43" s="64"/>
      <c r="U43" s="64"/>
      <c r="V43" s="10" t="s">
        <v>125</v>
      </c>
      <c r="W43" s="11" t="s">
        <v>361</v>
      </c>
      <c r="X43" s="12">
        <v>13599</v>
      </c>
      <c r="Y43" s="10" t="s">
        <v>131</v>
      </c>
      <c r="Z43" s="10" t="s">
        <v>377</v>
      </c>
      <c r="AA43" s="10" t="s">
        <v>372</v>
      </c>
      <c r="AB43" s="71">
        <v>0.25</v>
      </c>
      <c r="AC43" s="10"/>
      <c r="AD43" s="6">
        <f>AI42*AB43</f>
        <v>1441596.5</v>
      </c>
      <c r="AE43" s="6"/>
      <c r="AF43" s="10"/>
      <c r="AG43" s="10"/>
      <c r="AH43" s="6"/>
      <c r="AI43" s="7">
        <v>7207982.5</v>
      </c>
      <c r="AJ43" s="6">
        <f>118460+362596.5+151632+173160+754208</f>
        <v>1560056.5</v>
      </c>
      <c r="AK43" s="6"/>
      <c r="AL43" s="7">
        <f t="shared" si="1"/>
        <v>1560056.5</v>
      </c>
      <c r="AM43" s="64"/>
      <c r="AN43" s="64"/>
      <c r="AO43" s="64"/>
      <c r="AP43" s="67"/>
      <c r="AQ43" s="64"/>
      <c r="AR43" s="64"/>
      <c r="AS43" s="85"/>
      <c r="AT43" s="63"/>
      <c r="AU43" s="85"/>
      <c r="AV43" s="63"/>
      <c r="AW43" s="6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38.25" x14ac:dyDescent="0.25">
      <c r="A44" s="13">
        <v>9</v>
      </c>
      <c r="B44" s="10" t="s">
        <v>218</v>
      </c>
      <c r="C44" s="17" t="s">
        <v>219</v>
      </c>
      <c r="D44" s="10" t="s">
        <v>132</v>
      </c>
      <c r="E44" s="10" t="s">
        <v>138</v>
      </c>
      <c r="F44" s="89" t="s">
        <v>136</v>
      </c>
      <c r="G44" s="12">
        <v>13322</v>
      </c>
      <c r="H44" s="18" t="s">
        <v>221</v>
      </c>
      <c r="I44" s="95" t="s">
        <v>217</v>
      </c>
      <c r="J44" s="10" t="s">
        <v>216</v>
      </c>
      <c r="K44" s="11" t="s">
        <v>166</v>
      </c>
      <c r="L44" s="6">
        <v>72500</v>
      </c>
      <c r="M44" s="12">
        <v>13370</v>
      </c>
      <c r="N44" s="11" t="s">
        <v>166</v>
      </c>
      <c r="O44" s="11" t="s">
        <v>220</v>
      </c>
      <c r="P44" s="10">
        <v>101</v>
      </c>
      <c r="Q44" s="10"/>
      <c r="R44" s="10"/>
      <c r="S44" s="10"/>
      <c r="T44" s="10" t="s">
        <v>173</v>
      </c>
      <c r="U44" s="10"/>
      <c r="V44" s="10" t="s">
        <v>124</v>
      </c>
      <c r="W44" s="11" t="s">
        <v>362</v>
      </c>
      <c r="X44" s="12">
        <v>13620</v>
      </c>
      <c r="Y44" s="10" t="s">
        <v>129</v>
      </c>
      <c r="Z44" s="10" t="s">
        <v>220</v>
      </c>
      <c r="AA44" s="11" t="s">
        <v>371</v>
      </c>
      <c r="AB44" s="10"/>
      <c r="AC44" s="10"/>
      <c r="AD44" s="6"/>
      <c r="AE44" s="6"/>
      <c r="AF44" s="10"/>
      <c r="AG44" s="10"/>
      <c r="AH44" s="6"/>
      <c r="AI44" s="7">
        <f t="shared" si="0"/>
        <v>72500</v>
      </c>
      <c r="AJ44" s="6">
        <f>13143.4+7083.2+2324.8+7636+5075.2</f>
        <v>35262.6</v>
      </c>
      <c r="AK44" s="6"/>
      <c r="AL44" s="7">
        <f t="shared" si="1"/>
        <v>35262.6</v>
      </c>
      <c r="AM44" s="10"/>
      <c r="AN44" s="12"/>
      <c r="AO44" s="10"/>
      <c r="AP44" s="12"/>
      <c r="AQ44" s="13"/>
      <c r="AR44" s="10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51" x14ac:dyDescent="0.25">
      <c r="A45" s="13">
        <v>10</v>
      </c>
      <c r="B45" s="10" t="s">
        <v>227</v>
      </c>
      <c r="C45" s="17" t="s">
        <v>228</v>
      </c>
      <c r="D45" s="10" t="s">
        <v>132</v>
      </c>
      <c r="E45" s="10" t="s">
        <v>237</v>
      </c>
      <c r="F45" s="89" t="s">
        <v>229</v>
      </c>
      <c r="G45" s="12">
        <v>13242</v>
      </c>
      <c r="H45" s="18" t="s">
        <v>230</v>
      </c>
      <c r="I45" s="95" t="s">
        <v>231</v>
      </c>
      <c r="J45" s="10" t="s">
        <v>232</v>
      </c>
      <c r="K45" s="11" t="s">
        <v>185</v>
      </c>
      <c r="L45" s="6">
        <v>149500</v>
      </c>
      <c r="M45" s="12">
        <v>13427</v>
      </c>
      <c r="N45" s="11" t="s">
        <v>233</v>
      </c>
      <c r="O45" s="11" t="s">
        <v>234</v>
      </c>
      <c r="P45" s="10">
        <v>101</v>
      </c>
      <c r="Q45" s="10"/>
      <c r="R45" s="10"/>
      <c r="S45" s="10"/>
      <c r="T45" s="10" t="s">
        <v>235</v>
      </c>
      <c r="U45" s="10"/>
      <c r="V45" s="10" t="s">
        <v>124</v>
      </c>
      <c r="W45" s="11" t="s">
        <v>215</v>
      </c>
      <c r="X45" s="12">
        <v>13666</v>
      </c>
      <c r="Y45" s="10" t="s">
        <v>129</v>
      </c>
      <c r="Z45" s="11" t="s">
        <v>234</v>
      </c>
      <c r="AA45" s="11" t="s">
        <v>351</v>
      </c>
      <c r="AB45" s="10"/>
      <c r="AC45" s="10"/>
      <c r="AD45" s="6"/>
      <c r="AE45" s="6"/>
      <c r="AF45" s="10"/>
      <c r="AG45" s="10"/>
      <c r="AH45" s="6"/>
      <c r="AI45" s="7">
        <f t="shared" si="0"/>
        <v>149500</v>
      </c>
      <c r="AJ45" s="6">
        <f>7495.35+2814.3</f>
        <v>10309.650000000001</v>
      </c>
      <c r="AK45" s="6"/>
      <c r="AL45" s="7">
        <f t="shared" si="1"/>
        <v>10309.650000000001</v>
      </c>
      <c r="AM45" s="10" t="s">
        <v>209</v>
      </c>
      <c r="AN45" s="12">
        <v>13281</v>
      </c>
      <c r="AO45" s="10" t="s">
        <v>236</v>
      </c>
      <c r="AP45" s="12">
        <v>13399</v>
      </c>
      <c r="AQ45" s="13"/>
      <c r="AR45" s="10"/>
      <c r="AS45" s="19"/>
      <c r="AT45" s="13"/>
      <c r="AU45" s="19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ht="25.5" x14ac:dyDescent="0.25">
      <c r="A46" s="13">
        <v>11</v>
      </c>
      <c r="B46" s="10" t="s">
        <v>211</v>
      </c>
      <c r="C46" s="17" t="s">
        <v>238</v>
      </c>
      <c r="D46" s="10" t="s">
        <v>121</v>
      </c>
      <c r="E46" s="10" t="s">
        <v>138</v>
      </c>
      <c r="F46" s="89" t="s">
        <v>239</v>
      </c>
      <c r="G46" s="12">
        <v>13294</v>
      </c>
      <c r="H46" s="18" t="s">
        <v>240</v>
      </c>
      <c r="I46" s="95" t="s">
        <v>241</v>
      </c>
      <c r="J46" s="10" t="s">
        <v>242</v>
      </c>
      <c r="K46" s="11" t="s">
        <v>243</v>
      </c>
      <c r="L46" s="6">
        <v>73992</v>
      </c>
      <c r="M46" s="12">
        <v>13428</v>
      </c>
      <c r="N46" s="11" t="s">
        <v>243</v>
      </c>
      <c r="O46" s="11" t="s">
        <v>244</v>
      </c>
      <c r="P46" s="10">
        <v>101</v>
      </c>
      <c r="Q46" s="10"/>
      <c r="R46" s="10"/>
      <c r="S46" s="10"/>
      <c r="T46" s="10" t="s">
        <v>173</v>
      </c>
      <c r="U46" s="10"/>
      <c r="V46" s="10" t="s">
        <v>124</v>
      </c>
      <c r="W46" s="11" t="s">
        <v>363</v>
      </c>
      <c r="X46" s="12">
        <v>13673</v>
      </c>
      <c r="Y46" s="10" t="s">
        <v>130</v>
      </c>
      <c r="Z46" s="11" t="s">
        <v>369</v>
      </c>
      <c r="AA46" s="11" t="s">
        <v>370</v>
      </c>
      <c r="AB46" s="62">
        <v>4.2500000000000003E-2</v>
      </c>
      <c r="AC46" s="10"/>
      <c r="AD46" s="6">
        <v>3999.18</v>
      </c>
      <c r="AE46" s="6"/>
      <c r="AF46" s="10"/>
      <c r="AG46" s="10"/>
      <c r="AH46" s="6"/>
      <c r="AI46" s="7">
        <f>L46-AE46+AD46+AH46</f>
        <v>77991.179999999993</v>
      </c>
      <c r="AJ46" s="6">
        <f>18498+6166+6166+6166+6166+6166+6166+6166+6166+6166</f>
        <v>73992</v>
      </c>
      <c r="AK46" s="6"/>
      <c r="AL46" s="7">
        <f t="shared" si="1"/>
        <v>73992</v>
      </c>
      <c r="AM46" s="10"/>
      <c r="AN46" s="12"/>
      <c r="AO46" s="10"/>
      <c r="AP46" s="12"/>
      <c r="AQ46" s="13"/>
      <c r="AR46" s="10"/>
      <c r="AS46" s="19"/>
      <c r="AT46" s="13"/>
      <c r="AU46" s="19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ht="25.5" x14ac:dyDescent="0.25">
      <c r="A47" s="13">
        <v>12</v>
      </c>
      <c r="B47" s="10" t="s">
        <v>211</v>
      </c>
      <c r="C47" s="17" t="s">
        <v>238</v>
      </c>
      <c r="D47" s="10" t="s">
        <v>121</v>
      </c>
      <c r="E47" s="10" t="s">
        <v>138</v>
      </c>
      <c r="F47" s="89" t="s">
        <v>245</v>
      </c>
      <c r="G47" s="12">
        <v>13294</v>
      </c>
      <c r="H47" s="18" t="s">
        <v>247</v>
      </c>
      <c r="I47" s="95" t="s">
        <v>241</v>
      </c>
      <c r="J47" s="10" t="s">
        <v>242</v>
      </c>
      <c r="K47" s="11" t="s">
        <v>246</v>
      </c>
      <c r="L47" s="6">
        <v>30000</v>
      </c>
      <c r="M47" s="12">
        <v>13468</v>
      </c>
      <c r="N47" s="11" t="s">
        <v>246</v>
      </c>
      <c r="O47" s="11" t="s">
        <v>248</v>
      </c>
      <c r="P47" s="10">
        <v>101</v>
      </c>
      <c r="Q47" s="10"/>
      <c r="R47" s="10"/>
      <c r="S47" s="10"/>
      <c r="T47" s="10" t="s">
        <v>173</v>
      </c>
      <c r="U47" s="10"/>
      <c r="V47" s="10"/>
      <c r="W47" s="11"/>
      <c r="X47" s="10"/>
      <c r="Y47" s="10"/>
      <c r="Z47" s="10"/>
      <c r="AA47" s="10"/>
      <c r="AB47" s="10"/>
      <c r="AC47" s="10"/>
      <c r="AD47" s="6"/>
      <c r="AE47" s="6"/>
      <c r="AF47" s="10"/>
      <c r="AG47" s="10"/>
      <c r="AH47" s="6"/>
      <c r="AI47" s="7">
        <f t="shared" si="0"/>
        <v>30000</v>
      </c>
      <c r="AJ47" s="6">
        <f>5000+2500+2500+2500+2500+2500+2500+2500+2500+2500+2500</f>
        <v>30000</v>
      </c>
      <c r="AK47" s="6"/>
      <c r="AL47" s="7">
        <f t="shared" si="1"/>
        <v>30000</v>
      </c>
      <c r="AM47" s="10"/>
      <c r="AN47" s="12"/>
      <c r="AO47" s="10"/>
      <c r="AP47" s="12"/>
      <c r="AQ47" s="13"/>
      <c r="AR47" s="10"/>
      <c r="AS47" s="19"/>
      <c r="AT47" s="13"/>
      <c r="AU47" s="19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 ht="25.5" x14ac:dyDescent="0.25">
      <c r="A48" s="13">
        <v>13</v>
      </c>
      <c r="B48" s="10" t="s">
        <v>255</v>
      </c>
      <c r="C48" s="17" t="s">
        <v>256</v>
      </c>
      <c r="D48" s="10" t="s">
        <v>186</v>
      </c>
      <c r="E48" s="10" t="s">
        <v>138</v>
      </c>
      <c r="F48" s="89" t="s">
        <v>213</v>
      </c>
      <c r="G48" s="12">
        <v>13215</v>
      </c>
      <c r="H48" s="18" t="s">
        <v>257</v>
      </c>
      <c r="I48" s="95" t="s">
        <v>258</v>
      </c>
      <c r="J48" s="10" t="s">
        <v>259</v>
      </c>
      <c r="K48" s="11" t="s">
        <v>260</v>
      </c>
      <c r="L48" s="6">
        <v>42000</v>
      </c>
      <c r="M48" s="12">
        <v>13517</v>
      </c>
      <c r="N48" s="11" t="s">
        <v>260</v>
      </c>
      <c r="O48" s="11" t="s">
        <v>261</v>
      </c>
      <c r="P48" s="10">
        <v>101</v>
      </c>
      <c r="Q48" s="10"/>
      <c r="R48" s="10"/>
      <c r="S48" s="10"/>
      <c r="T48" s="10" t="s">
        <v>262</v>
      </c>
      <c r="U48" s="10"/>
      <c r="V48" s="10"/>
      <c r="W48" s="11"/>
      <c r="X48" s="10"/>
      <c r="Y48" s="10"/>
      <c r="Z48" s="10"/>
      <c r="AA48" s="10"/>
      <c r="AB48" s="10"/>
      <c r="AC48" s="10"/>
      <c r="AD48" s="6"/>
      <c r="AE48" s="6"/>
      <c r="AF48" s="10"/>
      <c r="AG48" s="10"/>
      <c r="AH48" s="6"/>
      <c r="AI48" s="7">
        <f t="shared" ref="AI48:AI49" si="2">L48-AE48+AD48+AH48</f>
        <v>42000</v>
      </c>
      <c r="AJ48" s="6">
        <f>3500+3500+3500+3500+3500+3500+3500+3500</f>
        <v>28000</v>
      </c>
      <c r="AK48" s="6">
        <v>3500</v>
      </c>
      <c r="AL48" s="7">
        <f t="shared" si="1"/>
        <v>31500</v>
      </c>
      <c r="AM48" s="10"/>
      <c r="AN48" s="12"/>
      <c r="AO48" s="10"/>
      <c r="AP48" s="12"/>
      <c r="AQ48" s="13"/>
      <c r="AR48" s="10"/>
      <c r="AS48" s="19"/>
      <c r="AT48" s="13"/>
      <c r="AU48" s="19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38.25" x14ac:dyDescent="0.25">
      <c r="A49" s="13">
        <v>14</v>
      </c>
      <c r="B49" s="10" t="s">
        <v>268</v>
      </c>
      <c r="C49" s="17" t="s">
        <v>263</v>
      </c>
      <c r="D49" s="10" t="s">
        <v>135</v>
      </c>
      <c r="E49" s="10" t="s">
        <v>250</v>
      </c>
      <c r="F49" s="89" t="s">
        <v>269</v>
      </c>
      <c r="G49" s="12" t="s">
        <v>250</v>
      </c>
      <c r="H49" s="18" t="s">
        <v>270</v>
      </c>
      <c r="I49" s="95" t="s">
        <v>271</v>
      </c>
      <c r="J49" s="10" t="s">
        <v>164</v>
      </c>
      <c r="K49" s="11" t="s">
        <v>272</v>
      </c>
      <c r="L49" s="6">
        <v>69000</v>
      </c>
      <c r="M49" s="12">
        <v>13544</v>
      </c>
      <c r="N49" s="11" t="s">
        <v>272</v>
      </c>
      <c r="O49" s="11" t="s">
        <v>273</v>
      </c>
      <c r="P49" s="10">
        <v>101</v>
      </c>
      <c r="Q49" s="10"/>
      <c r="R49" s="10"/>
      <c r="S49" s="10"/>
      <c r="T49" s="10" t="s">
        <v>274</v>
      </c>
      <c r="U49" s="10"/>
      <c r="V49" s="10"/>
      <c r="W49" s="11"/>
      <c r="X49" s="10"/>
      <c r="Y49" s="10"/>
      <c r="Z49" s="10"/>
      <c r="AA49" s="10"/>
      <c r="AB49" s="10"/>
      <c r="AC49" s="10"/>
      <c r="AD49" s="6"/>
      <c r="AE49" s="6"/>
      <c r="AF49" s="10"/>
      <c r="AG49" s="10"/>
      <c r="AH49" s="6"/>
      <c r="AI49" s="7">
        <f t="shared" si="2"/>
        <v>69000</v>
      </c>
      <c r="AJ49" s="6">
        <v>34500</v>
      </c>
      <c r="AK49" s="6"/>
      <c r="AL49" s="7">
        <f t="shared" si="1"/>
        <v>34500</v>
      </c>
      <c r="AM49" s="10"/>
      <c r="AN49" s="12"/>
      <c r="AO49" s="10"/>
      <c r="AP49" s="12"/>
      <c r="AQ49" s="13"/>
      <c r="AR49" s="10" t="s">
        <v>265</v>
      </c>
      <c r="AS49" s="19">
        <v>13537</v>
      </c>
      <c r="AT49" s="13" t="s">
        <v>275</v>
      </c>
      <c r="AU49" s="19">
        <v>13537</v>
      </c>
      <c r="AV49" s="13" t="s">
        <v>275</v>
      </c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25.5" x14ac:dyDescent="0.25">
      <c r="A50" s="86">
        <v>15</v>
      </c>
      <c r="B50" s="87" t="s">
        <v>309</v>
      </c>
      <c r="C50" s="88" t="s">
        <v>309</v>
      </c>
      <c r="D50" s="10" t="s">
        <v>186</v>
      </c>
      <c r="E50" s="10" t="s">
        <v>138</v>
      </c>
      <c r="F50" s="89" t="s">
        <v>310</v>
      </c>
      <c r="G50" s="12">
        <v>13618</v>
      </c>
      <c r="H50" s="18" t="s">
        <v>311</v>
      </c>
      <c r="I50" s="95" t="s">
        <v>312</v>
      </c>
      <c r="J50" s="13" t="s">
        <v>313</v>
      </c>
      <c r="K50" s="11" t="s">
        <v>212</v>
      </c>
      <c r="L50" s="6">
        <v>4332</v>
      </c>
      <c r="M50" s="90"/>
      <c r="N50" s="91" t="s">
        <v>212</v>
      </c>
      <c r="O50" s="91" t="s">
        <v>314</v>
      </c>
      <c r="P50" s="10">
        <v>101</v>
      </c>
      <c r="Q50" s="10"/>
      <c r="R50" s="10"/>
      <c r="S50" s="10"/>
      <c r="T50" s="92" t="s">
        <v>315</v>
      </c>
      <c r="U50" s="10"/>
      <c r="V50" s="10"/>
      <c r="W50" s="11"/>
      <c r="X50" s="10"/>
      <c r="Y50" s="10"/>
      <c r="Z50" s="10"/>
      <c r="AA50" s="10"/>
      <c r="AB50" s="10"/>
      <c r="AC50" s="62"/>
      <c r="AD50" s="6"/>
      <c r="AE50" s="6"/>
      <c r="AF50" s="10"/>
      <c r="AG50" s="10"/>
      <c r="AH50" s="6"/>
      <c r="AI50" s="7">
        <f>L50</f>
        <v>4332</v>
      </c>
      <c r="AJ50" s="6"/>
      <c r="AK50" s="6"/>
      <c r="AL50" s="7">
        <f t="shared" si="1"/>
        <v>0</v>
      </c>
      <c r="AM50" s="10"/>
      <c r="AN50" s="12"/>
      <c r="AO50" s="10"/>
      <c r="AP50" s="12"/>
      <c r="AQ50" s="13"/>
      <c r="AR50" s="10"/>
      <c r="AS50" s="19"/>
      <c r="AT50" s="13"/>
      <c r="AU50" s="19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25.5" x14ac:dyDescent="0.25">
      <c r="A51" s="86">
        <v>16</v>
      </c>
      <c r="B51" s="87" t="s">
        <v>309</v>
      </c>
      <c r="C51" s="88" t="s">
        <v>309</v>
      </c>
      <c r="D51" s="10" t="s">
        <v>186</v>
      </c>
      <c r="E51" s="10" t="s">
        <v>138</v>
      </c>
      <c r="F51" s="89" t="s">
        <v>310</v>
      </c>
      <c r="G51" s="90">
        <v>13588</v>
      </c>
      <c r="H51" s="18" t="s">
        <v>316</v>
      </c>
      <c r="I51" s="95" t="s">
        <v>317</v>
      </c>
      <c r="J51" s="92" t="s">
        <v>318</v>
      </c>
      <c r="K51" s="11" t="s">
        <v>212</v>
      </c>
      <c r="L51" s="6">
        <v>25673.05</v>
      </c>
      <c r="M51" s="90"/>
      <c r="N51" s="91" t="s">
        <v>212</v>
      </c>
      <c r="O51" s="91" t="s">
        <v>314</v>
      </c>
      <c r="P51" s="10">
        <v>101</v>
      </c>
      <c r="Q51" s="10"/>
      <c r="R51" s="10"/>
      <c r="S51" s="10"/>
      <c r="T51" s="92" t="s">
        <v>315</v>
      </c>
      <c r="U51" s="10"/>
      <c r="V51" s="10"/>
      <c r="W51" s="11"/>
      <c r="X51" s="10"/>
      <c r="Y51" s="10"/>
      <c r="Z51" s="10"/>
      <c r="AA51" s="10"/>
      <c r="AB51" s="10"/>
      <c r="AC51" s="62"/>
      <c r="AD51" s="6"/>
      <c r="AE51" s="6"/>
      <c r="AF51" s="10"/>
      <c r="AG51" s="10"/>
      <c r="AH51" s="6"/>
      <c r="AI51" s="7">
        <f t="shared" ref="AI51" si="3">L51</f>
        <v>25673.05</v>
      </c>
      <c r="AJ51" s="6">
        <f>17998.2+6951.79</f>
        <v>24949.99</v>
      </c>
      <c r="AK51" s="6"/>
      <c r="AL51" s="7">
        <f t="shared" si="1"/>
        <v>24949.99</v>
      </c>
      <c r="AM51" s="10"/>
      <c r="AN51" s="12"/>
      <c r="AO51" s="10"/>
      <c r="AP51" s="12"/>
      <c r="AQ51" s="13"/>
      <c r="AR51" s="10"/>
      <c r="AS51" s="19"/>
      <c r="AT51" s="13"/>
      <c r="AU51" s="19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25.5" x14ac:dyDescent="0.25">
      <c r="A52" s="86">
        <v>17</v>
      </c>
      <c r="B52" s="87" t="s">
        <v>309</v>
      </c>
      <c r="C52" s="88" t="s">
        <v>309</v>
      </c>
      <c r="D52" s="10" t="s">
        <v>186</v>
      </c>
      <c r="E52" s="10" t="s">
        <v>138</v>
      </c>
      <c r="F52" s="89" t="s">
        <v>310</v>
      </c>
      <c r="G52" s="90">
        <v>13619</v>
      </c>
      <c r="H52" s="93" t="s">
        <v>321</v>
      </c>
      <c r="I52" s="94" t="s">
        <v>322</v>
      </c>
      <c r="J52" s="87" t="s">
        <v>323</v>
      </c>
      <c r="K52" s="91" t="s">
        <v>319</v>
      </c>
      <c r="L52" s="7">
        <v>750</v>
      </c>
      <c r="M52" s="90"/>
      <c r="N52" s="91" t="s">
        <v>319</v>
      </c>
      <c r="O52" s="91" t="s">
        <v>320</v>
      </c>
      <c r="P52" s="87">
        <v>101</v>
      </c>
      <c r="Q52" s="87"/>
      <c r="R52" s="87"/>
      <c r="S52" s="87"/>
      <c r="T52" s="92" t="s">
        <v>315</v>
      </c>
      <c r="U52" s="10"/>
      <c r="V52" s="10"/>
      <c r="W52" s="11"/>
      <c r="X52" s="10"/>
      <c r="Y52" s="10"/>
      <c r="Z52" s="10"/>
      <c r="AA52" s="10"/>
      <c r="AB52" s="10"/>
      <c r="AC52" s="62"/>
      <c r="AD52" s="6"/>
      <c r="AE52" s="6"/>
      <c r="AF52" s="10"/>
      <c r="AG52" s="10"/>
      <c r="AH52" s="6"/>
      <c r="AI52" s="7">
        <f>L52</f>
        <v>750</v>
      </c>
      <c r="AJ52" s="6"/>
      <c r="AK52" s="6"/>
      <c r="AL52" s="7">
        <f t="shared" si="1"/>
        <v>0</v>
      </c>
      <c r="AM52" s="10"/>
      <c r="AN52" s="12"/>
      <c r="AO52" s="10"/>
      <c r="AP52" s="12"/>
      <c r="AQ52" s="13"/>
      <c r="AR52" s="10"/>
      <c r="AS52" s="19"/>
      <c r="AT52" s="13"/>
      <c r="AU52" s="19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</row>
    <row r="53" spans="1:60" ht="63.75" x14ac:dyDescent="0.25">
      <c r="A53" s="13">
        <v>18</v>
      </c>
      <c r="B53" s="10" t="s">
        <v>300</v>
      </c>
      <c r="C53" s="17" t="s">
        <v>302</v>
      </c>
      <c r="D53" s="10" t="s">
        <v>121</v>
      </c>
      <c r="E53" s="10" t="s">
        <v>138</v>
      </c>
      <c r="F53" s="89" t="s">
        <v>299</v>
      </c>
      <c r="G53" s="12">
        <v>13497</v>
      </c>
      <c r="H53" s="18" t="s">
        <v>298</v>
      </c>
      <c r="I53" s="95" t="s">
        <v>303</v>
      </c>
      <c r="J53" s="10" t="s">
        <v>304</v>
      </c>
      <c r="K53" s="11" t="s">
        <v>305</v>
      </c>
      <c r="L53" s="6">
        <v>27299</v>
      </c>
      <c r="M53" s="12">
        <v>13597</v>
      </c>
      <c r="N53" s="11" t="s">
        <v>305</v>
      </c>
      <c r="O53" s="11" t="s">
        <v>306</v>
      </c>
      <c r="P53" s="10">
        <v>101</v>
      </c>
      <c r="Q53" s="10"/>
      <c r="R53" s="10"/>
      <c r="S53" s="10"/>
      <c r="T53" s="10" t="s">
        <v>173</v>
      </c>
      <c r="U53" s="10"/>
      <c r="V53" s="10"/>
      <c r="W53" s="11"/>
      <c r="X53" s="10"/>
      <c r="Y53" s="10"/>
      <c r="Z53" s="10"/>
      <c r="AA53" s="10"/>
      <c r="AB53" s="10"/>
      <c r="AC53" s="10"/>
      <c r="AD53" s="6"/>
      <c r="AE53" s="6"/>
      <c r="AF53" s="10"/>
      <c r="AG53" s="10"/>
      <c r="AH53" s="6"/>
      <c r="AI53" s="7">
        <f t="shared" ref="AI53:AI56" si="4">L53</f>
        <v>27299</v>
      </c>
      <c r="AJ53" s="6">
        <f>5598.66+3949.75+13634.09</f>
        <v>23182.5</v>
      </c>
      <c r="AK53" s="6"/>
      <c r="AL53" s="7">
        <f t="shared" si="1"/>
        <v>23182.5</v>
      </c>
      <c r="AM53" s="10" t="s">
        <v>264</v>
      </c>
      <c r="AN53" s="12">
        <v>13474</v>
      </c>
      <c r="AO53" s="10" t="s">
        <v>301</v>
      </c>
      <c r="AP53" s="12">
        <v>13580</v>
      </c>
      <c r="AQ53" s="13"/>
      <c r="AR53" s="10" t="s">
        <v>307</v>
      </c>
      <c r="AS53" s="19">
        <v>13580</v>
      </c>
      <c r="AT53" s="13" t="s">
        <v>308</v>
      </c>
      <c r="AU53" s="19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</row>
    <row r="54" spans="1:60" ht="25.5" x14ac:dyDescent="0.25">
      <c r="A54" s="13">
        <v>19</v>
      </c>
      <c r="B54" s="10" t="s">
        <v>325</v>
      </c>
      <c r="C54" s="17" t="s">
        <v>264</v>
      </c>
      <c r="D54" s="10" t="s">
        <v>326</v>
      </c>
      <c r="E54" s="10" t="s">
        <v>278</v>
      </c>
      <c r="F54" s="89" t="s">
        <v>327</v>
      </c>
      <c r="G54" s="12">
        <v>13549</v>
      </c>
      <c r="H54" s="18" t="s">
        <v>328</v>
      </c>
      <c r="I54" s="96" t="s">
        <v>329</v>
      </c>
      <c r="J54" s="10" t="s">
        <v>330</v>
      </c>
      <c r="K54" s="11" t="s">
        <v>331</v>
      </c>
      <c r="L54" s="6">
        <v>251754.88</v>
      </c>
      <c r="M54" s="12">
        <v>13632</v>
      </c>
      <c r="N54" s="11" t="s">
        <v>331</v>
      </c>
      <c r="O54" s="11" t="s">
        <v>332</v>
      </c>
      <c r="P54" s="10">
        <v>101</v>
      </c>
      <c r="Q54" s="10"/>
      <c r="R54" s="10"/>
      <c r="S54" s="10"/>
      <c r="T54" s="10" t="s">
        <v>173</v>
      </c>
      <c r="U54" s="10"/>
      <c r="V54" s="10"/>
      <c r="W54" s="11"/>
      <c r="X54" s="10"/>
      <c r="Y54" s="10"/>
      <c r="Z54" s="10"/>
      <c r="AA54" s="10"/>
      <c r="AB54" s="10"/>
      <c r="AC54" s="10"/>
      <c r="AD54" s="6"/>
      <c r="AE54" s="6"/>
      <c r="AF54" s="10"/>
      <c r="AG54" s="10"/>
      <c r="AH54" s="6"/>
      <c r="AI54" s="7">
        <f t="shared" si="4"/>
        <v>251754.88</v>
      </c>
      <c r="AJ54" s="6"/>
      <c r="AK54" s="6"/>
      <c r="AL54" s="7">
        <f t="shared" si="1"/>
        <v>0</v>
      </c>
      <c r="AM54" s="10"/>
      <c r="AN54" s="12"/>
      <c r="AO54" s="10"/>
      <c r="AP54" s="12"/>
      <c r="AQ54" s="13"/>
      <c r="AR54" s="10"/>
      <c r="AS54" s="19"/>
      <c r="AT54" s="13"/>
      <c r="AU54" s="19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</row>
    <row r="55" spans="1:60" ht="25.5" x14ac:dyDescent="0.25">
      <c r="A55" s="13">
        <v>20</v>
      </c>
      <c r="B55" s="10" t="s">
        <v>325</v>
      </c>
      <c r="C55" s="17" t="s">
        <v>264</v>
      </c>
      <c r="D55" s="10" t="s">
        <v>326</v>
      </c>
      <c r="E55" s="10" t="s">
        <v>278</v>
      </c>
      <c r="F55" s="89" t="s">
        <v>333</v>
      </c>
      <c r="G55" s="12">
        <v>13549</v>
      </c>
      <c r="H55" s="18" t="s">
        <v>334</v>
      </c>
      <c r="I55" s="95" t="s">
        <v>335</v>
      </c>
      <c r="J55" s="10" t="s">
        <v>336</v>
      </c>
      <c r="K55" s="11" t="s">
        <v>331</v>
      </c>
      <c r="L55" s="6">
        <v>1996100</v>
      </c>
      <c r="M55" s="12">
        <v>13630</v>
      </c>
      <c r="N55" s="11" t="s">
        <v>331</v>
      </c>
      <c r="O55" s="11" t="s">
        <v>332</v>
      </c>
      <c r="P55" s="10">
        <v>101</v>
      </c>
      <c r="Q55" s="10"/>
      <c r="R55" s="10"/>
      <c r="S55" s="10"/>
      <c r="T55" s="10" t="s">
        <v>173</v>
      </c>
      <c r="U55" s="10"/>
      <c r="V55" s="10"/>
      <c r="W55" s="11"/>
      <c r="X55" s="10"/>
      <c r="Y55" s="10"/>
      <c r="Z55" s="10"/>
      <c r="AA55" s="10"/>
      <c r="AB55" s="10"/>
      <c r="AC55" s="10"/>
      <c r="AD55" s="6"/>
      <c r="AE55" s="6"/>
      <c r="AF55" s="10"/>
      <c r="AG55" s="10"/>
      <c r="AH55" s="6"/>
      <c r="AI55" s="7">
        <f t="shared" si="4"/>
        <v>1996100</v>
      </c>
      <c r="AJ55" s="6"/>
      <c r="AK55" s="6"/>
      <c r="AL55" s="7">
        <f t="shared" si="1"/>
        <v>0</v>
      </c>
      <c r="AM55" s="10"/>
      <c r="AN55" s="12"/>
      <c r="AO55" s="10"/>
      <c r="AP55" s="12"/>
      <c r="AQ55" s="13"/>
      <c r="AR55" s="10"/>
      <c r="AS55" s="19"/>
      <c r="AT55" s="13"/>
      <c r="AU55" s="19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</row>
    <row r="56" spans="1:60" ht="25.5" x14ac:dyDescent="0.25">
      <c r="A56" s="13">
        <v>21</v>
      </c>
      <c r="B56" s="10" t="s">
        <v>337</v>
      </c>
      <c r="C56" s="17" t="s">
        <v>338</v>
      </c>
      <c r="D56" s="10" t="s">
        <v>127</v>
      </c>
      <c r="E56" s="10" t="s">
        <v>138</v>
      </c>
      <c r="F56" s="89" t="s">
        <v>342</v>
      </c>
      <c r="G56" s="12" t="s">
        <v>339</v>
      </c>
      <c r="H56" s="18" t="s">
        <v>343</v>
      </c>
      <c r="I56" s="95" t="s">
        <v>344</v>
      </c>
      <c r="J56" s="10" t="s">
        <v>345</v>
      </c>
      <c r="K56" s="11" t="s">
        <v>340</v>
      </c>
      <c r="L56" s="6">
        <v>349750.85</v>
      </c>
      <c r="M56" s="12">
        <v>13628</v>
      </c>
      <c r="N56" s="11" t="s">
        <v>340</v>
      </c>
      <c r="O56" s="11" t="s">
        <v>249</v>
      </c>
      <c r="P56" s="10">
        <v>101</v>
      </c>
      <c r="Q56" s="10"/>
      <c r="R56" s="10"/>
      <c r="S56" s="10"/>
      <c r="T56" s="10" t="s">
        <v>210</v>
      </c>
      <c r="U56" s="10"/>
      <c r="V56" s="10"/>
      <c r="W56" s="11"/>
      <c r="X56" s="10"/>
      <c r="Y56" s="10"/>
      <c r="Z56" s="10"/>
      <c r="AA56" s="10"/>
      <c r="AB56" s="10"/>
      <c r="AC56" s="10"/>
      <c r="AD56" s="6"/>
      <c r="AE56" s="6"/>
      <c r="AF56" s="10"/>
      <c r="AG56" s="10"/>
      <c r="AH56" s="6"/>
      <c r="AI56" s="7">
        <f t="shared" si="4"/>
        <v>349750.85</v>
      </c>
      <c r="AJ56" s="6"/>
      <c r="AK56" s="6"/>
      <c r="AL56" s="7">
        <f t="shared" si="1"/>
        <v>0</v>
      </c>
      <c r="AM56" s="10">
        <v>182022</v>
      </c>
      <c r="AN56" s="12">
        <v>202</v>
      </c>
      <c r="AO56" s="10" t="s">
        <v>341</v>
      </c>
      <c r="AP56" s="12">
        <v>13618</v>
      </c>
      <c r="AQ56" s="10" t="s">
        <v>204</v>
      </c>
      <c r="AR56" s="10"/>
      <c r="AS56" s="19"/>
      <c r="AT56" s="13"/>
      <c r="AU56" s="19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</row>
    <row r="57" spans="1:60" ht="51.75" thickBot="1" x14ac:dyDescent="0.3">
      <c r="A57" s="13">
        <v>22</v>
      </c>
      <c r="B57" s="10" t="s">
        <v>378</v>
      </c>
      <c r="C57" s="17" t="s">
        <v>379</v>
      </c>
      <c r="D57" s="10" t="s">
        <v>132</v>
      </c>
      <c r="E57" s="10" t="s">
        <v>138</v>
      </c>
      <c r="F57" s="89" t="s">
        <v>383</v>
      </c>
      <c r="G57" s="12"/>
      <c r="H57" s="18" t="s">
        <v>382</v>
      </c>
      <c r="I57" s="96" t="s">
        <v>380</v>
      </c>
      <c r="J57" s="10" t="s">
        <v>381</v>
      </c>
      <c r="K57" s="11" t="s">
        <v>384</v>
      </c>
      <c r="L57" s="6">
        <v>129583.8</v>
      </c>
      <c r="M57" s="12">
        <v>13681</v>
      </c>
      <c r="N57" s="11" t="s">
        <v>384</v>
      </c>
      <c r="O57" s="11" t="s">
        <v>249</v>
      </c>
      <c r="P57" s="10">
        <v>101</v>
      </c>
      <c r="Q57" s="10"/>
      <c r="R57" s="10"/>
      <c r="S57" s="10"/>
      <c r="T57" s="10" t="s">
        <v>173</v>
      </c>
      <c r="U57" s="10"/>
      <c r="V57" s="10"/>
      <c r="W57" s="11"/>
      <c r="X57" s="10"/>
      <c r="Y57" s="10"/>
      <c r="Z57" s="10"/>
      <c r="AA57" s="10"/>
      <c r="AB57" s="10"/>
      <c r="AC57" s="10"/>
      <c r="AD57" s="6"/>
      <c r="AE57" s="6"/>
      <c r="AF57" s="10"/>
      <c r="AG57" s="10"/>
      <c r="AH57" s="6"/>
      <c r="AI57" s="7">
        <f>L57</f>
        <v>129583.8</v>
      </c>
      <c r="AJ57" s="6"/>
      <c r="AK57" s="6"/>
      <c r="AL57" s="20">
        <f t="shared" ref="AL57:AL58" si="5">AJ57+AK57</f>
        <v>0</v>
      </c>
      <c r="AM57" s="10"/>
      <c r="AN57" s="12"/>
      <c r="AO57" s="10"/>
      <c r="AP57" s="12"/>
      <c r="AQ57" s="13"/>
      <c r="AR57" s="10"/>
      <c r="AS57" s="19"/>
      <c r="AT57" s="13"/>
      <c r="AU57" s="19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</row>
    <row r="58" spans="1:60" ht="13.5" thickBot="1" x14ac:dyDescent="0.3">
      <c r="A58" s="97" t="s">
        <v>253</v>
      </c>
      <c r="B58" s="98"/>
      <c r="C58" s="98"/>
      <c r="D58" s="98"/>
      <c r="E58" s="98"/>
      <c r="F58" s="99"/>
      <c r="G58" s="100"/>
      <c r="H58" s="100"/>
      <c r="I58" s="123"/>
      <c r="J58" s="100"/>
      <c r="K58" s="100"/>
      <c r="L58" s="21">
        <f>SUM(L19:L57)</f>
        <v>16820941.600000001</v>
      </c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2"/>
      <c r="X58" s="101"/>
      <c r="Y58" s="101"/>
      <c r="Z58" s="101"/>
      <c r="AA58" s="101"/>
      <c r="AB58" s="103"/>
      <c r="AC58" s="101"/>
      <c r="AD58" s="21">
        <f>SUM(AD19:AD57)</f>
        <v>2630035.4239680003</v>
      </c>
      <c r="AE58" s="21">
        <f>SUM(AE19:AE57)</f>
        <v>143400</v>
      </c>
      <c r="AF58" s="104"/>
      <c r="AG58" s="104"/>
      <c r="AH58" s="21">
        <f>SUM(AH19:AH57)</f>
        <v>305587.88</v>
      </c>
      <c r="AI58" s="21">
        <f>SUM(AI19:AI57)</f>
        <v>40753103.383968003</v>
      </c>
      <c r="AJ58" s="21">
        <f>SUM(AJ19:AJ57)</f>
        <v>9117650.0999999996</v>
      </c>
      <c r="AK58" s="21">
        <f>SUM(AK19:AK57)</f>
        <v>64657.68</v>
      </c>
      <c r="AL58" s="21">
        <f>SUM(AL19:AL57)</f>
        <v>9182307.7799999993</v>
      </c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3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6"/>
    </row>
    <row r="59" spans="1:60" x14ac:dyDescent="0.25">
      <c r="A59" s="107"/>
      <c r="B59" s="107"/>
      <c r="C59" s="107"/>
      <c r="D59" s="107"/>
      <c r="E59" s="107"/>
      <c r="F59" s="28"/>
      <c r="G59" s="107"/>
      <c r="H59" s="107"/>
      <c r="I59" s="28"/>
      <c r="J59" s="107"/>
      <c r="K59" s="107"/>
      <c r="L59" s="22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9"/>
      <c r="X59" s="108"/>
      <c r="Y59" s="108"/>
      <c r="Z59" s="108"/>
      <c r="AA59" s="108"/>
      <c r="AB59" s="107"/>
      <c r="AC59" s="108"/>
      <c r="AD59" s="22"/>
      <c r="AE59" s="22"/>
      <c r="AF59" s="110"/>
      <c r="AG59" s="110"/>
      <c r="AH59" s="23"/>
      <c r="AI59" s="22"/>
      <c r="AJ59" s="22"/>
      <c r="AK59" s="22"/>
      <c r="AL59" s="24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</row>
    <row r="60" spans="1:60" s="113" customFormat="1" ht="15" x14ac:dyDescent="0.25">
      <c r="A60" s="118" t="s">
        <v>388</v>
      </c>
      <c r="F60" s="112"/>
      <c r="H60" s="118"/>
      <c r="I60" s="112"/>
      <c r="L60" s="119"/>
      <c r="W60" s="120"/>
      <c r="AB60" s="116"/>
      <c r="AD60" s="119"/>
      <c r="AE60" s="119"/>
      <c r="AH60" s="119"/>
      <c r="AI60" s="119"/>
      <c r="AJ60" s="119"/>
      <c r="AK60" s="119"/>
      <c r="AL60" s="119"/>
    </row>
    <row r="61" spans="1:60" s="113" customFormat="1" ht="15" x14ac:dyDescent="0.25">
      <c r="A61" s="114" t="s">
        <v>120</v>
      </c>
      <c r="B61" s="116"/>
      <c r="C61" s="112"/>
      <c r="D61" s="112"/>
      <c r="F61" s="112"/>
      <c r="H61" s="118"/>
      <c r="I61" s="112"/>
      <c r="L61" s="119"/>
      <c r="W61" s="120"/>
      <c r="AB61" s="116"/>
      <c r="AD61" s="119"/>
      <c r="AE61" s="119"/>
      <c r="AH61" s="119"/>
      <c r="AI61" s="119"/>
      <c r="AJ61" s="119"/>
      <c r="AK61" s="119"/>
      <c r="AL61" s="119"/>
    </row>
    <row r="62" spans="1:60" s="113" customFormat="1" ht="15" x14ac:dyDescent="0.25">
      <c r="A62" s="118" t="s">
        <v>251</v>
      </c>
      <c r="F62" s="112"/>
      <c r="H62" s="118"/>
      <c r="I62" s="112"/>
      <c r="L62" s="119"/>
      <c r="W62" s="120"/>
      <c r="AB62" s="116"/>
      <c r="AD62" s="119"/>
      <c r="AE62" s="119"/>
      <c r="AH62" s="119"/>
      <c r="AI62" s="119"/>
      <c r="AJ62" s="119"/>
      <c r="AK62" s="119"/>
      <c r="AL62" s="119"/>
    </row>
    <row r="65" spans="36:37" x14ac:dyDescent="0.25">
      <c r="AJ65" s="26"/>
      <c r="AK65" s="26"/>
    </row>
  </sheetData>
  <autoFilter ref="I1:I65"/>
  <mergeCells count="206">
    <mergeCell ref="A33:A36"/>
    <mergeCell ref="B33:B36"/>
    <mergeCell ref="C33:C36"/>
    <mergeCell ref="D33:D36"/>
    <mergeCell ref="E33:E36"/>
    <mergeCell ref="F33:F36"/>
    <mergeCell ref="A42:A43"/>
    <mergeCell ref="B42:B43"/>
    <mergeCell ref="C42:C43"/>
    <mergeCell ref="D42:D43"/>
    <mergeCell ref="E42:E43"/>
    <mergeCell ref="F42:F43"/>
    <mergeCell ref="A26:A28"/>
    <mergeCell ref="B26:B28"/>
    <mergeCell ref="C26:C28"/>
    <mergeCell ref="D26:D28"/>
    <mergeCell ref="E26:E28"/>
    <mergeCell ref="F26:F28"/>
    <mergeCell ref="G26:G28"/>
    <mergeCell ref="T31:T32"/>
    <mergeCell ref="U31:U32"/>
    <mergeCell ref="A31:A32"/>
    <mergeCell ref="B31:B32"/>
    <mergeCell ref="C31:C32"/>
    <mergeCell ref="D31:D32"/>
    <mergeCell ref="F31:F32"/>
    <mergeCell ref="E31:E32"/>
    <mergeCell ref="G31:G32"/>
    <mergeCell ref="H31:H32"/>
    <mergeCell ref="I31:I32"/>
    <mergeCell ref="K31:K32"/>
    <mergeCell ref="L31:L32"/>
    <mergeCell ref="M31:M32"/>
    <mergeCell ref="N31:N32"/>
    <mergeCell ref="O31:O32"/>
    <mergeCell ref="P31:P32"/>
    <mergeCell ref="S33:S36"/>
    <mergeCell ref="T33:T36"/>
    <mergeCell ref="U33:U36"/>
    <mergeCell ref="H33:H36"/>
    <mergeCell ref="I33:I36"/>
    <mergeCell ref="H26:H28"/>
    <mergeCell ref="I26:I28"/>
    <mergeCell ref="J26:J28"/>
    <mergeCell ref="K26:K28"/>
    <mergeCell ref="S26:S28"/>
    <mergeCell ref="T26:T28"/>
    <mergeCell ref="U26:U28"/>
    <mergeCell ref="J33:J36"/>
    <mergeCell ref="K33:K36"/>
    <mergeCell ref="L33:L36"/>
    <mergeCell ref="M33:M36"/>
    <mergeCell ref="N33:N36"/>
    <mergeCell ref="Q31:Q32"/>
    <mergeCell ref="R31:R32"/>
    <mergeCell ref="S31:S32"/>
    <mergeCell ref="AM14:AP14"/>
    <mergeCell ref="AU15:AU17"/>
    <mergeCell ref="AV15:AV17"/>
    <mergeCell ref="H15:T16"/>
    <mergeCell ref="U16:Y16"/>
    <mergeCell ref="AM15:AM17"/>
    <mergeCell ref="AN15:AN17"/>
    <mergeCell ref="AS15:AS17"/>
    <mergeCell ref="AT15:AT17"/>
    <mergeCell ref="AQ15:AQ17"/>
    <mergeCell ref="Z16:AA16"/>
    <mergeCell ref="AP15:AP17"/>
    <mergeCell ref="A13:BH1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B14:G16"/>
    <mergeCell ref="AB16:AE16"/>
    <mergeCell ref="AF15:AH15"/>
    <mergeCell ref="AF16:AH16"/>
    <mergeCell ref="AV26:AV27"/>
    <mergeCell ref="AM26:AM27"/>
    <mergeCell ref="AN26:AN27"/>
    <mergeCell ref="AO26:AO27"/>
    <mergeCell ref="AP26:AP27"/>
    <mergeCell ref="AR26:AR27"/>
    <mergeCell ref="AQ26:AQ27"/>
    <mergeCell ref="AS26:AS27"/>
    <mergeCell ref="AT26:AT27"/>
    <mergeCell ref="AU26:AU27"/>
    <mergeCell ref="U37:U40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Q37:Q40"/>
    <mergeCell ref="R37:R40"/>
    <mergeCell ref="S37:S40"/>
    <mergeCell ref="A58:F58"/>
    <mergeCell ref="J37:J40"/>
    <mergeCell ref="K37:K40"/>
    <mergeCell ref="L37:L40"/>
    <mergeCell ref="M37:M40"/>
    <mergeCell ref="N37:N40"/>
    <mergeCell ref="O37:O40"/>
    <mergeCell ref="P37:P40"/>
    <mergeCell ref="T37:T40"/>
    <mergeCell ref="C19:C25"/>
    <mergeCell ref="B19:B25"/>
    <mergeCell ref="A19:A25"/>
    <mergeCell ref="D19:D25"/>
    <mergeCell ref="L26:L28"/>
    <mergeCell ref="M26:M28"/>
    <mergeCell ref="N26:N28"/>
    <mergeCell ref="O26:O28"/>
    <mergeCell ref="P26:P28"/>
    <mergeCell ref="Q26:Q28"/>
    <mergeCell ref="R26:R28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G33:G36"/>
    <mergeCell ref="O33:O36"/>
    <mergeCell ref="P33:P36"/>
    <mergeCell ref="Q33:Q36"/>
    <mergeCell ref="R33:R36"/>
    <mergeCell ref="J31:J32"/>
    <mergeCell ref="AT42:AT43"/>
    <mergeCell ref="AU42:AU43"/>
    <mergeCell ref="AV42:AV43"/>
    <mergeCell ref="AW42:AW43"/>
    <mergeCell ref="S42:S43"/>
    <mergeCell ref="T42:T43"/>
    <mergeCell ref="U42:U43"/>
    <mergeCell ref="AM42:AM43"/>
    <mergeCell ref="AN42:AN43"/>
    <mergeCell ref="AO42:AO43"/>
    <mergeCell ref="AP42:AP43"/>
    <mergeCell ref="AQ42:AQ43"/>
    <mergeCell ref="AR42:AR43"/>
    <mergeCell ref="AI19:AI24"/>
    <mergeCell ref="AS42:AS43"/>
    <mergeCell ref="S19:S25"/>
    <mergeCell ref="T19:T25"/>
    <mergeCell ref="R19:R25"/>
    <mergeCell ref="Q19:Q25"/>
    <mergeCell ref="P19:P25"/>
    <mergeCell ref="O19:O25"/>
    <mergeCell ref="N19:N25"/>
    <mergeCell ref="R42:R43"/>
    <mergeCell ref="M19:M25"/>
    <mergeCell ref="L19:L25"/>
    <mergeCell ref="K19:K25"/>
    <mergeCell ref="J19:J25"/>
    <mergeCell ref="I19:I25"/>
    <mergeCell ref="G19:G25"/>
    <mergeCell ref="H19:H25"/>
    <mergeCell ref="F19:F25"/>
    <mergeCell ref="E19:E25"/>
    <mergeCell ref="AI29:AI30"/>
    <mergeCell ref="U29:U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JAN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2022-12-15T14:58:00Z</cp:lastPrinted>
  <dcterms:created xsi:type="dcterms:W3CDTF">2013-10-11T22:10:57Z</dcterms:created>
  <dcterms:modified xsi:type="dcterms:W3CDTF">2024-03-18T21:03:01Z</dcterms:modified>
</cp:coreProperties>
</file>