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6855" tabRatio="661"/>
  </bookViews>
  <sheets>
    <sheet name="SEFIN LICITAÇÕES DEZ 2020" sheetId="6" r:id="rId1"/>
  </sheets>
  <calcPr calcId="145621"/>
</workbook>
</file>

<file path=xl/calcChain.xml><?xml version="1.0" encoding="utf-8"?>
<calcChain xmlns="http://schemas.openxmlformats.org/spreadsheetml/2006/main">
  <c r="AH40" i="6" l="1"/>
  <c r="AG40" i="6"/>
  <c r="AF40" i="6"/>
  <c r="AE40" i="6"/>
  <c r="AD40" i="6"/>
  <c r="AC40" i="6"/>
  <c r="L40" i="6"/>
  <c r="AG24" i="6" l="1"/>
  <c r="AG31" i="6"/>
  <c r="AG28" i="6"/>
  <c r="AG26" i="6"/>
  <c r="AG27" i="6"/>
  <c r="AG35" i="6"/>
  <c r="AG20" i="6"/>
  <c r="AG22" i="6"/>
  <c r="AH36" i="6"/>
  <c r="AG34" i="6"/>
  <c r="AG23" i="6"/>
  <c r="AG25" i="6"/>
  <c r="AH37" i="6"/>
  <c r="AE36" i="6"/>
  <c r="AE35" i="6"/>
  <c r="AH35" i="6" l="1"/>
  <c r="AG19" i="6"/>
  <c r="AH34" i="6" l="1"/>
  <c r="AG21" i="6"/>
  <c r="AE34" i="6"/>
  <c r="AE33" i="6" l="1"/>
  <c r="AG33" i="6" l="1"/>
  <c r="AH33" i="6" s="1"/>
  <c r="AG29" i="6"/>
  <c r="AG30" i="6"/>
  <c r="AF32" i="6" l="1"/>
  <c r="AF31" i="6"/>
  <c r="AF30" i="6"/>
  <c r="AF29" i="6"/>
  <c r="AF28" i="6"/>
  <c r="AF27" i="6"/>
  <c r="AF26" i="6"/>
  <c r="AF25" i="6"/>
  <c r="AF24" i="6"/>
  <c r="AF23" i="6"/>
  <c r="AF22" i="6"/>
  <c r="AF21" i="6"/>
  <c r="AF20" i="6"/>
  <c r="AF19" i="6"/>
  <c r="AH19" i="6" s="1"/>
  <c r="AH32" i="6"/>
  <c r="AH31" i="6" l="1"/>
  <c r="AE31" i="6"/>
  <c r="A20" i="6" l="1"/>
  <c r="A21" i="6" s="1"/>
  <c r="A22" i="6" s="1"/>
  <c r="A23" i="6" s="1"/>
  <c r="AH30" i="6"/>
  <c r="AH29" i="6"/>
  <c r="AH28" i="6"/>
  <c r="A24" i="6" l="1"/>
  <c r="A25" i="6" s="1"/>
  <c r="A26" i="6" s="1"/>
  <c r="A27" i="6" s="1"/>
  <c r="AE30" i="6"/>
  <c r="A28" i="6" l="1"/>
  <c r="AE29" i="6"/>
  <c r="A29" i="6" l="1"/>
  <c r="A30" i="6" s="1"/>
  <c r="A31" i="6" s="1"/>
  <c r="A32" i="6" s="1"/>
  <c r="AE28" i="6"/>
  <c r="AE20" i="6" l="1"/>
  <c r="AH26" i="6" l="1"/>
  <c r="AH24" i="6" l="1"/>
  <c r="AH25" i="6" l="1"/>
  <c r="AH27" i="6"/>
  <c r="AH22" i="6" l="1"/>
  <c r="AH23" i="6"/>
  <c r="AE23" i="6"/>
  <c r="AE27" i="6" l="1"/>
  <c r="AE26" i="6"/>
  <c r="AE25" i="6"/>
  <c r="AE24" i="6"/>
  <c r="AE22" i="6"/>
  <c r="AH21" i="6"/>
  <c r="AE21" i="6"/>
  <c r="AH20" i="6"/>
</calcChain>
</file>

<file path=xl/sharedStrings.xml><?xml version="1.0" encoding="utf-8"?>
<sst xmlns="http://schemas.openxmlformats.org/spreadsheetml/2006/main" count="471" uniqueCount="368">
  <si>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</si>
  <si>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</si>
  <si>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</si>
  <si>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</si>
  <si>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</si>
  <si>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</si>
  <si>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</si>
  <si>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</si>
  <si>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</si>
  <si>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</si>
  <si>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</si>
  <si>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</si>
  <si>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</si>
  <si>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</si>
  <si>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</si>
  <si>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</si>
  <si>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</si>
  <si>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</si>
  <si>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</si>
  <si>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</si>
  <si>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</si>
  <si>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</si>
  <si>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</si>
  <si>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</si>
  <si>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</si>
  <si>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</si>
  <si>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</si>
  <si>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</si>
  <si>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</si>
  <si>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</si>
  <si>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</si>
  <si>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</si>
  <si>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</si>
  <si>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</si>
  <si>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</si>
  <si>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</si>
  <si>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</si>
  <si>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</si>
  <si>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</si>
  <si>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</si>
  <si>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</si>
  <si>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</si>
  <si>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</si>
  <si>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</si>
  <si>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</si>
  <si>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</si>
  <si>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</si>
  <si>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</si>
  <si>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</si>
  <si>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</si>
  <si>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</si>
  <si>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</si>
  <si>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</si>
  <si>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</si>
  <si>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</si>
  <si>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</si>
  <si>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</si>
  <si>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</si>
  <si>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</si>
  <si>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</si>
  <si>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</si>
  <si>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</si>
  <si>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</si>
  <si>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</si>
  <si>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</si>
  <si>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</si>
  <si>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</si>
  <si>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</si>
  <si>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</si>
  <si>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</si>
  <si>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</si>
  <si>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</si>
  <si>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</si>
  <si>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</si>
  <si>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</si>
  <si>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</si>
  <si>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</si>
  <si>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</si>
  <si>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</si>
  <si>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</si>
  <si>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</si>
  <si>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</si>
  <si>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</si>
  <si>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</si>
  <si>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</si>
  <si>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</si>
  <si>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</si>
  <si>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</si>
  <si>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</si>
  <si>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</si>
  <si>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</si>
  <si>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</si>
  <si>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</si>
  <si>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</si>
  <si>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</si>
  <si>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</si>
  <si>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</si>
  <si>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</si>
  <si>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</si>
  <si>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</si>
  <si>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</si>
  <si>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</si>
  <si>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</si>
  <si>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</si>
  <si>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</si>
  <si>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</si>
  <si>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</si>
  <si>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</si>
  <si>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</si>
  <si>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</si>
  <si>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</si>
  <si>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</si>
  <si>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Adesão a Ata de Registro de Preços</t>
  </si>
  <si>
    <t>33.90.39.00</t>
  </si>
  <si>
    <t>Contrato múltiplo de prestação de serviços e venda de produtos</t>
  </si>
  <si>
    <t>EMPRESA BRASILEIRA DE CORREIOS E TELÉGRAFOS</t>
  </si>
  <si>
    <t>34.028.316/7709-95</t>
  </si>
  <si>
    <t>I</t>
  </si>
  <si>
    <t>Prazo</t>
  </si>
  <si>
    <t>Lote</t>
  </si>
  <si>
    <t>08.629.283/0001-47</t>
  </si>
  <si>
    <t>37.432.689/0001-33</t>
  </si>
  <si>
    <t>ítem</t>
  </si>
  <si>
    <t>Pregão Presencial</t>
  </si>
  <si>
    <t>Serviço de Transporte de motocicleta com condutor</t>
  </si>
  <si>
    <t>Renildo Pessoa de Souza</t>
  </si>
  <si>
    <t>889.894.532-91</t>
  </si>
  <si>
    <t>01.09.2015</t>
  </si>
  <si>
    <t>33.90.36.00</t>
  </si>
  <si>
    <t>003/2015</t>
  </si>
  <si>
    <t>01.09.2016</t>
  </si>
  <si>
    <t>004/2016</t>
  </si>
  <si>
    <t>112/2016</t>
  </si>
  <si>
    <t>028/2016</t>
  </si>
  <si>
    <t>contratação de serviço de apoio técnico e operacional</t>
  </si>
  <si>
    <t>KRONOS PROJETOS E SERVIÇOS LTDA</t>
  </si>
  <si>
    <t>03.082.817/0001-44</t>
  </si>
  <si>
    <t>29.04.2016</t>
  </si>
  <si>
    <t>29.04.2017</t>
  </si>
  <si>
    <t>099/2016</t>
  </si>
  <si>
    <t>035/2016</t>
  </si>
  <si>
    <t>Serviço de Transporte de carro de passeio</t>
  </si>
  <si>
    <t>A. M. DE SOUZA FELIX</t>
  </si>
  <si>
    <t>22.702.776/0001-96</t>
  </si>
  <si>
    <t>Inexigibilidade de Licitação</t>
  </si>
  <si>
    <t>Ítem</t>
  </si>
  <si>
    <t>CONSÓRCIO DE INFORMÁTICA NA GESTÃO PÚBLICA MUNICIPAL -  CIGA</t>
  </si>
  <si>
    <t>09.427.503/0001-12</t>
  </si>
  <si>
    <t>30.12.2016</t>
  </si>
  <si>
    <t>30.12.2017</t>
  </si>
  <si>
    <t>007/2016</t>
  </si>
  <si>
    <t>835/2017</t>
  </si>
  <si>
    <t>135/2016</t>
  </si>
  <si>
    <t>002/2017</t>
  </si>
  <si>
    <t>JWC MULTISERVIÇOS LTDA</t>
  </si>
  <si>
    <t>Prestação de Serviços Terceirizados-Apoio Técnico Adminitrativo e Operacional (Atividade Meio) de Natureza Contínua</t>
  </si>
  <si>
    <t>04.090.759/0001-63</t>
  </si>
  <si>
    <t>10.01.2017</t>
  </si>
  <si>
    <t>10.02.2017</t>
  </si>
  <si>
    <t>10.02.2018</t>
  </si>
  <si>
    <t>251/2016</t>
  </si>
  <si>
    <t>Secretaria de Estado de Saúde</t>
  </si>
  <si>
    <t>997/2017</t>
  </si>
  <si>
    <t>Prestação de Serviços de Tecnologia da Informação e Comunicação</t>
  </si>
  <si>
    <t>006/2017</t>
  </si>
  <si>
    <t>24.03.2017</t>
  </si>
  <si>
    <t>31.12.2017</t>
  </si>
  <si>
    <t>332/2016</t>
  </si>
  <si>
    <t>Pregão Eletrônico</t>
  </si>
  <si>
    <t>Manutenção e Suporte Técnico da Rede Metropolitana "Prefeitura Digital"</t>
  </si>
  <si>
    <t>005/2017</t>
  </si>
  <si>
    <t>7 LAN COMÉRCIO E SERVIÇOS EIRELLI</t>
  </si>
  <si>
    <t>07.355.957/0001-08</t>
  </si>
  <si>
    <t>03.03.2017</t>
  </si>
  <si>
    <t>03.03.2018</t>
  </si>
  <si>
    <t>ACRE FRIO AR CONDICIONADO LTDA</t>
  </si>
  <si>
    <t>10889815/0001-27</t>
  </si>
  <si>
    <t>2429/2017</t>
  </si>
  <si>
    <t>030/2017</t>
  </si>
  <si>
    <t>Secretaria  Municipal da Cidade</t>
  </si>
  <si>
    <t>Prestação de Serviços de Manutenção Preventiva e Corretiva em aparelhos de ar-condicionados, bebedouros, geladeiras e frigobar, incluindo a substituição de peças</t>
  </si>
  <si>
    <t>009/2017</t>
  </si>
  <si>
    <t>07.08.2017</t>
  </si>
  <si>
    <t>07.08.2018</t>
  </si>
  <si>
    <t>2854/2017</t>
  </si>
  <si>
    <t>596/2016</t>
  </si>
  <si>
    <t>Serviços de Manutenção Preventiva e corretiva de Veículos</t>
  </si>
  <si>
    <t>010/2017</t>
  </si>
  <si>
    <t>RONDOMAZA AUTO PEÇAS LTDA</t>
  </si>
  <si>
    <t>09.468.769/0001-03</t>
  </si>
  <si>
    <t>12.09.2017</t>
  </si>
  <si>
    <t>12.09.2018</t>
  </si>
  <si>
    <t>33.90.30.00    33.90.39.00</t>
  </si>
  <si>
    <t>Controladoria Geral do Estado</t>
  </si>
  <si>
    <t>2853/2017</t>
  </si>
  <si>
    <t>Locação de Equipamento de Informática</t>
  </si>
  <si>
    <t>565/2016</t>
  </si>
  <si>
    <t>011/2017</t>
  </si>
  <si>
    <t>R. S. FREITAS JUCÁ</t>
  </si>
  <si>
    <t>07.190.927/0001-80</t>
  </si>
  <si>
    <t>20.09.2017</t>
  </si>
  <si>
    <t>20.09.2018</t>
  </si>
  <si>
    <t>VALOR E PRAZO</t>
  </si>
  <si>
    <t>PRAZO</t>
  </si>
  <si>
    <t>33.90.39.00     33.30.30.00</t>
  </si>
  <si>
    <t>TOTAL</t>
  </si>
  <si>
    <t>7407/2018</t>
  </si>
  <si>
    <t>Prestação de Serviço de Reprografia</t>
  </si>
  <si>
    <t>006/2018</t>
  </si>
  <si>
    <t>07.03.2018</t>
  </si>
  <si>
    <t>07.03.2019</t>
  </si>
  <si>
    <t>S.L.DE CASTRO-ME</t>
  </si>
  <si>
    <t>Secretaria de Estado de Gestão Administrativa</t>
  </si>
  <si>
    <t>22355/2018</t>
  </si>
  <si>
    <t>9912445563/2018</t>
  </si>
  <si>
    <t>26.06.2018</t>
  </si>
  <si>
    <t>26.06.2019</t>
  </si>
  <si>
    <t>28/2018</t>
  </si>
  <si>
    <t>Fornecimento de sistema para implantação de Nota Fiscal Eletrônica</t>
  </si>
  <si>
    <t>012/2018</t>
  </si>
  <si>
    <t>ABACO TECNOLOGIA DE INFORMAÇÃO</t>
  </si>
  <si>
    <t>27.11.2018</t>
  </si>
  <si>
    <t>27.12.2019</t>
  </si>
  <si>
    <t>14.12.2018</t>
  </si>
  <si>
    <t>ART.25 DA 8666</t>
  </si>
  <si>
    <t>28.12.2017     03.12.2018</t>
  </si>
  <si>
    <t>28.12.2017       10.12.2018</t>
  </si>
  <si>
    <t>04/2017</t>
  </si>
  <si>
    <t>001/2019</t>
  </si>
  <si>
    <t>26.06.2020</t>
  </si>
  <si>
    <t>11902/2019</t>
  </si>
  <si>
    <t>Serviços especializados na gestão das Informações Territoriais</t>
  </si>
  <si>
    <t>003/2019</t>
  </si>
  <si>
    <t>SIT GEO TECNOLOGIA DA INFORMAÇÃO EIRELLI-ME</t>
  </si>
  <si>
    <t>04.793.242/0001-30</t>
  </si>
  <si>
    <t>29.04.2019</t>
  </si>
  <si>
    <t>29.04.2020</t>
  </si>
  <si>
    <t>02.05.2019</t>
  </si>
  <si>
    <t>5728/2016</t>
  </si>
  <si>
    <t>Adesao à Ata de Registro de Preços</t>
  </si>
  <si>
    <t>Fornecimento de Passagens aéreas</t>
  </si>
  <si>
    <t>002/2016</t>
  </si>
  <si>
    <t>J. F. TURISMO EIRELI-EPP</t>
  </si>
  <si>
    <t>03.383.410/0001-57</t>
  </si>
  <si>
    <t>12.03.2016</t>
  </si>
  <si>
    <t>12.03.2017</t>
  </si>
  <si>
    <t>33.90.33.00</t>
  </si>
  <si>
    <t>Prazo                                                                                        Prazo</t>
  </si>
  <si>
    <t>I                                II                                       III</t>
  </si>
  <si>
    <t>13.03.2017                  12.03.2018     12.03.2019</t>
  </si>
  <si>
    <t>11847                           12259               12.514</t>
  </si>
  <si>
    <t>13.03.2017                    12.03.2018            12.03.2019</t>
  </si>
  <si>
    <t>12.03.2018                     13.03.2019    12.03.2020</t>
  </si>
  <si>
    <t xml:space="preserve"> Executado no Exercício 2020</t>
  </si>
  <si>
    <t>PRESTAÇÃO DE CONTAS MENSAL - EXERCÍCIO 2020</t>
  </si>
  <si>
    <t>I                       II                     III                          IV                              V                                 VI                                    VII                     VIII</t>
  </si>
  <si>
    <t xml:space="preserve">01.09.2016  30.12.2016    10.01.2017    29.03.2017         28.12.2017  26.03.2018    30.11.2018         </t>
  </si>
  <si>
    <t>11.885               11.965              11.975             12.027                      12.269                      12.447             12.694</t>
  </si>
  <si>
    <t>PRAZO                                                                           Acrescimo de Valor                                                         PRAZO                                                                         Acréscimo de Valor                                                          PRAZO                                                                                         PRAZO</t>
  </si>
  <si>
    <t>01.09.2016       31.12.2016     10.01.2017   30.03.2017    31.12.2017     01.01.2019                               01.01.2020</t>
  </si>
  <si>
    <t>31.12.2016   30.03.2017    31.12.2017         31.12.2018     31.12.2019                         31.08.2020</t>
  </si>
  <si>
    <t>12215                     12.451                          12.707</t>
  </si>
  <si>
    <t>30.12.2016   01.01.2018                           01.01.2019           01.01.2020</t>
  </si>
  <si>
    <t>30.12.2017   31.12.2018    31.12.2019                     31.12.2020</t>
  </si>
  <si>
    <t>I                                II                                    III</t>
  </si>
  <si>
    <t>12212                       12.447                          12.707</t>
  </si>
  <si>
    <t>01.01.2018         01.01.2019          01.01.2020</t>
  </si>
  <si>
    <t>31.12.2018     31.12.2019                         31.12.2020</t>
  </si>
  <si>
    <t>I                              II</t>
  </si>
  <si>
    <t>I                      II                            III                       IV                           V</t>
  </si>
  <si>
    <t>12.10.2019</t>
  </si>
  <si>
    <t>27.11,2020</t>
  </si>
  <si>
    <t xml:space="preserve">09.02.2018  31.01.2019                        13.02.2019           07.02.2020  18.05.2020    </t>
  </si>
  <si>
    <t>12256                                12492                     12499                        12745                           12814</t>
  </si>
  <si>
    <t>PRAZO                                                                                                                                                                                AUMENTO DE 25%                                          SUPRESSÃO DE 25%</t>
  </si>
  <si>
    <t>09.02.2018                                              10.02.2019                         13.02.2019         11.02.2020                  18.05.2020</t>
  </si>
  <si>
    <t>10.02.2019                       10.02.2020 10.02.2020   10.02.2021              10.02.2021</t>
  </si>
  <si>
    <t>I                      II                                 III                           IV</t>
  </si>
  <si>
    <t>02.03.2018                               01.03.2019    02.03.2020             03.08.2020</t>
  </si>
  <si>
    <t>12259                                  12.512            12756              12864</t>
  </si>
  <si>
    <t>PRAZO                                                         SUPRESSÃO DE 12%</t>
  </si>
  <si>
    <t>02.03.2018                                04.03.2019                 03.03.2020                      03.03.2020</t>
  </si>
  <si>
    <t>03.03.2019                  03.03.2020       03.03.2021                03.03.2021</t>
  </si>
  <si>
    <t>28.04.2017                  27.04.2018                             26.04.2019         28.04.2020                    18.05.2020</t>
  </si>
  <si>
    <t>12.053                            12.298                         12546                        12793                  12814</t>
  </si>
  <si>
    <t>Prazo                                                                                            Prazo e Valor                                                              Prazo                                                            SUPRESSÃO DE 25%</t>
  </si>
  <si>
    <t>29.04.2017             29.04.2018                           30.04.2019              29.04.2020                      18.05.2020</t>
  </si>
  <si>
    <t>29.04.2018                 29.04.2019                        29.04.2020                 29.04.2021      29.04.2021</t>
  </si>
  <si>
    <t xml:space="preserve">                           27.03.2020</t>
  </si>
  <si>
    <t>29.04.2021</t>
  </si>
  <si>
    <t>07.03.2019               06.03.2020</t>
  </si>
  <si>
    <t>08.03.2019                   07.03.2020</t>
  </si>
  <si>
    <t>07.03.2020              07.03.2021</t>
  </si>
  <si>
    <t>20.09.2018     18.09.2019     15.05.2020                 16.09.2020</t>
  </si>
  <si>
    <t>PRAZO                                                                     SUPRESSÃO                                                         PRAZO</t>
  </si>
  <si>
    <t>20.09.2019              15.05.2020                     20.09.2020</t>
  </si>
  <si>
    <t>20.09.2020             20.02.2021</t>
  </si>
  <si>
    <t>12392                        12.643             12802                                                       12883</t>
  </si>
  <si>
    <t>12514                      12756</t>
  </si>
  <si>
    <t>GRUPO E IMPORTAÇÃO E EXPORTAÇÃO LTDA</t>
  </si>
  <si>
    <t>PRAZO E VALOR</t>
  </si>
  <si>
    <t>17.410.071/0001-65</t>
  </si>
  <si>
    <t>219/2019</t>
  </si>
  <si>
    <t>086/2019</t>
  </si>
  <si>
    <t>Prestação de Serviços de Processamento das Informações e leitura de arquivo, impressão, encadernação e ordenamento dos carnês de IPTU/2020.</t>
  </si>
  <si>
    <t>001/2020</t>
  </si>
  <si>
    <t>21.02.2020</t>
  </si>
  <si>
    <t>31.12.2020</t>
  </si>
  <si>
    <t>12541/2020</t>
  </si>
  <si>
    <t>Serviços de Postagens</t>
  </si>
  <si>
    <t>9912494/7782020</t>
  </si>
  <si>
    <t>17.07.2020</t>
  </si>
  <si>
    <t>16.07.2021</t>
  </si>
  <si>
    <t>07.08.2018                                         26.07.2019    04.08.2020</t>
  </si>
  <si>
    <t>12364                                     12.607                          12854</t>
  </si>
  <si>
    <t>07.08.2018                           07.08.2019                           07.08.2020</t>
  </si>
  <si>
    <t>07.08.2019                      07.08.2020   07.08.2021</t>
  </si>
  <si>
    <t>11.09.2018                   11.09.2020</t>
  </si>
  <si>
    <t>12.390                                            12.633               12.883</t>
  </si>
  <si>
    <t>12.09.2018                       12.09.2019   12.09.2020</t>
  </si>
  <si>
    <t>12.09.2019                         12.09.2020               12.09.2021</t>
  </si>
  <si>
    <t>OMEGACAR EIRELLI</t>
  </si>
  <si>
    <t>08.859.610/0001-57</t>
  </si>
  <si>
    <t>18.605.072/0001-28</t>
  </si>
  <si>
    <t>XMOBOTS COM. DE AERONAVES E SERV. DE ENG. LTDA</t>
  </si>
  <si>
    <t>15745/2020</t>
  </si>
  <si>
    <t>Locação de Veículos com condutor (motocicleta)</t>
  </si>
  <si>
    <t>004/2020</t>
  </si>
  <si>
    <t>01.09.2020</t>
  </si>
  <si>
    <t>264/2019</t>
  </si>
  <si>
    <t>006/2019</t>
  </si>
  <si>
    <t>Aquisição de Aeronave Remotamente Pilotada (drone)</t>
  </si>
  <si>
    <t>002/2020</t>
  </si>
  <si>
    <t>06.03.2020</t>
  </si>
  <si>
    <t>06.03.2021</t>
  </si>
  <si>
    <t>44.90.52.00</t>
  </si>
  <si>
    <t>002/202</t>
  </si>
  <si>
    <t>Secretaria Municipal de Assistência Social e Direitos Humanos</t>
  </si>
  <si>
    <t>185/2020</t>
  </si>
  <si>
    <t>049/2020</t>
  </si>
  <si>
    <t>Aquisição de Trofeus e Medalhas</t>
  </si>
  <si>
    <t>005/2020</t>
  </si>
  <si>
    <t>H. J. RODRIGUES FILHO</t>
  </si>
  <si>
    <t>00.531.615/0001-44</t>
  </si>
  <si>
    <t>06.11.2020</t>
  </si>
  <si>
    <t>06.11.2021</t>
  </si>
  <si>
    <t>257/2020</t>
  </si>
  <si>
    <t>066/2020</t>
  </si>
  <si>
    <t>Aquisição de HDs e Tblets</t>
  </si>
  <si>
    <t>006/2020</t>
  </si>
  <si>
    <t>LBTECH DIST. E COM. DE INFORMATICA EIRELLI</t>
  </si>
  <si>
    <t>35.459.909/0001-97</t>
  </si>
  <si>
    <t>15.12.2020</t>
  </si>
  <si>
    <t>33.90.31.00</t>
  </si>
  <si>
    <t>007/2020</t>
  </si>
  <si>
    <t>MS SERVIÇOS COM. E REP. EIRELLI</t>
  </si>
  <si>
    <t>22.172.177/0001-08</t>
  </si>
  <si>
    <t>Manual de Referência - 6ª EDIÇÃO - Anexos IV, VI, VII e VIII</t>
  </si>
  <si>
    <r>
      <t xml:space="preserve">ÓRGÃO/ENTIDADE: </t>
    </r>
    <r>
      <rPr>
        <b/>
        <sz val="11"/>
        <rFont val="Arial"/>
        <family val="2"/>
      </rPr>
      <t>SECRETARIA MUNICIPAL DE FINANÇAS - SEFIN</t>
    </r>
  </si>
  <si>
    <r>
      <t xml:space="preserve">MÊS/ANO: </t>
    </r>
    <r>
      <rPr>
        <b/>
        <sz val="11"/>
        <rFont val="Arial"/>
        <family val="2"/>
      </rPr>
      <t>JANEIRO A DEZEMBRO/2020</t>
    </r>
  </si>
  <si>
    <r>
      <t>DATA DA ÚLTIMA ATUALIZAÇÃO:</t>
    </r>
    <r>
      <rPr>
        <b/>
        <sz val="11"/>
        <rFont val="Arial"/>
        <family val="2"/>
      </rPr>
      <t xml:space="preserve"> 05/01/2021</t>
    </r>
  </si>
  <si>
    <t>DEMONSTRATIVO DE LICITAÇÕES, CONTRATOS  E OBRAS CONTRATADAS</t>
  </si>
  <si>
    <r>
      <t>Nome do responsável pela elaboração:</t>
    </r>
    <r>
      <rPr>
        <b/>
        <sz val="10"/>
        <rFont val="Arial"/>
        <family val="2"/>
      </rPr>
      <t xml:space="preserve"> Sâmya Ester da Silveira Gouveia Assis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</si>
  <si>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Sâmya Ester da Silveira Gouveia Assis</t>
    </r>
  </si>
  <si>
    <t>Nº do Convênio/ Contrato</t>
  </si>
  <si>
    <t>Executado até 2020</t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</si>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</sst>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44" fontId="2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4" fontId="4" fillId="0" borderId="0" xfId="1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9" fontId="2" fillId="0" borderId="1" xfId="2" applyFont="1" applyFill="1" applyBorder="1" applyAlignment="1">
      <alignment horizontal="center" vertical="center" wrapText="1"/>
    </xf>
    <xf numFmtId="17" fontId="2" fillId="0" borderId="1" xfId="0" quotePrefix="1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 wrapText="1"/>
    </xf>
    <xf numFmtId="44" fontId="2" fillId="0" borderId="3" xfId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44" fontId="4" fillId="0" borderId="0" xfId="1" applyFont="1" applyFill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2" fillId="0" borderId="3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20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76200</xdr:rowOff>
    </xdr:from>
    <xdr:to>
      <xdr:col>1</xdr:col>
      <xdr:colOff>600075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3"/>
  <sheetViews>
    <sheetView tabSelected="1" zoomScaleNormal="100" workbookViewId="0">
      <selection activeCell="A40" sqref="A40:K40"/>
    </sheetView>
  </sheetViews>
  <sheetFormatPr defaultRowHeight="12.75" x14ac:dyDescent="0.25"/>
  <cols>
    <col min="1" max="1" width="7.42578125" style="26" customWidth="1"/>
    <col min="2" max="2" width="14.140625" style="26" bestFit="1" customWidth="1"/>
    <col min="3" max="3" width="16.5703125" style="26" customWidth="1"/>
    <col min="4" max="4" width="32" style="26" bestFit="1" customWidth="1"/>
    <col min="5" max="5" width="5" style="26" bestFit="1" customWidth="1"/>
    <col min="6" max="6" width="55.7109375" style="26" customWidth="1"/>
    <col min="7" max="7" width="14" style="26" bestFit="1" customWidth="1"/>
    <col min="8" max="8" width="12.5703125" style="69" bestFit="1" customWidth="1"/>
    <col min="9" max="9" width="41.5703125" style="69" customWidth="1"/>
    <col min="10" max="10" width="18.7109375" style="26" bestFit="1" customWidth="1"/>
    <col min="11" max="11" width="10.28515625" style="26" bestFit="1" customWidth="1"/>
    <col min="12" max="12" width="16.85546875" style="27" bestFit="1" customWidth="1"/>
    <col min="13" max="13" width="10.28515625" style="26" bestFit="1" customWidth="1"/>
    <col min="14" max="15" width="10.140625" style="26" bestFit="1" customWidth="1"/>
    <col min="16" max="16" width="9.140625" style="26" bestFit="1" customWidth="1"/>
    <col min="17" max="17" width="11.42578125" style="26" bestFit="1" customWidth="1"/>
    <col min="18" max="18" width="11.7109375" style="26" customWidth="1"/>
    <col min="19" max="19" width="13.42578125" style="26" customWidth="1"/>
    <col min="20" max="20" width="12.42578125" style="26" bestFit="1" customWidth="1"/>
    <col min="21" max="21" width="7.28515625" style="26" bestFit="1" customWidth="1"/>
    <col min="22" max="22" width="10.28515625" style="26" bestFit="1" customWidth="1"/>
    <col min="23" max="23" width="14" style="26" bestFit="1" customWidth="1"/>
    <col min="24" max="24" width="20.42578125" style="26" bestFit="1" customWidth="1"/>
    <col min="25" max="25" width="10.140625" style="26" bestFit="1" customWidth="1"/>
    <col min="26" max="26" width="13" style="26" customWidth="1"/>
    <col min="27" max="27" width="10.28515625" style="26" bestFit="1" customWidth="1"/>
    <col min="28" max="28" width="15" style="26" bestFit="1" customWidth="1"/>
    <col min="29" max="29" width="13.28515625" style="27" bestFit="1" customWidth="1"/>
    <col min="30" max="30" width="10" style="27" bestFit="1" customWidth="1"/>
    <col min="31" max="31" width="21.28515625" style="78" customWidth="1"/>
    <col min="32" max="33" width="15.85546875" style="27" bestFit="1" customWidth="1"/>
    <col min="34" max="34" width="16.85546875" style="27" bestFit="1" customWidth="1"/>
    <col min="35" max="35" width="9.42578125" style="26" bestFit="1" customWidth="1"/>
    <col min="36" max="36" width="12.85546875" style="26" customWidth="1"/>
    <col min="37" max="37" width="31.42578125" style="26" bestFit="1" customWidth="1"/>
    <col min="38" max="38" width="15.7109375" style="26" customWidth="1"/>
    <col min="39" max="39" width="15.5703125" style="26" bestFit="1" customWidth="1"/>
    <col min="40" max="40" width="21.85546875" style="26" bestFit="1" customWidth="1"/>
    <col min="41" max="41" width="16.140625" style="26" customWidth="1"/>
    <col min="42" max="42" width="12.42578125" style="26" bestFit="1" customWidth="1"/>
    <col min="43" max="43" width="14" style="26" customWidth="1"/>
    <col min="44" max="44" width="12.42578125" style="26" bestFit="1" customWidth="1"/>
    <col min="45" max="45" width="5" style="26" bestFit="1" customWidth="1"/>
    <col min="46" max="46" width="19.42578125" style="26" bestFit="1" customWidth="1"/>
    <col min="47" max="47" width="6" style="26" bestFit="1" customWidth="1"/>
    <col min="48" max="48" width="8.5703125" style="26" bestFit="1" customWidth="1"/>
    <col min="49" max="49" width="4.42578125" style="26" bestFit="1" customWidth="1"/>
    <col min="50" max="50" width="7.28515625" style="26" customWidth="1"/>
    <col min="51" max="51" width="14.28515625" style="26" customWidth="1"/>
    <col min="52" max="52" width="10.85546875" style="26" customWidth="1"/>
    <col min="53" max="53" width="14.5703125" style="26" customWidth="1"/>
    <col min="54" max="54" width="6" style="26" bestFit="1" customWidth="1"/>
    <col min="55" max="55" width="8.42578125" style="26" bestFit="1" customWidth="1"/>
    <col min="56" max="56" width="7" style="26" bestFit="1" customWidth="1"/>
    <col min="57" max="16384" width="9.140625" style="26"/>
  </cols>
  <sheetData>
    <row r="1" spans="1:56" s="12" customFormat="1" ht="15" x14ac:dyDescent="0.25">
      <c r="F1" s="13"/>
      <c r="H1" s="66"/>
      <c r="I1" s="70"/>
      <c r="L1" s="74"/>
      <c r="AC1" s="74"/>
      <c r="AD1" s="74"/>
      <c r="AE1" s="74"/>
      <c r="AF1" s="74"/>
      <c r="AG1" s="74"/>
      <c r="AH1" s="74"/>
    </row>
    <row r="2" spans="1:56" s="12" customFormat="1" ht="15" x14ac:dyDescent="0.25">
      <c r="F2" s="13"/>
      <c r="H2" s="66"/>
      <c r="I2" s="70"/>
      <c r="L2" s="74"/>
      <c r="AC2" s="74"/>
      <c r="AD2" s="74"/>
      <c r="AE2" s="74"/>
      <c r="AF2" s="74"/>
      <c r="AG2" s="74"/>
      <c r="AH2" s="74"/>
    </row>
    <row r="3" spans="1:56" s="12" customFormat="1" ht="15" x14ac:dyDescent="0.25">
      <c r="F3" s="13"/>
      <c r="H3" s="66"/>
      <c r="I3" s="70"/>
      <c r="L3" s="74"/>
      <c r="AC3" s="74"/>
      <c r="AD3" s="74"/>
      <c r="AE3" s="74"/>
      <c r="AF3" s="74"/>
      <c r="AG3" s="74"/>
      <c r="AH3" s="74"/>
    </row>
    <row r="4" spans="1:56" s="12" customFormat="1" ht="15" x14ac:dyDescent="0.25">
      <c r="A4" s="28" t="s">
        <v>51</v>
      </c>
      <c r="B4" s="16"/>
      <c r="C4" s="16"/>
      <c r="D4" s="16"/>
      <c r="E4" s="16"/>
      <c r="F4" s="15"/>
      <c r="G4" s="16"/>
      <c r="H4" s="28"/>
      <c r="I4" s="71"/>
      <c r="J4" s="16"/>
      <c r="K4" s="16"/>
      <c r="L4" s="17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7"/>
      <c r="AD4" s="17"/>
      <c r="AE4" s="17"/>
      <c r="AF4" s="17"/>
      <c r="AG4" s="17"/>
      <c r="AH4" s="17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</row>
    <row r="5" spans="1:56" s="12" customFormat="1" ht="15" x14ac:dyDescent="0.25">
      <c r="A5" s="16"/>
      <c r="B5" s="16"/>
      <c r="C5" s="16"/>
      <c r="D5" s="16"/>
      <c r="E5" s="16"/>
      <c r="F5" s="15"/>
      <c r="G5" s="16"/>
      <c r="H5" s="28"/>
      <c r="I5" s="71"/>
      <c r="J5" s="16"/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7"/>
      <c r="AD5" s="17"/>
      <c r="AE5" s="17"/>
      <c r="AF5" s="17"/>
      <c r="AG5" s="17"/>
      <c r="AH5" s="17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</row>
    <row r="6" spans="1:56" s="12" customFormat="1" ht="15" x14ac:dyDescent="0.25">
      <c r="A6" s="28" t="s">
        <v>254</v>
      </c>
      <c r="B6" s="16"/>
      <c r="C6" s="16"/>
      <c r="D6" s="16"/>
      <c r="E6" s="16"/>
      <c r="F6" s="15"/>
      <c r="G6" s="16"/>
      <c r="H6" s="28"/>
      <c r="I6" s="71"/>
      <c r="J6" s="16"/>
      <c r="K6" s="16"/>
      <c r="L6" s="17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7"/>
      <c r="AD6" s="17"/>
      <c r="AE6" s="17"/>
      <c r="AF6" s="17"/>
      <c r="AG6" s="17"/>
      <c r="AH6" s="17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</row>
    <row r="7" spans="1:56" s="12" customFormat="1" ht="15" x14ac:dyDescent="0.25">
      <c r="A7" s="16" t="s">
        <v>111</v>
      </c>
      <c r="B7" s="16"/>
      <c r="C7" s="16"/>
      <c r="D7" s="16"/>
      <c r="E7" s="16"/>
      <c r="F7" s="15"/>
      <c r="G7" s="16"/>
      <c r="H7" s="28"/>
      <c r="I7" s="71"/>
      <c r="J7" s="16"/>
      <c r="K7" s="16"/>
      <c r="L7" s="17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7"/>
      <c r="AD7" s="17"/>
      <c r="AE7" s="17"/>
      <c r="AF7" s="17"/>
      <c r="AG7" s="17"/>
      <c r="AH7" s="17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</row>
    <row r="8" spans="1:56" s="12" customFormat="1" ht="15" x14ac:dyDescent="0.25">
      <c r="A8" s="16" t="s">
        <v>357</v>
      </c>
      <c r="B8" s="16"/>
      <c r="C8" s="16"/>
      <c r="D8" s="16"/>
      <c r="E8" s="16"/>
      <c r="F8" s="15"/>
      <c r="G8" s="16"/>
      <c r="H8" s="28"/>
      <c r="I8" s="71"/>
      <c r="J8" s="16"/>
      <c r="K8" s="16"/>
      <c r="L8" s="17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7"/>
      <c r="AD8" s="17"/>
      <c r="AE8" s="17"/>
      <c r="AF8" s="17"/>
      <c r="AG8" s="17"/>
      <c r="AH8" s="17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</row>
    <row r="9" spans="1:56" s="12" customFormat="1" ht="15" x14ac:dyDescent="0.25">
      <c r="A9" s="16"/>
      <c r="B9" s="16"/>
      <c r="C9" s="16"/>
      <c r="D9" s="16"/>
      <c r="E9" s="16"/>
      <c r="F9" s="15"/>
      <c r="G9" s="16"/>
      <c r="H9" s="28"/>
      <c r="I9" s="71"/>
      <c r="J9" s="16"/>
      <c r="K9" s="16"/>
      <c r="L9" s="17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7"/>
      <c r="AD9" s="17"/>
      <c r="AE9" s="17"/>
      <c r="AF9" s="17"/>
      <c r="AG9" s="17"/>
      <c r="AH9" s="17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</row>
    <row r="10" spans="1:56" s="12" customFormat="1" ht="15" x14ac:dyDescent="0.25">
      <c r="A10" s="16" t="s">
        <v>358</v>
      </c>
      <c r="B10" s="16"/>
      <c r="C10" s="16"/>
      <c r="D10" s="16"/>
      <c r="E10" s="16"/>
      <c r="F10" s="15"/>
      <c r="G10" s="16"/>
      <c r="H10" s="28"/>
      <c r="I10" s="71"/>
      <c r="J10" s="16"/>
      <c r="K10" s="16"/>
      <c r="L10" s="17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7"/>
      <c r="AD10" s="17"/>
      <c r="AE10" s="17"/>
      <c r="AF10" s="17"/>
      <c r="AG10" s="17"/>
      <c r="AH10" s="17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</row>
    <row r="11" spans="1:56" s="12" customFormat="1" ht="15" x14ac:dyDescent="0.25">
      <c r="A11" s="16" t="s">
        <v>359</v>
      </c>
      <c r="B11" s="16"/>
      <c r="C11" s="16"/>
      <c r="D11" s="16"/>
      <c r="E11" s="16"/>
      <c r="F11" s="15"/>
      <c r="G11" s="16"/>
      <c r="H11" s="28"/>
      <c r="I11" s="71"/>
      <c r="J11" s="16"/>
      <c r="K11" s="16"/>
      <c r="L11" s="17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7"/>
      <c r="AD11" s="17"/>
      <c r="AE11" s="17"/>
      <c r="AF11" s="17"/>
      <c r="AG11" s="17"/>
      <c r="AH11" s="17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6" s="12" customFormat="1" ht="15" x14ac:dyDescent="0.25">
      <c r="A12" s="16" t="s">
        <v>360</v>
      </c>
      <c r="B12" s="16"/>
      <c r="C12" s="16"/>
      <c r="D12" s="16"/>
      <c r="E12" s="16"/>
      <c r="F12" s="15"/>
      <c r="G12" s="16"/>
      <c r="H12" s="28"/>
      <c r="I12" s="71"/>
      <c r="J12" s="16"/>
      <c r="K12" s="16"/>
      <c r="L12" s="17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7"/>
      <c r="AD12" s="17"/>
      <c r="AE12" s="17"/>
      <c r="AF12" s="17"/>
      <c r="AG12" s="17"/>
      <c r="AH12" s="17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</row>
    <row r="13" spans="1:56" s="12" customFormat="1" ht="15" x14ac:dyDescent="0.25">
      <c r="A13" s="16"/>
      <c r="B13" s="16"/>
      <c r="C13" s="16"/>
      <c r="D13" s="16"/>
      <c r="E13" s="16"/>
      <c r="F13" s="15"/>
      <c r="G13" s="16"/>
      <c r="H13" s="28"/>
      <c r="I13" s="71"/>
      <c r="J13" s="16"/>
      <c r="K13" s="16"/>
      <c r="L13" s="17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7"/>
      <c r="AD13" s="17"/>
      <c r="AE13" s="17"/>
      <c r="AF13" s="17"/>
      <c r="AG13" s="17"/>
      <c r="AH13" s="17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</row>
    <row r="14" spans="1:56" s="12" customFormat="1" ht="15.75" thickBot="1" x14ac:dyDescent="0.3">
      <c r="A14" s="37" t="s">
        <v>361</v>
      </c>
      <c r="B14" s="16"/>
      <c r="C14" s="16"/>
      <c r="D14" s="16"/>
      <c r="E14" s="16"/>
      <c r="F14" s="15"/>
      <c r="G14" s="16"/>
      <c r="H14" s="28"/>
      <c r="I14" s="71"/>
      <c r="J14" s="16"/>
      <c r="K14" s="16"/>
      <c r="L14" s="17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7"/>
      <c r="AD14" s="17"/>
      <c r="AE14" s="17"/>
      <c r="AF14" s="17"/>
      <c r="AG14" s="17"/>
      <c r="AH14" s="17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</row>
    <row r="15" spans="1:56" x14ac:dyDescent="0.25">
      <c r="A15" s="41" t="s">
        <v>55</v>
      </c>
      <c r="B15" s="42" t="s">
        <v>22</v>
      </c>
      <c r="C15" s="42"/>
      <c r="D15" s="42"/>
      <c r="E15" s="42"/>
      <c r="F15" s="42"/>
      <c r="G15" s="42"/>
      <c r="H15" s="42" t="s">
        <v>83</v>
      </c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 t="s">
        <v>90</v>
      </c>
      <c r="AJ15" s="42"/>
      <c r="AK15" s="42"/>
      <c r="AL15" s="42"/>
      <c r="AM15" s="42" t="s">
        <v>110</v>
      </c>
      <c r="AN15" s="42"/>
      <c r="AO15" s="42"/>
      <c r="AP15" s="42"/>
      <c r="AQ15" s="42"/>
      <c r="AR15" s="42"/>
      <c r="AS15" s="42" t="s">
        <v>84</v>
      </c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3"/>
    </row>
    <row r="16" spans="1:56" x14ac:dyDescent="0.25">
      <c r="A16" s="44"/>
      <c r="B16" s="1"/>
      <c r="C16" s="1"/>
      <c r="D16" s="1"/>
      <c r="E16" s="1"/>
      <c r="F16" s="1"/>
      <c r="G16" s="1"/>
      <c r="H16" s="1" t="s">
        <v>52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53</v>
      </c>
      <c r="V16" s="1"/>
      <c r="W16" s="1"/>
      <c r="X16" s="1"/>
      <c r="Y16" s="1"/>
      <c r="Z16" s="1"/>
      <c r="AA16" s="1"/>
      <c r="AB16" s="1"/>
      <c r="AC16" s="1"/>
      <c r="AD16" s="1"/>
      <c r="AE16" s="75" t="s">
        <v>54</v>
      </c>
      <c r="AF16" s="75"/>
      <c r="AG16" s="75"/>
      <c r="AH16" s="75"/>
      <c r="AI16" s="1" t="s">
        <v>92</v>
      </c>
      <c r="AJ16" s="1" t="s">
        <v>93</v>
      </c>
      <c r="AK16" s="1" t="s">
        <v>91</v>
      </c>
      <c r="AL16" s="1" t="s">
        <v>94</v>
      </c>
      <c r="AM16" s="1" t="s">
        <v>99</v>
      </c>
      <c r="AN16" s="1" t="s">
        <v>100</v>
      </c>
      <c r="AO16" s="1" t="s">
        <v>101</v>
      </c>
      <c r="AP16" s="1" t="s">
        <v>103</v>
      </c>
      <c r="AQ16" s="1" t="s">
        <v>102</v>
      </c>
      <c r="AR16" s="1" t="s">
        <v>103</v>
      </c>
      <c r="AS16" s="1" t="s">
        <v>1</v>
      </c>
      <c r="AT16" s="1" t="s">
        <v>61</v>
      </c>
      <c r="AU16" s="29" t="s">
        <v>65</v>
      </c>
      <c r="AV16" s="29"/>
      <c r="AW16" s="29"/>
      <c r="AX16" s="29" t="s">
        <v>68</v>
      </c>
      <c r="AY16" s="29"/>
      <c r="AZ16" s="1" t="s">
        <v>366</v>
      </c>
      <c r="BA16" s="1" t="s">
        <v>367</v>
      </c>
      <c r="BB16" s="29" t="s">
        <v>71</v>
      </c>
      <c r="BC16" s="29"/>
      <c r="BD16" s="45"/>
    </row>
    <row r="17" spans="1:56" ht="51" x14ac:dyDescent="0.25">
      <c r="A17" s="44"/>
      <c r="B17" s="30" t="s">
        <v>6</v>
      </c>
      <c r="C17" s="30" t="s">
        <v>7</v>
      </c>
      <c r="D17" s="30" t="s">
        <v>0</v>
      </c>
      <c r="E17" s="30" t="s">
        <v>1</v>
      </c>
      <c r="F17" s="30" t="s">
        <v>2</v>
      </c>
      <c r="G17" s="30" t="s">
        <v>8</v>
      </c>
      <c r="H17" s="31" t="s">
        <v>9</v>
      </c>
      <c r="I17" s="30" t="s">
        <v>3</v>
      </c>
      <c r="J17" s="30" t="s">
        <v>20</v>
      </c>
      <c r="K17" s="30" t="s">
        <v>10</v>
      </c>
      <c r="L17" s="32" t="s">
        <v>49</v>
      </c>
      <c r="M17" s="30" t="s">
        <v>15</v>
      </c>
      <c r="N17" s="30" t="s">
        <v>14</v>
      </c>
      <c r="O17" s="30" t="s">
        <v>13</v>
      </c>
      <c r="P17" s="30" t="s">
        <v>4</v>
      </c>
      <c r="Q17" s="30" t="s">
        <v>364</v>
      </c>
      <c r="R17" s="30" t="s">
        <v>56</v>
      </c>
      <c r="S17" s="30" t="s">
        <v>57</v>
      </c>
      <c r="T17" s="30" t="s">
        <v>5</v>
      </c>
      <c r="U17" s="30" t="s">
        <v>11</v>
      </c>
      <c r="V17" s="30" t="s">
        <v>10</v>
      </c>
      <c r="W17" s="30" t="s">
        <v>15</v>
      </c>
      <c r="X17" s="30" t="s">
        <v>12</v>
      </c>
      <c r="Y17" s="30" t="s">
        <v>14</v>
      </c>
      <c r="Z17" s="30" t="s">
        <v>13</v>
      </c>
      <c r="AA17" s="30" t="s">
        <v>16</v>
      </c>
      <c r="AB17" s="30" t="s">
        <v>17</v>
      </c>
      <c r="AC17" s="32" t="s">
        <v>18</v>
      </c>
      <c r="AD17" s="32" t="s">
        <v>19</v>
      </c>
      <c r="AE17" s="32" t="s">
        <v>23</v>
      </c>
      <c r="AF17" s="32" t="s">
        <v>365</v>
      </c>
      <c r="AG17" s="32" t="s">
        <v>253</v>
      </c>
      <c r="AH17" s="32" t="s">
        <v>21</v>
      </c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33" t="s">
        <v>62</v>
      </c>
      <c r="AV17" s="33" t="s">
        <v>63</v>
      </c>
      <c r="AW17" s="33" t="s">
        <v>64</v>
      </c>
      <c r="AX17" s="33" t="s">
        <v>66</v>
      </c>
      <c r="AY17" s="30" t="s">
        <v>67</v>
      </c>
      <c r="AZ17" s="1"/>
      <c r="BA17" s="1"/>
      <c r="BB17" s="33" t="s">
        <v>62</v>
      </c>
      <c r="BC17" s="33" t="s">
        <v>70</v>
      </c>
      <c r="BD17" s="46" t="s">
        <v>69</v>
      </c>
    </row>
    <row r="18" spans="1:56" ht="26.25" thickBot="1" x14ac:dyDescent="0.3">
      <c r="A18" s="47"/>
      <c r="B18" s="48" t="s">
        <v>24</v>
      </c>
      <c r="C18" s="48" t="s">
        <v>25</v>
      </c>
      <c r="D18" s="49" t="s">
        <v>48</v>
      </c>
      <c r="E18" s="48" t="s">
        <v>26</v>
      </c>
      <c r="F18" s="48" t="s">
        <v>27</v>
      </c>
      <c r="G18" s="48" t="s">
        <v>28</v>
      </c>
      <c r="H18" s="49" t="s">
        <v>29</v>
      </c>
      <c r="I18" s="48" t="s">
        <v>30</v>
      </c>
      <c r="J18" s="48" t="s">
        <v>31</v>
      </c>
      <c r="K18" s="48" t="s">
        <v>32</v>
      </c>
      <c r="L18" s="50" t="s">
        <v>33</v>
      </c>
      <c r="M18" s="48" t="s">
        <v>34</v>
      </c>
      <c r="N18" s="48" t="s">
        <v>35</v>
      </c>
      <c r="O18" s="48" t="s">
        <v>36</v>
      </c>
      <c r="P18" s="48" t="s">
        <v>37</v>
      </c>
      <c r="Q18" s="48" t="s">
        <v>38</v>
      </c>
      <c r="R18" s="48" t="s">
        <v>39</v>
      </c>
      <c r="S18" s="48" t="s">
        <v>50</v>
      </c>
      <c r="T18" s="48" t="s">
        <v>40</v>
      </c>
      <c r="U18" s="48" t="s">
        <v>58</v>
      </c>
      <c r="V18" s="48" t="s">
        <v>41</v>
      </c>
      <c r="W18" s="48" t="s">
        <v>42</v>
      </c>
      <c r="X18" s="48" t="s">
        <v>43</v>
      </c>
      <c r="Y18" s="48" t="s">
        <v>44</v>
      </c>
      <c r="Z18" s="48" t="s">
        <v>45</v>
      </c>
      <c r="AA18" s="48" t="s">
        <v>46</v>
      </c>
      <c r="AB18" s="48" t="s">
        <v>59</v>
      </c>
      <c r="AC18" s="50" t="s">
        <v>47</v>
      </c>
      <c r="AD18" s="50" t="s">
        <v>85</v>
      </c>
      <c r="AE18" s="50" t="s">
        <v>88</v>
      </c>
      <c r="AF18" s="50" t="s">
        <v>60</v>
      </c>
      <c r="AG18" s="50" t="s">
        <v>86</v>
      </c>
      <c r="AH18" s="50" t="s">
        <v>89</v>
      </c>
      <c r="AI18" s="48" t="s">
        <v>72</v>
      </c>
      <c r="AJ18" s="48" t="s">
        <v>73</v>
      </c>
      <c r="AK18" s="48" t="s">
        <v>74</v>
      </c>
      <c r="AL18" s="48" t="s">
        <v>75</v>
      </c>
      <c r="AM18" s="51" t="s">
        <v>76</v>
      </c>
      <c r="AN18" s="51" t="s">
        <v>77</v>
      </c>
      <c r="AO18" s="51" t="s">
        <v>78</v>
      </c>
      <c r="AP18" s="51" t="s">
        <v>79</v>
      </c>
      <c r="AQ18" s="51" t="s">
        <v>80</v>
      </c>
      <c r="AR18" s="51" t="s">
        <v>81</v>
      </c>
      <c r="AS18" s="51" t="s">
        <v>82</v>
      </c>
      <c r="AT18" s="51" t="s">
        <v>87</v>
      </c>
      <c r="AU18" s="51" t="s">
        <v>95</v>
      </c>
      <c r="AV18" s="51" t="s">
        <v>96</v>
      </c>
      <c r="AW18" s="51" t="s">
        <v>97</v>
      </c>
      <c r="AX18" s="51" t="s">
        <v>104</v>
      </c>
      <c r="AY18" s="51" t="s">
        <v>98</v>
      </c>
      <c r="AZ18" s="51" t="s">
        <v>105</v>
      </c>
      <c r="BA18" s="51" t="s">
        <v>106</v>
      </c>
      <c r="BB18" s="51" t="s">
        <v>107</v>
      </c>
      <c r="BC18" s="51" t="s">
        <v>108</v>
      </c>
      <c r="BD18" s="52" t="s">
        <v>109</v>
      </c>
    </row>
    <row r="19" spans="1:56" ht="102" x14ac:dyDescent="0.25">
      <c r="A19" s="55">
        <v>1</v>
      </c>
      <c r="B19" s="53"/>
      <c r="C19" s="6"/>
      <c r="D19" s="6" t="s">
        <v>123</v>
      </c>
      <c r="E19" s="21" t="s">
        <v>122</v>
      </c>
      <c r="F19" s="38" t="s">
        <v>124</v>
      </c>
      <c r="G19" s="21">
        <v>11610</v>
      </c>
      <c r="H19" s="67" t="s">
        <v>129</v>
      </c>
      <c r="I19" s="72" t="s">
        <v>125</v>
      </c>
      <c r="J19" s="6" t="s">
        <v>126</v>
      </c>
      <c r="K19" s="21" t="s">
        <v>127</v>
      </c>
      <c r="L19" s="39">
        <v>14400</v>
      </c>
      <c r="M19" s="21">
        <v>11637</v>
      </c>
      <c r="N19" s="6" t="s">
        <v>127</v>
      </c>
      <c r="O19" s="6" t="s">
        <v>130</v>
      </c>
      <c r="P19" s="6">
        <v>101</v>
      </c>
      <c r="Q19" s="6"/>
      <c r="R19" s="6"/>
      <c r="S19" s="6"/>
      <c r="T19" s="6" t="s">
        <v>128</v>
      </c>
      <c r="U19" s="6" t="s">
        <v>255</v>
      </c>
      <c r="V19" s="6" t="s">
        <v>256</v>
      </c>
      <c r="W19" s="21" t="s">
        <v>257</v>
      </c>
      <c r="X19" s="6" t="s">
        <v>258</v>
      </c>
      <c r="Y19" s="6" t="s">
        <v>259</v>
      </c>
      <c r="Z19" s="6" t="s">
        <v>260</v>
      </c>
      <c r="AA19" s="6"/>
      <c r="AB19" s="6"/>
      <c r="AC19" s="39"/>
      <c r="AD19" s="39"/>
      <c r="AE19" s="39">
        <v>14400</v>
      </c>
      <c r="AF19" s="39">
        <f>3600+14400+16345.92+16345.92+16725.12</f>
        <v>67416.959999999992</v>
      </c>
      <c r="AG19" s="39">
        <f>2787.52+1393.76+1393.76+1393.76+1393.76+1393.76+1393.76</f>
        <v>11150.08</v>
      </c>
      <c r="AH19" s="76">
        <f>AF19+AG19</f>
        <v>78567.039999999994</v>
      </c>
      <c r="AI19" s="6"/>
      <c r="AJ19" s="21"/>
      <c r="AK19" s="6"/>
      <c r="AL19" s="6"/>
      <c r="AM19" s="40"/>
      <c r="AN19" s="40"/>
      <c r="AO19" s="21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</row>
    <row r="20" spans="1:56" ht="63.75" x14ac:dyDescent="0.25">
      <c r="A20" s="56">
        <f t="shared" ref="A20:A32" si="0">A19+1</f>
        <v>2</v>
      </c>
      <c r="B20" s="54" t="s">
        <v>132</v>
      </c>
      <c r="C20" s="2" t="s">
        <v>133</v>
      </c>
      <c r="D20" s="2" t="s">
        <v>123</v>
      </c>
      <c r="E20" s="4" t="s">
        <v>122</v>
      </c>
      <c r="F20" s="34" t="s">
        <v>134</v>
      </c>
      <c r="G20" s="4">
        <v>11760</v>
      </c>
      <c r="H20" s="30" t="s">
        <v>131</v>
      </c>
      <c r="I20" s="65" t="s">
        <v>135</v>
      </c>
      <c r="J20" s="2" t="s">
        <v>136</v>
      </c>
      <c r="K20" s="4" t="s">
        <v>137</v>
      </c>
      <c r="L20" s="3">
        <v>614249.17000000004</v>
      </c>
      <c r="M20" s="4">
        <v>11795</v>
      </c>
      <c r="N20" s="2" t="s">
        <v>137</v>
      </c>
      <c r="O20" s="2" t="s">
        <v>138</v>
      </c>
      <c r="P20" s="2">
        <v>101</v>
      </c>
      <c r="Q20" s="2"/>
      <c r="R20" s="2"/>
      <c r="S20" s="2"/>
      <c r="T20" s="2" t="s">
        <v>113</v>
      </c>
      <c r="U20" s="2" t="s">
        <v>269</v>
      </c>
      <c r="V20" s="2" t="s">
        <v>283</v>
      </c>
      <c r="W20" s="2" t="s">
        <v>284</v>
      </c>
      <c r="X20" s="2" t="s">
        <v>285</v>
      </c>
      <c r="Y20" s="2" t="s">
        <v>286</v>
      </c>
      <c r="Z20" s="2" t="s">
        <v>287</v>
      </c>
      <c r="AA20" s="19">
        <v>5.3699999999999998E-2</v>
      </c>
      <c r="AB20" s="20">
        <v>0.25</v>
      </c>
      <c r="AC20" s="77">
        <v>32985.18</v>
      </c>
      <c r="AD20" s="3"/>
      <c r="AE20" s="3">
        <f>L20+AC20</f>
        <v>647234.35000000009</v>
      </c>
      <c r="AF20" s="3">
        <f>196104.01+321754.68+312273.2+411362.47</f>
        <v>1241494.3599999999</v>
      </c>
      <c r="AG20" s="3">
        <f>77340.18+42054.81+39383.17+37582.9+34380.62+34380.62+34380.62+73795.45+37540.62+37540.62</f>
        <v>448379.61</v>
      </c>
      <c r="AH20" s="78">
        <f t="shared" ref="AH20:AH21" si="1">AF20+AG20</f>
        <v>1689873.9699999997</v>
      </c>
      <c r="AI20" s="2"/>
      <c r="AJ20" s="4"/>
      <c r="AK20" s="2"/>
      <c r="AL20" s="2"/>
      <c r="AM20" s="18"/>
      <c r="AN20" s="18"/>
      <c r="AO20" s="4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spans="1:56" ht="51" x14ac:dyDescent="0.25">
      <c r="A21" s="56">
        <f t="shared" si="0"/>
        <v>3</v>
      </c>
      <c r="B21" s="54" t="s">
        <v>139</v>
      </c>
      <c r="C21" s="2" t="s">
        <v>140</v>
      </c>
      <c r="D21" s="2" t="s">
        <v>123</v>
      </c>
      <c r="E21" s="4" t="s">
        <v>122</v>
      </c>
      <c r="F21" s="34" t="s">
        <v>141</v>
      </c>
      <c r="G21" s="4">
        <v>11770</v>
      </c>
      <c r="H21" s="30" t="s">
        <v>150</v>
      </c>
      <c r="I21" s="65" t="s">
        <v>142</v>
      </c>
      <c r="J21" s="2" t="s">
        <v>143</v>
      </c>
      <c r="K21" s="4" t="s">
        <v>148</v>
      </c>
      <c r="L21" s="3">
        <v>151200</v>
      </c>
      <c r="M21" s="4">
        <v>11969</v>
      </c>
      <c r="N21" s="2" t="s">
        <v>148</v>
      </c>
      <c r="O21" s="2" t="s">
        <v>149</v>
      </c>
      <c r="P21" s="2">
        <v>101</v>
      </c>
      <c r="Q21" s="2"/>
      <c r="R21" s="2"/>
      <c r="S21" s="2"/>
      <c r="T21" s="2" t="s">
        <v>113</v>
      </c>
      <c r="U21" s="2" t="s">
        <v>248</v>
      </c>
      <c r="V21" s="2" t="s">
        <v>226</v>
      </c>
      <c r="W21" s="4" t="s">
        <v>261</v>
      </c>
      <c r="X21" s="2" t="s">
        <v>118</v>
      </c>
      <c r="Y21" s="2" t="s">
        <v>262</v>
      </c>
      <c r="Z21" s="2" t="s">
        <v>263</v>
      </c>
      <c r="AA21" s="2"/>
      <c r="AB21" s="2"/>
      <c r="AC21" s="3"/>
      <c r="AD21" s="3"/>
      <c r="AE21" s="3">
        <f>L21</f>
        <v>151200</v>
      </c>
      <c r="AF21" s="3">
        <f>61200+111900+129600+59760</f>
        <v>362460</v>
      </c>
      <c r="AG21" s="3">
        <f>10800+5400+5400+5400+5400</f>
        <v>32400</v>
      </c>
      <c r="AH21" s="78">
        <f t="shared" si="1"/>
        <v>394860</v>
      </c>
      <c r="AI21" s="2"/>
      <c r="AJ21" s="4"/>
      <c r="AK21" s="2"/>
      <c r="AL21" s="2"/>
      <c r="AM21" s="18"/>
      <c r="AN21" s="18"/>
      <c r="AO21" s="4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ht="63.75" x14ac:dyDescent="0.25">
      <c r="A22" s="56">
        <f t="shared" si="0"/>
        <v>4</v>
      </c>
      <c r="B22" s="54" t="s">
        <v>151</v>
      </c>
      <c r="C22" s="2" t="s">
        <v>152</v>
      </c>
      <c r="D22" s="2" t="s">
        <v>112</v>
      </c>
      <c r="E22" s="2" t="s">
        <v>122</v>
      </c>
      <c r="F22" s="34" t="s">
        <v>155</v>
      </c>
      <c r="G22" s="4">
        <v>11816</v>
      </c>
      <c r="H22" s="31" t="s">
        <v>153</v>
      </c>
      <c r="I22" s="65" t="s">
        <v>154</v>
      </c>
      <c r="J22" s="2" t="s">
        <v>156</v>
      </c>
      <c r="K22" s="2" t="s">
        <v>157</v>
      </c>
      <c r="L22" s="3">
        <v>1670130</v>
      </c>
      <c r="M22" s="4">
        <v>11998</v>
      </c>
      <c r="N22" s="2" t="s">
        <v>158</v>
      </c>
      <c r="O22" s="2" t="s">
        <v>159</v>
      </c>
      <c r="P22" s="2">
        <v>101</v>
      </c>
      <c r="Q22" s="2"/>
      <c r="R22" s="2"/>
      <c r="S22" s="2"/>
      <c r="T22" s="2" t="s">
        <v>113</v>
      </c>
      <c r="U22" s="2" t="s">
        <v>269</v>
      </c>
      <c r="V22" s="2" t="s">
        <v>272</v>
      </c>
      <c r="W22" s="4" t="s">
        <v>273</v>
      </c>
      <c r="X22" s="2" t="s">
        <v>274</v>
      </c>
      <c r="Y22" s="2" t="s">
        <v>275</v>
      </c>
      <c r="Z22" s="2" t="s">
        <v>276</v>
      </c>
      <c r="AA22" s="20">
        <v>0.25</v>
      </c>
      <c r="AB22" s="20">
        <v>0.25</v>
      </c>
      <c r="AC22" s="3"/>
      <c r="AD22" s="3"/>
      <c r="AE22" s="3">
        <f t="shared" ref="AE22" si="2">L22</f>
        <v>1670130</v>
      </c>
      <c r="AF22" s="3">
        <f>527213.96+819301.44+1350976.86</f>
        <v>2697492.26</v>
      </c>
      <c r="AG22" s="3">
        <f>263962.16+134007.35+133996+123986.41+101911.29+108101.67+108101.67+219553.87+109752.92+109752.92</f>
        <v>1413126.26</v>
      </c>
      <c r="AH22" s="3">
        <f>AF22+AG22</f>
        <v>4110618.5199999996</v>
      </c>
      <c r="AI22" s="22" t="s">
        <v>160</v>
      </c>
      <c r="AJ22" s="4">
        <v>11816</v>
      </c>
      <c r="AK22" s="22" t="s">
        <v>161</v>
      </c>
      <c r="AL22" s="4">
        <v>11816</v>
      </c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 ht="38.25" x14ac:dyDescent="0.25">
      <c r="A23" s="56">
        <f t="shared" si="0"/>
        <v>5</v>
      </c>
      <c r="B23" s="54" t="s">
        <v>162</v>
      </c>
      <c r="C23" s="2"/>
      <c r="D23" s="2" t="s">
        <v>144</v>
      </c>
      <c r="E23" s="2" t="s">
        <v>122</v>
      </c>
      <c r="F23" s="34" t="s">
        <v>163</v>
      </c>
      <c r="G23" s="4">
        <v>12054</v>
      </c>
      <c r="H23" s="31" t="s">
        <v>164</v>
      </c>
      <c r="I23" s="65" t="s">
        <v>146</v>
      </c>
      <c r="J23" s="2" t="s">
        <v>147</v>
      </c>
      <c r="K23" s="2" t="s">
        <v>165</v>
      </c>
      <c r="L23" s="3">
        <v>19262.5</v>
      </c>
      <c r="M23" s="4">
        <v>12055</v>
      </c>
      <c r="N23" s="2" t="s">
        <v>165</v>
      </c>
      <c r="O23" s="2" t="s">
        <v>166</v>
      </c>
      <c r="P23" s="2">
        <v>101</v>
      </c>
      <c r="Q23" s="2"/>
      <c r="R23" s="2"/>
      <c r="S23" s="2"/>
      <c r="T23" s="2" t="s">
        <v>113</v>
      </c>
      <c r="U23" s="2" t="s">
        <v>264</v>
      </c>
      <c r="V23" s="2" t="s">
        <v>225</v>
      </c>
      <c r="W23" s="4" t="s">
        <v>265</v>
      </c>
      <c r="X23" s="2" t="s">
        <v>202</v>
      </c>
      <c r="Y23" s="2" t="s">
        <v>266</v>
      </c>
      <c r="Z23" s="2" t="s">
        <v>267</v>
      </c>
      <c r="AA23" s="35">
        <v>0.2</v>
      </c>
      <c r="AB23" s="2"/>
      <c r="AC23" s="77">
        <v>3852.5</v>
      </c>
      <c r="AD23" s="3"/>
      <c r="AE23" s="3">
        <f>L23+AC23</f>
        <v>23115</v>
      </c>
      <c r="AF23" s="3">
        <f>19262.5+21188.75+23115</f>
        <v>63566.25</v>
      </c>
      <c r="AG23" s="3">
        <f>1926.25+3852.5+3852.5+1926.25+1926.25+1926.25+1926.25+5778.75+1926.25</f>
        <v>25041.25</v>
      </c>
      <c r="AH23" s="3">
        <f t="shared" ref="AH23:AH30" si="3">AF23+AG23</f>
        <v>88607.5</v>
      </c>
      <c r="AI23" s="22"/>
      <c r="AJ23" s="4"/>
      <c r="AK23" s="22"/>
      <c r="AL23" s="4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spans="1:56" ht="51" x14ac:dyDescent="0.25">
      <c r="A24" s="56">
        <f t="shared" si="0"/>
        <v>6</v>
      </c>
      <c r="B24" s="54" t="s">
        <v>167</v>
      </c>
      <c r="C24" s="2" t="s">
        <v>153</v>
      </c>
      <c r="D24" s="2" t="s">
        <v>168</v>
      </c>
      <c r="E24" s="2" t="s">
        <v>122</v>
      </c>
      <c r="F24" s="34" t="s">
        <v>169</v>
      </c>
      <c r="G24" s="4">
        <v>11963</v>
      </c>
      <c r="H24" s="31" t="s">
        <v>170</v>
      </c>
      <c r="I24" s="65" t="s">
        <v>171</v>
      </c>
      <c r="J24" s="2" t="s">
        <v>172</v>
      </c>
      <c r="K24" s="2" t="s">
        <v>173</v>
      </c>
      <c r="L24" s="3">
        <v>1877400</v>
      </c>
      <c r="M24" s="4">
        <v>12032</v>
      </c>
      <c r="N24" s="2" t="s">
        <v>173</v>
      </c>
      <c r="O24" s="2" t="s">
        <v>174</v>
      </c>
      <c r="P24" s="2">
        <v>101</v>
      </c>
      <c r="Q24" s="2"/>
      <c r="R24" s="2"/>
      <c r="S24" s="2"/>
      <c r="T24" s="2" t="s">
        <v>204</v>
      </c>
      <c r="U24" s="2" t="s">
        <v>277</v>
      </c>
      <c r="V24" s="2" t="s">
        <v>278</v>
      </c>
      <c r="W24" s="4" t="s">
        <v>279</v>
      </c>
      <c r="X24" s="2" t="s">
        <v>280</v>
      </c>
      <c r="Y24" s="4" t="s">
        <v>281</v>
      </c>
      <c r="Z24" s="2" t="s">
        <v>282</v>
      </c>
      <c r="AA24" s="2"/>
      <c r="AB24" s="20">
        <v>0.12</v>
      </c>
      <c r="AC24" s="3"/>
      <c r="AD24" s="3"/>
      <c r="AE24" s="3">
        <f t="shared" ref="AE24:AE27" si="4">L24</f>
        <v>1877400</v>
      </c>
      <c r="AF24" s="3">
        <f>68264.35+146280.76+73140.38+73140.38+146280.76+146280.76+804544.18+146280.76+658263.42</f>
        <v>2262475.75</v>
      </c>
      <c r="AG24" s="3">
        <f>73140.38+73140.38+73140.8+146280.76+73140.38+54366.37+54366.37+163099.11</f>
        <v>710674.55</v>
      </c>
      <c r="AH24" s="3">
        <f t="shared" si="3"/>
        <v>2973150.3</v>
      </c>
      <c r="AI24" s="22"/>
      <c r="AJ24" s="4"/>
      <c r="AK24" s="22"/>
      <c r="AL24" s="4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spans="1:56" ht="38.25" x14ac:dyDescent="0.25">
      <c r="A25" s="56">
        <f t="shared" si="0"/>
        <v>7</v>
      </c>
      <c r="B25" s="54" t="s">
        <v>177</v>
      </c>
      <c r="C25" s="2" t="s">
        <v>178</v>
      </c>
      <c r="D25" s="2" t="s">
        <v>112</v>
      </c>
      <c r="E25" s="2" t="s">
        <v>145</v>
      </c>
      <c r="F25" s="34" t="s">
        <v>180</v>
      </c>
      <c r="G25" s="4">
        <v>11990</v>
      </c>
      <c r="H25" s="31" t="s">
        <v>181</v>
      </c>
      <c r="I25" s="65" t="s">
        <v>175</v>
      </c>
      <c r="J25" s="2" t="s">
        <v>176</v>
      </c>
      <c r="K25" s="2" t="s">
        <v>182</v>
      </c>
      <c r="L25" s="3">
        <v>86226</v>
      </c>
      <c r="M25" s="4">
        <v>12116</v>
      </c>
      <c r="N25" s="2" t="s">
        <v>182</v>
      </c>
      <c r="O25" s="2" t="s">
        <v>183</v>
      </c>
      <c r="P25" s="2">
        <v>101</v>
      </c>
      <c r="Q25" s="2"/>
      <c r="R25" s="2"/>
      <c r="S25" s="2"/>
      <c r="T25" s="2" t="s">
        <v>204</v>
      </c>
      <c r="U25" s="2" t="s">
        <v>264</v>
      </c>
      <c r="V25" s="2" t="s">
        <v>313</v>
      </c>
      <c r="W25" s="4" t="s">
        <v>314</v>
      </c>
      <c r="X25" s="2" t="s">
        <v>203</v>
      </c>
      <c r="Y25" s="2" t="s">
        <v>315</v>
      </c>
      <c r="Z25" s="2" t="s">
        <v>316</v>
      </c>
      <c r="AA25" s="2"/>
      <c r="AB25" s="2"/>
      <c r="AC25" s="3"/>
      <c r="AD25" s="3"/>
      <c r="AE25" s="3">
        <f t="shared" si="4"/>
        <v>86226</v>
      </c>
      <c r="AF25" s="3">
        <f>18280+10952.8+13716</f>
        <v>42948.800000000003</v>
      </c>
      <c r="AG25" s="3">
        <f>3701.8+3593+4575+2475</f>
        <v>14344.8</v>
      </c>
      <c r="AH25" s="3">
        <f t="shared" si="3"/>
        <v>57293.600000000006</v>
      </c>
      <c r="AI25" s="22"/>
      <c r="AJ25" s="4"/>
      <c r="AK25" s="22" t="s">
        <v>179</v>
      </c>
      <c r="AL25" s="4">
        <v>12013</v>
      </c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</row>
    <row r="26" spans="1:56" ht="38.25" x14ac:dyDescent="0.25">
      <c r="A26" s="56">
        <f t="shared" si="0"/>
        <v>8</v>
      </c>
      <c r="B26" s="54" t="s">
        <v>184</v>
      </c>
      <c r="C26" s="2" t="s">
        <v>185</v>
      </c>
      <c r="D26" s="2" t="s">
        <v>112</v>
      </c>
      <c r="E26" s="2" t="s">
        <v>119</v>
      </c>
      <c r="F26" s="34" t="s">
        <v>186</v>
      </c>
      <c r="G26" s="4">
        <v>11930</v>
      </c>
      <c r="H26" s="31" t="s">
        <v>187</v>
      </c>
      <c r="I26" s="65" t="s">
        <v>188</v>
      </c>
      <c r="J26" s="2" t="s">
        <v>189</v>
      </c>
      <c r="K26" s="2" t="s">
        <v>190</v>
      </c>
      <c r="L26" s="3">
        <v>91492.479999999996</v>
      </c>
      <c r="M26" s="4">
        <v>12143</v>
      </c>
      <c r="N26" s="2" t="s">
        <v>190</v>
      </c>
      <c r="O26" s="2" t="s">
        <v>191</v>
      </c>
      <c r="P26" s="2">
        <v>101</v>
      </c>
      <c r="Q26" s="2"/>
      <c r="R26" s="2"/>
      <c r="S26" s="2"/>
      <c r="T26" s="2" t="s">
        <v>192</v>
      </c>
      <c r="U26" s="2" t="s">
        <v>264</v>
      </c>
      <c r="V26" s="2" t="s">
        <v>317</v>
      </c>
      <c r="W26" s="4" t="s">
        <v>318</v>
      </c>
      <c r="X26" s="2" t="s">
        <v>203</v>
      </c>
      <c r="Y26" s="2" t="s">
        <v>319</v>
      </c>
      <c r="Z26" s="2" t="s">
        <v>320</v>
      </c>
      <c r="AA26" s="2"/>
      <c r="AB26" s="2"/>
      <c r="AC26" s="3"/>
      <c r="AD26" s="3"/>
      <c r="AE26" s="3">
        <f t="shared" si="4"/>
        <v>91492.479999999996</v>
      </c>
      <c r="AF26" s="3">
        <f>8526.49+5651.65+11232.97</f>
        <v>25411.11</v>
      </c>
      <c r="AG26" s="3">
        <f>5729.1+4799.57</f>
        <v>10528.67</v>
      </c>
      <c r="AH26" s="3">
        <f t="shared" si="3"/>
        <v>35939.78</v>
      </c>
      <c r="AI26" s="22"/>
      <c r="AJ26" s="4"/>
      <c r="AK26" s="22" t="s">
        <v>193</v>
      </c>
      <c r="AL26" s="4">
        <v>11949</v>
      </c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</row>
    <row r="27" spans="1:56" ht="51" x14ac:dyDescent="0.25">
      <c r="A27" s="56">
        <f t="shared" si="0"/>
        <v>9</v>
      </c>
      <c r="B27" s="54" t="s">
        <v>194</v>
      </c>
      <c r="C27" s="7" t="s">
        <v>196</v>
      </c>
      <c r="D27" s="2" t="s">
        <v>112</v>
      </c>
      <c r="E27" s="2" t="s">
        <v>122</v>
      </c>
      <c r="F27" s="34" t="s">
        <v>195</v>
      </c>
      <c r="G27" s="4"/>
      <c r="H27" s="31" t="s">
        <v>197</v>
      </c>
      <c r="I27" s="65" t="s">
        <v>198</v>
      </c>
      <c r="J27" s="2" t="s">
        <v>199</v>
      </c>
      <c r="K27" s="2" t="s">
        <v>200</v>
      </c>
      <c r="L27" s="3">
        <v>84000</v>
      </c>
      <c r="M27" s="4">
        <v>12144</v>
      </c>
      <c r="N27" s="2" t="s">
        <v>200</v>
      </c>
      <c r="O27" s="2" t="s">
        <v>201</v>
      </c>
      <c r="P27" s="2">
        <v>101</v>
      </c>
      <c r="Q27" s="2"/>
      <c r="R27" s="2"/>
      <c r="S27" s="2"/>
      <c r="T27" s="2" t="s">
        <v>113</v>
      </c>
      <c r="U27" s="2" t="s">
        <v>277</v>
      </c>
      <c r="V27" s="2" t="s">
        <v>293</v>
      </c>
      <c r="W27" s="4" t="s">
        <v>297</v>
      </c>
      <c r="X27" s="2" t="s">
        <v>294</v>
      </c>
      <c r="Y27" s="2" t="s">
        <v>295</v>
      </c>
      <c r="Z27" s="2" t="s">
        <v>296</v>
      </c>
      <c r="AA27" s="2"/>
      <c r="AB27" s="2"/>
      <c r="AC27" s="3"/>
      <c r="AD27" s="3"/>
      <c r="AE27" s="3">
        <f t="shared" si="4"/>
        <v>84000</v>
      </c>
      <c r="AF27" s="3">
        <f>2800+44600+66220</f>
        <v>113620</v>
      </c>
      <c r="AG27" s="3">
        <f>6580+13440+6720+5040+5040+5145+5145+5145+5145+5145</f>
        <v>62545</v>
      </c>
      <c r="AH27" s="3">
        <f t="shared" si="3"/>
        <v>176165</v>
      </c>
      <c r="AI27" s="22"/>
      <c r="AJ27" s="4"/>
      <c r="AK27" s="22"/>
      <c r="AL27" s="4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</row>
    <row r="28" spans="1:56" ht="25.5" x14ac:dyDescent="0.25">
      <c r="A28" s="56">
        <f>A27+1</f>
        <v>10</v>
      </c>
      <c r="B28" s="54" t="s">
        <v>206</v>
      </c>
      <c r="C28" s="7"/>
      <c r="D28" s="2" t="s">
        <v>112</v>
      </c>
      <c r="E28" s="2" t="s">
        <v>122</v>
      </c>
      <c r="F28" s="34" t="s">
        <v>207</v>
      </c>
      <c r="G28" s="4">
        <v>12063</v>
      </c>
      <c r="H28" s="31" t="s">
        <v>208</v>
      </c>
      <c r="I28" s="65" t="s">
        <v>211</v>
      </c>
      <c r="J28" s="2" t="s">
        <v>120</v>
      </c>
      <c r="K28" s="2" t="s">
        <v>209</v>
      </c>
      <c r="L28" s="3">
        <v>108000</v>
      </c>
      <c r="M28" s="4">
        <v>12268</v>
      </c>
      <c r="N28" s="2" t="s">
        <v>209</v>
      </c>
      <c r="O28" s="2" t="s">
        <v>210</v>
      </c>
      <c r="P28" s="2">
        <v>101</v>
      </c>
      <c r="Q28" s="2"/>
      <c r="R28" s="2"/>
      <c r="S28" s="2"/>
      <c r="T28" s="2" t="s">
        <v>113</v>
      </c>
      <c r="U28" s="2" t="s">
        <v>268</v>
      </c>
      <c r="V28" s="2" t="s">
        <v>290</v>
      </c>
      <c r="W28" s="4" t="s">
        <v>298</v>
      </c>
      <c r="X28" s="2" t="s">
        <v>203</v>
      </c>
      <c r="Y28" s="2" t="s">
        <v>291</v>
      </c>
      <c r="Z28" s="2" t="s">
        <v>292</v>
      </c>
      <c r="AA28" s="2"/>
      <c r="AB28" s="2"/>
      <c r="AC28" s="3"/>
      <c r="AD28" s="3"/>
      <c r="AE28" s="3">
        <f t="shared" ref="AE28" si="5">L28</f>
        <v>108000</v>
      </c>
      <c r="AF28" s="3">
        <f>60163.74+76254.65</f>
        <v>136418.38999999998</v>
      </c>
      <c r="AG28" s="3">
        <f>19351.25+16434.06+29922.09</f>
        <v>65707.399999999994</v>
      </c>
      <c r="AH28" s="3">
        <f t="shared" si="3"/>
        <v>202125.78999999998</v>
      </c>
      <c r="AI28" s="36" t="s">
        <v>227</v>
      </c>
      <c r="AJ28" s="4"/>
      <c r="AK28" s="22" t="s">
        <v>212</v>
      </c>
      <c r="AL28" s="4">
        <v>12108</v>
      </c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</row>
    <row r="29" spans="1:56" ht="25.5" x14ac:dyDescent="0.25">
      <c r="A29" s="56">
        <f t="shared" si="0"/>
        <v>11</v>
      </c>
      <c r="B29" s="54" t="s">
        <v>213</v>
      </c>
      <c r="C29" s="7"/>
      <c r="D29" s="2" t="s">
        <v>144</v>
      </c>
      <c r="E29" s="2" t="s">
        <v>122</v>
      </c>
      <c r="F29" s="34" t="s">
        <v>114</v>
      </c>
      <c r="G29" s="4"/>
      <c r="H29" s="31" t="s">
        <v>214</v>
      </c>
      <c r="I29" s="65" t="s">
        <v>115</v>
      </c>
      <c r="J29" s="2" t="s">
        <v>116</v>
      </c>
      <c r="K29" s="2" t="s">
        <v>215</v>
      </c>
      <c r="L29" s="3">
        <v>300000</v>
      </c>
      <c r="M29" s="4">
        <v>12332</v>
      </c>
      <c r="N29" s="2" t="s">
        <v>215</v>
      </c>
      <c r="O29" s="2" t="s">
        <v>216</v>
      </c>
      <c r="P29" s="2">
        <v>101</v>
      </c>
      <c r="Q29" s="2"/>
      <c r="R29" s="2"/>
      <c r="S29" s="2"/>
      <c r="T29" s="2" t="s">
        <v>113</v>
      </c>
      <c r="U29" s="2" t="s">
        <v>117</v>
      </c>
      <c r="V29" s="2" t="s">
        <v>216</v>
      </c>
      <c r="W29" s="4">
        <v>12592</v>
      </c>
      <c r="X29" s="2" t="s">
        <v>203</v>
      </c>
      <c r="Y29" s="2" t="s">
        <v>216</v>
      </c>
      <c r="Z29" s="2" t="s">
        <v>229</v>
      </c>
      <c r="AA29" s="2"/>
      <c r="AB29" s="2"/>
      <c r="AC29" s="3"/>
      <c r="AD29" s="3"/>
      <c r="AE29" s="3">
        <f t="shared" ref="AE29" si="6">L29</f>
        <v>300000</v>
      </c>
      <c r="AF29" s="3">
        <f>34253.02+216276.55</f>
        <v>250529.56999999998</v>
      </c>
      <c r="AG29" s="3">
        <f>895.25+639.74+255.78</f>
        <v>1790.77</v>
      </c>
      <c r="AH29" s="3">
        <f t="shared" si="3"/>
        <v>252320.33999999997</v>
      </c>
      <c r="AI29" s="22"/>
      <c r="AJ29" s="4"/>
      <c r="AK29" s="22"/>
      <c r="AL29" s="4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</row>
    <row r="30" spans="1:56" ht="25.5" x14ac:dyDescent="0.25">
      <c r="A30" s="56">
        <f>A29+1</f>
        <v>12</v>
      </c>
      <c r="B30" s="54" t="s">
        <v>217</v>
      </c>
      <c r="C30" s="7"/>
      <c r="D30" s="2" t="s">
        <v>144</v>
      </c>
      <c r="E30" s="2" t="s">
        <v>122</v>
      </c>
      <c r="F30" s="34" t="s">
        <v>218</v>
      </c>
      <c r="G30" s="4"/>
      <c r="H30" s="31" t="s">
        <v>219</v>
      </c>
      <c r="I30" s="65" t="s">
        <v>220</v>
      </c>
      <c r="J30" s="2" t="s">
        <v>121</v>
      </c>
      <c r="K30" s="2" t="s">
        <v>221</v>
      </c>
      <c r="L30" s="3">
        <v>529073.64</v>
      </c>
      <c r="M30" s="4">
        <v>12452</v>
      </c>
      <c r="N30" s="2" t="s">
        <v>221</v>
      </c>
      <c r="O30" s="2" t="s">
        <v>222</v>
      </c>
      <c r="P30" s="2">
        <v>101</v>
      </c>
      <c r="Q30" s="2"/>
      <c r="R30" s="2"/>
      <c r="S30" s="2"/>
      <c r="T30" s="2" t="s">
        <v>113</v>
      </c>
      <c r="U30" s="2" t="s">
        <v>117</v>
      </c>
      <c r="V30" s="2" t="s">
        <v>270</v>
      </c>
      <c r="W30" s="4">
        <v>12683</v>
      </c>
      <c r="X30" s="2" t="s">
        <v>203</v>
      </c>
      <c r="Y30" s="2" t="s">
        <v>222</v>
      </c>
      <c r="Z30" s="2" t="s">
        <v>271</v>
      </c>
      <c r="AA30" s="2"/>
      <c r="AB30" s="2"/>
      <c r="AC30" s="3"/>
      <c r="AD30" s="3"/>
      <c r="AE30" s="3">
        <f t="shared" ref="AE30:AE31" si="7">L30</f>
        <v>529073.64</v>
      </c>
      <c r="AF30" s="3">
        <f>44089.47+484944.17</f>
        <v>529033.64</v>
      </c>
      <c r="AG30" s="3">
        <f>44089.47+44089.47+132268.41</f>
        <v>220447.35</v>
      </c>
      <c r="AH30" s="3">
        <f t="shared" si="3"/>
        <v>749480.99</v>
      </c>
      <c r="AI30" s="22"/>
      <c r="AJ30" s="4"/>
      <c r="AK30" s="22"/>
      <c r="AL30" s="4"/>
      <c r="AM30" s="2"/>
      <c r="AN30" s="2" t="s">
        <v>224</v>
      </c>
      <c r="AO30" s="4">
        <v>12451</v>
      </c>
      <c r="AP30" s="2" t="s">
        <v>223</v>
      </c>
      <c r="AQ30" s="4">
        <v>12451</v>
      </c>
      <c r="AR30" s="4" t="s">
        <v>223</v>
      </c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</row>
    <row r="31" spans="1:56" ht="25.5" x14ac:dyDescent="0.25">
      <c r="A31" s="56">
        <f t="shared" si="0"/>
        <v>13</v>
      </c>
      <c r="B31" s="54" t="s">
        <v>230</v>
      </c>
      <c r="C31" s="7" t="s">
        <v>228</v>
      </c>
      <c r="D31" s="2" t="s">
        <v>144</v>
      </c>
      <c r="E31" s="2" t="s">
        <v>122</v>
      </c>
      <c r="F31" s="34" t="s">
        <v>231</v>
      </c>
      <c r="G31" s="4"/>
      <c r="H31" s="31" t="s">
        <v>232</v>
      </c>
      <c r="I31" s="65" t="s">
        <v>233</v>
      </c>
      <c r="J31" s="2" t="s">
        <v>234</v>
      </c>
      <c r="K31" s="2" t="s">
        <v>235</v>
      </c>
      <c r="L31" s="3">
        <v>144000</v>
      </c>
      <c r="M31" s="4">
        <v>12551</v>
      </c>
      <c r="N31" s="2" t="s">
        <v>235</v>
      </c>
      <c r="O31" s="2" t="s">
        <v>236</v>
      </c>
      <c r="P31" s="2">
        <v>101</v>
      </c>
      <c r="Q31" s="2"/>
      <c r="R31" s="2"/>
      <c r="S31" s="2"/>
      <c r="T31" s="2" t="s">
        <v>113</v>
      </c>
      <c r="U31" s="2" t="s">
        <v>117</v>
      </c>
      <c r="V31" s="2" t="s">
        <v>288</v>
      </c>
      <c r="W31" s="4">
        <v>12774</v>
      </c>
      <c r="X31" s="2" t="s">
        <v>300</v>
      </c>
      <c r="Y31" s="2" t="s">
        <v>236</v>
      </c>
      <c r="Z31" s="2" t="s">
        <v>289</v>
      </c>
      <c r="AA31" s="19">
        <v>6.8400000000000002E-2</v>
      </c>
      <c r="AB31" s="2"/>
      <c r="AC31" s="3"/>
      <c r="AD31" s="3"/>
      <c r="AE31" s="3">
        <f t="shared" si="7"/>
        <v>144000</v>
      </c>
      <c r="AF31" s="3">
        <f>84000</f>
        <v>84000</v>
      </c>
      <c r="AG31" s="3">
        <f>12000+12000+12000+12000+12820.8+12820.8+12820.8+12820.8+25641.6+12820.8</f>
        <v>137745.60000000001</v>
      </c>
      <c r="AH31" s="3">
        <f t="shared" ref="AH31" si="8">AG31</f>
        <v>137745.60000000001</v>
      </c>
      <c r="AI31" s="22"/>
      <c r="AJ31" s="4"/>
      <c r="AK31" s="22"/>
      <c r="AL31" s="4"/>
      <c r="AM31" s="2"/>
      <c r="AN31" s="2" t="s">
        <v>224</v>
      </c>
      <c r="AO31" s="4">
        <v>12542</v>
      </c>
      <c r="AP31" s="2" t="s">
        <v>237</v>
      </c>
      <c r="AQ31" s="4">
        <v>12542</v>
      </c>
      <c r="AR31" s="2" t="s">
        <v>237</v>
      </c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spans="1:56" ht="38.25" x14ac:dyDescent="0.25">
      <c r="A32" s="56">
        <f t="shared" si="0"/>
        <v>14</v>
      </c>
      <c r="B32" s="54" t="s">
        <v>238</v>
      </c>
      <c r="C32" s="2"/>
      <c r="D32" s="2" t="s">
        <v>239</v>
      </c>
      <c r="E32" s="4" t="s">
        <v>122</v>
      </c>
      <c r="F32" s="34" t="s">
        <v>240</v>
      </c>
      <c r="G32" s="4"/>
      <c r="H32" s="30" t="s">
        <v>241</v>
      </c>
      <c r="I32" s="65" t="s">
        <v>242</v>
      </c>
      <c r="J32" s="2" t="s">
        <v>243</v>
      </c>
      <c r="K32" s="4" t="s">
        <v>244</v>
      </c>
      <c r="L32" s="3">
        <v>30000</v>
      </c>
      <c r="M32" s="4">
        <v>11779</v>
      </c>
      <c r="N32" s="2" t="s">
        <v>244</v>
      </c>
      <c r="O32" s="2" t="s">
        <v>245</v>
      </c>
      <c r="P32" s="2">
        <v>101</v>
      </c>
      <c r="Q32" s="2"/>
      <c r="R32" s="2"/>
      <c r="S32" s="2"/>
      <c r="T32" s="2" t="s">
        <v>246</v>
      </c>
      <c r="U32" s="2" t="s">
        <v>248</v>
      </c>
      <c r="V32" s="2" t="s">
        <v>249</v>
      </c>
      <c r="W32" s="4" t="s">
        <v>250</v>
      </c>
      <c r="X32" s="2" t="s">
        <v>247</v>
      </c>
      <c r="Y32" s="2" t="s">
        <v>251</v>
      </c>
      <c r="Z32" s="2" t="s">
        <v>252</v>
      </c>
      <c r="AA32" s="2"/>
      <c r="AB32" s="2"/>
      <c r="AC32" s="3"/>
      <c r="AD32" s="3"/>
      <c r="AE32" s="3">
        <v>30000</v>
      </c>
      <c r="AF32" s="3">
        <f>18461.79+32541.25+12762.81+2006.64</f>
        <v>65772.490000000005</v>
      </c>
      <c r="AG32" s="3"/>
      <c r="AH32" s="78">
        <f>AF32+AG32</f>
        <v>65772.490000000005</v>
      </c>
      <c r="AI32" s="2"/>
      <c r="AJ32" s="4"/>
      <c r="AK32" s="2"/>
      <c r="AL32" s="2"/>
      <c r="AM32" s="18"/>
      <c r="AN32" s="18"/>
      <c r="AO32" s="4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</row>
    <row r="33" spans="1:56" ht="38.25" x14ac:dyDescent="0.25">
      <c r="A33" s="56">
        <v>15</v>
      </c>
      <c r="B33" s="54" t="s">
        <v>302</v>
      </c>
      <c r="C33" s="2" t="s">
        <v>303</v>
      </c>
      <c r="D33" s="2" t="s">
        <v>123</v>
      </c>
      <c r="E33" s="4" t="s">
        <v>122</v>
      </c>
      <c r="F33" s="34" t="s">
        <v>304</v>
      </c>
      <c r="G33" s="4">
        <v>12648</v>
      </c>
      <c r="H33" s="30" t="s">
        <v>305</v>
      </c>
      <c r="I33" s="65" t="s">
        <v>299</v>
      </c>
      <c r="J33" s="2" t="s">
        <v>301</v>
      </c>
      <c r="K33" s="4" t="s">
        <v>306</v>
      </c>
      <c r="L33" s="3">
        <v>33150</v>
      </c>
      <c r="M33" s="4">
        <v>12747</v>
      </c>
      <c r="N33" s="2" t="s">
        <v>306</v>
      </c>
      <c r="O33" s="2" t="s">
        <v>307</v>
      </c>
      <c r="P33" s="2">
        <v>101</v>
      </c>
      <c r="Q33" s="2"/>
      <c r="R33" s="2"/>
      <c r="S33" s="2"/>
      <c r="T33" s="2" t="s">
        <v>113</v>
      </c>
      <c r="U33" s="2"/>
      <c r="V33" s="2"/>
      <c r="W33" s="4"/>
      <c r="X33" s="2"/>
      <c r="Y33" s="2"/>
      <c r="Z33" s="2"/>
      <c r="AA33" s="2"/>
      <c r="AB33" s="2"/>
      <c r="AC33" s="3"/>
      <c r="AD33" s="3"/>
      <c r="AE33" s="3">
        <f>L33</f>
        <v>33150</v>
      </c>
      <c r="AF33" s="3"/>
      <c r="AG33" s="3">
        <f>30238.65</f>
        <v>30238.65</v>
      </c>
      <c r="AH33" s="78">
        <f>AG33</f>
        <v>30238.65</v>
      </c>
      <c r="AI33" s="2"/>
      <c r="AJ33" s="4"/>
      <c r="AK33" s="2"/>
      <c r="AL33" s="2"/>
      <c r="AM33" s="18"/>
      <c r="AN33" s="18"/>
      <c r="AO33" s="4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56" ht="25.5" x14ac:dyDescent="0.25">
      <c r="A34" s="56">
        <v>16</v>
      </c>
      <c r="B34" s="54" t="s">
        <v>308</v>
      </c>
      <c r="C34" s="2"/>
      <c r="D34" s="2" t="s">
        <v>144</v>
      </c>
      <c r="E34" s="4" t="s">
        <v>145</v>
      </c>
      <c r="F34" s="34" t="s">
        <v>309</v>
      </c>
      <c r="G34" s="4"/>
      <c r="H34" s="30" t="s">
        <v>310</v>
      </c>
      <c r="I34" s="65" t="s">
        <v>115</v>
      </c>
      <c r="J34" s="2" t="s">
        <v>116</v>
      </c>
      <c r="K34" s="4" t="s">
        <v>311</v>
      </c>
      <c r="L34" s="3">
        <v>300000</v>
      </c>
      <c r="M34" s="4">
        <v>12844</v>
      </c>
      <c r="N34" s="2" t="s">
        <v>311</v>
      </c>
      <c r="O34" s="2" t="s">
        <v>312</v>
      </c>
      <c r="P34" s="2">
        <v>101</v>
      </c>
      <c r="Q34" s="2"/>
      <c r="R34" s="2"/>
      <c r="S34" s="2"/>
      <c r="T34" s="2" t="s">
        <v>113</v>
      </c>
      <c r="U34" s="2"/>
      <c r="V34" s="2"/>
      <c r="W34" s="4"/>
      <c r="X34" s="2"/>
      <c r="Y34" s="2"/>
      <c r="Z34" s="2"/>
      <c r="AA34" s="2"/>
      <c r="AB34" s="2"/>
      <c r="AC34" s="3"/>
      <c r="AD34" s="3"/>
      <c r="AE34" s="3">
        <f>L34</f>
        <v>300000</v>
      </c>
      <c r="AF34" s="3"/>
      <c r="AG34" s="3">
        <f>192.64+109996.75+77.52+77.52+254.87</f>
        <v>110599.3</v>
      </c>
      <c r="AH34" s="78">
        <f>AG34</f>
        <v>110599.3</v>
      </c>
      <c r="AI34" s="2"/>
      <c r="AJ34" s="4"/>
      <c r="AK34" s="2"/>
      <c r="AL34" s="2"/>
      <c r="AM34" s="18"/>
      <c r="AN34" s="18"/>
      <c r="AO34" s="4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</row>
    <row r="35" spans="1:56" ht="25.5" x14ac:dyDescent="0.25">
      <c r="A35" s="56">
        <v>17</v>
      </c>
      <c r="B35" s="54" t="s">
        <v>325</v>
      </c>
      <c r="C35" s="7"/>
      <c r="D35" s="2" t="s">
        <v>112</v>
      </c>
      <c r="E35" s="2" t="s">
        <v>122</v>
      </c>
      <c r="F35" s="34" t="s">
        <v>326</v>
      </c>
      <c r="G35" s="4"/>
      <c r="H35" s="31" t="s">
        <v>327</v>
      </c>
      <c r="I35" s="65" t="s">
        <v>321</v>
      </c>
      <c r="J35" s="2" t="s">
        <v>322</v>
      </c>
      <c r="K35" s="2" t="s">
        <v>328</v>
      </c>
      <c r="L35" s="3">
        <v>15600</v>
      </c>
      <c r="M35" s="4">
        <v>12874</v>
      </c>
      <c r="N35" s="2" t="s">
        <v>328</v>
      </c>
      <c r="O35" s="2" t="s">
        <v>307</v>
      </c>
      <c r="P35" s="2">
        <v>101</v>
      </c>
      <c r="Q35" s="2"/>
      <c r="R35" s="2"/>
      <c r="S35" s="2"/>
      <c r="T35" s="2" t="s">
        <v>113</v>
      </c>
      <c r="U35" s="2"/>
      <c r="V35" s="2"/>
      <c r="W35" s="4"/>
      <c r="X35" s="2"/>
      <c r="Y35" s="2"/>
      <c r="Z35" s="2"/>
      <c r="AA35" s="2"/>
      <c r="AB35" s="2"/>
      <c r="AC35" s="3"/>
      <c r="AD35" s="3"/>
      <c r="AE35" s="3">
        <f>L35</f>
        <v>15600</v>
      </c>
      <c r="AF35" s="3"/>
      <c r="AG35" s="3">
        <f>2600+1300+1300</f>
        <v>5200</v>
      </c>
      <c r="AH35" s="3">
        <f>AG35</f>
        <v>5200</v>
      </c>
      <c r="AI35" s="22" t="s">
        <v>336</v>
      </c>
      <c r="AJ35" s="4">
        <v>12750</v>
      </c>
      <c r="AK35" s="22" t="s">
        <v>337</v>
      </c>
      <c r="AL35" s="4"/>
      <c r="AM35" s="2"/>
      <c r="AN35" s="2"/>
      <c r="AO35" s="4"/>
      <c r="AP35" s="2"/>
      <c r="AQ35" s="4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spans="1:56" x14ac:dyDescent="0.25">
      <c r="A36" s="56">
        <v>18</v>
      </c>
      <c r="B36" s="54" t="s">
        <v>338</v>
      </c>
      <c r="C36" s="7" t="s">
        <v>339</v>
      </c>
      <c r="D36" s="2" t="s">
        <v>168</v>
      </c>
      <c r="E36" s="2" t="s">
        <v>122</v>
      </c>
      <c r="F36" s="34" t="s">
        <v>340</v>
      </c>
      <c r="G36" s="4">
        <v>12892</v>
      </c>
      <c r="H36" s="31" t="s">
        <v>341</v>
      </c>
      <c r="I36" s="65" t="s">
        <v>342</v>
      </c>
      <c r="J36" s="2" t="s">
        <v>343</v>
      </c>
      <c r="K36" s="2" t="s">
        <v>344</v>
      </c>
      <c r="L36" s="3">
        <v>5075</v>
      </c>
      <c r="M36" s="4">
        <v>12917</v>
      </c>
      <c r="N36" s="2" t="s">
        <v>344</v>
      </c>
      <c r="O36" s="2" t="s">
        <v>345</v>
      </c>
      <c r="P36" s="2">
        <v>101</v>
      </c>
      <c r="Q36" s="2"/>
      <c r="R36" s="2"/>
      <c r="S36" s="2"/>
      <c r="T36" s="2" t="s">
        <v>353</v>
      </c>
      <c r="U36" s="2"/>
      <c r="V36" s="2"/>
      <c r="W36" s="4"/>
      <c r="X36" s="2"/>
      <c r="Y36" s="2"/>
      <c r="Z36" s="2"/>
      <c r="AA36" s="2"/>
      <c r="AB36" s="2"/>
      <c r="AC36" s="3"/>
      <c r="AD36" s="3"/>
      <c r="AE36" s="3">
        <f>L36</f>
        <v>5075</v>
      </c>
      <c r="AF36" s="3"/>
      <c r="AG36" s="3">
        <v>5075</v>
      </c>
      <c r="AH36" s="3">
        <f>AG36</f>
        <v>5075</v>
      </c>
      <c r="AI36" s="22"/>
      <c r="AJ36" s="4"/>
      <c r="AK36" s="22"/>
      <c r="AL36" s="4"/>
      <c r="AM36" s="2"/>
      <c r="AN36" s="2"/>
      <c r="AO36" s="4"/>
      <c r="AP36" s="2"/>
      <c r="AQ36" s="4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7" spans="1:56" ht="25.5" x14ac:dyDescent="0.25">
      <c r="A37" s="56">
        <v>19</v>
      </c>
      <c r="B37" s="54" t="s">
        <v>329</v>
      </c>
      <c r="C37" s="7" t="s">
        <v>330</v>
      </c>
      <c r="D37" s="2" t="s">
        <v>168</v>
      </c>
      <c r="E37" s="2" t="s">
        <v>122</v>
      </c>
      <c r="F37" s="34" t="s">
        <v>331</v>
      </c>
      <c r="G37" s="4">
        <v>12679</v>
      </c>
      <c r="H37" s="31" t="s">
        <v>332</v>
      </c>
      <c r="I37" s="65" t="s">
        <v>324</v>
      </c>
      <c r="J37" s="2" t="s">
        <v>323</v>
      </c>
      <c r="K37" s="2" t="s">
        <v>333</v>
      </c>
      <c r="L37" s="3">
        <v>125000</v>
      </c>
      <c r="M37" s="4">
        <v>12756</v>
      </c>
      <c r="N37" s="2" t="s">
        <v>333</v>
      </c>
      <c r="O37" s="2" t="s">
        <v>334</v>
      </c>
      <c r="P37" s="2">
        <v>108</v>
      </c>
      <c r="Q37" s="2"/>
      <c r="R37" s="2"/>
      <c r="S37" s="2"/>
      <c r="T37" s="2" t="s">
        <v>335</v>
      </c>
      <c r="U37" s="2"/>
      <c r="V37" s="2"/>
      <c r="W37" s="4"/>
      <c r="X37" s="2"/>
      <c r="Y37" s="2"/>
      <c r="Z37" s="2"/>
      <c r="AA37" s="2"/>
      <c r="AB37" s="2"/>
      <c r="AC37" s="3"/>
      <c r="AD37" s="3"/>
      <c r="AE37" s="3">
        <v>125000</v>
      </c>
      <c r="AF37" s="3"/>
      <c r="AG37" s="3">
        <v>125000</v>
      </c>
      <c r="AH37" s="3">
        <f>AG37</f>
        <v>125000</v>
      </c>
      <c r="AI37" s="22"/>
      <c r="AJ37" s="4"/>
      <c r="AK37" s="22"/>
      <c r="AL37" s="4"/>
      <c r="AM37" s="2"/>
      <c r="AN37" s="2"/>
      <c r="AO37" s="4"/>
      <c r="AP37" s="2"/>
      <c r="AQ37" s="4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</row>
    <row r="38" spans="1:56" ht="25.5" x14ac:dyDescent="0.25">
      <c r="A38" s="56">
        <v>20</v>
      </c>
      <c r="B38" s="54" t="s">
        <v>346</v>
      </c>
      <c r="C38" s="7" t="s">
        <v>347</v>
      </c>
      <c r="D38" s="2" t="s">
        <v>168</v>
      </c>
      <c r="E38" s="2" t="s">
        <v>122</v>
      </c>
      <c r="F38" s="34" t="s">
        <v>348</v>
      </c>
      <c r="G38" s="4"/>
      <c r="H38" s="31" t="s">
        <v>349</v>
      </c>
      <c r="I38" s="65" t="s">
        <v>350</v>
      </c>
      <c r="J38" s="2" t="s">
        <v>351</v>
      </c>
      <c r="K38" s="2" t="s">
        <v>352</v>
      </c>
      <c r="L38" s="3">
        <v>25899.279999999999</v>
      </c>
      <c r="M38" s="4">
        <v>12945</v>
      </c>
      <c r="N38" s="2" t="s">
        <v>352</v>
      </c>
      <c r="O38" s="2" t="s">
        <v>307</v>
      </c>
      <c r="P38" s="2">
        <v>101</v>
      </c>
      <c r="Q38" s="2"/>
      <c r="R38" s="2"/>
      <c r="S38" s="2"/>
      <c r="T38" s="2" t="s">
        <v>353</v>
      </c>
      <c r="U38" s="2"/>
      <c r="V38" s="2"/>
      <c r="W38" s="4"/>
      <c r="X38" s="2"/>
      <c r="Y38" s="2"/>
      <c r="Z38" s="2"/>
      <c r="AA38" s="2"/>
      <c r="AB38" s="2"/>
      <c r="AC38" s="3"/>
      <c r="AD38" s="3"/>
      <c r="AE38" s="3">
        <v>25899.279999999999</v>
      </c>
      <c r="AF38" s="3"/>
      <c r="AG38" s="3">
        <v>0</v>
      </c>
      <c r="AH38" s="3">
        <v>0</v>
      </c>
      <c r="AI38" s="22"/>
      <c r="AJ38" s="4"/>
      <c r="AK38" s="22"/>
      <c r="AL38" s="4"/>
      <c r="AM38" s="2"/>
      <c r="AN38" s="2"/>
      <c r="AO38" s="4"/>
      <c r="AP38" s="2"/>
      <c r="AQ38" s="4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</row>
    <row r="39" spans="1:56" ht="13.5" thickBot="1" x14ac:dyDescent="0.3">
      <c r="A39" s="57">
        <v>21</v>
      </c>
      <c r="B39" s="58" t="s">
        <v>346</v>
      </c>
      <c r="C39" s="9" t="s">
        <v>347</v>
      </c>
      <c r="D39" s="8" t="s">
        <v>168</v>
      </c>
      <c r="E39" s="8" t="s">
        <v>122</v>
      </c>
      <c r="F39" s="5" t="s">
        <v>348</v>
      </c>
      <c r="G39" s="10"/>
      <c r="H39" s="68" t="s">
        <v>354</v>
      </c>
      <c r="I39" s="73" t="s">
        <v>355</v>
      </c>
      <c r="J39" s="8" t="s">
        <v>356</v>
      </c>
      <c r="K39" s="8" t="s">
        <v>352</v>
      </c>
      <c r="L39" s="23">
        <v>8900</v>
      </c>
      <c r="M39" s="10">
        <v>12945</v>
      </c>
      <c r="N39" s="8" t="s">
        <v>352</v>
      </c>
      <c r="O39" s="8" t="s">
        <v>307</v>
      </c>
      <c r="P39" s="8">
        <v>101</v>
      </c>
      <c r="Q39" s="8"/>
      <c r="R39" s="8"/>
      <c r="S39" s="8"/>
      <c r="T39" s="8" t="s">
        <v>353</v>
      </c>
      <c r="U39" s="8"/>
      <c r="V39" s="8"/>
      <c r="W39" s="10"/>
      <c r="X39" s="8"/>
      <c r="Y39" s="8"/>
      <c r="Z39" s="8"/>
      <c r="AA39" s="8"/>
      <c r="AB39" s="8"/>
      <c r="AC39" s="23"/>
      <c r="AD39" s="23"/>
      <c r="AE39" s="23">
        <v>8900</v>
      </c>
      <c r="AF39" s="23"/>
      <c r="AG39" s="23">
        <v>0</v>
      </c>
      <c r="AH39" s="23">
        <v>0</v>
      </c>
      <c r="AI39" s="24"/>
      <c r="AJ39" s="10"/>
      <c r="AK39" s="24"/>
      <c r="AL39" s="10"/>
      <c r="AM39" s="8"/>
      <c r="AN39" s="8"/>
      <c r="AO39" s="10"/>
      <c r="AP39" s="8"/>
      <c r="AQ39" s="10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</row>
    <row r="40" spans="1:56" ht="13.5" thickBot="1" x14ac:dyDescent="0.3">
      <c r="A40" s="59" t="s">
        <v>205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11">
        <f>SUM(L19:L39)</f>
        <v>6233058.0700000003</v>
      </c>
      <c r="M40" s="61"/>
      <c r="N40" s="62"/>
      <c r="O40" s="62"/>
      <c r="P40" s="62"/>
      <c r="Q40" s="62"/>
      <c r="R40" s="62"/>
      <c r="S40" s="62"/>
      <c r="T40" s="62"/>
      <c r="U40" s="62"/>
      <c r="V40" s="62"/>
      <c r="W40" s="61"/>
      <c r="X40" s="62"/>
      <c r="Y40" s="62"/>
      <c r="Z40" s="62"/>
      <c r="AA40" s="62"/>
      <c r="AB40" s="62"/>
      <c r="AC40" s="11">
        <f>SUM(AC19:AC39)</f>
        <v>36837.68</v>
      </c>
      <c r="AD40" s="11">
        <f>SUM(AD19:AD39)</f>
        <v>0</v>
      </c>
      <c r="AE40" s="11">
        <f>SUM(AE19:AE39)</f>
        <v>6269895.75</v>
      </c>
      <c r="AF40" s="11">
        <f>SUM(AF19:AF39)</f>
        <v>7942639.5800000001</v>
      </c>
      <c r="AG40" s="11">
        <f>SUM(AG19:AG39)</f>
        <v>3429994.2899999996</v>
      </c>
      <c r="AH40" s="11">
        <f>SUM(AH19:AH39)</f>
        <v>11288633.869999997</v>
      </c>
      <c r="AI40" s="63"/>
      <c r="AJ40" s="61"/>
      <c r="AK40" s="63"/>
      <c r="AL40" s="61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4"/>
    </row>
    <row r="41" spans="1:56" x14ac:dyDescent="0.25">
      <c r="AE41" s="14"/>
    </row>
    <row r="42" spans="1:56" x14ac:dyDescent="0.25">
      <c r="A42" s="25" t="s">
        <v>362</v>
      </c>
      <c r="B42" s="25"/>
      <c r="C42" s="25"/>
      <c r="D42" s="25"/>
      <c r="AE42" s="14"/>
    </row>
    <row r="43" spans="1:56" x14ac:dyDescent="0.25">
      <c r="A43" s="25"/>
      <c r="B43" s="25"/>
      <c r="C43" s="25"/>
      <c r="D43" s="25"/>
      <c r="AE43" s="14"/>
    </row>
    <row r="44" spans="1:56" x14ac:dyDescent="0.25">
      <c r="A44" s="26" t="s">
        <v>363</v>
      </c>
      <c r="AE44" s="14"/>
    </row>
    <row r="45" spans="1:56" x14ac:dyDescent="0.25">
      <c r="AE45" s="14"/>
    </row>
    <row r="46" spans="1:56" x14ac:dyDescent="0.25">
      <c r="AE46" s="14"/>
    </row>
    <row r="47" spans="1:56" x14ac:dyDescent="0.25">
      <c r="AE47" s="14"/>
    </row>
    <row r="48" spans="1:56" x14ac:dyDescent="0.25">
      <c r="AE48" s="14"/>
    </row>
    <row r="49" spans="31:31" x14ac:dyDescent="0.25">
      <c r="AE49" s="14"/>
    </row>
    <row r="50" spans="31:31" x14ac:dyDescent="0.25">
      <c r="AE50" s="14"/>
    </row>
    <row r="51" spans="31:31" x14ac:dyDescent="0.25">
      <c r="AE51" s="14"/>
    </row>
    <row r="52" spans="31:31" x14ac:dyDescent="0.25">
      <c r="AE52" s="14"/>
    </row>
    <row r="53" spans="31:31" x14ac:dyDescent="0.25">
      <c r="AE53" s="14"/>
    </row>
  </sheetData>
  <mergeCells count="27">
    <mergeCell ref="A15:A18"/>
    <mergeCell ref="B15:G16"/>
    <mergeCell ref="H15:AH15"/>
    <mergeCell ref="AI15:AL15"/>
    <mergeCell ref="AM15:AR15"/>
    <mergeCell ref="AS15:BD15"/>
    <mergeCell ref="H16:T16"/>
    <mergeCell ref="BB16:BD16"/>
    <mergeCell ref="AN16:AN17"/>
    <mergeCell ref="AO16:AO17"/>
    <mergeCell ref="AP16:AP17"/>
    <mergeCell ref="AQ16:AQ17"/>
    <mergeCell ref="AR16:AR17"/>
    <mergeCell ref="AS16:AS17"/>
    <mergeCell ref="AZ16:AZ17"/>
    <mergeCell ref="BA16:BA17"/>
    <mergeCell ref="AT16:AT17"/>
    <mergeCell ref="AU16:AW16"/>
    <mergeCell ref="AX16:AY16"/>
    <mergeCell ref="U16:AD16"/>
    <mergeCell ref="AE16:AH16"/>
    <mergeCell ref="A40:K40"/>
    <mergeCell ref="AI16:AI17"/>
    <mergeCell ref="AJ16:AJ17"/>
    <mergeCell ref="AK16:AK17"/>
    <mergeCell ref="AL16:AL17"/>
    <mergeCell ref="AM16:AM1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DEZ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2014-09-18T21:55:56Z</cp:lastPrinted>
  <dcterms:created xsi:type="dcterms:W3CDTF">2013-10-11T22:10:57Z</dcterms:created>
  <dcterms:modified xsi:type="dcterms:W3CDTF">2021-01-14T17:35:25Z</dcterms:modified>
</cp:coreProperties>
</file>