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DeTrabalho"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120" yWindow="-120" windowWidth="29040" windowHeight="15720" tabRatio="738"/>
  </bookViews>
  <sheets>
    <sheet name="SEFIN LICITAÇÕES SET 2024" sheetId="1" r:id="rId1"/>
  </sheets>
  <definedNames>
    <definedName name="_xlnm._FilterDatabase" localSheetId="0" hidden="1">'SEFIN LICITAÇÕES SET 2024'!$I$1:$I$108</definedName>
  </definedNames>
  <calcPr calcId="162913"/>
</workbook>
</file>

<file path=xl/calcChain.xml><?xml version="1.0" encoding="utf-8"?>
<calcChain xmlns="http://schemas.openxmlformats.org/spreadsheetml/2006/main">
  <c r="AL19" i="1" l="1"/>
  <c r="AK61" i="1" l="1"/>
  <c r="AK62" i="1"/>
  <c r="AL100" i="1"/>
  <c r="AL99" i="1"/>
  <c r="AK99" i="1"/>
  <c r="AI37" i="1"/>
  <c r="AI35" i="1"/>
  <c r="AI34" i="1"/>
  <c r="AI100" i="1"/>
  <c r="AI99" i="1"/>
  <c r="AL98" i="1"/>
  <c r="AK98" i="1"/>
  <c r="AI98" i="1"/>
  <c r="AK86" i="1"/>
  <c r="AK67" i="1"/>
  <c r="AK47" i="1"/>
  <c r="AK46" i="1"/>
  <c r="AK88" i="1"/>
  <c r="AK38" i="1"/>
  <c r="AK25" i="1"/>
  <c r="AK48" i="1"/>
  <c r="AK22" i="1"/>
  <c r="AK28" i="1"/>
  <c r="AK56" i="1"/>
  <c r="AK42" i="1"/>
  <c r="AK65" i="1"/>
  <c r="AK95" i="1"/>
  <c r="AK45" i="1"/>
  <c r="AK32" i="1"/>
  <c r="AK60" i="1"/>
  <c r="AK96" i="1"/>
  <c r="AH101" i="1"/>
  <c r="AE101" i="1"/>
  <c r="S101" i="1"/>
  <c r="R101" i="1"/>
  <c r="L101" i="1"/>
  <c r="AL24" i="1" l="1"/>
  <c r="AL29" i="1"/>
  <c r="AL31" i="1"/>
  <c r="AL33" i="1"/>
  <c r="AL34" i="1"/>
  <c r="AL35" i="1"/>
  <c r="AL37" i="1"/>
  <c r="AL44" i="1"/>
  <c r="AL49" i="1"/>
  <c r="AL50" i="1"/>
  <c r="AL51" i="1"/>
  <c r="AL52" i="1"/>
  <c r="AL53" i="1"/>
  <c r="AL54" i="1"/>
  <c r="AL57" i="1"/>
  <c r="AL59" i="1"/>
  <c r="AL63" i="1"/>
  <c r="AL64" i="1"/>
  <c r="AL65" i="1"/>
  <c r="AL68" i="1"/>
  <c r="AL69" i="1"/>
  <c r="AL70" i="1"/>
  <c r="AL71" i="1"/>
  <c r="AL72" i="1"/>
  <c r="AL73" i="1"/>
  <c r="AL75" i="1"/>
  <c r="AL76" i="1"/>
  <c r="AL77" i="1"/>
  <c r="AL79" i="1"/>
  <c r="AL80" i="1"/>
  <c r="AL82" i="1"/>
  <c r="AL84" i="1"/>
  <c r="AL85" i="1"/>
  <c r="AL86" i="1"/>
  <c r="AL88" i="1"/>
  <c r="AL89" i="1"/>
  <c r="AL90" i="1"/>
  <c r="AL93" i="1"/>
  <c r="AL94" i="1"/>
  <c r="AL95" i="1"/>
  <c r="AL96" i="1"/>
  <c r="AL97" i="1"/>
  <c r="AI67" i="1"/>
  <c r="AI68" i="1"/>
  <c r="AI69" i="1"/>
  <c r="AI70" i="1"/>
  <c r="AI71" i="1"/>
  <c r="AI72" i="1"/>
  <c r="AI73" i="1"/>
  <c r="AI74" i="1"/>
  <c r="AI76" i="1"/>
  <c r="AI77" i="1"/>
  <c r="AI78" i="1"/>
  <c r="AI79" i="1"/>
  <c r="AI80" i="1"/>
  <c r="AI81" i="1"/>
  <c r="AI82" i="1"/>
  <c r="AI83" i="1"/>
  <c r="AI84" i="1"/>
  <c r="AI85" i="1"/>
  <c r="AI86" i="1"/>
  <c r="AI87" i="1"/>
  <c r="AI88" i="1"/>
  <c r="AI89" i="1"/>
  <c r="AI90" i="1"/>
  <c r="AI91" i="1"/>
  <c r="AI92" i="1"/>
  <c r="AI93" i="1"/>
  <c r="AI94" i="1"/>
  <c r="AI95" i="1"/>
  <c r="AI96" i="1"/>
  <c r="AI97" i="1"/>
  <c r="AI66" i="1"/>
  <c r="AI64" i="1"/>
  <c r="AI65" i="1"/>
  <c r="AI63" i="1"/>
  <c r="AI59" i="1"/>
  <c r="AI60" i="1"/>
  <c r="AI61" i="1"/>
  <c r="AI62" i="1"/>
  <c r="AI58" i="1"/>
  <c r="AI57" i="1"/>
  <c r="AI56" i="1"/>
  <c r="AI50" i="1"/>
  <c r="AI40" i="1"/>
  <c r="AI30" i="1"/>
  <c r="AI31" i="1"/>
  <c r="AI32" i="1"/>
  <c r="AI28" i="1"/>
  <c r="AI26" i="1"/>
  <c r="AI23" i="1"/>
  <c r="AI20" i="1"/>
  <c r="AI21" i="1"/>
  <c r="AL61" i="1" l="1"/>
  <c r="AL62" i="1"/>
  <c r="AK92" i="1"/>
  <c r="AL92" i="1" s="1"/>
  <c r="AL67" i="1"/>
  <c r="AK66" i="1"/>
  <c r="AL66" i="1" s="1"/>
  <c r="AL32" i="1"/>
  <c r="AL38" i="1"/>
  <c r="AL22" i="1"/>
  <c r="AK91" i="1"/>
  <c r="AL91" i="1" s="1"/>
  <c r="AK81" i="1" l="1"/>
  <c r="AL81" i="1" s="1"/>
  <c r="AK87" i="1"/>
  <c r="AL87" i="1" s="1"/>
  <c r="AK78" i="1"/>
  <c r="AL78" i="1" s="1"/>
  <c r="AK83" i="1"/>
  <c r="AL83" i="1" s="1"/>
  <c r="AK39" i="1"/>
  <c r="AK21" i="1"/>
  <c r="AL56" i="1"/>
  <c r="AK74" i="1"/>
  <c r="AL74" i="1" s="1"/>
  <c r="AK36" i="1"/>
  <c r="AJ20" i="1"/>
  <c r="AJ21" i="1"/>
  <c r="AI44" i="1"/>
  <c r="AL20" i="1" l="1"/>
  <c r="AL21" i="1"/>
  <c r="AK58" i="1"/>
  <c r="AK101" i="1" s="1"/>
  <c r="AJ36" i="1"/>
  <c r="AL36" i="1" s="1"/>
  <c r="AJ58" i="1" l="1"/>
  <c r="AL58" i="1" s="1"/>
  <c r="AJ46" i="1"/>
  <c r="AL46" i="1" s="1"/>
  <c r="AJ47" i="1"/>
  <c r="AL47" i="1" s="1"/>
  <c r="AJ39" i="1"/>
  <c r="AL39" i="1" s="1"/>
  <c r="AJ25" i="1"/>
  <c r="AL25" i="1" s="1"/>
  <c r="AJ23" i="1"/>
  <c r="AJ48" i="1"/>
  <c r="AL48" i="1" s="1"/>
  <c r="AJ60" i="1"/>
  <c r="AL60" i="1" s="1"/>
  <c r="AJ26" i="1"/>
  <c r="AL26" i="1" s="1"/>
  <c r="AJ55" i="1"/>
  <c r="AL55" i="1" s="1"/>
  <c r="AL101" i="1" l="1"/>
  <c r="AL23" i="1"/>
  <c r="AI46" i="1"/>
  <c r="AJ28" i="1"/>
  <c r="AL28" i="1" s="1"/>
  <c r="AJ42" i="1"/>
  <c r="AL42" i="1" s="1"/>
  <c r="AJ41" i="1" l="1"/>
  <c r="AL41" i="1" s="1"/>
  <c r="AJ30" i="1"/>
  <c r="AL30" i="1" s="1"/>
  <c r="AJ40" i="1"/>
  <c r="AL40" i="1" s="1"/>
  <c r="AJ45" i="1"/>
  <c r="AL45" i="1" s="1"/>
  <c r="AJ101" i="1" l="1"/>
  <c r="AI49" i="1"/>
  <c r="AI48" i="1"/>
  <c r="AI39" i="1"/>
  <c r="AI42" i="1"/>
  <c r="AI45" i="1"/>
  <c r="AI47" i="1"/>
  <c r="AD41" i="1" l="1"/>
  <c r="AI41" i="1" s="1"/>
  <c r="AD22" i="1"/>
  <c r="AI22" i="1" s="1"/>
  <c r="AD29" i="1" l="1"/>
  <c r="AI29" i="1" s="1"/>
  <c r="AI38" i="1" l="1"/>
  <c r="AI101" i="1" s="1"/>
  <c r="AD101" i="1"/>
</calcChain>
</file>

<file path=xl/sharedStrings.xml><?xml version="1.0" encoding="utf-8"?>
<sst xmlns="http://schemas.openxmlformats.org/spreadsheetml/2006/main" count="1109" uniqueCount="650">
  <si>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</si>
  <si>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</si>
  <si>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</si>
  <si>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</si>
  <si>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</si>
  <si>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</si>
  <si>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</si>
  <si>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</si>
  <si>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</si>
  <si>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</si>
  <si>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</si>
  <si>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</si>
  <si>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</si>
  <si>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Nº DOE da publicação do Extrato</t>
  </si>
  <si>
    <t>% de acréscimo</t>
  </si>
  <si>
    <t>% de supressão</t>
  </si>
  <si>
    <t>Valor do acréscimo</t>
  </si>
  <si>
    <t>Valor da supressão</t>
  </si>
  <si>
    <t>CNPJ/CPF da Parte Contratada</t>
  </si>
  <si>
    <t xml:space="preserve">Total Acumulado </t>
  </si>
  <si>
    <t>Especificações da Licitação</t>
  </si>
  <si>
    <t>Valor do Contrato após alteração</t>
  </si>
  <si>
    <t>(a)</t>
  </si>
  <si>
    <t>(b)</t>
  </si>
  <si>
    <t>(d)</t>
  </si>
  <si>
    <t>(e)</t>
  </si>
  <si>
    <t>(f)</t>
  </si>
  <si>
    <t>(g)</t>
  </si>
  <si>
    <t>(h)</t>
  </si>
  <si>
    <t>(i)</t>
  </si>
  <si>
    <t>(j)</t>
  </si>
  <si>
    <t>(k)</t>
  </si>
  <si>
    <t>(l)</t>
  </si>
  <si>
    <t>(m)</t>
  </si>
  <si>
    <t>(n)</t>
  </si>
  <si>
    <t>(o)</t>
  </si>
  <si>
    <t>(p)</t>
  </si>
  <si>
    <t>(q)</t>
  </si>
  <si>
    <t>(s)</t>
  </si>
  <si>
    <t>(u)</t>
  </si>
  <si>
    <t>(v)</t>
  </si>
  <si>
    <t>(x)</t>
  </si>
  <si>
    <t>(y)</t>
  </si>
  <si>
    <t>(z)</t>
  </si>
  <si>
    <t>(aa)</t>
  </si>
  <si>
    <t>(ac)</t>
  </si>
  <si>
    <t>(c )</t>
  </si>
  <si>
    <t>(r )</t>
  </si>
  <si>
    <t>Especificações do Contrato</t>
  </si>
  <si>
    <t xml:space="preserve">Execução Financeira </t>
  </si>
  <si>
    <t>Seq</t>
  </si>
  <si>
    <t>Parte Concedente</t>
  </si>
  <si>
    <t>Contrapartida</t>
  </si>
  <si>
    <t>(ab)</t>
  </si>
  <si>
    <t>(af)</t>
  </si>
  <si>
    <t>Forma de execução</t>
  </si>
  <si>
    <t>Início</t>
  </si>
  <si>
    <t>Término</t>
  </si>
  <si>
    <t>Prazo de execução</t>
  </si>
  <si>
    <t>Motivo</t>
  </si>
  <si>
    <t>Paralisações</t>
  </si>
  <si>
    <t>(an)</t>
  </si>
  <si>
    <t>(ao)</t>
  </si>
  <si>
    <t>(ap)</t>
  </si>
  <si>
    <t>(aq)</t>
  </si>
  <si>
    <t>(ar)</t>
  </si>
  <si>
    <t>(as)</t>
  </si>
  <si>
    <t xml:space="preserve"> DEMONSTRATIVO DE LICITAÇÕES, CONTRATOS  E OBRAS CONTRATADAS</t>
  </si>
  <si>
    <t>Contrato e Termo Aditivo</t>
  </si>
  <si>
    <t>Especificação de obras e serviços de engenharia</t>
  </si>
  <si>
    <t xml:space="preserve">(ad) </t>
  </si>
  <si>
    <t>(at)</t>
  </si>
  <si>
    <t>Adesão a Registro de Preços</t>
  </si>
  <si>
    <t>Órgão Gerenciador</t>
  </si>
  <si>
    <t>Nº da Ata</t>
  </si>
  <si>
    <t>Nº do DOE de publicação da Ata</t>
  </si>
  <si>
    <t>(au)</t>
  </si>
  <si>
    <t>(av)</t>
  </si>
  <si>
    <t>(ax)</t>
  </si>
  <si>
    <t>Enquadramento</t>
  </si>
  <si>
    <t>Fundamentação Legal</t>
  </si>
  <si>
    <t>Nº do DOE de publicação da autorização</t>
  </si>
  <si>
    <t>Nº do DOE de publicação da ratificação</t>
  </si>
  <si>
    <t>Data do DOE</t>
  </si>
  <si>
    <t>(ba)</t>
  </si>
  <si>
    <t>(bb)</t>
  </si>
  <si>
    <t>(bc)</t>
  </si>
  <si>
    <t>(bd)</t>
  </si>
  <si>
    <t>(be)</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</si>
  <si>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</si>
  <si>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</si>
  <si>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</si>
  <si>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</si>
  <si>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</si>
  <si>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</si>
  <si>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</si>
  <si>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</si>
  <si>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Valor do reajuste</t>
  </si>
  <si>
    <t>% de reajuste</t>
  </si>
  <si>
    <t>Data da concessão do reajuste</t>
  </si>
  <si>
    <t>Especificações de Termo Aditivo ou Termo de Apostilamento</t>
  </si>
  <si>
    <t>(bf)</t>
  </si>
  <si>
    <t>(t)</t>
  </si>
  <si>
    <t xml:space="preserve">Nº do Termo </t>
  </si>
  <si>
    <t>(ah)</t>
  </si>
  <si>
    <t>(ai) = (k) - (ae) + (ad) + (ah)</t>
  </si>
  <si>
    <t xml:space="preserve">(ak) </t>
  </si>
  <si>
    <t>Nº do DOE de publicação da adesão à Ata</t>
  </si>
  <si>
    <t>(aw)</t>
  </si>
  <si>
    <t>(bg)</t>
  </si>
  <si>
    <t>(bh)</t>
  </si>
  <si>
    <t>(bi)</t>
  </si>
  <si>
    <t>(bj)</t>
  </si>
  <si>
    <t>Nº Contrato formato TCE</t>
  </si>
  <si>
    <t>% de execução</t>
  </si>
  <si>
    <t>Data de Início</t>
  </si>
  <si>
    <t>Data de Reinício</t>
  </si>
  <si>
    <t>Medição</t>
  </si>
  <si>
    <t>Data da última medição</t>
  </si>
  <si>
    <t>Data do pagamento da última médição</t>
  </si>
  <si>
    <t>Nome do responsável pela elaboração: Gleicineide Gonçalves de Souza Torres e Werton D'Avila de Farias</t>
  </si>
  <si>
    <t>Pregão Presencial</t>
  </si>
  <si>
    <t>33.90.39.00</t>
  </si>
  <si>
    <t>Valor Contratado</t>
  </si>
  <si>
    <t>I</t>
  </si>
  <si>
    <t>II</t>
  </si>
  <si>
    <t>III</t>
  </si>
  <si>
    <t>Adesão a Ata de Registro de Preços</t>
  </si>
  <si>
    <t>Prestação de Serviços Terceirizados-Apoio Técnico Adminitrativo e Operacional (Atividade Meio) de Natureza Contínua</t>
  </si>
  <si>
    <t>PRAZO</t>
  </si>
  <si>
    <t>PRAZO E VALOR</t>
  </si>
  <si>
    <t>VALOR</t>
  </si>
  <si>
    <t>Pregão Eletrônico</t>
  </si>
  <si>
    <t>09.427.503/0001-12</t>
  </si>
  <si>
    <t>Prestação de Serviços de Tecnologia da Informação e Comunicação</t>
  </si>
  <si>
    <t>Inexigibilidade de Licitação</t>
  </si>
  <si>
    <t>Prestação de Serviços de Manutenção Preventiva e Corretiva em aparelhos de ar-condicionados, bebedouros, geladeiras e frigobar, incluindo a substituição de peças</t>
  </si>
  <si>
    <t>EMPRESA BRASILEIRA DE CORREIOS E TELÉGRAFOS</t>
  </si>
  <si>
    <t>Item</t>
  </si>
  <si>
    <t>001/2021</t>
  </si>
  <si>
    <t>7009/2021</t>
  </si>
  <si>
    <t xml:space="preserve"> 1080004/2021</t>
  </si>
  <si>
    <t>CONSÓRCIO DE INFORMÁTICA DE GESTÃO PÚBLICA MUNICIPAL – CIGA (SIMPLES NACIONAL)</t>
  </si>
  <si>
    <t>04.05.2021</t>
  </si>
  <si>
    <t>04.05.2022</t>
  </si>
  <si>
    <t>Lei 8.666/1993, 25, inciso I e II</t>
  </si>
  <si>
    <t>Lei 8.666/1993, art. 25, inciso II, cumulado com o art. 13</t>
  </si>
  <si>
    <t>10.09.2021</t>
  </si>
  <si>
    <t xml:space="preserve"> I9 SOLUÇÕES DO BRASIL LTDA.</t>
  </si>
  <si>
    <t>01.019.491/001-31</t>
  </si>
  <si>
    <t>23716/2021</t>
  </si>
  <si>
    <t>003/2021</t>
  </si>
  <si>
    <t>Produtos e serviços por meio de Pacote de Serviços dos CORREIOS</t>
  </si>
  <si>
    <t>1080014/2021</t>
  </si>
  <si>
    <t>34.028.316/7709- 95</t>
  </si>
  <si>
    <t>03.09.2021</t>
  </si>
  <si>
    <t>0761.01352.00018/2020-47</t>
  </si>
  <si>
    <t>258/2020</t>
  </si>
  <si>
    <t>1080016/2021</t>
  </si>
  <si>
    <t>AMAZONAS COPIADORA LTDA</t>
  </si>
  <si>
    <t>01.657.353/0001-21</t>
  </si>
  <si>
    <t>14.10.2021</t>
  </si>
  <si>
    <t>14.10.2022</t>
  </si>
  <si>
    <t>Secretaria de Estado de Indústria, Ciência e Tecnologia - SEICT</t>
  </si>
  <si>
    <t>14.744.004/0001-99</t>
  </si>
  <si>
    <t>03.05.2022</t>
  </si>
  <si>
    <t>12.09.2022</t>
  </si>
  <si>
    <t>136/2021</t>
  </si>
  <si>
    <t>060/2021</t>
  </si>
  <si>
    <t>01080003/2022</t>
  </si>
  <si>
    <t>F. M. TERCERIZAÇÃO EIRELI</t>
  </si>
  <si>
    <t>20.345.453/0001-67</t>
  </si>
  <si>
    <t>11.02.2022</t>
  </si>
  <si>
    <t>3.3.90.39.00</t>
  </si>
  <si>
    <t>ITEM</t>
  </si>
  <si>
    <t>3.3.90.30.00</t>
  </si>
  <si>
    <t>1080019/2021</t>
  </si>
  <si>
    <t>01.12.2021</t>
  </si>
  <si>
    <t>135/2020</t>
  </si>
  <si>
    <t>026/2020</t>
  </si>
  <si>
    <t>Serviços de locação de equipamentos de informática (estação de trabalho, nobreak, impressora a laser multifuncional monocromática e colorida, notebook) com fornecimento de insumos e manutenção.</t>
  </si>
  <si>
    <t>22.11.2021</t>
  </si>
  <si>
    <t>023/2020</t>
  </si>
  <si>
    <t>Secretaria Municipal de Assistência Social e Direitos Humanos - SASDH</t>
  </si>
  <si>
    <t>Lei 8.666/1993, art. 25, inciso I.</t>
  </si>
  <si>
    <t>01.12.2022</t>
  </si>
  <si>
    <t>Pregão Eletrônico SRP</t>
  </si>
  <si>
    <t>04.05.2023</t>
  </si>
  <si>
    <t>05.05.2022</t>
  </si>
  <si>
    <t>002/2022</t>
  </si>
  <si>
    <t>01080007/2022</t>
  </si>
  <si>
    <t>1527/2022</t>
  </si>
  <si>
    <t>Contratação de Pessoa Jurídica para fornecimento de solução corporativa de geoprocessamento e serviços especializados.</t>
  </si>
  <si>
    <t>IMAGEM GEOSISTEMAS E COMÉRCIO LTDA</t>
  </si>
  <si>
    <t>67.393.181/0001-34</t>
  </si>
  <si>
    <t>14.03.2022</t>
  </si>
  <si>
    <t>14.03.2023</t>
  </si>
  <si>
    <t>03.03.2022</t>
  </si>
  <si>
    <t>019/2021</t>
  </si>
  <si>
    <t>010/2021</t>
  </si>
  <si>
    <t>DMM 44</t>
  </si>
  <si>
    <t>01080008/2022</t>
  </si>
  <si>
    <t>08.03.2022</t>
  </si>
  <si>
    <t>08.03.2023</t>
  </si>
  <si>
    <t>DM717/2015 E DM 713/2019</t>
  </si>
  <si>
    <t>TOPOCART TOPOGRAFIA ENGENHARIA E AEROLEVANTAMENTOS LTDA</t>
  </si>
  <si>
    <t>26.994.285/0001-17</t>
  </si>
  <si>
    <t>Contratação de empresa especializada no desenvolvimento de atividades técnica de engenharia consultiva e urbanismo para ações de regularizações de imóveis, nas áreas urbanas e implantação de um sistema de informações georreferenciadas.</t>
  </si>
  <si>
    <t>CONSÓRCIO PÚBLICO PARA O DESENVOLVIMENTO DO ALTO PARAOPEBA - CODAP</t>
  </si>
  <si>
    <t>004/2022</t>
  </si>
  <si>
    <t>4.4.90.52.00</t>
  </si>
  <si>
    <t>089/2022</t>
  </si>
  <si>
    <t>01.08.2023</t>
  </si>
  <si>
    <t>Prestação de serviço de transporte, veículos de passeio com condutor</t>
  </si>
  <si>
    <t>30.09.2022</t>
  </si>
  <si>
    <t>01.12.2023</t>
  </si>
  <si>
    <t>10.889.815/0001-27</t>
  </si>
  <si>
    <t xml:space="preserve"> ACRE FRIO AR-CONDICIONADO LTDA</t>
  </si>
  <si>
    <t>088/2022</t>
  </si>
  <si>
    <t>041/2022</t>
  </si>
  <si>
    <t>12.09.2023</t>
  </si>
  <si>
    <t>01080023/2022</t>
  </si>
  <si>
    <t>30.08.2022</t>
  </si>
  <si>
    <t>04.09.2022</t>
  </si>
  <si>
    <t>04.09.2023</t>
  </si>
  <si>
    <t>23.11.2022</t>
  </si>
  <si>
    <t>(bk)</t>
  </si>
  <si>
    <t>0860.012969.00041/2021-69</t>
  </si>
  <si>
    <t>091/2022</t>
  </si>
  <si>
    <t>Serviços de manutenção preventiva e corretiva, incluindo o fornecimento de peças/insumos, acessórios e mão de obra, da frota de veículos oficiais da Secretaria Municipal de Finanças – SEFIN</t>
  </si>
  <si>
    <t>01080027/2022</t>
  </si>
  <si>
    <t>R. DE ALBUQUERQUE OLIVEIRA -ME</t>
  </si>
  <si>
    <t>12.515.614/0001-95</t>
  </si>
  <si>
    <t>02.12.2022</t>
  </si>
  <si>
    <t>02.12.2023</t>
  </si>
  <si>
    <t>33.90.30.00 33.90.39.00</t>
  </si>
  <si>
    <t>Sec. De Estado de Assistência Social dos Direios humanos e de Políticas Para Mulheres - SEASDHM</t>
  </si>
  <si>
    <t>Global</t>
  </si>
  <si>
    <t>057/2022</t>
  </si>
  <si>
    <t>Serviço de transporte, veículo tipo caminhonete com condutor, para atender as demandas operacionais da SEFIN</t>
  </si>
  <si>
    <t>01080029/2022</t>
  </si>
  <si>
    <t>LOACRE – LOCADORA COMÉRCIO E REPRESENTAÇÃO</t>
  </si>
  <si>
    <t>03.520.514/0001-66</t>
  </si>
  <si>
    <t>08.12.2022</t>
  </si>
  <si>
    <t>08.12.2023</t>
  </si>
  <si>
    <t>Serviço de transporte, veículo tipo motocicleta com condutor, para atender as demandas operacionais da SEFIN</t>
  </si>
  <si>
    <t>02.01.2023</t>
  </si>
  <si>
    <t>01080001/2023</t>
  </si>
  <si>
    <t>02.01.2024</t>
  </si>
  <si>
    <t>31.12.2023</t>
  </si>
  <si>
    <t>-</t>
  </si>
  <si>
    <t>Nome do titular do Órgão/Entidade/Fundo (no exercício do cargo): Wilson José das Chagas Sena Leite</t>
  </si>
  <si>
    <t>PODER EXECUTIVO MUNICIPAL</t>
  </si>
  <si>
    <t>TOTAL</t>
  </si>
  <si>
    <t>Nº do Convênio/ Contrato</t>
  </si>
  <si>
    <t>89/2022</t>
  </si>
  <si>
    <t>57/2022</t>
  </si>
  <si>
    <t>01080005/2023</t>
  </si>
  <si>
    <t>DEBORA MUNIZ DE OLIVEIRA COSTA</t>
  </si>
  <si>
    <t>034.196.232-59</t>
  </si>
  <si>
    <t>17.04.2023</t>
  </si>
  <si>
    <t>17.04.2024</t>
  </si>
  <si>
    <t>3.3.90.36.00</t>
  </si>
  <si>
    <t>002/2023</t>
  </si>
  <si>
    <t>001/2023</t>
  </si>
  <si>
    <t>Lei 8.666/1993, art. 25, inciso II, cumulado com o art. 13, inciso VI</t>
  </si>
  <si>
    <t>10.04.2023</t>
  </si>
  <si>
    <t>03.05.2024</t>
  </si>
  <si>
    <t>9130/2023</t>
  </si>
  <si>
    <t>Consultoria e Assessoria Tributária para atualização do Código Tributário do Município de Rio Branco e  a capacitação dos servidores da Secretaria Municipal de Finanças</t>
  </si>
  <si>
    <t>01080008/2023</t>
  </si>
  <si>
    <t>MANGIERI &amp; CIA CURSOS E EDITORA LTDA - ME</t>
  </si>
  <si>
    <t>25.05.2023</t>
  </si>
  <si>
    <t>25.04.2024</t>
  </si>
  <si>
    <t>3.3.90.35.00</t>
  </si>
  <si>
    <t>19.05.2023</t>
  </si>
  <si>
    <t>345/2018</t>
  </si>
  <si>
    <t>015/2019</t>
  </si>
  <si>
    <t>Lote</t>
  </si>
  <si>
    <t>Aquisição de licença de uso, implantação, treinamento e suporte técnico de Sistema de Informações Gerenciais (Business Inteligence – BI)</t>
  </si>
  <si>
    <t>025/2019</t>
  </si>
  <si>
    <t>AEQUUS CONSULTORIA ECONÔMICA E SISTEMAS S/S LTDA</t>
  </si>
  <si>
    <t>64.185.556/0001-82</t>
  </si>
  <si>
    <t>10.04.2019</t>
  </si>
  <si>
    <t>10.04.2020</t>
  </si>
  <si>
    <t>11.04.2020</t>
  </si>
  <si>
    <t>10.04.2021</t>
  </si>
  <si>
    <t>APOST</t>
  </si>
  <si>
    <t>27.05.2020</t>
  </si>
  <si>
    <t>09.04.2021</t>
  </si>
  <si>
    <t>SUPRESSÃO</t>
  </si>
  <si>
    <t>11.04.2021</t>
  </si>
  <si>
    <t>10.04.2022</t>
  </si>
  <si>
    <t>IV</t>
  </si>
  <si>
    <t>08.04.2022</t>
  </si>
  <si>
    <t>11.04.2023</t>
  </si>
  <si>
    <t>TITULARIDADE</t>
  </si>
  <si>
    <t>05.04.2023</t>
  </si>
  <si>
    <t>01080021/2023</t>
  </si>
  <si>
    <t xml:space="preserve">Referente a contratação para o fornecimento, sob demanda, de Coffee Break/Coquetel para atender eventos do tipo: seminários, conferências, reuniões técnicas, palestras, cursos de capacitação, treinamentos, para atender as necessidades da Secretaria Municipal de Finanças. </t>
  </si>
  <si>
    <t>0715.012462.00199/2022-21</t>
  </si>
  <si>
    <t>SEFAZ</t>
  </si>
  <si>
    <t>196/2022</t>
  </si>
  <si>
    <t>CELIO PEREIRA LTDA</t>
  </si>
  <si>
    <t>14.362842/0001-06</t>
  </si>
  <si>
    <t>08.08.2023</t>
  </si>
  <si>
    <t>08.08.2024</t>
  </si>
  <si>
    <t xml:space="preserve">Lei 8.666/1993, art. 43,§ 3º da Lei n. 8.666/93 </t>
  </si>
  <si>
    <t>25.07.2023</t>
  </si>
  <si>
    <t>045/2022</t>
  </si>
  <si>
    <t>AQUISIÇÃO DE CONSUMO (expediente, limpeza, informática, gênero alimenticio e gráfico)</t>
  </si>
  <si>
    <t>01080009/2023</t>
  </si>
  <si>
    <t xml:space="preserve">BRS SERVIÇOS DE MONTAGENS DE ESTRUTURAS EIRELI </t>
  </si>
  <si>
    <t>24.584.199/0001-00</t>
  </si>
  <si>
    <t>01.08.2024</t>
  </si>
  <si>
    <t xml:space="preserve">3.3.90.30.00 </t>
  </si>
  <si>
    <t>01080010/2023</t>
  </si>
  <si>
    <t xml:space="preserve">PAPELARIA MUNDO IMPORTAÇÃO E EXPORTAÇÃO LTDA </t>
  </si>
  <si>
    <t>14.869.791/0001-03</t>
  </si>
  <si>
    <t>07.08.2023</t>
  </si>
  <si>
    <t>07.08.2024</t>
  </si>
  <si>
    <t>01080020/2023</t>
  </si>
  <si>
    <t>NORTE DISTRIBUIDORA DE PRODUTOS ALIMENTOS LTDA</t>
  </si>
  <si>
    <t>37.306.014/0001-48</t>
  </si>
  <si>
    <t>Outsourcing de impressão sustentável através com equipamentos reprográficos/impressão/digitalização</t>
  </si>
  <si>
    <t>018/2023</t>
  </si>
  <si>
    <t>Chamamento Público</t>
  </si>
  <si>
    <t>Prestação de serviços de empresa operadora de cartão de crédito</t>
  </si>
  <si>
    <t>01080022/2023</t>
  </si>
  <si>
    <t>COOPERATIVA DE CRÉDITO DE LIVRE ADMISSÃO DO ESTADO DO ACRE LTDA</t>
  </si>
  <si>
    <t>01.608.685/0001-16</t>
  </si>
  <si>
    <t>26.09.2023</t>
  </si>
  <si>
    <t>26.09.2024</t>
  </si>
  <si>
    <t>Prestação de serviços de recebimentos de arrecadação de tributos municipais e demais receitas públicas</t>
  </si>
  <si>
    <t>01080023/2023</t>
  </si>
  <si>
    <t>BANCO COOPERATIVO SICOOB S.A</t>
  </si>
  <si>
    <t>02.038.232/0001-64</t>
  </si>
  <si>
    <t>64004.002471/2022-19</t>
  </si>
  <si>
    <t>018/2022</t>
  </si>
  <si>
    <t>DOU 202</t>
  </si>
  <si>
    <t>27.09.2023</t>
  </si>
  <si>
    <t>ARSENAL DE GUERRA DO RIO (AGR)</t>
  </si>
  <si>
    <t>Aquisição de material permanente (mobiliário - Armários, mesas, gaveiteiros e estantes)</t>
  </si>
  <si>
    <t>01080025/2023</t>
  </si>
  <si>
    <t>2P COMÉRCIO E SERVIÇOS EM MOVÉIS EIRELI</t>
  </si>
  <si>
    <t>24.476.378/0001-24</t>
  </si>
  <si>
    <t>V</t>
  </si>
  <si>
    <t>04.12.2023</t>
  </si>
  <si>
    <t>VALOR E PRAZO</t>
  </si>
  <si>
    <t>21.08.2023</t>
  </si>
  <si>
    <t>30.11.2023</t>
  </si>
  <si>
    <t>01.12.2024</t>
  </si>
  <si>
    <t>10.04.2024</t>
  </si>
  <si>
    <t>14.08.2023</t>
  </si>
  <si>
    <t>10.01.2022</t>
  </si>
  <si>
    <t>10.10.2023</t>
  </si>
  <si>
    <t>26.05.2022</t>
  </si>
  <si>
    <t>29.07.2022</t>
  </si>
  <si>
    <t>09.02.2023</t>
  </si>
  <si>
    <t>19.06.2023</t>
  </si>
  <si>
    <t>07.03.2023</t>
  </si>
  <si>
    <t>02.06.2023</t>
  </si>
  <si>
    <t>11.09.2023</t>
  </si>
  <si>
    <t>13.11.2023</t>
  </si>
  <si>
    <t>17.08.2023</t>
  </si>
  <si>
    <t>15.10.2022</t>
  </si>
  <si>
    <t>14.10.2023</t>
  </si>
  <si>
    <t>12.02.2023</t>
  </si>
  <si>
    <t>09.03.2023</t>
  </si>
  <si>
    <t>09.12.2023</t>
  </si>
  <si>
    <t>08.12.2024</t>
  </si>
  <si>
    <t>11.09.2024</t>
  </si>
  <si>
    <t>08.03.2024</t>
  </si>
  <si>
    <t>11.02.2024</t>
  </si>
  <si>
    <t>11.02.2023</t>
  </si>
  <si>
    <t>16.08.2024</t>
  </si>
  <si>
    <t>09.03/2023</t>
  </si>
  <si>
    <t>262/2023</t>
  </si>
  <si>
    <t>223/2023</t>
  </si>
  <si>
    <t>LUCAS MATEUS DRESSLER DE BARROS</t>
  </si>
  <si>
    <t>22.590.302/0001-08</t>
  </si>
  <si>
    <t>01080029/2023</t>
  </si>
  <si>
    <t>Aquisição de material (tablet) para distribuição, para atender a Secretaria Municipal de Finanças – SEFIN, no Município de Rio Branco/AC, por ocasião da premiação do Concurso de Redação de Educação Fiscal.</t>
  </si>
  <si>
    <t>20.12.2023</t>
  </si>
  <si>
    <t xml:space="preserve"> Executado até 2023</t>
  </si>
  <si>
    <t xml:space="preserve"> Executado no Exercício 2024</t>
  </si>
  <si>
    <t>PRESTAÇÃO DE CONTAS - EXERCÍCIO 2024</t>
  </si>
  <si>
    <t xml:space="preserve">(aj) </t>
  </si>
  <si>
    <t>(am) = (aj) + (ak)</t>
  </si>
  <si>
    <t>27.12.2023</t>
  </si>
  <si>
    <t>12.02.2024</t>
  </si>
  <si>
    <t>11.02.2025</t>
  </si>
  <si>
    <t>03.01.204</t>
  </si>
  <si>
    <t>02.01.2025</t>
  </si>
  <si>
    <t>11.03.2024</t>
  </si>
  <si>
    <t>30.06.2024</t>
  </si>
  <si>
    <t>01.04.2024</t>
  </si>
  <si>
    <t>276/2022</t>
  </si>
  <si>
    <t>074/2022</t>
  </si>
  <si>
    <t>Fornecimento de material de consumo (ÁGUA MINERAL, GARRAFÃO RETOMÁVEL, GELO EM BARRA)</t>
  </si>
  <si>
    <t>22.172.177/0001-08</t>
  </si>
  <si>
    <t>01080001/2024</t>
  </si>
  <si>
    <t>M S SERVIÇO COMÉRCIO E REPRESENTAÇÕES – ME</t>
  </si>
  <si>
    <t>03.01.2024</t>
  </si>
  <si>
    <t>31.12.2024</t>
  </si>
  <si>
    <t>01080002/2024</t>
  </si>
  <si>
    <t>A.A. SOUZA – EIRELI</t>
  </si>
  <si>
    <t>33.873.300/0001-34</t>
  </si>
  <si>
    <t>01080003/2024</t>
  </si>
  <si>
    <t>163/2023</t>
  </si>
  <si>
    <t>014/2023</t>
  </si>
  <si>
    <t>Fornecimento de kit lanche</t>
  </si>
  <si>
    <t>I. PASTOR DE SOUZA ALIMENTAÇÕES LTDA</t>
  </si>
  <si>
    <t>34.710.145/0001-06</t>
  </si>
  <si>
    <t>01080004/2024</t>
  </si>
  <si>
    <t xml:space="preserve">CALURINO FERRAZ MIRANDA </t>
  </si>
  <si>
    <t>14.413.439/0001-50</t>
  </si>
  <si>
    <t>08.01.2024</t>
  </si>
  <si>
    <t>Aquisição de material (Medalha e Troféus) - premiação do Concurso de Redação de Educação Fiscal</t>
  </si>
  <si>
    <t xml:space="preserve">3.3.90.32.00 </t>
  </si>
  <si>
    <t>01080005/2024</t>
  </si>
  <si>
    <t>05.01.2024</t>
  </si>
  <si>
    <t>05.01.2025</t>
  </si>
  <si>
    <t xml:space="preserve">Fornecimento, sob demanda, de Coffee Break/Coquetel para atender eventos do tipo: seminários, conferências, reuniões técnicas, palestras, cursos de capacitação, treinamentos, para atender as necessidades da Secretaria Municipal de Finanças. </t>
  </si>
  <si>
    <t>284/2023</t>
  </si>
  <si>
    <t>231/2023</t>
  </si>
  <si>
    <t>Aquisição de material permanente, Veículos tipo Motocicletas, conforme programa de trabalho Manutenção das Atividades do Programa IPTU em Dia da Prêmios</t>
  </si>
  <si>
    <t>01080006/2024</t>
  </si>
  <si>
    <t>STAR MOTOS LTDA</t>
  </si>
  <si>
    <t>01.444.283/0001-23</t>
  </si>
  <si>
    <t>23.01.2024</t>
  </si>
  <si>
    <t xml:space="preserve">3.3.90.31.00 </t>
  </si>
  <si>
    <t>Aquisição de material permanente veículo tipo Hatch passeio, conforme programa de trabalho Manutenção das Atividades do Programa IPTU em Dia da Prêmios</t>
  </si>
  <si>
    <t>01080007/2024</t>
  </si>
  <si>
    <t>ULSAN COMÉRCIO DE VEÍCULOS LTDA</t>
  </si>
  <si>
    <t>20.956.437/0001-00</t>
  </si>
  <si>
    <t>Aquisição de material permanente eletrônicos Televisão Smart TV LED 4K 50’ POLEGADAS, conforme programa de trabalho Manutenção das Atividades do Programa IPTU em Dia da Prêmios</t>
  </si>
  <si>
    <t>01080008/2024</t>
  </si>
  <si>
    <t>REPREMIG – REPRESENTAÇÃO E COMÉRCIO DE MINAS GERAIS LTDA</t>
  </si>
  <si>
    <t>65.149.197/0002-51</t>
  </si>
  <si>
    <t>212/2021</t>
  </si>
  <si>
    <t>056/2021</t>
  </si>
  <si>
    <t>Serviços de transporte, em veículo tipo ônibus, com capacidade mínima de 40 lugares, com condutor e combustível, para transporte de crianças participantes do XIII Concurso de Redação Educação Fiscal</t>
  </si>
  <si>
    <t>01080026/2022</t>
  </si>
  <si>
    <t>DAMASCENO &amp; CIA LTDA</t>
  </si>
  <si>
    <t>00.837.742/0001-79</t>
  </si>
  <si>
    <t>30.11.2022</t>
  </si>
  <si>
    <t>11.04.2024</t>
  </si>
  <si>
    <t>26.03.2024</t>
  </si>
  <si>
    <t>18.04.2024</t>
  </si>
  <si>
    <t>17.04.2025</t>
  </si>
  <si>
    <t>28244/2023</t>
  </si>
  <si>
    <t>007/2023</t>
  </si>
  <si>
    <t>01080009/2024</t>
  </si>
  <si>
    <t>CÂMARA DE DIRIGENTES LOJISTAS DE RIO BRANCO - CDL</t>
  </si>
  <si>
    <t>05.527.232/0001-16</t>
  </si>
  <si>
    <t>Lei 14.133/2021, art. 74, inciso I</t>
  </si>
  <si>
    <t>238/2023</t>
  </si>
  <si>
    <t>193/2023</t>
  </si>
  <si>
    <t>CIPRIANI &amp; CIPRIANI LTDA</t>
  </si>
  <si>
    <t>01080010/2024</t>
  </si>
  <si>
    <t>01.805.545/0001-38</t>
  </si>
  <si>
    <t>15.03.2024</t>
  </si>
  <si>
    <t>01080011/2024</t>
  </si>
  <si>
    <t>COMFORT RBO LTDA - SUPRIMENTOS</t>
  </si>
  <si>
    <t>Aquisição de material de consumo (material gráfico)</t>
  </si>
  <si>
    <t>Serviço Nacional de Proteção ao Crédito – SPC</t>
  </si>
  <si>
    <t>48.660.273/0001-99</t>
  </si>
  <si>
    <t>18.03.2024</t>
  </si>
  <si>
    <t>Aquisição de material permanente (ar condicionado 18.000 Btu)</t>
  </si>
  <si>
    <t>Aquisição de material permanente (ar condicionado 24.000 Btu)</t>
  </si>
  <si>
    <t>01080012/2024</t>
  </si>
  <si>
    <t>TCP ELETROS LTDA</t>
  </si>
  <si>
    <t>49.998.224/0001-23</t>
  </si>
  <si>
    <t>01080013/2024</t>
  </si>
  <si>
    <t>LS REFRIGERAÇÃO LTDA</t>
  </si>
  <si>
    <t>31.669.124/0001-98</t>
  </si>
  <si>
    <t>19.03.2024</t>
  </si>
  <si>
    <t>Aquisição de material permanente (ar condicionado 30.000 Btu)</t>
  </si>
  <si>
    <t>180/2023</t>
  </si>
  <si>
    <t>164/2023</t>
  </si>
  <si>
    <t>INFINITI CONFECÇÃO LTDA</t>
  </si>
  <si>
    <t>Aquisição de material de Consumo (malharia)</t>
  </si>
  <si>
    <t>01080014/2024</t>
  </si>
  <si>
    <t>23.829.339/0001-09</t>
  </si>
  <si>
    <t>22.03.2024</t>
  </si>
  <si>
    <t>26535/2023</t>
  </si>
  <si>
    <t>005/2023</t>
  </si>
  <si>
    <t>CANCELADO</t>
  </si>
  <si>
    <t>Aquisição de insumos Hardlock Operação e Pack de bateria do RPA para uso em Veículo Aéreo Não Tripulado – VANT</t>
  </si>
  <si>
    <t>01080015/2024</t>
  </si>
  <si>
    <t>XMOBOTS AEROESPACIAL E DEFESA LTDA</t>
  </si>
  <si>
    <t>08.996.487/0001-16</t>
  </si>
  <si>
    <t>07.03.2024</t>
  </si>
  <si>
    <t>25.03.2024</t>
  </si>
  <si>
    <t>25.06.2024</t>
  </si>
  <si>
    <t>Termo Rescisão</t>
  </si>
  <si>
    <t>20.05.2024</t>
  </si>
  <si>
    <t>21.05.2024</t>
  </si>
  <si>
    <t>10.05.2024</t>
  </si>
  <si>
    <t>AGRO NORTE IMPORTAÇÃO E EXPORTAÇÃO LTDA</t>
  </si>
  <si>
    <t>01080016/2024</t>
  </si>
  <si>
    <t>Aquisição de material permanente (veículo tipo caminhonete).</t>
  </si>
  <si>
    <t>04.582.979/0001-04</t>
  </si>
  <si>
    <t>Aquisição de material permanente (televisor em Led 65")</t>
  </si>
  <si>
    <t xml:space="preserve">JL VIDROS E ACABAMENTOS EIRELI </t>
  </si>
  <si>
    <t>01080017/2024</t>
  </si>
  <si>
    <t>21.712.694/0001-60</t>
  </si>
  <si>
    <t>27.03.2024</t>
  </si>
  <si>
    <t>Aquisição de material permanente (bebedouro de coluna)</t>
  </si>
  <si>
    <t>01080018/2024</t>
  </si>
  <si>
    <t>Aquisição de material permanente (fogão a gás e projetor de imagens)</t>
  </si>
  <si>
    <t>01080019/2024</t>
  </si>
  <si>
    <t>Aquisição de material permanente (aparelho de microondas e refrigerador tipo frigobar)</t>
  </si>
  <si>
    <t>01080020/2024</t>
  </si>
  <si>
    <t>REDNOV FERRAMENTAS LTDA</t>
  </si>
  <si>
    <t>45.769.285/0001-68</t>
  </si>
  <si>
    <t>25448/2023</t>
  </si>
  <si>
    <t>004/2023</t>
  </si>
  <si>
    <t>Serviços de manutenção preventiva e corretiva de veículo aéreo não tripulado – VANT com fornecimento de peças de substituição e atualizações (upgrades).</t>
  </si>
  <si>
    <t>01080021/2024</t>
  </si>
  <si>
    <t>17.07.2024</t>
  </si>
  <si>
    <t xml:space="preserve">3.3.90.39.00 </t>
  </si>
  <si>
    <t>311/2023</t>
  </si>
  <si>
    <t>20/2023</t>
  </si>
  <si>
    <t>Prestação de serviços comuns de engenharia de forma continuada, por demanda, para execução de reformas de pouca relevância material, serviços de adequação, adaptação, reparação ou revitalização, que consistam de atividades simples, típicas de intervenções isoladas, que possam ser objetivamente definidas conforme especificações usuais no mercado e preços da tabela SINAPI.</t>
  </si>
  <si>
    <t>INNOVE ARQUITETURA E ENGENHARIA EIRELI</t>
  </si>
  <si>
    <t>01080022/2024</t>
  </si>
  <si>
    <t>23.820.555/0001-85</t>
  </si>
  <si>
    <t>23.04.2024</t>
  </si>
  <si>
    <t>23.04.2025</t>
  </si>
  <si>
    <t>Pregão Presencial SRP</t>
  </si>
  <si>
    <t>4422/2024</t>
  </si>
  <si>
    <t>001/2024</t>
  </si>
  <si>
    <t>Dispenda de Licitação</t>
  </si>
  <si>
    <t>Aquisição de uniformes, visando atender as diversas frentes de trabalho dos servidores da Secretaria Municipal de Finanças - SEFIN</t>
  </si>
  <si>
    <t>01080023/2024</t>
  </si>
  <si>
    <t>GABBY UNIFORMES E TECIDOS MALHARIA LTDA</t>
  </si>
  <si>
    <t>03.978.576/0001-16</t>
  </si>
  <si>
    <t>25.07.2024</t>
  </si>
  <si>
    <t>Lei 14.133/2021, art. 75, inciso II</t>
  </si>
  <si>
    <t>08.05.2024</t>
  </si>
  <si>
    <t>Dotação Orçamentária</t>
  </si>
  <si>
    <t>051/2023</t>
  </si>
  <si>
    <t>131/2023</t>
  </si>
  <si>
    <t>S. L. DE CASTRO EIRELI</t>
  </si>
  <si>
    <t>01080024/2024</t>
  </si>
  <si>
    <t>Serviços reprográficos e manutenção de chaves e fechaduras (cópias, fotocópias, encadernação, plotagem, plastificação, personalização, cópia de chaves, abertura e conserto de fechaduras, e outros)</t>
  </si>
  <si>
    <t>08.629.283/0001-47</t>
  </si>
  <si>
    <t>29.04.2024</t>
  </si>
  <si>
    <t>29.04.2025</t>
  </si>
  <si>
    <t>01080025/2024</t>
  </si>
  <si>
    <t>CIPRIANI &amp; CIPRIANI LTDA – ME</t>
  </si>
  <si>
    <t>30952/2023</t>
  </si>
  <si>
    <t>009/2023</t>
  </si>
  <si>
    <t>Serviços de agenciamento de viagens, especializada em emissão de passagens aéreas nacionais e intermunicipais</t>
  </si>
  <si>
    <t>01080026/2024</t>
  </si>
  <si>
    <t>KENNEDY DE SOUZA OLIVEIRA – RIO BRANCO AGÊNCIA DE VIAGENS E TURISMO</t>
  </si>
  <si>
    <t>17.768.271/0001-94</t>
  </si>
  <si>
    <t>03.05.2025</t>
  </si>
  <si>
    <t xml:space="preserve">3.3.90.30.00 3.3.90.39.00 </t>
  </si>
  <si>
    <t xml:space="preserve">3.3.90.33.00 </t>
  </si>
  <si>
    <t>CÂMARA MUNICIPAL DE RIO BRANCO</t>
  </si>
  <si>
    <t>04.05.2024</t>
  </si>
  <si>
    <t>01/072024</t>
  </si>
  <si>
    <t>1706 e 1500</t>
  </si>
  <si>
    <t>Concluída em 2024</t>
  </si>
  <si>
    <t>Não concluída em 2024</t>
  </si>
  <si>
    <t>8744/2024</t>
  </si>
  <si>
    <t>002/2024</t>
  </si>
  <si>
    <t>serviços de lavagem de veículos da frota da SEFIN</t>
  </si>
  <si>
    <t>01080027/2024</t>
  </si>
  <si>
    <t>A. L. P. GUTIERREZ ( GOLDCAR ESTETICA AUTOMOTIVA PREMIUM)</t>
  </si>
  <si>
    <t>42.193.390/0001-03</t>
  </si>
  <si>
    <t>06.06.2024</t>
  </si>
  <si>
    <t>06.06.2025</t>
  </si>
  <si>
    <t>10.06.2024</t>
  </si>
  <si>
    <t>003/2024</t>
  </si>
  <si>
    <t>11213/2024</t>
  </si>
  <si>
    <t>Vagas para participação no curso “Domine as Fontes de Recursos Portaria STN 710/2021”</t>
  </si>
  <si>
    <t>DREONE MENDES</t>
  </si>
  <si>
    <t>36.390.536/0001-08</t>
  </si>
  <si>
    <t>20.06.2024</t>
  </si>
  <si>
    <t>01080028/2024</t>
  </si>
  <si>
    <t>Lei 14.133/2021, art. 72 e art. 75, inciso II</t>
  </si>
  <si>
    <t>13652/2024</t>
  </si>
  <si>
    <t>004/2024</t>
  </si>
  <si>
    <t>01080029/2024</t>
  </si>
  <si>
    <t>SURA SEGUROS S.A.</t>
  </si>
  <si>
    <t>33.065.699/0001-27</t>
  </si>
  <si>
    <t>27.06.2024</t>
  </si>
  <si>
    <t>Serviços de seguro total para veículo (L200 TRITON)</t>
  </si>
  <si>
    <t>26.06.2024</t>
  </si>
  <si>
    <t>26.06.2025</t>
  </si>
  <si>
    <t>1590/2024</t>
  </si>
  <si>
    <t>009/2024</t>
  </si>
  <si>
    <t>Fornecimento de Ferramenta Gerencial para produzir cenários de acompanhamento e planejamento financeiro e tributário</t>
  </si>
  <si>
    <t>01080030/2024</t>
  </si>
  <si>
    <t>02.07.2024</t>
  </si>
  <si>
    <t>02.07.2025</t>
  </si>
  <si>
    <t>Lei 14.133/2021, art. 74, inciso III, alínea "c"</t>
  </si>
  <si>
    <t>03.07.2024</t>
  </si>
  <si>
    <t>12136/2024</t>
  </si>
  <si>
    <t>010/2024</t>
  </si>
  <si>
    <t>Serviços de capacitação para operacionalidade de Veículo Aéreo não Tripulado - VANT</t>
  </si>
  <si>
    <t>01080031/2024</t>
  </si>
  <si>
    <t>05.08.2024</t>
  </si>
  <si>
    <t>Lei 14.133/2021, art. 74, inciso III, alínea "f"</t>
  </si>
  <si>
    <t>1706/1500</t>
  </si>
  <si>
    <t>030/2024</t>
  </si>
  <si>
    <t>026/2024</t>
  </si>
  <si>
    <t>Aquisição de material permanente (Veículo Aéreo não tripulado VANT de asa fixa com licença de uso de software)</t>
  </si>
  <si>
    <t>01080032/2024</t>
  </si>
  <si>
    <t>SANTIAGO &amp; CINTRA IMPORTAÇÃO E EXPORTAÇÃO LTDA</t>
  </si>
  <si>
    <t>51.536.795/0006-00</t>
  </si>
  <si>
    <t>26.07.2024</t>
  </si>
  <si>
    <t>26.08.2024</t>
  </si>
  <si>
    <t>26.12.2024</t>
  </si>
  <si>
    <t>08.07.2024</t>
  </si>
  <si>
    <t>17.08.2024</t>
  </si>
  <si>
    <t>16.08.2025</t>
  </si>
  <si>
    <t>13.10.2024</t>
  </si>
  <si>
    <t>23.05.2024</t>
  </si>
  <si>
    <t>26.05.2024</t>
  </si>
  <si>
    <t>25.05.2025</t>
  </si>
  <si>
    <t>11.10.2023</t>
  </si>
  <si>
    <t>DOTAÇÃO</t>
  </si>
  <si>
    <t>02.04.2024</t>
  </si>
  <si>
    <t>PRAZO DE ENTREGA</t>
  </si>
  <si>
    <t>IDENTIFICAÇÃO DO ÓRGÃO/ENTIDADE/FUNDO: SECRETARIA MUNICIPAL DE FINANÇAS - SEFIN</t>
  </si>
  <si>
    <t>Manual de Referência - 10ª Edição</t>
  </si>
  <si>
    <t>REALIZADO ATÉ O MÊS/ANO (ACUMULADO): JANEIRO A SETEMBRO 2024</t>
  </si>
  <si>
    <t>Data da emissão: 07/10/2024</t>
  </si>
  <si>
    <t>08.10.2024</t>
  </si>
  <si>
    <t>14.10.2024</t>
  </si>
  <si>
    <t>13.10.2025</t>
  </si>
  <si>
    <t>12.09.2024</t>
  </si>
  <si>
    <t>11.09.2025</t>
  </si>
  <si>
    <t>15692/2024</t>
  </si>
  <si>
    <t>005/2024</t>
  </si>
  <si>
    <t>Contratação do Serviço Nacional de Proteção ao Crédito – SPC</t>
  </si>
  <si>
    <t>01080033/2024</t>
  </si>
  <si>
    <t>CÂMARA DE DIRIGENTES LOJISTA DE PORTO VELHO-CDL</t>
  </si>
  <si>
    <t>04.689.410/0001-42</t>
  </si>
  <si>
    <t>08.08.2025</t>
  </si>
  <si>
    <t>13.08.2024</t>
  </si>
  <si>
    <t>01080034/2024</t>
  </si>
  <si>
    <t>12.08.2024</t>
  </si>
  <si>
    <t>112.12.2024</t>
  </si>
  <si>
    <t>3.3.90.31.00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</si>
</sst>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6" x14ac:knownFonts="1">
    <font>
      <sz val="11"/>
      <color theme="1"/>
      <name val="Calibri"/>
      <family val="2"/>
      <scheme val="minor"/>
    </font>
    <font>
      <sz val="11"/>
      <color theme="1"/>
      <name val="Calibri"/>
      <family val="2"/>
      <scheme val="minor"/>
    </font>
    <font>
      <sz val="10"/>
      <name val="Arial"/>
      <family val="2"/>
    </font>
    <font>
      <b/>
      <sz val="10"/>
      <name val="Arial"/>
      <family val="2"/>
    </font>
    <font>
      <sz val="11"/>
      <name val="Arial"/>
      <family val="2"/>
    </font>
    <font>
      <b/>
      <sz val="11"/>
      <name val="Arial"/>
      <family val="2"/>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35">
    <xf numFmtId="0" fontId="0" fillId="0" borderId="0" xfId="0"/>
    <xf numFmtId="44" fontId="2" fillId="0" borderId="1" xfId="1" applyFont="1" applyFill="1" applyBorder="1" applyAlignment="1">
      <alignment horizontal="center" vertical="center" wrapText="1"/>
    </xf>
    <xf numFmtId="44" fontId="2" fillId="0" borderId="4" xfId="1" applyFont="1" applyFill="1" applyBorder="1" applyAlignment="1">
      <alignment horizontal="center" vertical="center" wrapText="1"/>
    </xf>
    <xf numFmtId="0" fontId="2" fillId="0" borderId="16" xfId="0" applyFont="1" applyBorder="1" applyAlignment="1">
      <alignment horizontal="center" vertical="center" wrapText="1"/>
    </xf>
    <xf numFmtId="3" fontId="2" fillId="0" borderId="16"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17" fontId="2" fillId="0" borderId="4" xfId="0" applyNumberFormat="1" applyFont="1" applyBorder="1" applyAlignment="1">
      <alignment horizontal="center" vertical="center" wrapText="1"/>
    </xf>
    <xf numFmtId="0" fontId="2" fillId="0" borderId="4" xfId="0" applyFont="1" applyBorder="1" applyAlignment="1">
      <alignment horizontal="left" vertical="center" wrapText="1"/>
    </xf>
    <xf numFmtId="3" fontId="2" fillId="0" borderId="4" xfId="0" applyNumberFormat="1" applyFont="1" applyBorder="1" applyAlignment="1">
      <alignment horizontal="center" vertical="center" wrapText="1"/>
    </xf>
    <xf numFmtId="44" fontId="2" fillId="0" borderId="1" xfId="1" applyFont="1" applyFill="1" applyBorder="1" applyAlignment="1">
      <alignment vertical="center" wrapText="1"/>
    </xf>
    <xf numFmtId="44" fontId="2" fillId="0" borderId="16" xfId="1" applyFont="1" applyFill="1" applyBorder="1" applyAlignment="1">
      <alignment horizontal="center" vertical="center" wrapText="1"/>
    </xf>
    <xf numFmtId="17"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4" fontId="2" fillId="0" borderId="1" xfId="2" applyFont="1" applyFill="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vertical="center"/>
    </xf>
    <xf numFmtId="44" fontId="3" fillId="0" borderId="11" xfId="1" applyFont="1" applyFill="1" applyBorder="1" applyAlignment="1">
      <alignment vertical="center" wrapText="1"/>
    </xf>
    <xf numFmtId="44" fontId="3" fillId="0" borderId="0" xfId="1" applyFont="1" applyFill="1" applyBorder="1" applyAlignment="1">
      <alignment vertical="center"/>
    </xf>
    <xf numFmtId="44" fontId="3" fillId="0" borderId="0" xfId="1" applyFont="1" applyFill="1" applyAlignment="1">
      <alignment vertical="center"/>
    </xf>
    <xf numFmtId="44" fontId="3" fillId="0" borderId="18" xfId="1" applyFont="1" applyFill="1" applyBorder="1" applyAlignment="1">
      <alignment vertical="center"/>
    </xf>
    <xf numFmtId="44" fontId="2" fillId="0" borderId="0" xfId="1" applyFont="1" applyFill="1" applyAlignment="1">
      <alignment vertical="center"/>
    </xf>
    <xf numFmtId="44" fontId="2" fillId="0" borderId="0" xfId="1" applyFont="1" applyFill="1" applyBorder="1" applyAlignment="1">
      <alignmen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9"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4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14" fontId="2" fillId="0" borderId="16" xfId="0" applyNumberFormat="1" applyFont="1" applyBorder="1" applyAlignment="1">
      <alignment horizontal="center" vertical="center" wrapText="1"/>
    </xf>
    <xf numFmtId="0" fontId="2" fillId="0" borderId="4" xfId="0" applyFont="1" applyBorder="1" applyAlignment="1">
      <alignment horizontal="left" vertical="center"/>
    </xf>
    <xf numFmtId="14" fontId="2" fillId="0" borderId="4" xfId="0" applyNumberFormat="1" applyFont="1" applyBorder="1" applyAlignment="1">
      <alignment horizontal="center" vertical="center" wrapText="1"/>
    </xf>
    <xf numFmtId="0" fontId="2" fillId="0" borderId="1" xfId="0" applyFont="1" applyBorder="1" applyAlignment="1">
      <alignment vertical="center" wrapText="1"/>
    </xf>
    <xf numFmtId="0" fontId="3" fillId="0" borderId="11" xfId="0" applyFont="1" applyBorder="1" applyAlignment="1">
      <alignment vertical="center"/>
    </xf>
    <xf numFmtId="0" fontId="3" fillId="0" borderId="11" xfId="0" applyFont="1" applyBorder="1" applyAlignment="1">
      <alignment horizontal="left" vertical="center"/>
    </xf>
    <xf numFmtId="0" fontId="3" fillId="0" borderId="11" xfId="0" applyFont="1" applyBorder="1" applyAlignment="1">
      <alignment vertical="center" wrapText="1"/>
    </xf>
    <xf numFmtId="14" fontId="3" fillId="0" borderId="11" xfId="0" applyNumberFormat="1" applyFont="1" applyBorder="1" applyAlignment="1">
      <alignment vertical="center" wrapText="1"/>
    </xf>
    <xf numFmtId="0" fontId="3" fillId="0" borderId="11" xfId="0" applyFont="1" applyBorder="1" applyAlignment="1">
      <alignment horizontal="center" vertical="center" wrapText="1"/>
    </xf>
    <xf numFmtId="2" fontId="3" fillId="0" borderId="11" xfId="0" applyNumberFormat="1" applyFont="1" applyBorder="1" applyAlignment="1">
      <alignmen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vertical="center"/>
    </xf>
    <xf numFmtId="14" fontId="3" fillId="0" borderId="0" xfId="0" applyNumberFormat="1" applyFont="1" applyAlignment="1">
      <alignment vertical="center"/>
    </xf>
    <xf numFmtId="2" fontId="3" fillId="0" borderId="0" xfId="0" applyNumberFormat="1" applyFont="1" applyAlignment="1">
      <alignment vertical="center"/>
    </xf>
    <xf numFmtId="14" fontId="2" fillId="0" borderId="0" xfId="0" applyNumberFormat="1" applyFont="1" applyAlignment="1">
      <alignment vertical="center"/>
    </xf>
    <xf numFmtId="0" fontId="2" fillId="0" borderId="0" xfId="0" applyFont="1" applyAlignment="1">
      <alignment vertical="center" wrapText="1"/>
    </xf>
    <xf numFmtId="44" fontId="3" fillId="0" borderId="1" xfId="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8" xfId="0" applyFont="1" applyBorder="1" applyAlignment="1">
      <alignment horizontal="center" vertical="center" wrapText="1"/>
    </xf>
    <xf numFmtId="49" fontId="3" fillId="0" borderId="8" xfId="0" applyNumberFormat="1" applyFont="1" applyBorder="1" applyAlignment="1">
      <alignment horizontal="center" vertical="center" wrapText="1"/>
    </xf>
    <xf numFmtId="44" fontId="3" fillId="0" borderId="8" xfId="1" applyFont="1" applyFill="1" applyBorder="1" applyAlignment="1">
      <alignment horizontal="center" vertical="center" wrapText="1"/>
    </xf>
    <xf numFmtId="14" fontId="3" fillId="0" borderId="8"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Alignment="1">
      <alignment vertical="center"/>
    </xf>
    <xf numFmtId="17"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3"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6" xfId="0" applyFont="1" applyBorder="1" applyAlignment="1">
      <alignment horizontal="center" vertical="center" wrapText="1"/>
    </xf>
    <xf numFmtId="0" fontId="2" fillId="0" borderId="4" xfId="0" applyFont="1" applyBorder="1" applyAlignment="1">
      <alignment horizontal="center" vertical="center" wrapText="1"/>
    </xf>
    <xf numFmtId="14" fontId="2" fillId="0" borderId="16"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44" fontId="2" fillId="0" borderId="16" xfId="1" applyFont="1" applyFill="1" applyBorder="1" applyAlignment="1">
      <alignment horizontal="center" vertical="center" wrapText="1"/>
    </xf>
    <xf numFmtId="44" fontId="2" fillId="0" borderId="4" xfId="1" applyFont="1" applyFill="1" applyBorder="1" applyAlignment="1">
      <alignment horizontal="center" vertical="center" wrapText="1"/>
    </xf>
    <xf numFmtId="3" fontId="2" fillId="0" borderId="16"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0" fontId="2" fillId="0" borderId="16" xfId="0" applyFont="1" applyBorder="1" applyAlignment="1">
      <alignment horizontal="center" vertical="center"/>
    </xf>
    <xf numFmtId="0" fontId="2" fillId="0" borderId="4" xfId="0" applyFont="1" applyBorder="1" applyAlignment="1">
      <alignment horizontal="center" vertical="center"/>
    </xf>
    <xf numFmtId="17" fontId="2" fillId="0" borderId="16" xfId="0" applyNumberFormat="1" applyFont="1" applyBorder="1" applyAlignment="1">
      <alignment horizontal="center" vertical="center" wrapText="1"/>
    </xf>
    <xf numFmtId="17" fontId="2" fillId="0" borderId="4" xfId="0" applyNumberFormat="1" applyFont="1" applyBorder="1" applyAlignment="1">
      <alignment horizontal="center" vertical="center" wrapText="1"/>
    </xf>
    <xf numFmtId="0" fontId="2" fillId="0" borderId="16" xfId="0" applyFont="1" applyBorder="1" applyAlignment="1">
      <alignment horizontal="left" vertical="center"/>
    </xf>
    <xf numFmtId="0" fontId="2" fillId="0" borderId="4" xfId="0" applyFont="1" applyBorder="1" applyAlignment="1">
      <alignment horizontal="left"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17" fontId="2" fillId="0" borderId="17" xfId="0" applyNumberFormat="1" applyFont="1" applyBorder="1" applyAlignment="1">
      <alignment horizontal="center"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3" fontId="2" fillId="0" borderId="17" xfId="0" applyNumberFormat="1" applyFont="1" applyBorder="1" applyAlignment="1">
      <alignment horizontal="center" vertical="center" wrapText="1"/>
    </xf>
    <xf numFmtId="44" fontId="2" fillId="0" borderId="17" xfId="1" applyFont="1" applyFill="1" applyBorder="1" applyAlignment="1">
      <alignment horizontal="center" vertical="center" wrapText="1"/>
    </xf>
    <xf numFmtId="3" fontId="2" fillId="0" borderId="16" xfId="0" applyNumberFormat="1" applyFont="1" applyBorder="1" applyAlignment="1">
      <alignment horizontal="center" vertical="center"/>
    </xf>
    <xf numFmtId="3" fontId="2" fillId="0" borderId="4" xfId="0" applyNumberFormat="1" applyFont="1" applyBorder="1" applyAlignment="1">
      <alignment horizontal="center" vertical="center"/>
    </xf>
    <xf numFmtId="14" fontId="2" fillId="0" borderId="17" xfId="0" applyNumberFormat="1" applyFont="1" applyBorder="1" applyAlignment="1">
      <alignment horizontal="center" vertical="center" wrapTex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2" fillId="0" borderId="17"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wrapText="1"/>
    </xf>
    <xf numFmtId="0" fontId="2"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44" fontId="3" fillId="0" borderId="1" xfId="1" applyFont="1" applyFill="1" applyBorder="1" applyAlignment="1">
      <alignment horizontal="center" vertical="center" wrapText="1"/>
    </xf>
    <xf numFmtId="0" fontId="2" fillId="0" borderId="19" xfId="0" applyFont="1" applyBorder="1" applyAlignment="1">
      <alignment horizontal="left" vertical="center" wrapText="1"/>
    </xf>
    <xf numFmtId="44" fontId="2" fillId="0" borderId="19" xfId="1" applyFont="1" applyFill="1" applyBorder="1" applyAlignment="1">
      <alignment horizontal="center" vertical="center" wrapText="1"/>
    </xf>
    <xf numFmtId="3" fontId="2" fillId="0" borderId="19" xfId="0" applyNumberFormat="1" applyFont="1" applyBorder="1" applyAlignment="1">
      <alignment horizontal="center" vertical="center" wrapText="1"/>
    </xf>
    <xf numFmtId="3" fontId="2" fillId="0" borderId="17" xfId="0" applyNumberFormat="1" applyFont="1" applyBorder="1" applyAlignment="1">
      <alignment horizontal="center" vertical="center"/>
    </xf>
    <xf numFmtId="17" fontId="2" fillId="0" borderId="19" xfId="0" applyNumberFormat="1" applyFont="1" applyBorder="1" applyAlignment="1">
      <alignment horizontal="center" vertical="center" wrapText="1"/>
    </xf>
    <xf numFmtId="0" fontId="2" fillId="0" borderId="19" xfId="0" applyFont="1" applyBorder="1" applyAlignment="1">
      <alignment horizontal="center" vertical="center"/>
    </xf>
    <xf numFmtId="44" fontId="2" fillId="0" borderId="16" xfId="2" applyFont="1" applyFill="1" applyBorder="1" applyAlignment="1">
      <alignment horizontal="center" vertical="center" wrapText="1"/>
    </xf>
    <xf numFmtId="44" fontId="2" fillId="0" borderId="17" xfId="2" applyFont="1" applyFill="1" applyBorder="1" applyAlignment="1">
      <alignment horizontal="center" vertical="center" wrapText="1"/>
    </xf>
    <xf numFmtId="44" fontId="2" fillId="0" borderId="4" xfId="2" applyFont="1" applyFill="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xf>
    <xf numFmtId="44" fontId="4" fillId="0" borderId="0" xfId="1" applyFont="1" applyFill="1" applyAlignment="1">
      <alignment horizontal="left" vertical="center"/>
    </xf>
    <xf numFmtId="14" fontId="4" fillId="0" borderId="0" xfId="0" applyNumberFormat="1" applyFont="1" applyAlignment="1">
      <alignment horizontal="left" vertical="center"/>
    </xf>
    <xf numFmtId="0" fontId="4" fillId="0" borderId="0" xfId="0" applyFont="1" applyAlignment="1">
      <alignment horizontal="center" vertical="center"/>
    </xf>
    <xf numFmtId="44" fontId="5" fillId="0" borderId="0" xfId="1" applyFont="1" applyFill="1" applyAlignment="1">
      <alignment horizontal="left" vertical="center"/>
    </xf>
    <xf numFmtId="14" fontId="5" fillId="0" borderId="0" xfId="0" applyNumberFormat="1"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vertical="center"/>
    </xf>
  </cellXfs>
  <cellStyles count="3">
    <cellStyle name="Moeda" xfId="1" builtinId="4"/>
    <cellStyle name="Moeda 2" xfId="2"/>
    <cellStyle name="Normal" xfId="0" builtinId="0"/>
  </cellStyles>
  <dxfs count="0"/>
  <tableStyles count="0" defaultTableStyle="TableStyleMedium9" defaultPivotStyle="PivotStyleLight16"/>
  <colors>
    <mruColors>
      <color rgb="FFE1FFE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219075</xdr:colOff>
      <xdr:row>0</xdr:row>
      <xdr:rowOff>85725</xdr:rowOff>
    </xdr:from>
    <xdr:to>
      <xdr:col>19</xdr:col>
      <xdr:colOff>219075</xdr:colOff>
      <xdr:row>2</xdr:row>
      <xdr:rowOff>161925</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1507450" y="85725"/>
          <a:ext cx="0" cy="442912"/>
        </a:xfrm>
        <a:prstGeom prst="rect">
          <a:avLst/>
        </a:prstGeom>
        <a:noFill/>
        <a:ln w="9525">
          <a:noFill/>
          <a:miter lim="800000"/>
          <a:headEnd/>
          <a:tailEnd/>
        </a:ln>
      </xdr:spPr>
    </xdr:pic>
    <xdr:clientData/>
  </xdr:twoCellAnchor>
  <xdr:twoCellAnchor editAs="oneCell">
    <xdr:from>
      <xdr:col>1</xdr:col>
      <xdr:colOff>341576</xdr:colOff>
      <xdr:row>0</xdr:row>
      <xdr:rowOff>59002</xdr:rowOff>
    </xdr:from>
    <xdr:to>
      <xdr:col>1</xdr:col>
      <xdr:colOff>833436</xdr:colOff>
      <xdr:row>2</xdr:row>
      <xdr:rowOff>190499</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651139" y="59002"/>
          <a:ext cx="491860" cy="51249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pageSetUpPr fitToPage="1"/>
  </sheetPr>
  <dimension ref="A1:BH108"/>
  <sheetViews>
    <sheetView tabSelected="1" zoomScale="80" zoomScaleNormal="80" workbookViewId="0">
      <selection activeCell="B18" sqref="A18:XFD18"/>
    </sheetView>
  </sheetViews>
  <sheetFormatPr defaultRowHeight="12.75" x14ac:dyDescent="0.25"/>
  <cols>
    <col min="1" max="1" width="4.5703125" style="9" bestFit="1" customWidth="1"/>
    <col min="2" max="2" width="26.42578125" style="31" customWidth="1"/>
    <col min="3" max="3" width="15.28515625" style="9" bestFit="1" customWidth="1"/>
    <col min="4" max="4" width="33.7109375" style="9" bestFit="1" customWidth="1"/>
    <col min="5" max="5" width="6.5703125" style="9" bestFit="1" customWidth="1"/>
    <col min="6" max="6" width="65.85546875" style="29" customWidth="1"/>
    <col min="7" max="7" width="18.5703125" style="9" customWidth="1"/>
    <col min="8" max="8" width="19.140625" style="49" customWidth="1"/>
    <col min="9" max="9" width="66.140625" style="29" customWidth="1"/>
    <col min="10" max="10" width="29.7109375" style="9" bestFit="1" customWidth="1"/>
    <col min="11" max="11" width="18.140625" style="9" bestFit="1" customWidth="1"/>
    <col min="12" max="12" width="17.85546875" style="26" bestFit="1" customWidth="1"/>
    <col min="13" max="13" width="31.42578125" style="9" bestFit="1" customWidth="1"/>
    <col min="14" max="14" width="17.42578125" style="9" bestFit="1" customWidth="1"/>
    <col min="15" max="15" width="20" style="9" bestFit="1" customWidth="1"/>
    <col min="16" max="16" width="18" style="9" bestFit="1" customWidth="1"/>
    <col min="17" max="17" width="14.28515625" style="9" customWidth="1"/>
    <col min="18" max="18" width="13.85546875" style="9" customWidth="1"/>
    <col min="19" max="19" width="14.85546875" style="9" customWidth="1"/>
    <col min="20" max="20" width="18.7109375" style="9" customWidth="1"/>
    <col min="21" max="21" width="7.28515625" style="9" customWidth="1"/>
    <col min="22" max="22" width="10.85546875" style="9" customWidth="1"/>
    <col min="23" max="23" width="18.140625" style="52" bestFit="1" customWidth="1"/>
    <col min="24" max="24" width="14.140625" style="9" customWidth="1"/>
    <col min="25" max="25" width="19.28515625" style="9" bestFit="1" customWidth="1"/>
    <col min="26" max="26" width="17.42578125" style="9" bestFit="1" customWidth="1"/>
    <col min="27" max="27" width="20" style="9" bestFit="1" customWidth="1"/>
    <col min="28" max="28" width="15.28515625" style="31" bestFit="1" customWidth="1"/>
    <col min="29" max="29" width="15" style="9" bestFit="1" customWidth="1"/>
    <col min="30" max="30" width="20" style="26" bestFit="1" customWidth="1"/>
    <col min="31" max="31" width="19.7109375" style="26" bestFit="1" customWidth="1"/>
    <col min="32" max="32" width="29.28515625" style="9" bestFit="1" customWidth="1"/>
    <col min="33" max="33" width="13.28515625" style="9" bestFit="1" customWidth="1"/>
    <col min="34" max="34" width="18" style="26" bestFit="1" customWidth="1"/>
    <col min="35" max="35" width="32.85546875" style="26" bestFit="1" customWidth="1"/>
    <col min="36" max="36" width="20.5703125" style="26" bestFit="1" customWidth="1"/>
    <col min="37" max="37" width="29.28515625" style="26" bestFit="1" customWidth="1"/>
    <col min="38" max="38" width="18.42578125" style="26" bestFit="1" customWidth="1"/>
    <col min="39" max="39" width="9.42578125" style="9" bestFit="1" customWidth="1"/>
    <col min="40" max="40" width="14.85546875" style="9" customWidth="1"/>
    <col min="41" max="41" width="18.7109375" style="9" bestFit="1" customWidth="1"/>
    <col min="42" max="42" width="14.85546875" style="9" customWidth="1"/>
    <col min="43" max="43" width="17.42578125" style="9" customWidth="1"/>
    <col min="44" max="44" width="21.85546875" style="9" bestFit="1" customWidth="1"/>
    <col min="45" max="45" width="14.85546875" style="9" customWidth="1"/>
    <col min="46" max="46" width="12.42578125" style="9" bestFit="1" customWidth="1"/>
    <col min="47" max="47" width="14.85546875" style="9" customWidth="1"/>
    <col min="48" max="48" width="12.42578125" style="9" bestFit="1" customWidth="1"/>
    <col min="49" max="49" width="7.5703125" style="9" customWidth="1"/>
    <col min="50" max="50" width="20.7109375" style="9" bestFit="1" customWidth="1"/>
    <col min="51" max="51" width="7.42578125" style="9" customWidth="1"/>
    <col min="52" max="52" width="10" style="9" customWidth="1"/>
    <col min="53" max="53" width="14.85546875" style="9" bestFit="1" customWidth="1"/>
    <col min="54" max="54" width="16.7109375" style="9" customWidth="1"/>
    <col min="55" max="55" width="18.5703125" style="9" customWidth="1"/>
    <col min="56" max="56" width="15.140625" style="9" customWidth="1"/>
    <col min="57" max="57" width="16.5703125" style="9" customWidth="1"/>
    <col min="58" max="58" width="14.28515625" style="9" bestFit="1" customWidth="1"/>
    <col min="59" max="59" width="16.7109375" style="9" bestFit="1" customWidth="1"/>
    <col min="60" max="60" width="9.28515625" style="9" customWidth="1"/>
    <col min="61" max="16384" width="9.140625" style="9"/>
  </cols>
  <sheetData>
    <row r="1" spans="1:60" s="125" customFormat="1" ht="15" x14ac:dyDescent="0.25">
      <c r="H1" s="126"/>
      <c r="L1" s="127"/>
      <c r="W1" s="128"/>
      <c r="AB1" s="129"/>
      <c r="AD1" s="127"/>
      <c r="AE1" s="127"/>
      <c r="AH1" s="127"/>
      <c r="AI1" s="127"/>
      <c r="AJ1" s="127"/>
      <c r="AK1" s="127"/>
      <c r="AL1" s="127"/>
    </row>
    <row r="2" spans="1:60" s="125" customFormat="1" ht="15" x14ac:dyDescent="0.25">
      <c r="H2" s="126"/>
      <c r="L2" s="127"/>
      <c r="W2" s="128"/>
      <c r="AB2" s="129"/>
      <c r="AD2" s="127"/>
      <c r="AE2" s="127"/>
      <c r="AH2" s="127"/>
      <c r="AI2" s="127"/>
      <c r="AJ2" s="127"/>
      <c r="AK2" s="127"/>
      <c r="AL2" s="127"/>
    </row>
    <row r="3" spans="1:60" s="125" customFormat="1" ht="15" x14ac:dyDescent="0.25">
      <c r="H3" s="126"/>
      <c r="L3" s="127"/>
      <c r="W3" s="128"/>
      <c r="AB3" s="129"/>
      <c r="AD3" s="127"/>
      <c r="AE3" s="127"/>
      <c r="AH3" s="127"/>
      <c r="AI3" s="127"/>
      <c r="AJ3" s="127"/>
      <c r="AK3" s="127"/>
      <c r="AL3" s="127"/>
    </row>
    <row r="4" spans="1:60" s="126" customFormat="1" ht="15" x14ac:dyDescent="0.25">
      <c r="A4" s="126" t="s">
        <v>252</v>
      </c>
      <c r="L4" s="130"/>
      <c r="W4" s="131"/>
      <c r="AB4" s="132"/>
      <c r="AD4" s="130"/>
      <c r="AE4" s="130"/>
      <c r="AH4" s="130"/>
      <c r="AI4" s="130"/>
      <c r="AJ4" s="130"/>
      <c r="AK4" s="130"/>
      <c r="AL4" s="130"/>
    </row>
    <row r="5" spans="1:60" s="126" customFormat="1" ht="15" x14ac:dyDescent="0.25">
      <c r="L5" s="130"/>
      <c r="W5" s="131"/>
      <c r="AB5" s="132"/>
      <c r="AD5" s="130"/>
      <c r="AE5" s="130"/>
      <c r="AH5" s="130"/>
      <c r="AI5" s="130"/>
      <c r="AJ5" s="130"/>
      <c r="AK5" s="130"/>
      <c r="AL5" s="130"/>
    </row>
    <row r="6" spans="1:60" s="126" customFormat="1" ht="15" x14ac:dyDescent="0.25">
      <c r="A6" s="126" t="s">
        <v>386</v>
      </c>
      <c r="L6" s="130"/>
      <c r="W6" s="131"/>
      <c r="AB6" s="132"/>
      <c r="AD6" s="130"/>
      <c r="AE6" s="130"/>
      <c r="AH6" s="130"/>
      <c r="AI6" s="130"/>
      <c r="AJ6" s="130"/>
      <c r="AK6" s="130"/>
      <c r="AL6" s="130"/>
    </row>
    <row r="7" spans="1:60" s="126" customFormat="1" ht="15" x14ac:dyDescent="0.25">
      <c r="A7" s="126" t="s">
        <v>90</v>
      </c>
      <c r="L7" s="130"/>
      <c r="W7" s="131"/>
      <c r="AB7" s="132"/>
      <c r="AD7" s="130"/>
      <c r="AE7" s="130"/>
      <c r="AH7" s="130"/>
      <c r="AI7" s="130"/>
      <c r="AJ7" s="130"/>
      <c r="AK7" s="130"/>
      <c r="AL7" s="130"/>
    </row>
    <row r="8" spans="1:60" s="126" customFormat="1" ht="15" x14ac:dyDescent="0.25">
      <c r="A8" s="126" t="s">
        <v>630</v>
      </c>
      <c r="L8" s="130"/>
      <c r="W8" s="131"/>
      <c r="AB8" s="132"/>
      <c r="AD8" s="130"/>
      <c r="AE8" s="130"/>
      <c r="AH8" s="130"/>
      <c r="AI8" s="130"/>
      <c r="AJ8" s="130"/>
      <c r="AK8" s="130"/>
      <c r="AL8" s="130"/>
    </row>
    <row r="9" spans="1:60" s="126" customFormat="1" ht="15" x14ac:dyDescent="0.25">
      <c r="L9" s="130"/>
      <c r="W9" s="131"/>
      <c r="AB9" s="132"/>
      <c r="AD9" s="130"/>
      <c r="AE9" s="130"/>
      <c r="AH9" s="130"/>
      <c r="AI9" s="130"/>
      <c r="AJ9" s="130"/>
      <c r="AK9" s="130"/>
      <c r="AL9" s="130"/>
    </row>
    <row r="10" spans="1:60" s="126" customFormat="1" ht="15" x14ac:dyDescent="0.25">
      <c r="A10" s="126" t="s">
        <v>629</v>
      </c>
      <c r="L10" s="130"/>
      <c r="W10" s="131"/>
      <c r="AB10" s="132"/>
      <c r="AD10" s="130"/>
      <c r="AE10" s="130"/>
      <c r="AH10" s="130"/>
      <c r="AI10" s="130"/>
      <c r="AJ10" s="130"/>
      <c r="AK10" s="130"/>
      <c r="AL10" s="130"/>
    </row>
    <row r="11" spans="1:60" s="126" customFormat="1" ht="15" x14ac:dyDescent="0.25">
      <c r="A11" s="126" t="s">
        <v>631</v>
      </c>
      <c r="L11" s="130"/>
      <c r="W11" s="131"/>
      <c r="AB11" s="132"/>
      <c r="AD11" s="130"/>
      <c r="AE11" s="130"/>
      <c r="AH11" s="130"/>
      <c r="AI11" s="130"/>
      <c r="AJ11" s="130"/>
      <c r="AK11" s="130"/>
      <c r="AL11" s="130"/>
    </row>
    <row r="12" spans="1:60" s="125" customFormat="1" ht="15" x14ac:dyDescent="0.25">
      <c r="H12" s="126"/>
      <c r="L12" s="127"/>
      <c r="W12" s="128"/>
      <c r="AB12" s="129"/>
      <c r="AD12" s="127"/>
      <c r="AE12" s="127"/>
      <c r="AH12" s="127"/>
      <c r="AI12" s="127"/>
      <c r="AJ12" s="127"/>
      <c r="AK12" s="127"/>
      <c r="AL12" s="127"/>
    </row>
    <row r="13" spans="1:60" s="134" customFormat="1" ht="15.75" thickBot="1" x14ac:dyDescent="0.3">
      <c r="A13" s="133" t="s">
        <v>67</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row>
    <row r="14" spans="1:60" s="53" customFormat="1" x14ac:dyDescent="0.25">
      <c r="A14" s="112" t="s">
        <v>50</v>
      </c>
      <c r="B14" s="110" t="s">
        <v>20</v>
      </c>
      <c r="C14" s="110"/>
      <c r="D14" s="110"/>
      <c r="E14" s="110"/>
      <c r="F14" s="110"/>
      <c r="G14" s="110"/>
      <c r="H14" s="110" t="s">
        <v>68</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t="s">
        <v>72</v>
      </c>
      <c r="AN14" s="110"/>
      <c r="AO14" s="110"/>
      <c r="AP14" s="110"/>
      <c r="AQ14" s="110" t="s">
        <v>89</v>
      </c>
      <c r="AR14" s="110"/>
      <c r="AS14" s="110"/>
      <c r="AT14" s="110"/>
      <c r="AU14" s="110"/>
      <c r="AV14" s="110"/>
      <c r="AW14" s="110" t="s">
        <v>69</v>
      </c>
      <c r="AX14" s="110"/>
      <c r="AY14" s="110"/>
      <c r="AZ14" s="110"/>
      <c r="BA14" s="110"/>
      <c r="BB14" s="110"/>
      <c r="BC14" s="110"/>
      <c r="BD14" s="110"/>
      <c r="BE14" s="110"/>
      <c r="BF14" s="110"/>
      <c r="BG14" s="110"/>
      <c r="BH14" s="111"/>
    </row>
    <row r="15" spans="1:60" s="53" customFormat="1" x14ac:dyDescent="0.25">
      <c r="A15" s="113"/>
      <c r="B15" s="108"/>
      <c r="C15" s="108"/>
      <c r="D15" s="108"/>
      <c r="E15" s="108"/>
      <c r="F15" s="108"/>
      <c r="G15" s="108"/>
      <c r="H15" s="108" t="s">
        <v>48</v>
      </c>
      <c r="I15" s="108"/>
      <c r="J15" s="108"/>
      <c r="K15" s="108"/>
      <c r="L15" s="108"/>
      <c r="M15" s="108"/>
      <c r="N15" s="108"/>
      <c r="O15" s="108"/>
      <c r="P15" s="108"/>
      <c r="Q15" s="108"/>
      <c r="R15" s="108"/>
      <c r="S15" s="108"/>
      <c r="T15" s="108"/>
      <c r="U15" s="108" t="s">
        <v>100</v>
      </c>
      <c r="V15" s="108"/>
      <c r="W15" s="108"/>
      <c r="X15" s="108"/>
      <c r="Y15" s="108"/>
      <c r="Z15" s="108"/>
      <c r="AA15" s="108"/>
      <c r="AB15" s="108"/>
      <c r="AC15" s="108"/>
      <c r="AD15" s="108"/>
      <c r="AE15" s="108"/>
      <c r="AF15" s="108" t="s">
        <v>92</v>
      </c>
      <c r="AG15" s="108"/>
      <c r="AH15" s="108"/>
      <c r="AI15" s="115" t="s">
        <v>49</v>
      </c>
      <c r="AJ15" s="115"/>
      <c r="AK15" s="115"/>
      <c r="AL15" s="115"/>
      <c r="AM15" s="108" t="s">
        <v>74</v>
      </c>
      <c r="AN15" s="108" t="s">
        <v>75</v>
      </c>
      <c r="AO15" s="108" t="s">
        <v>73</v>
      </c>
      <c r="AP15" s="108" t="s">
        <v>107</v>
      </c>
      <c r="AQ15" s="108" t="s">
        <v>79</v>
      </c>
      <c r="AR15" s="108" t="s">
        <v>80</v>
      </c>
      <c r="AS15" s="108" t="s">
        <v>81</v>
      </c>
      <c r="AT15" s="108" t="s">
        <v>83</v>
      </c>
      <c r="AU15" s="108" t="s">
        <v>82</v>
      </c>
      <c r="AV15" s="108" t="s">
        <v>83</v>
      </c>
      <c r="AW15" s="108" t="s">
        <v>1</v>
      </c>
      <c r="AX15" s="108" t="s">
        <v>55</v>
      </c>
      <c r="AY15" s="108" t="s">
        <v>58</v>
      </c>
      <c r="AZ15" s="108"/>
      <c r="BA15" s="108"/>
      <c r="BB15" s="108" t="s">
        <v>117</v>
      </c>
      <c r="BC15" s="108"/>
      <c r="BD15" s="108" t="s">
        <v>566</v>
      </c>
      <c r="BE15" s="108" t="s">
        <v>567</v>
      </c>
      <c r="BF15" s="108" t="s">
        <v>60</v>
      </c>
      <c r="BG15" s="108"/>
      <c r="BH15" s="109"/>
    </row>
    <row r="16" spans="1:60" s="53" customFormat="1" x14ac:dyDescent="0.25">
      <c r="A16" s="113"/>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t="s">
        <v>91</v>
      </c>
      <c r="AA16" s="108"/>
      <c r="AB16" s="108" t="s">
        <v>94</v>
      </c>
      <c r="AC16" s="108"/>
      <c r="AD16" s="108"/>
      <c r="AE16" s="108"/>
      <c r="AF16" s="108" t="s">
        <v>93</v>
      </c>
      <c r="AG16" s="108"/>
      <c r="AH16" s="108"/>
      <c r="AI16" s="54"/>
      <c r="AJ16" s="115"/>
      <c r="AK16" s="115"/>
      <c r="AL16" s="115"/>
      <c r="AM16" s="108"/>
      <c r="AN16" s="108"/>
      <c r="AO16" s="108"/>
      <c r="AP16" s="108"/>
      <c r="AQ16" s="108"/>
      <c r="AR16" s="108"/>
      <c r="AS16" s="108"/>
      <c r="AT16" s="108"/>
      <c r="AU16" s="108"/>
      <c r="AV16" s="108"/>
      <c r="AW16" s="108"/>
      <c r="AX16" s="108"/>
      <c r="AY16" s="108"/>
      <c r="AZ16" s="108"/>
      <c r="BA16" s="108"/>
      <c r="BB16" s="108"/>
      <c r="BC16" s="108"/>
      <c r="BD16" s="108"/>
      <c r="BE16" s="108"/>
      <c r="BF16" s="108" t="s">
        <v>115</v>
      </c>
      <c r="BG16" s="108" t="s">
        <v>116</v>
      </c>
      <c r="BH16" s="109" t="s">
        <v>59</v>
      </c>
    </row>
    <row r="17" spans="1:60" s="53" customFormat="1" ht="38.25" x14ac:dyDescent="0.25">
      <c r="A17" s="113"/>
      <c r="B17" s="55" t="s">
        <v>6</v>
      </c>
      <c r="C17" s="55" t="s">
        <v>7</v>
      </c>
      <c r="D17" s="55" t="s">
        <v>0</v>
      </c>
      <c r="E17" s="55" t="s">
        <v>1</v>
      </c>
      <c r="F17" s="55" t="s">
        <v>2</v>
      </c>
      <c r="G17" s="55" t="s">
        <v>8</v>
      </c>
      <c r="H17" s="56" t="s">
        <v>113</v>
      </c>
      <c r="I17" s="55" t="s">
        <v>3</v>
      </c>
      <c r="J17" s="55" t="s">
        <v>18</v>
      </c>
      <c r="K17" s="55" t="s">
        <v>9</v>
      </c>
      <c r="L17" s="54" t="s">
        <v>123</v>
      </c>
      <c r="M17" s="55" t="s">
        <v>13</v>
      </c>
      <c r="N17" s="55" t="s">
        <v>12</v>
      </c>
      <c r="O17" s="55" t="s">
        <v>11</v>
      </c>
      <c r="P17" s="55" t="s">
        <v>4</v>
      </c>
      <c r="Q17" s="55" t="s">
        <v>254</v>
      </c>
      <c r="R17" s="55" t="s">
        <v>51</v>
      </c>
      <c r="S17" s="55" t="s">
        <v>52</v>
      </c>
      <c r="T17" s="55" t="s">
        <v>5</v>
      </c>
      <c r="U17" s="55" t="s">
        <v>1</v>
      </c>
      <c r="V17" s="55" t="s">
        <v>103</v>
      </c>
      <c r="W17" s="57" t="s">
        <v>9</v>
      </c>
      <c r="X17" s="55" t="s">
        <v>13</v>
      </c>
      <c r="Y17" s="55" t="s">
        <v>10</v>
      </c>
      <c r="Z17" s="55" t="s">
        <v>12</v>
      </c>
      <c r="AA17" s="55" t="s">
        <v>11</v>
      </c>
      <c r="AB17" s="55" t="s">
        <v>14</v>
      </c>
      <c r="AC17" s="55" t="s">
        <v>15</v>
      </c>
      <c r="AD17" s="54" t="s">
        <v>16</v>
      </c>
      <c r="AE17" s="54" t="s">
        <v>17</v>
      </c>
      <c r="AF17" s="55" t="s">
        <v>99</v>
      </c>
      <c r="AG17" s="55" t="s">
        <v>98</v>
      </c>
      <c r="AH17" s="54" t="s">
        <v>97</v>
      </c>
      <c r="AI17" s="54" t="s">
        <v>21</v>
      </c>
      <c r="AJ17" s="54" t="s">
        <v>384</v>
      </c>
      <c r="AK17" s="54" t="s">
        <v>385</v>
      </c>
      <c r="AL17" s="54" t="s">
        <v>19</v>
      </c>
      <c r="AM17" s="108"/>
      <c r="AN17" s="108"/>
      <c r="AO17" s="108"/>
      <c r="AP17" s="108"/>
      <c r="AQ17" s="108"/>
      <c r="AR17" s="108"/>
      <c r="AS17" s="108"/>
      <c r="AT17" s="108"/>
      <c r="AU17" s="108"/>
      <c r="AV17" s="108"/>
      <c r="AW17" s="108"/>
      <c r="AX17" s="108"/>
      <c r="AY17" s="55" t="s">
        <v>56</v>
      </c>
      <c r="AZ17" s="55" t="s">
        <v>57</v>
      </c>
      <c r="BA17" s="55" t="s">
        <v>114</v>
      </c>
      <c r="BB17" s="55" t="s">
        <v>118</v>
      </c>
      <c r="BC17" s="55" t="s">
        <v>119</v>
      </c>
      <c r="BD17" s="108"/>
      <c r="BE17" s="108"/>
      <c r="BF17" s="108"/>
      <c r="BG17" s="108"/>
      <c r="BH17" s="109"/>
    </row>
    <row r="18" spans="1:60" s="53" customFormat="1" ht="13.5" thickBot="1" x14ac:dyDescent="0.3">
      <c r="A18" s="114"/>
      <c r="B18" s="58" t="s">
        <v>22</v>
      </c>
      <c r="C18" s="58" t="s">
        <v>23</v>
      </c>
      <c r="D18" s="59" t="s">
        <v>46</v>
      </c>
      <c r="E18" s="58" t="s">
        <v>24</v>
      </c>
      <c r="F18" s="58" t="s">
        <v>25</v>
      </c>
      <c r="G18" s="58" t="s">
        <v>26</v>
      </c>
      <c r="H18" s="59" t="s">
        <v>27</v>
      </c>
      <c r="I18" s="58" t="s">
        <v>28</v>
      </c>
      <c r="J18" s="58" t="s">
        <v>29</v>
      </c>
      <c r="K18" s="58" t="s">
        <v>30</v>
      </c>
      <c r="L18" s="60" t="s">
        <v>31</v>
      </c>
      <c r="M18" s="58" t="s">
        <v>32</v>
      </c>
      <c r="N18" s="58" t="s">
        <v>33</v>
      </c>
      <c r="O18" s="58" t="s">
        <v>34</v>
      </c>
      <c r="P18" s="58" t="s">
        <v>35</v>
      </c>
      <c r="Q18" s="58" t="s">
        <v>36</v>
      </c>
      <c r="R18" s="58" t="s">
        <v>37</v>
      </c>
      <c r="S18" s="58" t="s">
        <v>47</v>
      </c>
      <c r="T18" s="58" t="s">
        <v>38</v>
      </c>
      <c r="U18" s="58" t="s">
        <v>102</v>
      </c>
      <c r="V18" s="58" t="s">
        <v>39</v>
      </c>
      <c r="W18" s="61" t="s">
        <v>40</v>
      </c>
      <c r="X18" s="58" t="s">
        <v>41</v>
      </c>
      <c r="Y18" s="58" t="s">
        <v>42</v>
      </c>
      <c r="Z18" s="58" t="s">
        <v>43</v>
      </c>
      <c r="AA18" s="58" t="s">
        <v>44</v>
      </c>
      <c r="AB18" s="58" t="s">
        <v>53</v>
      </c>
      <c r="AC18" s="58" t="s">
        <v>45</v>
      </c>
      <c r="AD18" s="60" t="s">
        <v>70</v>
      </c>
      <c r="AE18" s="60" t="s">
        <v>95</v>
      </c>
      <c r="AF18" s="58" t="s">
        <v>54</v>
      </c>
      <c r="AG18" s="58" t="s">
        <v>96</v>
      </c>
      <c r="AH18" s="60" t="s">
        <v>104</v>
      </c>
      <c r="AI18" s="60" t="s">
        <v>105</v>
      </c>
      <c r="AJ18" s="60" t="s">
        <v>387</v>
      </c>
      <c r="AK18" s="60" t="s">
        <v>106</v>
      </c>
      <c r="AL18" s="60" t="s">
        <v>388</v>
      </c>
      <c r="AM18" s="58" t="s">
        <v>61</v>
      </c>
      <c r="AN18" s="58" t="s">
        <v>62</v>
      </c>
      <c r="AO18" s="58" t="s">
        <v>63</v>
      </c>
      <c r="AP18" s="58" t="s">
        <v>64</v>
      </c>
      <c r="AQ18" s="58" t="s">
        <v>65</v>
      </c>
      <c r="AR18" s="58" t="s">
        <v>66</v>
      </c>
      <c r="AS18" s="58" t="s">
        <v>71</v>
      </c>
      <c r="AT18" s="58" t="s">
        <v>76</v>
      </c>
      <c r="AU18" s="58" t="s">
        <v>77</v>
      </c>
      <c r="AV18" s="58" t="s">
        <v>108</v>
      </c>
      <c r="AW18" s="58" t="s">
        <v>78</v>
      </c>
      <c r="AX18" s="58" t="s">
        <v>84</v>
      </c>
      <c r="AY18" s="58" t="s">
        <v>85</v>
      </c>
      <c r="AZ18" s="58" t="s">
        <v>86</v>
      </c>
      <c r="BA18" s="58" t="s">
        <v>87</v>
      </c>
      <c r="BB18" s="58" t="s">
        <v>88</v>
      </c>
      <c r="BC18" s="58" t="s">
        <v>101</v>
      </c>
      <c r="BD18" s="58" t="s">
        <v>109</v>
      </c>
      <c r="BE18" s="58" t="s">
        <v>110</v>
      </c>
      <c r="BF18" s="58" t="s">
        <v>111</v>
      </c>
      <c r="BG18" s="58" t="s">
        <v>112</v>
      </c>
      <c r="BH18" s="62" t="s">
        <v>226</v>
      </c>
    </row>
    <row r="19" spans="1:60" x14ac:dyDescent="0.25">
      <c r="A19" s="121">
        <v>1</v>
      </c>
      <c r="B19" s="107" t="s">
        <v>140</v>
      </c>
      <c r="C19" s="120" t="s">
        <v>139</v>
      </c>
      <c r="D19" s="107" t="s">
        <v>135</v>
      </c>
      <c r="E19" s="107" t="s">
        <v>138</v>
      </c>
      <c r="F19" s="116" t="s">
        <v>134</v>
      </c>
      <c r="G19" s="118"/>
      <c r="H19" s="107" t="s">
        <v>141</v>
      </c>
      <c r="I19" s="116" t="s">
        <v>142</v>
      </c>
      <c r="J19" s="107" t="s">
        <v>133</v>
      </c>
      <c r="K19" s="107" t="s">
        <v>143</v>
      </c>
      <c r="L19" s="117">
        <v>23115</v>
      </c>
      <c r="M19" s="118">
        <v>13039</v>
      </c>
      <c r="N19" s="107" t="s">
        <v>143</v>
      </c>
      <c r="O19" s="107" t="s">
        <v>144</v>
      </c>
      <c r="P19" s="107">
        <v>1500</v>
      </c>
      <c r="Q19" s="107"/>
      <c r="R19" s="107"/>
      <c r="S19" s="107"/>
      <c r="T19" s="107" t="s">
        <v>122</v>
      </c>
      <c r="U19" s="107" t="s">
        <v>174</v>
      </c>
      <c r="V19" s="5"/>
      <c r="W19" s="6"/>
      <c r="X19" s="7"/>
      <c r="Y19" s="5"/>
      <c r="Z19" s="5"/>
      <c r="AA19" s="5"/>
      <c r="AB19" s="5"/>
      <c r="AC19" s="5"/>
      <c r="AD19" s="1"/>
      <c r="AE19" s="1"/>
      <c r="AF19" s="5"/>
      <c r="AG19" s="5"/>
      <c r="AH19" s="1"/>
      <c r="AI19" s="2"/>
      <c r="AJ19" s="1">
        <v>0</v>
      </c>
      <c r="AK19" s="1"/>
      <c r="AL19" s="2">
        <f>AJ19+AK19</f>
        <v>0</v>
      </c>
      <c r="AM19" s="104"/>
      <c r="AN19" s="104"/>
      <c r="AO19" s="104"/>
      <c r="AP19" s="104"/>
      <c r="AQ19" s="105"/>
      <c r="AR19" s="104" t="s">
        <v>145</v>
      </c>
      <c r="AS19" s="106">
        <v>13035</v>
      </c>
      <c r="AT19" s="104" t="s">
        <v>143</v>
      </c>
      <c r="AU19" s="106">
        <v>13035</v>
      </c>
      <c r="AV19" s="104" t="s">
        <v>143</v>
      </c>
      <c r="AW19" s="8"/>
      <c r="AX19" s="8"/>
      <c r="AY19" s="8"/>
      <c r="AZ19" s="8"/>
      <c r="BA19" s="8"/>
      <c r="BB19" s="8"/>
      <c r="BC19" s="8"/>
      <c r="BD19" s="8"/>
      <c r="BE19" s="8"/>
      <c r="BF19" s="8"/>
      <c r="BG19" s="8"/>
      <c r="BH19" s="8"/>
    </row>
    <row r="20" spans="1:60" x14ac:dyDescent="0.25">
      <c r="A20" s="90"/>
      <c r="B20" s="89"/>
      <c r="C20" s="91"/>
      <c r="D20" s="89"/>
      <c r="E20" s="89"/>
      <c r="F20" s="93"/>
      <c r="G20" s="95"/>
      <c r="H20" s="89"/>
      <c r="I20" s="93"/>
      <c r="J20" s="89"/>
      <c r="K20" s="89"/>
      <c r="L20" s="96"/>
      <c r="M20" s="95"/>
      <c r="N20" s="89"/>
      <c r="O20" s="89"/>
      <c r="P20" s="89"/>
      <c r="Q20" s="89"/>
      <c r="R20" s="89"/>
      <c r="S20" s="89"/>
      <c r="T20" s="89"/>
      <c r="U20" s="89"/>
      <c r="V20" s="5" t="s">
        <v>124</v>
      </c>
      <c r="W20" s="6" t="s">
        <v>165</v>
      </c>
      <c r="X20" s="7">
        <v>13277</v>
      </c>
      <c r="Y20" s="5" t="s">
        <v>129</v>
      </c>
      <c r="Z20" s="5" t="s">
        <v>188</v>
      </c>
      <c r="AA20" s="5" t="s">
        <v>187</v>
      </c>
      <c r="AB20" s="5"/>
      <c r="AC20" s="5"/>
      <c r="AD20" s="1"/>
      <c r="AE20" s="1"/>
      <c r="AF20" s="5"/>
      <c r="AG20" s="5"/>
      <c r="AH20" s="1"/>
      <c r="AI20" s="2">
        <f t="shared" ref="AI20:AI22" si="0">$L$19-AE20+AD20+AH20</f>
        <v>23115</v>
      </c>
      <c r="AJ20" s="1">
        <f>1926.25+5137.7+2354.64</f>
        <v>9418.59</v>
      </c>
      <c r="AK20" s="1"/>
      <c r="AL20" s="2">
        <f t="shared" ref="AL20:AL88" si="1">AJ20+AK20</f>
        <v>9418.59</v>
      </c>
      <c r="AM20" s="104"/>
      <c r="AN20" s="104"/>
      <c r="AO20" s="104"/>
      <c r="AP20" s="104"/>
      <c r="AQ20" s="105"/>
      <c r="AR20" s="104"/>
      <c r="AS20" s="106"/>
      <c r="AT20" s="104"/>
      <c r="AU20" s="106"/>
      <c r="AV20" s="104"/>
      <c r="AW20" s="8"/>
      <c r="AX20" s="8"/>
      <c r="AY20" s="8"/>
      <c r="AZ20" s="8"/>
      <c r="BA20" s="8"/>
      <c r="BB20" s="8"/>
      <c r="BC20" s="8"/>
      <c r="BD20" s="8"/>
      <c r="BE20" s="8"/>
      <c r="BF20" s="8"/>
      <c r="BG20" s="8"/>
      <c r="BH20" s="8"/>
    </row>
    <row r="21" spans="1:60" x14ac:dyDescent="0.25">
      <c r="A21" s="90"/>
      <c r="B21" s="89"/>
      <c r="C21" s="91"/>
      <c r="D21" s="89"/>
      <c r="E21" s="89"/>
      <c r="F21" s="93"/>
      <c r="G21" s="95"/>
      <c r="H21" s="89"/>
      <c r="I21" s="93"/>
      <c r="J21" s="89"/>
      <c r="K21" s="89"/>
      <c r="L21" s="96"/>
      <c r="M21" s="95"/>
      <c r="N21" s="89"/>
      <c r="O21" s="89"/>
      <c r="P21" s="89"/>
      <c r="Q21" s="89"/>
      <c r="R21" s="89"/>
      <c r="S21" s="89"/>
      <c r="T21" s="89"/>
      <c r="U21" s="89"/>
      <c r="V21" s="5" t="s">
        <v>125</v>
      </c>
      <c r="W21" s="6" t="s">
        <v>266</v>
      </c>
      <c r="X21" s="7">
        <v>13516</v>
      </c>
      <c r="Y21" s="5" t="s">
        <v>131</v>
      </c>
      <c r="Z21" s="5" t="s">
        <v>187</v>
      </c>
      <c r="AA21" s="5" t="s">
        <v>267</v>
      </c>
      <c r="AB21" s="5"/>
      <c r="AC21" s="5"/>
      <c r="AD21" s="1">
        <v>5140.78</v>
      </c>
      <c r="AE21" s="1"/>
      <c r="AF21" s="5"/>
      <c r="AG21" s="5"/>
      <c r="AH21" s="1"/>
      <c r="AI21" s="2">
        <f t="shared" si="0"/>
        <v>28255.78</v>
      </c>
      <c r="AJ21" s="1">
        <f>4709.39+2354.64+2354.64+2354.64+2354.64+2354.64+2354.64</f>
        <v>18837.23</v>
      </c>
      <c r="AK21" s="1">
        <f>2354.64+2354.64+2566.59+2142.68</f>
        <v>9418.5499999999993</v>
      </c>
      <c r="AL21" s="2">
        <f t="shared" si="1"/>
        <v>28255.78</v>
      </c>
      <c r="AM21" s="5"/>
      <c r="AN21" s="5"/>
      <c r="AO21" s="5"/>
      <c r="AP21" s="5"/>
      <c r="AQ21" s="8"/>
      <c r="AR21" s="5"/>
      <c r="AS21" s="7"/>
      <c r="AT21" s="5"/>
      <c r="AU21" s="7"/>
      <c r="AV21" s="5"/>
      <c r="AW21" s="8"/>
      <c r="AX21" s="8"/>
      <c r="AY21" s="8"/>
      <c r="AZ21" s="8"/>
      <c r="BA21" s="8"/>
      <c r="BB21" s="8"/>
      <c r="BC21" s="8"/>
      <c r="BD21" s="8"/>
      <c r="BE21" s="8"/>
      <c r="BF21" s="8"/>
      <c r="BG21" s="8"/>
      <c r="BH21" s="8"/>
    </row>
    <row r="22" spans="1:60" x14ac:dyDescent="0.25">
      <c r="A22" s="84"/>
      <c r="B22" s="76"/>
      <c r="C22" s="86"/>
      <c r="D22" s="76"/>
      <c r="E22" s="76"/>
      <c r="F22" s="94"/>
      <c r="G22" s="82"/>
      <c r="H22" s="76"/>
      <c r="I22" s="94"/>
      <c r="J22" s="76"/>
      <c r="K22" s="76"/>
      <c r="L22" s="80"/>
      <c r="M22" s="82"/>
      <c r="N22" s="76"/>
      <c r="O22" s="76"/>
      <c r="P22" s="76"/>
      <c r="Q22" s="76"/>
      <c r="R22" s="76"/>
      <c r="S22" s="76"/>
      <c r="T22" s="76"/>
      <c r="U22" s="76"/>
      <c r="V22" s="5" t="s">
        <v>126</v>
      </c>
      <c r="W22" s="6" t="s">
        <v>267</v>
      </c>
      <c r="X22" s="7">
        <v>13770</v>
      </c>
      <c r="Y22" s="5" t="s">
        <v>130</v>
      </c>
      <c r="Z22" s="5" t="s">
        <v>563</v>
      </c>
      <c r="AA22" s="5" t="s">
        <v>404</v>
      </c>
      <c r="AB22" s="33">
        <v>0.03</v>
      </c>
      <c r="AC22" s="5"/>
      <c r="AD22" s="1">
        <f>AI21*AB22</f>
        <v>847.6733999999999</v>
      </c>
      <c r="AE22" s="1"/>
      <c r="AF22" s="5"/>
      <c r="AG22" s="5"/>
      <c r="AH22" s="1"/>
      <c r="AI22" s="2">
        <f t="shared" si="0"/>
        <v>23962.6734</v>
      </c>
      <c r="AJ22" s="1"/>
      <c r="AK22" s="1">
        <f>2707.9+2425.29+2425.29+2425.29+2425.29</f>
        <v>12409.060000000001</v>
      </c>
      <c r="AL22" s="2">
        <f t="shared" si="1"/>
        <v>12409.060000000001</v>
      </c>
      <c r="AM22" s="5"/>
      <c r="AN22" s="5"/>
      <c r="AO22" s="5"/>
      <c r="AP22" s="5"/>
      <c r="AQ22" s="8"/>
      <c r="AR22" s="5"/>
      <c r="AS22" s="7"/>
      <c r="AT22" s="5"/>
      <c r="AU22" s="7"/>
      <c r="AV22" s="5"/>
      <c r="AW22" s="8"/>
      <c r="AX22" s="8"/>
      <c r="AY22" s="8"/>
      <c r="AZ22" s="8"/>
      <c r="BA22" s="8"/>
      <c r="BB22" s="8"/>
      <c r="BC22" s="8"/>
      <c r="BD22" s="8"/>
      <c r="BE22" s="8"/>
      <c r="BF22" s="8"/>
      <c r="BG22" s="8"/>
      <c r="BH22" s="8"/>
    </row>
    <row r="23" spans="1:60" ht="38.25" x14ac:dyDescent="0.25">
      <c r="A23" s="83">
        <v>2</v>
      </c>
      <c r="B23" s="75" t="s">
        <v>150</v>
      </c>
      <c r="C23" s="85" t="s">
        <v>151</v>
      </c>
      <c r="D23" s="75" t="s">
        <v>135</v>
      </c>
      <c r="E23" s="75" t="s">
        <v>138</v>
      </c>
      <c r="F23" s="92" t="s">
        <v>152</v>
      </c>
      <c r="G23" s="81"/>
      <c r="H23" s="83" t="s">
        <v>153</v>
      </c>
      <c r="I23" s="92" t="s">
        <v>137</v>
      </c>
      <c r="J23" s="75" t="s">
        <v>154</v>
      </c>
      <c r="K23" s="75" t="s">
        <v>155</v>
      </c>
      <c r="L23" s="79">
        <v>350000</v>
      </c>
      <c r="M23" s="81">
        <v>13144</v>
      </c>
      <c r="N23" s="75" t="s">
        <v>155</v>
      </c>
      <c r="O23" s="77">
        <v>44807</v>
      </c>
      <c r="P23" s="75">
        <v>1500</v>
      </c>
      <c r="Q23" s="75"/>
      <c r="R23" s="75"/>
      <c r="S23" s="75"/>
      <c r="T23" s="75" t="s">
        <v>122</v>
      </c>
      <c r="U23" s="75" t="s">
        <v>174</v>
      </c>
      <c r="V23" s="5" t="s">
        <v>124</v>
      </c>
      <c r="W23" s="6" t="s">
        <v>222</v>
      </c>
      <c r="X23" s="7">
        <v>13389</v>
      </c>
      <c r="Y23" s="5" t="s">
        <v>129</v>
      </c>
      <c r="Z23" s="5" t="s">
        <v>223</v>
      </c>
      <c r="AA23" s="5" t="s">
        <v>224</v>
      </c>
      <c r="AB23" s="5"/>
      <c r="AC23" s="5"/>
      <c r="AD23" s="1"/>
      <c r="AE23" s="1"/>
      <c r="AF23" s="5"/>
      <c r="AG23" s="5"/>
      <c r="AH23" s="1"/>
      <c r="AI23" s="79">
        <f>$L$23-AE23+AD23+AH23</f>
        <v>350000</v>
      </c>
      <c r="AJ23" s="1">
        <f>174.51+3902.31</f>
        <v>4076.8199999999997</v>
      </c>
      <c r="AK23" s="1"/>
      <c r="AL23" s="2">
        <f t="shared" si="1"/>
        <v>4076.8199999999997</v>
      </c>
      <c r="AM23" s="5"/>
      <c r="AN23" s="5"/>
      <c r="AO23" s="5"/>
      <c r="AP23" s="5"/>
      <c r="AQ23" s="8"/>
      <c r="AR23" s="5" t="s">
        <v>146</v>
      </c>
      <c r="AS23" s="7">
        <v>13124</v>
      </c>
      <c r="AT23" s="5" t="s">
        <v>147</v>
      </c>
      <c r="AU23" s="7">
        <v>13124</v>
      </c>
      <c r="AV23" s="5" t="s">
        <v>147</v>
      </c>
      <c r="AW23" s="8"/>
      <c r="AX23" s="8"/>
      <c r="AY23" s="8"/>
      <c r="AZ23" s="8"/>
      <c r="BA23" s="8"/>
      <c r="BB23" s="8"/>
      <c r="BC23" s="8"/>
      <c r="BD23" s="8"/>
      <c r="BE23" s="8"/>
      <c r="BF23" s="8"/>
      <c r="BG23" s="8"/>
      <c r="BH23" s="8"/>
    </row>
    <row r="24" spans="1:60" x14ac:dyDescent="0.25">
      <c r="A24" s="90"/>
      <c r="B24" s="89"/>
      <c r="C24" s="91"/>
      <c r="D24" s="89"/>
      <c r="E24" s="89"/>
      <c r="F24" s="93"/>
      <c r="G24" s="95"/>
      <c r="H24" s="90"/>
      <c r="I24" s="93"/>
      <c r="J24" s="89"/>
      <c r="K24" s="89"/>
      <c r="L24" s="96"/>
      <c r="M24" s="95"/>
      <c r="N24" s="89"/>
      <c r="O24" s="99"/>
      <c r="P24" s="89"/>
      <c r="Q24" s="89"/>
      <c r="R24" s="89"/>
      <c r="S24" s="89"/>
      <c r="T24" s="89"/>
      <c r="U24" s="89"/>
      <c r="V24" s="5" t="s">
        <v>125</v>
      </c>
      <c r="W24" s="6" t="s">
        <v>353</v>
      </c>
      <c r="X24" s="7">
        <v>13602</v>
      </c>
      <c r="Y24" s="5" t="s">
        <v>129</v>
      </c>
      <c r="Z24" s="6" t="s">
        <v>364</v>
      </c>
      <c r="AA24" s="6" t="s">
        <v>375</v>
      </c>
      <c r="AB24" s="5"/>
      <c r="AC24" s="5"/>
      <c r="AD24" s="1"/>
      <c r="AE24" s="1"/>
      <c r="AF24" s="5"/>
      <c r="AG24" s="5"/>
      <c r="AH24" s="1"/>
      <c r="AI24" s="96"/>
      <c r="AJ24" s="1"/>
      <c r="AK24" s="1"/>
      <c r="AL24" s="2">
        <f t="shared" si="1"/>
        <v>0</v>
      </c>
      <c r="AM24" s="5"/>
      <c r="AN24" s="5"/>
      <c r="AO24" s="5"/>
      <c r="AP24" s="5"/>
      <c r="AQ24" s="8"/>
      <c r="AR24" s="5"/>
      <c r="AS24" s="7"/>
      <c r="AT24" s="5"/>
      <c r="AU24" s="7"/>
      <c r="AV24" s="5"/>
      <c r="AW24" s="8"/>
      <c r="AX24" s="8"/>
      <c r="AY24" s="8"/>
      <c r="AZ24" s="8"/>
      <c r="BA24" s="8"/>
      <c r="BB24" s="8"/>
      <c r="BC24" s="8"/>
      <c r="BD24" s="8"/>
      <c r="BE24" s="8"/>
      <c r="BF24" s="8"/>
      <c r="BG24" s="8"/>
      <c r="BH24" s="8"/>
    </row>
    <row r="25" spans="1:60" x14ac:dyDescent="0.25">
      <c r="A25" s="84"/>
      <c r="B25" s="76"/>
      <c r="C25" s="86"/>
      <c r="D25" s="76"/>
      <c r="E25" s="76"/>
      <c r="F25" s="94"/>
      <c r="G25" s="82"/>
      <c r="H25" s="84"/>
      <c r="I25" s="94"/>
      <c r="J25" s="76"/>
      <c r="K25" s="76"/>
      <c r="L25" s="80"/>
      <c r="M25" s="82"/>
      <c r="N25" s="76"/>
      <c r="O25" s="78"/>
      <c r="P25" s="76"/>
      <c r="Q25" s="76"/>
      <c r="R25" s="76"/>
      <c r="S25" s="76"/>
      <c r="T25" s="76"/>
      <c r="U25" s="76"/>
      <c r="V25" s="5" t="s">
        <v>126</v>
      </c>
      <c r="W25" s="6" t="s">
        <v>618</v>
      </c>
      <c r="X25" s="7">
        <v>13819</v>
      </c>
      <c r="Y25" s="5" t="s">
        <v>129</v>
      </c>
      <c r="Z25" s="6" t="s">
        <v>619</v>
      </c>
      <c r="AA25" s="6" t="s">
        <v>620</v>
      </c>
      <c r="AB25" s="5"/>
      <c r="AC25" s="5"/>
      <c r="AD25" s="1"/>
      <c r="AE25" s="1"/>
      <c r="AF25" s="5"/>
      <c r="AG25" s="5"/>
      <c r="AH25" s="1"/>
      <c r="AI25" s="80"/>
      <c r="AJ25" s="1">
        <f>151083.36+311.18+2048+3584.09+3402.46+754.6+1709.4+3080+86921.52+3280.2</f>
        <v>256174.81</v>
      </c>
      <c r="AK25" s="1">
        <f>7147+1155+1440.07+329.11+152693.4+14227.78+5157.32+7302.4+3005.5</f>
        <v>192457.58</v>
      </c>
      <c r="AL25" s="2">
        <f t="shared" si="1"/>
        <v>448632.39</v>
      </c>
      <c r="AM25" s="5"/>
      <c r="AN25" s="5"/>
      <c r="AO25" s="5"/>
      <c r="AP25" s="5"/>
      <c r="AQ25" s="8"/>
      <c r="AR25" s="5"/>
      <c r="AS25" s="7"/>
      <c r="AT25" s="5"/>
      <c r="AU25" s="7"/>
      <c r="AV25" s="5"/>
      <c r="AW25" s="8"/>
      <c r="AX25" s="8"/>
      <c r="AY25" s="8"/>
      <c r="AZ25" s="8"/>
      <c r="BA25" s="8"/>
      <c r="BB25" s="8"/>
      <c r="BC25" s="8"/>
      <c r="BD25" s="8"/>
      <c r="BE25" s="8"/>
      <c r="BF25" s="8"/>
      <c r="BG25" s="8"/>
      <c r="BH25" s="8"/>
    </row>
    <row r="26" spans="1:60" ht="38.25" x14ac:dyDescent="0.25">
      <c r="A26" s="83">
        <v>3</v>
      </c>
      <c r="B26" s="75" t="s">
        <v>156</v>
      </c>
      <c r="C26" s="85" t="s">
        <v>157</v>
      </c>
      <c r="D26" s="75" t="s">
        <v>127</v>
      </c>
      <c r="E26" s="75" t="s">
        <v>138</v>
      </c>
      <c r="F26" s="92" t="s">
        <v>324</v>
      </c>
      <c r="G26" s="81">
        <v>12937</v>
      </c>
      <c r="H26" s="75" t="s">
        <v>158</v>
      </c>
      <c r="I26" s="92" t="s">
        <v>159</v>
      </c>
      <c r="J26" s="75" t="s">
        <v>160</v>
      </c>
      <c r="K26" s="75" t="s">
        <v>161</v>
      </c>
      <c r="L26" s="79">
        <v>255000</v>
      </c>
      <c r="M26" s="81">
        <v>13149</v>
      </c>
      <c r="N26" s="75" t="s">
        <v>161</v>
      </c>
      <c r="O26" s="75" t="s">
        <v>162</v>
      </c>
      <c r="P26" s="75">
        <v>1500</v>
      </c>
      <c r="Q26" s="75"/>
      <c r="R26" s="75"/>
      <c r="S26" s="75"/>
      <c r="T26" s="75" t="s">
        <v>122</v>
      </c>
      <c r="U26" s="75" t="s">
        <v>174</v>
      </c>
      <c r="V26" s="5" t="s">
        <v>124</v>
      </c>
      <c r="W26" s="6" t="s">
        <v>354</v>
      </c>
      <c r="X26" s="7">
        <v>13391</v>
      </c>
      <c r="Y26" s="5" t="s">
        <v>129</v>
      </c>
      <c r="Z26" s="6" t="s">
        <v>365</v>
      </c>
      <c r="AA26" s="6" t="s">
        <v>366</v>
      </c>
      <c r="AB26" s="5"/>
      <c r="AC26" s="5"/>
      <c r="AD26" s="1"/>
      <c r="AE26" s="1"/>
      <c r="AF26" s="5"/>
      <c r="AG26" s="5"/>
      <c r="AH26" s="1"/>
      <c r="AI26" s="2">
        <f>$L$26-AE26+AD26+AH26</f>
        <v>255000</v>
      </c>
      <c r="AJ26" s="1">
        <f>18909.2+19247.6+18450+35567.3+18922+14818+12853.5+12538</f>
        <v>151305.60000000001</v>
      </c>
      <c r="AK26" s="1"/>
      <c r="AL26" s="2">
        <f t="shared" si="1"/>
        <v>151305.60000000001</v>
      </c>
      <c r="AM26" s="5" t="s">
        <v>139</v>
      </c>
      <c r="AN26" s="7">
        <v>12988</v>
      </c>
      <c r="AO26" s="5" t="s">
        <v>163</v>
      </c>
      <c r="AP26" s="7">
        <v>12988</v>
      </c>
      <c r="AQ26" s="8"/>
      <c r="AR26" s="8"/>
      <c r="AS26" s="8"/>
      <c r="AT26" s="8"/>
      <c r="AU26" s="8"/>
      <c r="AV26" s="8"/>
      <c r="AW26" s="8"/>
      <c r="AX26" s="8"/>
      <c r="AY26" s="8"/>
      <c r="AZ26" s="8"/>
      <c r="BA26" s="8"/>
      <c r="BB26" s="8"/>
      <c r="BC26" s="8"/>
      <c r="BD26" s="8"/>
      <c r="BE26" s="8"/>
      <c r="BF26" s="8"/>
      <c r="BG26" s="8"/>
      <c r="BH26" s="8"/>
    </row>
    <row r="27" spans="1:60" x14ac:dyDescent="0.25">
      <c r="A27" s="90"/>
      <c r="B27" s="89"/>
      <c r="C27" s="91"/>
      <c r="D27" s="89"/>
      <c r="E27" s="89"/>
      <c r="F27" s="93"/>
      <c r="G27" s="95"/>
      <c r="H27" s="89"/>
      <c r="I27" s="93"/>
      <c r="J27" s="89"/>
      <c r="K27" s="89"/>
      <c r="L27" s="96"/>
      <c r="M27" s="95"/>
      <c r="N27" s="89"/>
      <c r="O27" s="89"/>
      <c r="P27" s="89"/>
      <c r="Q27" s="89"/>
      <c r="R27" s="89"/>
      <c r="S27" s="89"/>
      <c r="T27" s="89"/>
      <c r="U27" s="89"/>
      <c r="V27" s="5" t="s">
        <v>125</v>
      </c>
      <c r="W27" s="6" t="s">
        <v>355</v>
      </c>
      <c r="X27" s="7">
        <v>13658</v>
      </c>
      <c r="Y27" s="5" t="s">
        <v>129</v>
      </c>
      <c r="Z27" s="6" t="s">
        <v>366</v>
      </c>
      <c r="AA27" s="6" t="s">
        <v>621</v>
      </c>
      <c r="AB27" s="5"/>
      <c r="AC27" s="5"/>
      <c r="AD27" s="1"/>
      <c r="AE27" s="1"/>
      <c r="AF27" s="5"/>
      <c r="AG27" s="5"/>
      <c r="AH27" s="1"/>
      <c r="AI27" s="2"/>
      <c r="AJ27" s="1"/>
      <c r="AK27" s="1"/>
      <c r="AL27" s="2"/>
      <c r="AM27" s="5"/>
      <c r="AN27" s="7"/>
      <c r="AO27" s="5"/>
      <c r="AP27" s="7"/>
      <c r="AQ27" s="8"/>
      <c r="AR27" s="8"/>
      <c r="AS27" s="8"/>
      <c r="AT27" s="8"/>
      <c r="AU27" s="8"/>
      <c r="AV27" s="8"/>
      <c r="AW27" s="8"/>
      <c r="AX27" s="8"/>
      <c r="AY27" s="8"/>
      <c r="AZ27" s="8"/>
      <c r="BA27" s="8"/>
      <c r="BB27" s="8"/>
      <c r="BC27" s="8"/>
      <c r="BD27" s="8"/>
      <c r="BE27" s="8"/>
      <c r="BF27" s="8"/>
      <c r="BG27" s="8"/>
      <c r="BH27" s="8"/>
    </row>
    <row r="28" spans="1:60" x14ac:dyDescent="0.25">
      <c r="A28" s="84"/>
      <c r="B28" s="76"/>
      <c r="C28" s="86"/>
      <c r="D28" s="76"/>
      <c r="E28" s="76"/>
      <c r="F28" s="94"/>
      <c r="G28" s="82"/>
      <c r="H28" s="76"/>
      <c r="I28" s="94"/>
      <c r="J28" s="76"/>
      <c r="K28" s="76"/>
      <c r="L28" s="80"/>
      <c r="M28" s="82"/>
      <c r="N28" s="76"/>
      <c r="O28" s="76"/>
      <c r="P28" s="76"/>
      <c r="Q28" s="76"/>
      <c r="R28" s="76"/>
      <c r="S28" s="76"/>
      <c r="T28" s="76"/>
      <c r="U28" s="76"/>
      <c r="V28" s="5" t="s">
        <v>126</v>
      </c>
      <c r="W28" s="6" t="s">
        <v>633</v>
      </c>
      <c r="X28" s="7">
        <v>13882</v>
      </c>
      <c r="Y28" s="5" t="s">
        <v>129</v>
      </c>
      <c r="Z28" s="6" t="s">
        <v>634</v>
      </c>
      <c r="AA28" s="6" t="s">
        <v>635</v>
      </c>
      <c r="AB28" s="5"/>
      <c r="AC28" s="5"/>
      <c r="AD28" s="1"/>
      <c r="AE28" s="1"/>
      <c r="AF28" s="5"/>
      <c r="AG28" s="5"/>
      <c r="AH28" s="1"/>
      <c r="AI28" s="2">
        <f>$L$26-AE28+AD28+AH28</f>
        <v>255000</v>
      </c>
      <c r="AJ28" s="1">
        <f>24634+12787.6</f>
        <v>37421.599999999999</v>
      </c>
      <c r="AK28" s="1">
        <f>21015.65+20864.4+35594.55+39361.6+20069.2+16027.95</f>
        <v>152933.35000000003</v>
      </c>
      <c r="AL28" s="2">
        <f t="shared" si="1"/>
        <v>190354.95000000004</v>
      </c>
      <c r="AM28" s="5"/>
      <c r="AN28" s="7"/>
      <c r="AO28" s="5"/>
      <c r="AP28" s="7"/>
      <c r="AQ28" s="8"/>
      <c r="AR28" s="8"/>
      <c r="AS28" s="8"/>
      <c r="AT28" s="8"/>
      <c r="AU28" s="8"/>
      <c r="AV28" s="8"/>
      <c r="AW28" s="8"/>
      <c r="AX28" s="8"/>
      <c r="AY28" s="8"/>
      <c r="AZ28" s="8"/>
      <c r="BA28" s="8"/>
      <c r="BB28" s="8"/>
      <c r="BC28" s="8"/>
      <c r="BD28" s="8"/>
      <c r="BE28" s="8"/>
      <c r="BF28" s="8"/>
      <c r="BG28" s="8"/>
      <c r="BH28" s="8"/>
    </row>
    <row r="29" spans="1:60" ht="51" x14ac:dyDescent="0.25">
      <c r="A29" s="83">
        <v>4</v>
      </c>
      <c r="B29" s="75" t="s">
        <v>178</v>
      </c>
      <c r="C29" s="85" t="s">
        <v>179</v>
      </c>
      <c r="D29" s="75" t="s">
        <v>127</v>
      </c>
      <c r="E29" s="75" t="s">
        <v>138</v>
      </c>
      <c r="F29" s="92" t="s">
        <v>180</v>
      </c>
      <c r="G29" s="81">
        <v>12891</v>
      </c>
      <c r="H29" s="83" t="s">
        <v>176</v>
      </c>
      <c r="I29" s="92" t="s">
        <v>148</v>
      </c>
      <c r="J29" s="75" t="s">
        <v>149</v>
      </c>
      <c r="K29" s="75" t="s">
        <v>181</v>
      </c>
      <c r="L29" s="79">
        <v>242709.72</v>
      </c>
      <c r="M29" s="81">
        <v>13182</v>
      </c>
      <c r="N29" s="75" t="s">
        <v>177</v>
      </c>
      <c r="O29" s="75" t="s">
        <v>185</v>
      </c>
      <c r="P29" s="75">
        <v>1500</v>
      </c>
      <c r="Q29" s="75"/>
      <c r="R29" s="75"/>
      <c r="S29" s="75"/>
      <c r="T29" s="75" t="s">
        <v>175</v>
      </c>
      <c r="U29" s="75" t="s">
        <v>174</v>
      </c>
      <c r="V29" s="5" t="s">
        <v>124</v>
      </c>
      <c r="W29" s="6" t="s">
        <v>356</v>
      </c>
      <c r="X29" s="7">
        <v>13311</v>
      </c>
      <c r="Y29" s="5" t="s">
        <v>131</v>
      </c>
      <c r="Z29" s="5" t="s">
        <v>177</v>
      </c>
      <c r="AA29" s="5" t="s">
        <v>215</v>
      </c>
      <c r="AB29" s="34">
        <v>0.21440000000000001</v>
      </c>
      <c r="AC29" s="5"/>
      <c r="AD29" s="1">
        <f>AB29*L29</f>
        <v>52036.963968000004</v>
      </c>
      <c r="AE29" s="1"/>
      <c r="AF29" s="35"/>
      <c r="AG29" s="5"/>
      <c r="AH29" s="1"/>
      <c r="AI29" s="2">
        <f>$L$29-AE29+AD29+AH29</f>
        <v>294746.683968</v>
      </c>
      <c r="AJ29" s="1">
        <v>0</v>
      </c>
      <c r="AK29" s="1">
        <v>30636.63</v>
      </c>
      <c r="AL29" s="2">
        <f t="shared" si="1"/>
        <v>30636.63</v>
      </c>
      <c r="AM29" s="5" t="s">
        <v>182</v>
      </c>
      <c r="AN29" s="7">
        <v>12944</v>
      </c>
      <c r="AO29" s="5" t="s">
        <v>183</v>
      </c>
      <c r="AP29" s="7">
        <v>13172</v>
      </c>
      <c r="AQ29" s="8"/>
      <c r="AR29" s="5"/>
      <c r="AS29" s="7"/>
      <c r="AT29" s="5"/>
      <c r="AU29" s="7"/>
      <c r="AV29" s="5"/>
      <c r="AW29" s="8"/>
      <c r="AX29" s="8"/>
      <c r="AY29" s="8"/>
      <c r="AZ29" s="8"/>
      <c r="BA29" s="8"/>
      <c r="BB29" s="8"/>
      <c r="BC29" s="8"/>
      <c r="BD29" s="8"/>
      <c r="BE29" s="8"/>
      <c r="BF29" s="8"/>
      <c r="BG29" s="8"/>
      <c r="BH29" s="8"/>
    </row>
    <row r="30" spans="1:60" x14ac:dyDescent="0.25">
      <c r="A30" s="90"/>
      <c r="B30" s="89"/>
      <c r="C30" s="91"/>
      <c r="D30" s="89"/>
      <c r="E30" s="89"/>
      <c r="F30" s="93"/>
      <c r="G30" s="95"/>
      <c r="H30" s="90"/>
      <c r="I30" s="93"/>
      <c r="J30" s="89"/>
      <c r="K30" s="89"/>
      <c r="L30" s="96"/>
      <c r="M30" s="95"/>
      <c r="N30" s="89"/>
      <c r="O30" s="89"/>
      <c r="P30" s="89"/>
      <c r="Q30" s="89"/>
      <c r="R30" s="89"/>
      <c r="S30" s="89"/>
      <c r="T30" s="89"/>
      <c r="U30" s="89"/>
      <c r="V30" s="5" t="s">
        <v>125</v>
      </c>
      <c r="W30" s="6" t="s">
        <v>225</v>
      </c>
      <c r="X30" s="7">
        <v>13417</v>
      </c>
      <c r="Y30" s="5" t="s">
        <v>129</v>
      </c>
      <c r="Z30" s="5" t="s">
        <v>185</v>
      </c>
      <c r="AA30" s="5" t="s">
        <v>215</v>
      </c>
      <c r="AB30" s="34"/>
      <c r="AC30" s="5"/>
      <c r="AD30" s="1"/>
      <c r="AE30" s="1"/>
      <c r="AF30" s="5"/>
      <c r="AG30" s="5"/>
      <c r="AH30" s="1"/>
      <c r="AI30" s="2">
        <f t="shared" ref="AI30:AI32" si="2">$L$29-AE30+AD30+AH30</f>
        <v>242709.72</v>
      </c>
      <c r="AJ30" s="1">
        <f>22790.38+23031.96+23031.96+23031.96+23031.96+23031.96+23031.96+22972.41+27599.55+29509.35</f>
        <v>241063.44999999995</v>
      </c>
      <c r="AK30" s="1"/>
      <c r="AL30" s="2">
        <f t="shared" si="1"/>
        <v>241063.44999999995</v>
      </c>
      <c r="AM30" s="5"/>
      <c r="AN30" s="7"/>
      <c r="AO30" s="5"/>
      <c r="AP30" s="7"/>
      <c r="AQ30" s="8"/>
      <c r="AR30" s="5"/>
      <c r="AS30" s="7"/>
      <c r="AT30" s="5"/>
      <c r="AU30" s="7"/>
      <c r="AV30" s="5"/>
      <c r="AW30" s="8"/>
      <c r="AX30" s="8"/>
      <c r="AY30" s="8"/>
      <c r="AZ30" s="8"/>
      <c r="BA30" s="8"/>
      <c r="BB30" s="8"/>
      <c r="BC30" s="8"/>
      <c r="BD30" s="8"/>
      <c r="BE30" s="8"/>
      <c r="BF30" s="8"/>
      <c r="BG30" s="8"/>
      <c r="BH30" s="8"/>
    </row>
    <row r="31" spans="1:60" x14ac:dyDescent="0.25">
      <c r="A31" s="90"/>
      <c r="B31" s="89"/>
      <c r="C31" s="91"/>
      <c r="D31" s="89"/>
      <c r="E31" s="89"/>
      <c r="F31" s="93"/>
      <c r="G31" s="95"/>
      <c r="H31" s="90"/>
      <c r="I31" s="93"/>
      <c r="J31" s="89"/>
      <c r="K31" s="89"/>
      <c r="L31" s="96"/>
      <c r="M31" s="95"/>
      <c r="N31" s="89"/>
      <c r="O31" s="89"/>
      <c r="P31" s="89"/>
      <c r="Q31" s="89"/>
      <c r="R31" s="89"/>
      <c r="S31" s="89"/>
      <c r="T31" s="89"/>
      <c r="U31" s="89"/>
      <c r="V31" s="5" t="s">
        <v>126</v>
      </c>
      <c r="W31" s="6" t="s">
        <v>349</v>
      </c>
      <c r="X31" s="7">
        <v>13602</v>
      </c>
      <c r="Y31" s="5" t="s">
        <v>131</v>
      </c>
      <c r="Z31" s="5" t="s">
        <v>185</v>
      </c>
      <c r="AA31" s="5" t="s">
        <v>215</v>
      </c>
      <c r="AB31" s="34">
        <v>0.1676</v>
      </c>
      <c r="AC31" s="5"/>
      <c r="AD31" s="1">
        <v>59368.08</v>
      </c>
      <c r="AE31" s="1"/>
      <c r="AF31" s="5"/>
      <c r="AG31" s="5"/>
      <c r="AH31" s="1"/>
      <c r="AI31" s="2">
        <f t="shared" si="2"/>
        <v>302077.8</v>
      </c>
      <c r="AJ31" s="1"/>
      <c r="AK31" s="1"/>
      <c r="AL31" s="2">
        <f t="shared" si="1"/>
        <v>0</v>
      </c>
      <c r="AM31" s="5"/>
      <c r="AN31" s="7"/>
      <c r="AO31" s="5"/>
      <c r="AP31" s="7"/>
      <c r="AQ31" s="8"/>
      <c r="AR31" s="5"/>
      <c r="AS31" s="7"/>
      <c r="AT31" s="5"/>
      <c r="AU31" s="7"/>
      <c r="AV31" s="5"/>
      <c r="AW31" s="8"/>
      <c r="AX31" s="8"/>
      <c r="AY31" s="8"/>
      <c r="AZ31" s="8"/>
      <c r="BA31" s="8"/>
      <c r="BB31" s="8"/>
      <c r="BC31" s="8"/>
      <c r="BD31" s="8"/>
      <c r="BE31" s="8"/>
      <c r="BF31" s="8"/>
      <c r="BG31" s="8"/>
      <c r="BH31" s="8"/>
    </row>
    <row r="32" spans="1:60" x14ac:dyDescent="0.25">
      <c r="A32" s="84"/>
      <c r="B32" s="76"/>
      <c r="C32" s="86"/>
      <c r="D32" s="76"/>
      <c r="E32" s="76"/>
      <c r="F32" s="94"/>
      <c r="G32" s="82"/>
      <c r="H32" s="84"/>
      <c r="I32" s="94"/>
      <c r="J32" s="76"/>
      <c r="K32" s="76"/>
      <c r="L32" s="80"/>
      <c r="M32" s="82"/>
      <c r="N32" s="76"/>
      <c r="O32" s="76"/>
      <c r="P32" s="76"/>
      <c r="Q32" s="76"/>
      <c r="R32" s="76"/>
      <c r="S32" s="76"/>
      <c r="T32" s="76"/>
      <c r="U32" s="76"/>
      <c r="V32" s="5" t="s">
        <v>293</v>
      </c>
      <c r="W32" s="6" t="s">
        <v>350</v>
      </c>
      <c r="X32" s="7">
        <v>13674</v>
      </c>
      <c r="Y32" s="5" t="s">
        <v>348</v>
      </c>
      <c r="Z32" s="5" t="s">
        <v>234</v>
      </c>
      <c r="AA32" s="5" t="s">
        <v>351</v>
      </c>
      <c r="AB32" s="34">
        <v>3.8199999999999998E-2</v>
      </c>
      <c r="AC32" s="5"/>
      <c r="AD32" s="1">
        <v>13527.36</v>
      </c>
      <c r="AE32" s="1"/>
      <c r="AF32" s="5"/>
      <c r="AG32" s="5"/>
      <c r="AH32" s="1"/>
      <c r="AI32" s="2">
        <f t="shared" si="2"/>
        <v>256237.08000000002</v>
      </c>
      <c r="AJ32" s="1">
        <v>60145.98</v>
      </c>
      <c r="AK32" s="1">
        <f>30636.63+30636.63+30636.63+30636.63+30636.63+30636.63+30636.63</f>
        <v>214456.41</v>
      </c>
      <c r="AL32" s="2">
        <f t="shared" si="1"/>
        <v>274602.39</v>
      </c>
      <c r="AM32" s="5"/>
      <c r="AN32" s="7"/>
      <c r="AO32" s="5"/>
      <c r="AP32" s="7"/>
      <c r="AQ32" s="8"/>
      <c r="AR32" s="5"/>
      <c r="AS32" s="7"/>
      <c r="AT32" s="5"/>
      <c r="AU32" s="7"/>
      <c r="AV32" s="5"/>
      <c r="AW32" s="8"/>
      <c r="AX32" s="8"/>
      <c r="AY32" s="8"/>
      <c r="AZ32" s="8"/>
      <c r="BA32" s="8"/>
      <c r="BB32" s="8"/>
      <c r="BC32" s="8"/>
      <c r="BD32" s="8"/>
      <c r="BE32" s="8"/>
      <c r="BF32" s="8"/>
      <c r="BG32" s="8"/>
      <c r="BH32" s="8"/>
    </row>
    <row r="33" spans="1:60" x14ac:dyDescent="0.25">
      <c r="A33" s="83">
        <v>5</v>
      </c>
      <c r="B33" s="75" t="s">
        <v>167</v>
      </c>
      <c r="C33" s="85" t="s">
        <v>168</v>
      </c>
      <c r="D33" s="75" t="s">
        <v>132</v>
      </c>
      <c r="E33" s="75" t="s">
        <v>138</v>
      </c>
      <c r="F33" s="92" t="s">
        <v>128</v>
      </c>
      <c r="G33" s="81">
        <v>13123</v>
      </c>
      <c r="H33" s="83" t="s">
        <v>169</v>
      </c>
      <c r="I33" s="92" t="s">
        <v>170</v>
      </c>
      <c r="J33" s="75" t="s">
        <v>171</v>
      </c>
      <c r="K33" s="75" t="s">
        <v>172</v>
      </c>
      <c r="L33" s="79">
        <v>4090270.8</v>
      </c>
      <c r="M33" s="81">
        <v>13225</v>
      </c>
      <c r="N33" s="77">
        <v>44603</v>
      </c>
      <c r="O33" s="77">
        <v>44968</v>
      </c>
      <c r="P33" s="75">
        <v>1500</v>
      </c>
      <c r="Q33" s="75"/>
      <c r="R33" s="75"/>
      <c r="S33" s="75"/>
      <c r="T33" s="75" t="s">
        <v>173</v>
      </c>
      <c r="U33" s="75" t="s">
        <v>174</v>
      </c>
      <c r="V33" s="5"/>
      <c r="W33" s="6"/>
      <c r="X33" s="5"/>
      <c r="Y33" s="5"/>
      <c r="Z33" s="5"/>
      <c r="AA33" s="5"/>
      <c r="AB33" s="34"/>
      <c r="AC33" s="5"/>
      <c r="AD33" s="15"/>
      <c r="AE33" s="1"/>
      <c r="AF33" s="5"/>
      <c r="AG33" s="5"/>
      <c r="AH33" s="1"/>
      <c r="AI33" s="2"/>
      <c r="AJ33" s="1"/>
      <c r="AK33" s="1"/>
      <c r="AL33" s="2">
        <f t="shared" si="1"/>
        <v>0</v>
      </c>
      <c r="AM33" s="5"/>
      <c r="AN33" s="35"/>
      <c r="AO33" s="5"/>
      <c r="AP33" s="5"/>
      <c r="AQ33" s="8"/>
      <c r="AR33" s="5"/>
      <c r="AS33" s="7"/>
      <c r="AT33" s="5"/>
      <c r="AU33" s="7"/>
      <c r="AV33" s="5"/>
      <c r="AW33" s="8"/>
      <c r="AX33" s="8"/>
      <c r="AY33" s="8"/>
      <c r="AZ33" s="8"/>
      <c r="BA33" s="8"/>
      <c r="BB33" s="8"/>
      <c r="BC33" s="8"/>
      <c r="BD33" s="8"/>
      <c r="BE33" s="8"/>
      <c r="BF33" s="8"/>
      <c r="BG33" s="8"/>
      <c r="BH33" s="8"/>
    </row>
    <row r="34" spans="1:60" x14ac:dyDescent="0.25">
      <c r="A34" s="90"/>
      <c r="B34" s="89"/>
      <c r="C34" s="91"/>
      <c r="D34" s="89"/>
      <c r="E34" s="89"/>
      <c r="F34" s="93"/>
      <c r="G34" s="95"/>
      <c r="H34" s="90"/>
      <c r="I34" s="93"/>
      <c r="J34" s="89"/>
      <c r="K34" s="89"/>
      <c r="L34" s="96"/>
      <c r="M34" s="95"/>
      <c r="N34" s="99"/>
      <c r="O34" s="99"/>
      <c r="P34" s="89"/>
      <c r="Q34" s="89"/>
      <c r="R34" s="89"/>
      <c r="S34" s="89"/>
      <c r="T34" s="89"/>
      <c r="U34" s="89"/>
      <c r="V34" s="5" t="s">
        <v>124</v>
      </c>
      <c r="W34" s="6" t="s">
        <v>357</v>
      </c>
      <c r="X34" s="7">
        <v>13340</v>
      </c>
      <c r="Y34" s="5" t="s">
        <v>131</v>
      </c>
      <c r="Z34" s="6" t="s">
        <v>357</v>
      </c>
      <c r="AA34" s="6" t="s">
        <v>374</v>
      </c>
      <c r="AB34" s="34">
        <v>0.22950000000000001</v>
      </c>
      <c r="AC34" s="5"/>
      <c r="AD34" s="15">
        <v>938629.68</v>
      </c>
      <c r="AE34" s="1"/>
      <c r="AF34" s="5"/>
      <c r="AG34" s="5"/>
      <c r="AH34" s="1"/>
      <c r="AI34" s="2">
        <f>$L$33-AE34+AD34+AH34</f>
        <v>5028900.4799999995</v>
      </c>
      <c r="AJ34" s="1"/>
      <c r="AK34" s="1"/>
      <c r="AL34" s="2">
        <f t="shared" si="1"/>
        <v>0</v>
      </c>
      <c r="AM34" s="5"/>
      <c r="AN34" s="35"/>
      <c r="AO34" s="5"/>
      <c r="AP34" s="5"/>
      <c r="AQ34" s="8"/>
      <c r="AR34" s="5"/>
      <c r="AS34" s="7"/>
      <c r="AT34" s="5"/>
      <c r="AU34" s="7"/>
      <c r="AV34" s="5"/>
      <c r="AW34" s="8"/>
      <c r="AX34" s="8"/>
      <c r="AY34" s="8"/>
      <c r="AZ34" s="8"/>
      <c r="BA34" s="8"/>
      <c r="BB34" s="8"/>
      <c r="BC34" s="8"/>
      <c r="BD34" s="8"/>
      <c r="BE34" s="8"/>
      <c r="BF34" s="8"/>
      <c r="BG34" s="8"/>
      <c r="BH34" s="8"/>
    </row>
    <row r="35" spans="1:60" x14ac:dyDescent="0.25">
      <c r="A35" s="90"/>
      <c r="B35" s="89"/>
      <c r="C35" s="91"/>
      <c r="D35" s="89"/>
      <c r="E35" s="89"/>
      <c r="F35" s="93"/>
      <c r="G35" s="95"/>
      <c r="H35" s="90"/>
      <c r="I35" s="93"/>
      <c r="J35" s="89"/>
      <c r="K35" s="89"/>
      <c r="L35" s="96"/>
      <c r="M35" s="95"/>
      <c r="N35" s="99"/>
      <c r="O35" s="99"/>
      <c r="P35" s="89"/>
      <c r="Q35" s="89"/>
      <c r="R35" s="89"/>
      <c r="S35" s="89"/>
      <c r="T35" s="89"/>
      <c r="U35" s="89"/>
      <c r="V35" s="5" t="s">
        <v>125</v>
      </c>
      <c r="W35" s="6" t="s">
        <v>358</v>
      </c>
      <c r="X35" s="7">
        <v>13473</v>
      </c>
      <c r="Y35" s="5" t="s">
        <v>129</v>
      </c>
      <c r="Z35" s="6" t="s">
        <v>367</v>
      </c>
      <c r="AA35" s="6" t="s">
        <v>373</v>
      </c>
      <c r="AB35" s="34"/>
      <c r="AC35" s="5"/>
      <c r="AD35" s="15"/>
      <c r="AE35" s="1"/>
      <c r="AF35" s="5"/>
      <c r="AG35" s="5"/>
      <c r="AH35" s="1"/>
      <c r="AI35" s="2">
        <f>AI34-AE35+AD35+AH35</f>
        <v>5028900.4799999995</v>
      </c>
      <c r="AJ35" s="1"/>
      <c r="AK35" s="1"/>
      <c r="AL35" s="2">
        <f t="shared" si="1"/>
        <v>0</v>
      </c>
      <c r="AM35" s="5"/>
      <c r="AN35" s="5"/>
      <c r="AO35" s="5"/>
      <c r="AP35" s="5"/>
      <c r="AQ35" s="8"/>
      <c r="AR35" s="5"/>
      <c r="AS35" s="7"/>
      <c r="AT35" s="5"/>
      <c r="AU35" s="7"/>
      <c r="AV35" s="5"/>
      <c r="AW35" s="8"/>
      <c r="AX35" s="8"/>
      <c r="AY35" s="8"/>
      <c r="AZ35" s="8"/>
      <c r="BA35" s="8"/>
      <c r="BB35" s="8"/>
      <c r="BC35" s="8"/>
      <c r="BD35" s="8"/>
      <c r="BE35" s="8"/>
      <c r="BF35" s="8"/>
      <c r="BG35" s="8"/>
      <c r="BH35" s="8"/>
    </row>
    <row r="36" spans="1:60" x14ac:dyDescent="0.25">
      <c r="A36" s="90"/>
      <c r="B36" s="89"/>
      <c r="C36" s="91"/>
      <c r="D36" s="89"/>
      <c r="E36" s="89"/>
      <c r="F36" s="93"/>
      <c r="G36" s="95"/>
      <c r="H36" s="90"/>
      <c r="I36" s="93"/>
      <c r="J36" s="89"/>
      <c r="K36" s="89"/>
      <c r="L36" s="96"/>
      <c r="M36" s="95"/>
      <c r="N36" s="99"/>
      <c r="O36" s="99"/>
      <c r="P36" s="89"/>
      <c r="Q36" s="89"/>
      <c r="R36" s="89"/>
      <c r="S36" s="89"/>
      <c r="T36" s="89"/>
      <c r="U36" s="89"/>
      <c r="V36" s="5" t="s">
        <v>126</v>
      </c>
      <c r="W36" s="6" t="s">
        <v>359</v>
      </c>
      <c r="X36" s="7">
        <v>13561</v>
      </c>
      <c r="Y36" s="5" t="s">
        <v>131</v>
      </c>
      <c r="Z36" s="6" t="s">
        <v>367</v>
      </c>
      <c r="AA36" s="6" t="s">
        <v>373</v>
      </c>
      <c r="AB36" s="34"/>
      <c r="AC36" s="5"/>
      <c r="AD36" s="15"/>
      <c r="AE36" s="1"/>
      <c r="AF36" s="6">
        <v>45105</v>
      </c>
      <c r="AG36" s="34">
        <v>6.08E-2</v>
      </c>
      <c r="AH36" s="1">
        <v>305587.88</v>
      </c>
      <c r="AI36" s="2">
        <v>5334488.28</v>
      </c>
      <c r="AJ36" s="1">
        <f>2244978.25+377493.06+375773.08+379973.09+404292.5+834170.01</f>
        <v>4616679.99</v>
      </c>
      <c r="AK36" s="1">
        <f>438458.84</f>
        <v>438458.84</v>
      </c>
      <c r="AL36" s="2">
        <f t="shared" si="1"/>
        <v>5055138.83</v>
      </c>
      <c r="AM36" s="5"/>
      <c r="AN36" s="5"/>
      <c r="AO36" s="5"/>
      <c r="AP36" s="5"/>
      <c r="AQ36" s="8"/>
      <c r="AR36" s="5"/>
      <c r="AS36" s="7"/>
      <c r="AT36" s="5"/>
      <c r="AU36" s="7"/>
      <c r="AV36" s="5"/>
      <c r="AW36" s="8"/>
      <c r="AX36" s="8"/>
      <c r="AY36" s="8"/>
      <c r="AZ36" s="8"/>
      <c r="BA36" s="8"/>
      <c r="BB36" s="8"/>
      <c r="BC36" s="8"/>
      <c r="BD36" s="8"/>
      <c r="BE36" s="8"/>
      <c r="BF36" s="8"/>
      <c r="BG36" s="8"/>
      <c r="BH36" s="8"/>
    </row>
    <row r="37" spans="1:60" x14ac:dyDescent="0.25">
      <c r="A37" s="90"/>
      <c r="B37" s="89"/>
      <c r="C37" s="91"/>
      <c r="D37" s="89"/>
      <c r="E37" s="89"/>
      <c r="F37" s="93"/>
      <c r="G37" s="95"/>
      <c r="H37" s="90"/>
      <c r="I37" s="93"/>
      <c r="J37" s="89"/>
      <c r="K37" s="89"/>
      <c r="L37" s="96"/>
      <c r="M37" s="95"/>
      <c r="N37" s="99"/>
      <c r="O37" s="99"/>
      <c r="P37" s="89"/>
      <c r="Q37" s="89"/>
      <c r="R37" s="89"/>
      <c r="S37" s="89"/>
      <c r="T37" s="89"/>
      <c r="U37" s="89"/>
      <c r="V37" s="5" t="s">
        <v>293</v>
      </c>
      <c r="W37" s="6" t="s">
        <v>389</v>
      </c>
      <c r="X37" s="7">
        <v>13703</v>
      </c>
      <c r="Y37" s="5" t="s">
        <v>129</v>
      </c>
      <c r="Z37" s="6" t="s">
        <v>390</v>
      </c>
      <c r="AA37" s="6" t="s">
        <v>391</v>
      </c>
      <c r="AB37" s="34"/>
      <c r="AC37" s="5"/>
      <c r="AD37" s="15"/>
      <c r="AE37" s="1"/>
      <c r="AF37" s="6"/>
      <c r="AG37" s="34"/>
      <c r="AH37" s="1"/>
      <c r="AI37" s="2">
        <f>AI36-AE37+AD37+AH37</f>
        <v>5334488.28</v>
      </c>
      <c r="AJ37" s="1"/>
      <c r="AK37" s="1"/>
      <c r="AL37" s="2">
        <f t="shared" si="1"/>
        <v>0</v>
      </c>
      <c r="AM37" s="5"/>
      <c r="AN37" s="5"/>
      <c r="AO37" s="5"/>
      <c r="AP37" s="5"/>
      <c r="AQ37" s="8"/>
      <c r="AR37" s="5"/>
      <c r="AS37" s="7"/>
      <c r="AT37" s="5"/>
      <c r="AU37" s="7"/>
      <c r="AV37" s="5"/>
      <c r="AW37" s="8"/>
      <c r="AX37" s="8"/>
      <c r="AY37" s="8"/>
      <c r="AZ37" s="8"/>
      <c r="BA37" s="8"/>
      <c r="BB37" s="8"/>
      <c r="BC37" s="8"/>
      <c r="BD37" s="8"/>
      <c r="BE37" s="8"/>
      <c r="BF37" s="8"/>
      <c r="BG37" s="8"/>
      <c r="BH37" s="8"/>
    </row>
    <row r="38" spans="1:60" s="69" customFormat="1" x14ac:dyDescent="0.25">
      <c r="A38" s="84"/>
      <c r="B38" s="76"/>
      <c r="C38" s="86"/>
      <c r="D38" s="76"/>
      <c r="E38" s="76"/>
      <c r="F38" s="94"/>
      <c r="G38" s="82"/>
      <c r="H38" s="84"/>
      <c r="I38" s="94"/>
      <c r="J38" s="76"/>
      <c r="K38" s="76"/>
      <c r="L38" s="80"/>
      <c r="M38" s="82"/>
      <c r="N38" s="78"/>
      <c r="O38" s="78"/>
      <c r="P38" s="76"/>
      <c r="Q38" s="76"/>
      <c r="R38" s="76"/>
      <c r="S38" s="76"/>
      <c r="T38" s="76"/>
      <c r="U38" s="76"/>
      <c r="V38" s="63" t="s">
        <v>346</v>
      </c>
      <c r="W38" s="64" t="s">
        <v>447</v>
      </c>
      <c r="X38" s="65">
        <v>13763</v>
      </c>
      <c r="Y38" s="63" t="s">
        <v>131</v>
      </c>
      <c r="Z38" s="66" t="s">
        <v>390</v>
      </c>
      <c r="AA38" s="66" t="s">
        <v>391</v>
      </c>
      <c r="AB38" s="67">
        <v>6.1499999999999999E-2</v>
      </c>
      <c r="AC38" s="63"/>
      <c r="AD38" s="15">
        <v>328457.03999999998</v>
      </c>
      <c r="AE38" s="1"/>
      <c r="AF38" s="66"/>
      <c r="AG38" s="67"/>
      <c r="AH38" s="1"/>
      <c r="AI38" s="2">
        <f>AI37-AE38+AD38+AH38</f>
        <v>5662945.3200000003</v>
      </c>
      <c r="AJ38" s="1"/>
      <c r="AK38" s="1">
        <f>437474.07+440442.05+826936.17+471912.11+471912.11+471912.11+471912.11</f>
        <v>3592500.7299999995</v>
      </c>
      <c r="AL38" s="2">
        <f t="shared" si="1"/>
        <v>3592500.7299999995</v>
      </c>
      <c r="AM38" s="63"/>
      <c r="AN38" s="63"/>
      <c r="AO38" s="63"/>
      <c r="AP38" s="63"/>
      <c r="AQ38" s="68"/>
      <c r="AR38" s="63"/>
      <c r="AS38" s="65"/>
      <c r="AT38" s="63"/>
      <c r="AU38" s="65"/>
      <c r="AV38" s="63"/>
      <c r="AW38" s="68"/>
      <c r="AX38" s="68"/>
      <c r="AY38" s="68"/>
      <c r="AZ38" s="68"/>
      <c r="BA38" s="68"/>
      <c r="BB38" s="68"/>
      <c r="BC38" s="68"/>
      <c r="BD38" s="68"/>
      <c r="BE38" s="68"/>
      <c r="BF38" s="68"/>
      <c r="BG38" s="68"/>
      <c r="BH38" s="68"/>
    </row>
    <row r="39" spans="1:60" ht="25.5" x14ac:dyDescent="0.25">
      <c r="A39" s="8">
        <v>6</v>
      </c>
      <c r="B39" s="5" t="s">
        <v>191</v>
      </c>
      <c r="C39" s="17" t="s">
        <v>189</v>
      </c>
      <c r="D39" s="5" t="s">
        <v>135</v>
      </c>
      <c r="E39" s="5" t="s">
        <v>138</v>
      </c>
      <c r="F39" s="18" t="s">
        <v>192</v>
      </c>
      <c r="G39" s="7"/>
      <c r="H39" s="8" t="s">
        <v>190</v>
      </c>
      <c r="I39" s="18" t="s">
        <v>193</v>
      </c>
      <c r="J39" s="5" t="s">
        <v>194</v>
      </c>
      <c r="K39" s="5" t="s">
        <v>195</v>
      </c>
      <c r="L39" s="1">
        <v>2470424.5</v>
      </c>
      <c r="M39" s="7">
        <v>13248</v>
      </c>
      <c r="N39" s="5" t="s">
        <v>195</v>
      </c>
      <c r="O39" s="5" t="s">
        <v>196</v>
      </c>
      <c r="P39" s="5">
        <v>1500</v>
      </c>
      <c r="Q39" s="5"/>
      <c r="R39" s="5"/>
      <c r="S39" s="5"/>
      <c r="T39" s="5" t="s">
        <v>175</v>
      </c>
      <c r="U39" s="5"/>
      <c r="V39" s="5"/>
      <c r="W39" s="6"/>
      <c r="X39" s="5"/>
      <c r="Y39" s="5"/>
      <c r="Z39" s="5"/>
      <c r="AA39" s="5"/>
      <c r="AB39" s="5"/>
      <c r="AC39" s="5"/>
      <c r="AD39" s="1"/>
      <c r="AE39" s="1"/>
      <c r="AF39" s="35"/>
      <c r="AG39" s="5"/>
      <c r="AH39" s="1"/>
      <c r="AI39" s="2">
        <f t="shared" ref="AI39:AI47" si="3">L39-AE39+AD39+AH39</f>
        <v>2470424.5</v>
      </c>
      <c r="AJ39" s="1">
        <f>57395.6+63135.16+44057.83+47499.71</f>
        <v>212088.30000000002</v>
      </c>
      <c r="AK39" s="1">
        <f>51656.04+19227.53</f>
        <v>70883.570000000007</v>
      </c>
      <c r="AL39" s="2">
        <f t="shared" si="1"/>
        <v>282971.87</v>
      </c>
      <c r="AM39" s="5"/>
      <c r="AN39" s="5"/>
      <c r="AO39" s="5"/>
      <c r="AP39" s="5"/>
      <c r="AQ39" s="8"/>
      <c r="AR39" s="5" t="s">
        <v>184</v>
      </c>
      <c r="AS39" s="20">
        <v>13235</v>
      </c>
      <c r="AT39" s="8" t="s">
        <v>197</v>
      </c>
      <c r="AU39" s="20">
        <v>13235</v>
      </c>
      <c r="AV39" s="8" t="s">
        <v>197</v>
      </c>
      <c r="AW39" s="8"/>
      <c r="AX39" s="8"/>
      <c r="AY39" s="8"/>
      <c r="AZ39" s="8"/>
      <c r="BA39" s="8"/>
      <c r="BB39" s="8"/>
      <c r="BC39" s="8"/>
      <c r="BD39" s="8"/>
      <c r="BE39" s="8"/>
      <c r="BF39" s="8"/>
      <c r="BG39" s="8"/>
      <c r="BH39" s="8"/>
    </row>
    <row r="40" spans="1:60" x14ac:dyDescent="0.25">
      <c r="A40" s="83">
        <v>7</v>
      </c>
      <c r="B40" s="75" t="s">
        <v>198</v>
      </c>
      <c r="C40" s="85" t="s">
        <v>199</v>
      </c>
      <c r="D40" s="75" t="s">
        <v>127</v>
      </c>
      <c r="E40" s="75" t="s">
        <v>138</v>
      </c>
      <c r="F40" s="92" t="s">
        <v>207</v>
      </c>
      <c r="G40" s="81" t="s">
        <v>200</v>
      </c>
      <c r="H40" s="83" t="s">
        <v>201</v>
      </c>
      <c r="I40" s="92" t="s">
        <v>205</v>
      </c>
      <c r="J40" s="75" t="s">
        <v>206</v>
      </c>
      <c r="K40" s="75" t="s">
        <v>202</v>
      </c>
      <c r="L40" s="79">
        <v>5766386</v>
      </c>
      <c r="M40" s="81">
        <v>13244</v>
      </c>
      <c r="N40" s="75" t="s">
        <v>202</v>
      </c>
      <c r="O40" s="75" t="s">
        <v>203</v>
      </c>
      <c r="P40" s="5">
        <v>1500</v>
      </c>
      <c r="Q40" s="75"/>
      <c r="R40" s="75"/>
      <c r="S40" s="75"/>
      <c r="T40" s="75" t="s">
        <v>173</v>
      </c>
      <c r="U40" s="75" t="s">
        <v>174</v>
      </c>
      <c r="V40" s="5" t="s">
        <v>124</v>
      </c>
      <c r="W40" s="6" t="s">
        <v>360</v>
      </c>
      <c r="X40" s="7">
        <v>13489</v>
      </c>
      <c r="Y40" s="5" t="s">
        <v>129</v>
      </c>
      <c r="Z40" s="6" t="s">
        <v>368</v>
      </c>
      <c r="AA40" s="6" t="s">
        <v>372</v>
      </c>
      <c r="AB40" s="5"/>
      <c r="AC40" s="5"/>
      <c r="AD40" s="1"/>
      <c r="AE40" s="1"/>
      <c r="AF40" s="5"/>
      <c r="AG40" s="5"/>
      <c r="AH40" s="1"/>
      <c r="AI40" s="2">
        <f>$L$40-AE40+AD40+AH40</f>
        <v>5766386</v>
      </c>
      <c r="AJ40" s="1">
        <f>358250+603956+12300+481570</f>
        <v>1456076</v>
      </c>
      <c r="AK40" s="1"/>
      <c r="AL40" s="2">
        <f t="shared" si="1"/>
        <v>1456076</v>
      </c>
      <c r="AM40" s="75" t="s">
        <v>199</v>
      </c>
      <c r="AN40" s="75" t="s">
        <v>200</v>
      </c>
      <c r="AO40" s="75" t="s">
        <v>208</v>
      </c>
      <c r="AP40" s="81">
        <v>13233</v>
      </c>
      <c r="AQ40" s="75" t="s">
        <v>204</v>
      </c>
      <c r="AR40" s="75"/>
      <c r="AS40" s="97"/>
      <c r="AT40" s="83"/>
      <c r="AU40" s="97"/>
      <c r="AV40" s="83"/>
      <c r="AW40" s="83"/>
      <c r="AX40" s="8"/>
      <c r="AY40" s="8"/>
      <c r="AZ40" s="8"/>
      <c r="BA40" s="8"/>
      <c r="BB40" s="8"/>
      <c r="BC40" s="8"/>
      <c r="BD40" s="8"/>
      <c r="BE40" s="8"/>
      <c r="BF40" s="8"/>
      <c r="BG40" s="8"/>
      <c r="BH40" s="8"/>
    </row>
    <row r="41" spans="1:60" x14ac:dyDescent="0.25">
      <c r="A41" s="84"/>
      <c r="B41" s="76"/>
      <c r="C41" s="86"/>
      <c r="D41" s="76"/>
      <c r="E41" s="76"/>
      <c r="F41" s="94"/>
      <c r="G41" s="82"/>
      <c r="H41" s="84"/>
      <c r="I41" s="94"/>
      <c r="J41" s="76"/>
      <c r="K41" s="76"/>
      <c r="L41" s="80"/>
      <c r="M41" s="82"/>
      <c r="N41" s="76"/>
      <c r="O41" s="76"/>
      <c r="P41" s="5">
        <v>1500</v>
      </c>
      <c r="Q41" s="76"/>
      <c r="R41" s="76"/>
      <c r="S41" s="76"/>
      <c r="T41" s="76"/>
      <c r="U41" s="76"/>
      <c r="V41" s="5" t="s">
        <v>125</v>
      </c>
      <c r="W41" s="6" t="s">
        <v>361</v>
      </c>
      <c r="X41" s="7">
        <v>13599</v>
      </c>
      <c r="Y41" s="5" t="s">
        <v>131</v>
      </c>
      <c r="Z41" s="5" t="s">
        <v>376</v>
      </c>
      <c r="AA41" s="5" t="s">
        <v>372</v>
      </c>
      <c r="AB41" s="33">
        <v>0.25</v>
      </c>
      <c r="AC41" s="5"/>
      <c r="AD41" s="1">
        <f>AI40*AB41</f>
        <v>1441596.5</v>
      </c>
      <c r="AE41" s="1"/>
      <c r="AF41" s="5"/>
      <c r="AG41" s="5"/>
      <c r="AH41" s="1"/>
      <c r="AI41" s="2">
        <f>$L$40-AE41+AD41+AH41</f>
        <v>7207982.5</v>
      </c>
      <c r="AJ41" s="1">
        <f>118460+362596.5+151632+173160+754208</f>
        <v>1560056.5</v>
      </c>
      <c r="AK41" s="1"/>
      <c r="AL41" s="2">
        <f t="shared" si="1"/>
        <v>1560056.5</v>
      </c>
      <c r="AM41" s="76"/>
      <c r="AN41" s="76"/>
      <c r="AO41" s="76"/>
      <c r="AP41" s="82"/>
      <c r="AQ41" s="76"/>
      <c r="AR41" s="76"/>
      <c r="AS41" s="98"/>
      <c r="AT41" s="84"/>
      <c r="AU41" s="98"/>
      <c r="AV41" s="84"/>
      <c r="AW41" s="84"/>
      <c r="AX41" s="8"/>
      <c r="AY41" s="8"/>
      <c r="AZ41" s="8"/>
      <c r="BA41" s="8"/>
      <c r="BB41" s="8"/>
      <c r="BC41" s="8"/>
      <c r="BD41" s="8"/>
      <c r="BE41" s="8"/>
      <c r="BF41" s="8"/>
      <c r="BG41" s="8"/>
      <c r="BH41" s="8"/>
    </row>
    <row r="42" spans="1:60" x14ac:dyDescent="0.25">
      <c r="A42" s="83">
        <v>8</v>
      </c>
      <c r="B42" s="75" t="s">
        <v>218</v>
      </c>
      <c r="C42" s="85" t="s">
        <v>219</v>
      </c>
      <c r="D42" s="75" t="s">
        <v>132</v>
      </c>
      <c r="E42" s="75" t="s">
        <v>138</v>
      </c>
      <c r="F42" s="75" t="s">
        <v>136</v>
      </c>
      <c r="G42" s="81">
        <v>13322</v>
      </c>
      <c r="H42" s="83" t="s">
        <v>221</v>
      </c>
      <c r="I42" s="87" t="s">
        <v>217</v>
      </c>
      <c r="J42" s="75" t="s">
        <v>216</v>
      </c>
      <c r="K42" s="77" t="s">
        <v>166</v>
      </c>
      <c r="L42" s="79">
        <v>72500</v>
      </c>
      <c r="M42" s="81">
        <v>13370</v>
      </c>
      <c r="N42" s="77" t="s">
        <v>166</v>
      </c>
      <c r="O42" s="77" t="s">
        <v>220</v>
      </c>
      <c r="P42" s="75">
        <v>1500</v>
      </c>
      <c r="Q42" s="75"/>
      <c r="R42" s="75"/>
      <c r="S42" s="75"/>
      <c r="T42" s="75" t="s">
        <v>173</v>
      </c>
      <c r="U42" s="75"/>
      <c r="V42" s="3" t="s">
        <v>124</v>
      </c>
      <c r="W42" s="37" t="s">
        <v>362</v>
      </c>
      <c r="X42" s="4">
        <v>13620</v>
      </c>
      <c r="Y42" s="3" t="s">
        <v>129</v>
      </c>
      <c r="Z42" s="3" t="s">
        <v>220</v>
      </c>
      <c r="AA42" s="37" t="s">
        <v>371</v>
      </c>
      <c r="AB42" s="3"/>
      <c r="AC42" s="3"/>
      <c r="AD42" s="16"/>
      <c r="AE42" s="16"/>
      <c r="AF42" s="3"/>
      <c r="AG42" s="3"/>
      <c r="AH42" s="16"/>
      <c r="AI42" s="1">
        <f t="shared" si="3"/>
        <v>72500</v>
      </c>
      <c r="AJ42" s="16">
        <f>13143.4+7083.2+2324.8+7636+5075.2</f>
        <v>35262.6</v>
      </c>
      <c r="AK42" s="16">
        <f>5092.8+4683.2+9319.72+2655.96</f>
        <v>21751.68</v>
      </c>
      <c r="AL42" s="2">
        <f t="shared" si="1"/>
        <v>57014.28</v>
      </c>
      <c r="AM42" s="3"/>
      <c r="AN42" s="4"/>
      <c r="AO42" s="3"/>
      <c r="AP42" s="4"/>
      <c r="AQ42" s="8"/>
      <c r="AR42" s="5"/>
      <c r="AS42" s="8"/>
      <c r="AT42" s="8"/>
      <c r="AU42" s="8"/>
      <c r="AV42" s="8"/>
      <c r="AW42" s="8"/>
      <c r="AX42" s="8"/>
      <c r="AY42" s="8"/>
      <c r="AZ42" s="8"/>
      <c r="BA42" s="8"/>
      <c r="BB42" s="8"/>
      <c r="BC42" s="8"/>
      <c r="BD42" s="8"/>
      <c r="BE42" s="8"/>
      <c r="BF42" s="8"/>
      <c r="BG42" s="8"/>
      <c r="BH42" s="8"/>
    </row>
    <row r="43" spans="1:60" x14ac:dyDescent="0.25">
      <c r="A43" s="84"/>
      <c r="B43" s="76"/>
      <c r="C43" s="86"/>
      <c r="D43" s="76"/>
      <c r="E43" s="76"/>
      <c r="F43" s="76"/>
      <c r="G43" s="82"/>
      <c r="H43" s="84"/>
      <c r="I43" s="88"/>
      <c r="J43" s="76"/>
      <c r="K43" s="78"/>
      <c r="L43" s="80"/>
      <c r="M43" s="82"/>
      <c r="N43" s="78"/>
      <c r="O43" s="78"/>
      <c r="P43" s="76"/>
      <c r="Q43" s="76"/>
      <c r="R43" s="76"/>
      <c r="S43" s="76"/>
      <c r="T43" s="76"/>
      <c r="U43" s="76"/>
      <c r="V43" s="3" t="s">
        <v>125</v>
      </c>
      <c r="W43" s="37" t="s">
        <v>371</v>
      </c>
      <c r="X43" s="4">
        <v>13865</v>
      </c>
      <c r="Y43" s="3" t="s">
        <v>129</v>
      </c>
      <c r="Z43" s="3" t="s">
        <v>636</v>
      </c>
      <c r="AA43" s="37" t="s">
        <v>637</v>
      </c>
      <c r="AB43" s="3"/>
      <c r="AC43" s="3"/>
      <c r="AD43" s="16"/>
      <c r="AE43" s="16"/>
      <c r="AF43" s="3"/>
      <c r="AG43" s="3"/>
      <c r="AH43" s="16"/>
      <c r="AI43" s="1"/>
      <c r="AJ43" s="16"/>
      <c r="AK43" s="16"/>
      <c r="AL43" s="2"/>
      <c r="AM43" s="3"/>
      <c r="AN43" s="4"/>
      <c r="AO43" s="3"/>
      <c r="AP43" s="4"/>
      <c r="AQ43" s="8"/>
      <c r="AR43" s="5"/>
      <c r="AS43" s="8"/>
      <c r="AT43" s="8"/>
      <c r="AU43" s="8"/>
      <c r="AV43" s="8"/>
      <c r="AW43" s="8"/>
      <c r="AX43" s="8"/>
      <c r="AY43" s="8"/>
      <c r="AZ43" s="8"/>
      <c r="BA43" s="8"/>
      <c r="BB43" s="8"/>
      <c r="BC43" s="8"/>
      <c r="BD43" s="8"/>
      <c r="BE43" s="8"/>
      <c r="BF43" s="8"/>
      <c r="BG43" s="8"/>
      <c r="BH43" s="8"/>
    </row>
    <row r="44" spans="1:60" ht="38.25" x14ac:dyDescent="0.25">
      <c r="A44" s="8">
        <v>9</v>
      </c>
      <c r="B44" s="5" t="s">
        <v>440</v>
      </c>
      <c r="C44" s="17" t="s">
        <v>441</v>
      </c>
      <c r="D44" s="5" t="s">
        <v>132</v>
      </c>
      <c r="E44" s="5" t="s">
        <v>138</v>
      </c>
      <c r="F44" s="18" t="s">
        <v>442</v>
      </c>
      <c r="G44" s="7">
        <v>13160</v>
      </c>
      <c r="H44" s="8" t="s">
        <v>443</v>
      </c>
      <c r="I44" s="28" t="s">
        <v>444</v>
      </c>
      <c r="J44" s="5" t="s">
        <v>445</v>
      </c>
      <c r="K44" s="6" t="s">
        <v>446</v>
      </c>
      <c r="L44" s="1">
        <v>100000</v>
      </c>
      <c r="M44" s="7">
        <v>13423</v>
      </c>
      <c r="N44" s="6" t="s">
        <v>185</v>
      </c>
      <c r="O44" s="6" t="s">
        <v>215</v>
      </c>
      <c r="P44" s="5">
        <v>1500</v>
      </c>
      <c r="Q44" s="5"/>
      <c r="R44" s="5"/>
      <c r="S44" s="5"/>
      <c r="T44" s="5" t="s">
        <v>173</v>
      </c>
      <c r="U44" s="5"/>
      <c r="V44" s="5" t="s">
        <v>124</v>
      </c>
      <c r="W44" s="6" t="s">
        <v>350</v>
      </c>
      <c r="X44" s="7">
        <v>13666</v>
      </c>
      <c r="Y44" s="5" t="s">
        <v>129</v>
      </c>
      <c r="Z44" s="5" t="s">
        <v>350</v>
      </c>
      <c r="AA44" s="6" t="s">
        <v>351</v>
      </c>
      <c r="AB44" s="5"/>
      <c r="AC44" s="5"/>
      <c r="AD44" s="1"/>
      <c r="AE44" s="1"/>
      <c r="AF44" s="5"/>
      <c r="AG44" s="5"/>
      <c r="AH44" s="1"/>
      <c r="AI44" s="1">
        <f t="shared" si="3"/>
        <v>100000</v>
      </c>
      <c r="AJ44" s="1"/>
      <c r="AK44" s="1">
        <v>52000</v>
      </c>
      <c r="AL44" s="2">
        <f t="shared" si="1"/>
        <v>52000</v>
      </c>
      <c r="AM44" s="5"/>
      <c r="AN44" s="7"/>
      <c r="AO44" s="5"/>
      <c r="AP44" s="7"/>
      <c r="AQ44" s="8"/>
      <c r="AR44" s="5"/>
      <c r="AS44" s="8"/>
      <c r="AT44" s="8"/>
      <c r="AU44" s="8"/>
      <c r="AV44" s="8"/>
      <c r="AW44" s="8"/>
      <c r="AX44" s="8"/>
      <c r="AY44" s="8"/>
      <c r="AZ44" s="8"/>
      <c r="BA44" s="8"/>
      <c r="BB44" s="8"/>
      <c r="BC44" s="8"/>
      <c r="BD44" s="8"/>
      <c r="BE44" s="8"/>
      <c r="BF44" s="8"/>
      <c r="BG44" s="8"/>
      <c r="BH44" s="8"/>
    </row>
    <row r="45" spans="1:60" ht="76.5" x14ac:dyDescent="0.25">
      <c r="A45" s="8">
        <v>10</v>
      </c>
      <c r="B45" s="11" t="s">
        <v>227</v>
      </c>
      <c r="C45" s="12" t="s">
        <v>228</v>
      </c>
      <c r="D45" s="11" t="s">
        <v>132</v>
      </c>
      <c r="E45" s="11" t="s">
        <v>237</v>
      </c>
      <c r="F45" s="13" t="s">
        <v>229</v>
      </c>
      <c r="G45" s="14">
        <v>13242</v>
      </c>
      <c r="H45" s="10" t="s">
        <v>230</v>
      </c>
      <c r="I45" s="38" t="s">
        <v>231</v>
      </c>
      <c r="J45" s="11" t="s">
        <v>232</v>
      </c>
      <c r="K45" s="39" t="s">
        <v>185</v>
      </c>
      <c r="L45" s="2">
        <v>149500</v>
      </c>
      <c r="M45" s="14">
        <v>13427</v>
      </c>
      <c r="N45" s="39" t="s">
        <v>233</v>
      </c>
      <c r="O45" s="39" t="s">
        <v>234</v>
      </c>
      <c r="P45" s="5">
        <v>1500</v>
      </c>
      <c r="Q45" s="11"/>
      <c r="R45" s="11"/>
      <c r="S45" s="11"/>
      <c r="T45" s="11" t="s">
        <v>235</v>
      </c>
      <c r="U45" s="11"/>
      <c r="V45" s="5" t="s">
        <v>124</v>
      </c>
      <c r="W45" s="39" t="s">
        <v>215</v>
      </c>
      <c r="X45" s="14">
        <v>13666</v>
      </c>
      <c r="Y45" s="5" t="s">
        <v>129</v>
      </c>
      <c r="Z45" s="39" t="s">
        <v>234</v>
      </c>
      <c r="AA45" s="39" t="s">
        <v>351</v>
      </c>
      <c r="AB45" s="11"/>
      <c r="AC45" s="11"/>
      <c r="AD45" s="2"/>
      <c r="AE45" s="2"/>
      <c r="AF45" s="11"/>
      <c r="AG45" s="11"/>
      <c r="AH45" s="2"/>
      <c r="AI45" s="1">
        <f t="shared" si="3"/>
        <v>149500</v>
      </c>
      <c r="AJ45" s="2">
        <f>7495.35+2814.3</f>
        <v>10309.650000000001</v>
      </c>
      <c r="AK45" s="2">
        <f>945.1+20622.48</f>
        <v>21567.579999999998</v>
      </c>
      <c r="AL45" s="2">
        <f t="shared" si="1"/>
        <v>31877.23</v>
      </c>
      <c r="AM45" s="11" t="s">
        <v>209</v>
      </c>
      <c r="AN45" s="14">
        <v>13281</v>
      </c>
      <c r="AO45" s="11" t="s">
        <v>236</v>
      </c>
      <c r="AP45" s="14">
        <v>13399</v>
      </c>
      <c r="AQ45" s="8"/>
      <c r="AR45" s="5"/>
      <c r="AS45" s="20"/>
      <c r="AT45" s="8"/>
      <c r="AU45" s="20"/>
      <c r="AV45" s="8"/>
      <c r="AW45" s="8"/>
      <c r="AX45" s="8"/>
      <c r="AY45" s="8"/>
      <c r="AZ45" s="8"/>
      <c r="BA45" s="8"/>
      <c r="BB45" s="8"/>
      <c r="BC45" s="8"/>
      <c r="BD45" s="8"/>
      <c r="BE45" s="8"/>
      <c r="BF45" s="8"/>
      <c r="BG45" s="8"/>
      <c r="BH45" s="8"/>
    </row>
    <row r="46" spans="1:60" ht="25.5" x14ac:dyDescent="0.25">
      <c r="A46" s="8">
        <v>11</v>
      </c>
      <c r="B46" s="5" t="s">
        <v>211</v>
      </c>
      <c r="C46" s="17" t="s">
        <v>238</v>
      </c>
      <c r="D46" s="5" t="s">
        <v>121</v>
      </c>
      <c r="E46" s="5" t="s">
        <v>138</v>
      </c>
      <c r="F46" s="18" t="s">
        <v>239</v>
      </c>
      <c r="G46" s="7">
        <v>13294</v>
      </c>
      <c r="H46" s="8" t="s">
        <v>240</v>
      </c>
      <c r="I46" s="28" t="s">
        <v>241</v>
      </c>
      <c r="J46" s="5" t="s">
        <v>242</v>
      </c>
      <c r="K46" s="6" t="s">
        <v>243</v>
      </c>
      <c r="L46" s="1">
        <v>73992</v>
      </c>
      <c r="M46" s="7">
        <v>13428</v>
      </c>
      <c r="N46" s="6" t="s">
        <v>243</v>
      </c>
      <c r="O46" s="6" t="s">
        <v>244</v>
      </c>
      <c r="P46" s="5">
        <v>1500</v>
      </c>
      <c r="Q46" s="5"/>
      <c r="R46" s="5"/>
      <c r="S46" s="5"/>
      <c r="T46" s="5" t="s">
        <v>173</v>
      </c>
      <c r="U46" s="5"/>
      <c r="V46" s="5" t="s">
        <v>124</v>
      </c>
      <c r="W46" s="6" t="s">
        <v>363</v>
      </c>
      <c r="X46" s="7">
        <v>13673</v>
      </c>
      <c r="Y46" s="5" t="s">
        <v>130</v>
      </c>
      <c r="Z46" s="6" t="s">
        <v>369</v>
      </c>
      <c r="AA46" s="6" t="s">
        <v>370</v>
      </c>
      <c r="AB46" s="34">
        <v>4.2500000000000003E-2</v>
      </c>
      <c r="AC46" s="5"/>
      <c r="AD46" s="1">
        <v>3999.18</v>
      </c>
      <c r="AE46" s="1"/>
      <c r="AF46" s="5"/>
      <c r="AG46" s="5"/>
      <c r="AH46" s="1"/>
      <c r="AI46" s="2">
        <f>L46-AE46+AD46+AH46</f>
        <v>77991.179999999993</v>
      </c>
      <c r="AJ46" s="1">
        <f>18498+6166+6166+6166+6166+6166+6166+6166+6166+6166</f>
        <v>73992</v>
      </c>
      <c r="AK46" s="1">
        <f>6418.43+6166+6418.43+6418.43+6418.43+6418.43+6418.43+6418.43+6418.43</f>
        <v>57513.440000000002</v>
      </c>
      <c r="AL46" s="2">
        <f t="shared" si="1"/>
        <v>131505.44</v>
      </c>
      <c r="AM46" s="5"/>
      <c r="AN46" s="7"/>
      <c r="AO46" s="5"/>
      <c r="AP46" s="7"/>
      <c r="AQ46" s="8"/>
      <c r="AR46" s="5"/>
      <c r="AS46" s="20"/>
      <c r="AT46" s="8"/>
      <c r="AU46" s="20"/>
      <c r="AV46" s="8"/>
      <c r="AW46" s="8"/>
      <c r="AX46" s="8"/>
      <c r="AY46" s="8"/>
      <c r="AZ46" s="8"/>
      <c r="BA46" s="8"/>
      <c r="BB46" s="8"/>
      <c r="BC46" s="8"/>
      <c r="BD46" s="8"/>
      <c r="BE46" s="8"/>
      <c r="BF46" s="8"/>
      <c r="BG46" s="8"/>
      <c r="BH46" s="8"/>
    </row>
    <row r="47" spans="1:60" ht="25.5" x14ac:dyDescent="0.25">
      <c r="A47" s="8">
        <v>12</v>
      </c>
      <c r="B47" s="5" t="s">
        <v>211</v>
      </c>
      <c r="C47" s="17" t="s">
        <v>238</v>
      </c>
      <c r="D47" s="5" t="s">
        <v>121</v>
      </c>
      <c r="E47" s="5" t="s">
        <v>138</v>
      </c>
      <c r="F47" s="18" t="s">
        <v>245</v>
      </c>
      <c r="G47" s="7">
        <v>13294</v>
      </c>
      <c r="H47" s="8" t="s">
        <v>247</v>
      </c>
      <c r="I47" s="28" t="s">
        <v>241</v>
      </c>
      <c r="J47" s="5" t="s">
        <v>242</v>
      </c>
      <c r="K47" s="6" t="s">
        <v>246</v>
      </c>
      <c r="L47" s="1">
        <v>30000</v>
      </c>
      <c r="M47" s="7">
        <v>13468</v>
      </c>
      <c r="N47" s="6" t="s">
        <v>246</v>
      </c>
      <c r="O47" s="6" t="s">
        <v>248</v>
      </c>
      <c r="P47" s="5">
        <v>1500</v>
      </c>
      <c r="Q47" s="5"/>
      <c r="R47" s="5"/>
      <c r="S47" s="5"/>
      <c r="T47" s="5" t="s">
        <v>173</v>
      </c>
      <c r="U47" s="5"/>
      <c r="V47" s="5" t="s">
        <v>124</v>
      </c>
      <c r="W47" s="6" t="s">
        <v>389</v>
      </c>
      <c r="X47" s="7">
        <v>13683</v>
      </c>
      <c r="Y47" s="5" t="s">
        <v>130</v>
      </c>
      <c r="Z47" s="5" t="s">
        <v>392</v>
      </c>
      <c r="AA47" s="5" t="s">
        <v>393</v>
      </c>
      <c r="AB47" s="34">
        <v>4.2500000000000003E-2</v>
      </c>
      <c r="AC47" s="5"/>
      <c r="AD47" s="1">
        <v>1275</v>
      </c>
      <c r="AE47" s="1"/>
      <c r="AF47" s="5"/>
      <c r="AG47" s="5"/>
      <c r="AH47" s="1"/>
      <c r="AI47" s="2">
        <f t="shared" si="3"/>
        <v>31275</v>
      </c>
      <c r="AJ47" s="1">
        <f>5000+2500+2500+2500+2500+2500+2500+2500+2500+2500+2500</f>
        <v>30000</v>
      </c>
      <c r="AK47" s="1">
        <f>2606.25+2606.25+2606.25+2606.25+2606.25+2606.25+2606.25+2606.25</f>
        <v>20850</v>
      </c>
      <c r="AL47" s="2">
        <f t="shared" si="1"/>
        <v>50850</v>
      </c>
      <c r="AM47" s="5"/>
      <c r="AN47" s="7"/>
      <c r="AO47" s="5"/>
      <c r="AP47" s="7"/>
      <c r="AQ47" s="8"/>
      <c r="AR47" s="5"/>
      <c r="AS47" s="20"/>
      <c r="AT47" s="8"/>
      <c r="AU47" s="20"/>
      <c r="AV47" s="8"/>
      <c r="AW47" s="8"/>
      <c r="AX47" s="8"/>
      <c r="AY47" s="8"/>
      <c r="AZ47" s="8"/>
      <c r="BA47" s="8"/>
      <c r="BB47" s="8"/>
      <c r="BC47" s="8"/>
      <c r="BD47" s="8"/>
      <c r="BE47" s="8"/>
      <c r="BF47" s="8"/>
      <c r="BG47" s="8"/>
      <c r="BH47" s="8"/>
    </row>
    <row r="48" spans="1:60" x14ac:dyDescent="0.25">
      <c r="A48" s="8">
        <v>13</v>
      </c>
      <c r="B48" s="5" t="s">
        <v>255</v>
      </c>
      <c r="C48" s="17" t="s">
        <v>256</v>
      </c>
      <c r="D48" s="5" t="s">
        <v>186</v>
      </c>
      <c r="E48" s="5" t="s">
        <v>138</v>
      </c>
      <c r="F48" s="18" t="s">
        <v>213</v>
      </c>
      <c r="G48" s="7">
        <v>13215</v>
      </c>
      <c r="H48" s="8" t="s">
        <v>257</v>
      </c>
      <c r="I48" s="28" t="s">
        <v>258</v>
      </c>
      <c r="J48" s="5" t="s">
        <v>259</v>
      </c>
      <c r="K48" s="6" t="s">
        <v>260</v>
      </c>
      <c r="L48" s="1">
        <v>42000</v>
      </c>
      <c r="M48" s="7">
        <v>13517</v>
      </c>
      <c r="N48" s="6" t="s">
        <v>260</v>
      </c>
      <c r="O48" s="6" t="s">
        <v>261</v>
      </c>
      <c r="P48" s="5">
        <v>1500</v>
      </c>
      <c r="Q48" s="5"/>
      <c r="R48" s="5"/>
      <c r="S48" s="5"/>
      <c r="T48" s="5" t="s">
        <v>262</v>
      </c>
      <c r="U48" s="5"/>
      <c r="V48" s="5" t="s">
        <v>124</v>
      </c>
      <c r="W48" s="6" t="s">
        <v>448</v>
      </c>
      <c r="X48" s="7">
        <v>13751</v>
      </c>
      <c r="Y48" s="5" t="s">
        <v>129</v>
      </c>
      <c r="Z48" s="5" t="s">
        <v>449</v>
      </c>
      <c r="AA48" s="5" t="s">
        <v>450</v>
      </c>
      <c r="AB48" s="5"/>
      <c r="AC48" s="5"/>
      <c r="AD48" s="1"/>
      <c r="AE48" s="1"/>
      <c r="AF48" s="5"/>
      <c r="AG48" s="5"/>
      <c r="AH48" s="1"/>
      <c r="AI48" s="2">
        <f t="shared" ref="AI48:AI49" si="4">L48-AE48+AD48+AH48</f>
        <v>42000</v>
      </c>
      <c r="AJ48" s="1">
        <f>3500+3500+3500+3500+3500+3500+3500+3500</f>
        <v>28000</v>
      </c>
      <c r="AK48" s="1">
        <f>3500+3500+3500+3500+3500+3500+3500+3500+3500</f>
        <v>31500</v>
      </c>
      <c r="AL48" s="2">
        <f t="shared" si="1"/>
        <v>59500</v>
      </c>
      <c r="AM48" s="5"/>
      <c r="AN48" s="7"/>
      <c r="AO48" s="5"/>
      <c r="AP48" s="7"/>
      <c r="AQ48" s="8"/>
      <c r="AR48" s="5"/>
      <c r="AS48" s="20"/>
      <c r="AT48" s="8"/>
      <c r="AU48" s="20"/>
      <c r="AV48" s="8"/>
      <c r="AW48" s="8"/>
      <c r="AX48" s="8"/>
      <c r="AY48" s="8"/>
      <c r="AZ48" s="8"/>
      <c r="BA48" s="8"/>
      <c r="BB48" s="8"/>
      <c r="BC48" s="8"/>
      <c r="BD48" s="8"/>
      <c r="BE48" s="8"/>
      <c r="BF48" s="8"/>
      <c r="BG48" s="8"/>
      <c r="BH48" s="8"/>
    </row>
    <row r="49" spans="1:60" ht="38.25" x14ac:dyDescent="0.25">
      <c r="A49" s="8">
        <v>14</v>
      </c>
      <c r="B49" s="5" t="s">
        <v>268</v>
      </c>
      <c r="C49" s="17" t="s">
        <v>263</v>
      </c>
      <c r="D49" s="5" t="s">
        <v>135</v>
      </c>
      <c r="E49" s="5" t="s">
        <v>250</v>
      </c>
      <c r="F49" s="18" t="s">
        <v>269</v>
      </c>
      <c r="G49" s="7" t="s">
        <v>250</v>
      </c>
      <c r="H49" s="8" t="s">
        <v>270</v>
      </c>
      <c r="I49" s="28" t="s">
        <v>271</v>
      </c>
      <c r="J49" s="5" t="s">
        <v>164</v>
      </c>
      <c r="K49" s="6" t="s">
        <v>272</v>
      </c>
      <c r="L49" s="1">
        <v>69000</v>
      </c>
      <c r="M49" s="7">
        <v>13544</v>
      </c>
      <c r="N49" s="6" t="s">
        <v>272</v>
      </c>
      <c r="O49" s="6" t="s">
        <v>273</v>
      </c>
      <c r="P49" s="5">
        <v>1500</v>
      </c>
      <c r="Q49" s="5"/>
      <c r="R49" s="5"/>
      <c r="S49" s="5"/>
      <c r="T49" s="5" t="s">
        <v>274</v>
      </c>
      <c r="U49" s="5"/>
      <c r="V49" s="5" t="s">
        <v>124</v>
      </c>
      <c r="W49" s="6" t="s">
        <v>622</v>
      </c>
      <c r="X49" s="7">
        <v>13782</v>
      </c>
      <c r="Y49" s="5" t="s">
        <v>129</v>
      </c>
      <c r="Z49" s="5" t="s">
        <v>623</v>
      </c>
      <c r="AA49" s="5" t="s">
        <v>624</v>
      </c>
      <c r="AB49" s="5"/>
      <c r="AC49" s="5"/>
      <c r="AD49" s="1"/>
      <c r="AE49" s="1"/>
      <c r="AF49" s="5"/>
      <c r="AG49" s="5"/>
      <c r="AH49" s="1"/>
      <c r="AI49" s="2">
        <f t="shared" si="4"/>
        <v>69000</v>
      </c>
      <c r="AJ49" s="1">
        <v>34500</v>
      </c>
      <c r="AK49" s="1"/>
      <c r="AL49" s="2">
        <f t="shared" si="1"/>
        <v>34500</v>
      </c>
      <c r="AM49" s="5"/>
      <c r="AN49" s="7"/>
      <c r="AO49" s="5"/>
      <c r="AP49" s="7"/>
      <c r="AQ49" s="8"/>
      <c r="AR49" s="5" t="s">
        <v>265</v>
      </c>
      <c r="AS49" s="20">
        <v>13537</v>
      </c>
      <c r="AT49" s="8" t="s">
        <v>275</v>
      </c>
      <c r="AU49" s="20">
        <v>13537</v>
      </c>
      <c r="AV49" s="8" t="s">
        <v>275</v>
      </c>
      <c r="AW49" s="8"/>
      <c r="AX49" s="8"/>
      <c r="AY49" s="8"/>
      <c r="AZ49" s="8"/>
      <c r="BA49" s="8"/>
      <c r="BB49" s="8"/>
      <c r="BC49" s="8"/>
      <c r="BD49" s="8"/>
      <c r="BE49" s="8"/>
      <c r="BF49" s="8"/>
      <c r="BG49" s="8"/>
      <c r="BH49" s="8"/>
    </row>
    <row r="50" spans="1:60" x14ac:dyDescent="0.25">
      <c r="A50" s="83">
        <v>15</v>
      </c>
      <c r="B50" s="75" t="s">
        <v>276</v>
      </c>
      <c r="C50" s="85" t="s">
        <v>277</v>
      </c>
      <c r="D50" s="75" t="s">
        <v>121</v>
      </c>
      <c r="E50" s="75" t="s">
        <v>278</v>
      </c>
      <c r="F50" s="92" t="s">
        <v>279</v>
      </c>
      <c r="G50" s="81">
        <v>12463</v>
      </c>
      <c r="H50" s="83" t="s">
        <v>280</v>
      </c>
      <c r="I50" s="87" t="s">
        <v>281</v>
      </c>
      <c r="J50" s="75" t="s">
        <v>282</v>
      </c>
      <c r="K50" s="77" t="s">
        <v>283</v>
      </c>
      <c r="L50" s="79">
        <v>400800</v>
      </c>
      <c r="M50" s="81">
        <v>12547</v>
      </c>
      <c r="N50" s="77" t="s">
        <v>283</v>
      </c>
      <c r="O50" s="77" t="s">
        <v>284</v>
      </c>
      <c r="P50" s="75">
        <v>1500</v>
      </c>
      <c r="Q50" s="75"/>
      <c r="R50" s="75"/>
      <c r="S50" s="75"/>
      <c r="T50" s="75" t="s">
        <v>173</v>
      </c>
      <c r="U50" s="5"/>
      <c r="V50" s="5" t="s">
        <v>124</v>
      </c>
      <c r="W50" s="6" t="s">
        <v>284</v>
      </c>
      <c r="X50" s="7">
        <v>12790</v>
      </c>
      <c r="Y50" s="5" t="s">
        <v>129</v>
      </c>
      <c r="Z50" s="5" t="s">
        <v>285</v>
      </c>
      <c r="AA50" s="5" t="s">
        <v>286</v>
      </c>
      <c r="AB50" s="5"/>
      <c r="AC50" s="5"/>
      <c r="AD50" s="1"/>
      <c r="AE50" s="1"/>
      <c r="AF50" s="5"/>
      <c r="AG50" s="5"/>
      <c r="AH50" s="1"/>
      <c r="AI50" s="79">
        <f>L50-AE51+AD53+AD55+AH50</f>
        <v>298509.48</v>
      </c>
      <c r="AJ50" s="1"/>
      <c r="AK50" s="1"/>
      <c r="AL50" s="2">
        <f t="shared" si="1"/>
        <v>0</v>
      </c>
      <c r="AM50" s="5"/>
      <c r="AN50" s="7"/>
      <c r="AO50" s="5"/>
      <c r="AP50" s="7"/>
      <c r="AQ50" s="8"/>
      <c r="AR50" s="5"/>
      <c r="AS50" s="20"/>
      <c r="AT50" s="8"/>
      <c r="AU50" s="20"/>
      <c r="AV50" s="8"/>
      <c r="AW50" s="8"/>
      <c r="AX50" s="8"/>
      <c r="AY50" s="8"/>
      <c r="AZ50" s="8"/>
      <c r="BA50" s="8"/>
      <c r="BB50" s="8"/>
      <c r="BC50" s="8"/>
      <c r="BD50" s="8"/>
      <c r="BE50" s="8"/>
      <c r="BF50" s="8"/>
      <c r="BG50" s="8"/>
      <c r="BH50" s="8"/>
    </row>
    <row r="51" spans="1:60" x14ac:dyDescent="0.25">
      <c r="A51" s="90"/>
      <c r="B51" s="89"/>
      <c r="C51" s="91"/>
      <c r="D51" s="89"/>
      <c r="E51" s="89"/>
      <c r="F51" s="93"/>
      <c r="G51" s="95"/>
      <c r="H51" s="90"/>
      <c r="I51" s="103"/>
      <c r="J51" s="89"/>
      <c r="K51" s="99"/>
      <c r="L51" s="96"/>
      <c r="M51" s="95"/>
      <c r="N51" s="99"/>
      <c r="O51" s="99"/>
      <c r="P51" s="89"/>
      <c r="Q51" s="89"/>
      <c r="R51" s="89"/>
      <c r="S51" s="89"/>
      <c r="T51" s="89"/>
      <c r="U51" s="5"/>
      <c r="V51" s="5" t="s">
        <v>287</v>
      </c>
      <c r="W51" s="6" t="s">
        <v>288</v>
      </c>
      <c r="X51" s="7">
        <v>12816</v>
      </c>
      <c r="Y51" s="5" t="s">
        <v>290</v>
      </c>
      <c r="Z51" s="5"/>
      <c r="AA51" s="5"/>
      <c r="AB51" s="5"/>
      <c r="AC51" s="34">
        <v>0.64219999999999999</v>
      </c>
      <c r="AD51" s="1"/>
      <c r="AE51" s="1">
        <v>143400</v>
      </c>
      <c r="AF51" s="5"/>
      <c r="AG51" s="5"/>
      <c r="AH51" s="1"/>
      <c r="AI51" s="96"/>
      <c r="AJ51" s="1"/>
      <c r="AK51" s="1"/>
      <c r="AL51" s="2">
        <f t="shared" si="1"/>
        <v>0</v>
      </c>
      <c r="AM51" s="5"/>
      <c r="AN51" s="7"/>
      <c r="AO51" s="5"/>
      <c r="AP51" s="7"/>
      <c r="AQ51" s="8"/>
      <c r="AR51" s="5"/>
      <c r="AS51" s="20"/>
      <c r="AT51" s="8"/>
      <c r="AU51" s="20"/>
      <c r="AV51" s="8"/>
      <c r="AW51" s="8"/>
      <c r="AX51" s="8"/>
      <c r="AY51" s="8"/>
      <c r="AZ51" s="8"/>
      <c r="BA51" s="8"/>
      <c r="BB51" s="8"/>
      <c r="BC51" s="8"/>
      <c r="BD51" s="8"/>
      <c r="BE51" s="8"/>
      <c r="BF51" s="8"/>
      <c r="BG51" s="8"/>
      <c r="BH51" s="8"/>
    </row>
    <row r="52" spans="1:60" x14ac:dyDescent="0.25">
      <c r="A52" s="90"/>
      <c r="B52" s="89"/>
      <c r="C52" s="91"/>
      <c r="D52" s="89"/>
      <c r="E52" s="89"/>
      <c r="F52" s="93"/>
      <c r="G52" s="95"/>
      <c r="H52" s="90"/>
      <c r="I52" s="103"/>
      <c r="J52" s="89"/>
      <c r="K52" s="99"/>
      <c r="L52" s="96"/>
      <c r="M52" s="95"/>
      <c r="N52" s="99"/>
      <c r="O52" s="99"/>
      <c r="P52" s="89"/>
      <c r="Q52" s="89"/>
      <c r="R52" s="89"/>
      <c r="S52" s="89"/>
      <c r="T52" s="89"/>
      <c r="U52" s="5"/>
      <c r="V52" s="5" t="s">
        <v>125</v>
      </c>
      <c r="W52" s="6" t="s">
        <v>289</v>
      </c>
      <c r="X52" s="7">
        <v>13029</v>
      </c>
      <c r="Y52" s="5" t="s">
        <v>129</v>
      </c>
      <c r="Z52" s="5" t="s">
        <v>291</v>
      </c>
      <c r="AA52" s="5" t="s">
        <v>292</v>
      </c>
      <c r="AB52" s="5"/>
      <c r="AC52" s="5"/>
      <c r="AD52" s="1"/>
      <c r="AE52" s="1"/>
      <c r="AF52" s="5"/>
      <c r="AG52" s="5"/>
      <c r="AH52" s="1"/>
      <c r="AI52" s="96"/>
      <c r="AJ52" s="1"/>
      <c r="AK52" s="1"/>
      <c r="AL52" s="2">
        <f t="shared" si="1"/>
        <v>0</v>
      </c>
      <c r="AM52" s="5"/>
      <c r="AN52" s="7"/>
      <c r="AO52" s="5"/>
      <c r="AP52" s="7"/>
      <c r="AQ52" s="8"/>
      <c r="AR52" s="5"/>
      <c r="AS52" s="20"/>
      <c r="AT52" s="8"/>
      <c r="AU52" s="20"/>
      <c r="AV52" s="8"/>
      <c r="AW52" s="8"/>
      <c r="AX52" s="8"/>
      <c r="AY52" s="8"/>
      <c r="AZ52" s="8"/>
      <c r="BA52" s="8"/>
      <c r="BB52" s="8"/>
      <c r="BC52" s="8"/>
      <c r="BD52" s="8"/>
      <c r="BE52" s="8"/>
      <c r="BF52" s="8"/>
      <c r="BG52" s="8"/>
      <c r="BH52" s="8"/>
    </row>
    <row r="53" spans="1:60" x14ac:dyDescent="0.25">
      <c r="A53" s="90"/>
      <c r="B53" s="89"/>
      <c r="C53" s="91"/>
      <c r="D53" s="89"/>
      <c r="E53" s="89"/>
      <c r="F53" s="93"/>
      <c r="G53" s="95"/>
      <c r="H53" s="90"/>
      <c r="I53" s="103"/>
      <c r="J53" s="89"/>
      <c r="K53" s="99"/>
      <c r="L53" s="96"/>
      <c r="M53" s="95"/>
      <c r="N53" s="99"/>
      <c r="O53" s="99"/>
      <c r="P53" s="89"/>
      <c r="Q53" s="89"/>
      <c r="R53" s="89"/>
      <c r="S53" s="89"/>
      <c r="T53" s="89"/>
      <c r="U53" s="5"/>
      <c r="V53" s="5" t="s">
        <v>126</v>
      </c>
      <c r="W53" s="6" t="s">
        <v>294</v>
      </c>
      <c r="X53" s="7">
        <v>13268</v>
      </c>
      <c r="Y53" s="5" t="s">
        <v>130</v>
      </c>
      <c r="Z53" s="5" t="s">
        <v>295</v>
      </c>
      <c r="AA53" s="5" t="s">
        <v>266</v>
      </c>
      <c r="AB53" s="5"/>
      <c r="AC53" s="34">
        <v>9.74E-2</v>
      </c>
      <c r="AD53" s="1">
        <v>25079.759999999998</v>
      </c>
      <c r="AE53" s="1"/>
      <c r="AF53" s="5"/>
      <c r="AG53" s="5"/>
      <c r="AH53" s="1"/>
      <c r="AI53" s="96"/>
      <c r="AJ53" s="1"/>
      <c r="AK53" s="1"/>
      <c r="AL53" s="2">
        <f t="shared" si="1"/>
        <v>0</v>
      </c>
      <c r="AM53" s="5"/>
      <c r="AN53" s="7"/>
      <c r="AO53" s="5"/>
      <c r="AP53" s="7"/>
      <c r="AQ53" s="8"/>
      <c r="AR53" s="5"/>
      <c r="AS53" s="20"/>
      <c r="AT53" s="8"/>
      <c r="AU53" s="20"/>
      <c r="AV53" s="8"/>
      <c r="AW53" s="8"/>
      <c r="AX53" s="8"/>
      <c r="AY53" s="8"/>
      <c r="AZ53" s="8"/>
      <c r="BA53" s="8"/>
      <c r="BB53" s="8"/>
      <c r="BC53" s="8"/>
      <c r="BD53" s="8"/>
      <c r="BE53" s="8"/>
      <c r="BF53" s="8"/>
      <c r="BG53" s="8"/>
      <c r="BH53" s="8"/>
    </row>
    <row r="54" spans="1:60" x14ac:dyDescent="0.25">
      <c r="A54" s="90"/>
      <c r="B54" s="89"/>
      <c r="C54" s="91"/>
      <c r="D54" s="89"/>
      <c r="E54" s="89"/>
      <c r="F54" s="93"/>
      <c r="G54" s="95"/>
      <c r="H54" s="90"/>
      <c r="I54" s="103"/>
      <c r="J54" s="89"/>
      <c r="K54" s="99"/>
      <c r="L54" s="96"/>
      <c r="M54" s="95"/>
      <c r="N54" s="99"/>
      <c r="O54" s="99"/>
      <c r="P54" s="89"/>
      <c r="Q54" s="89"/>
      <c r="R54" s="89"/>
      <c r="S54" s="89"/>
      <c r="T54" s="89"/>
      <c r="U54" s="5"/>
      <c r="V54" s="5" t="s">
        <v>287</v>
      </c>
      <c r="W54" s="6" t="s">
        <v>214</v>
      </c>
      <c r="X54" s="7">
        <v>13391</v>
      </c>
      <c r="Y54" s="5" t="s">
        <v>296</v>
      </c>
      <c r="Z54" s="5"/>
      <c r="AA54" s="5"/>
      <c r="AB54" s="5"/>
      <c r="AC54" s="34"/>
      <c r="AD54" s="1"/>
      <c r="AE54" s="1"/>
      <c r="AF54" s="5"/>
      <c r="AG54" s="5"/>
      <c r="AH54" s="1"/>
      <c r="AI54" s="96"/>
      <c r="AJ54" s="1"/>
      <c r="AK54" s="1"/>
      <c r="AL54" s="2">
        <f t="shared" si="1"/>
        <v>0</v>
      </c>
      <c r="AM54" s="5"/>
      <c r="AN54" s="7"/>
      <c r="AO54" s="5"/>
      <c r="AP54" s="7"/>
      <c r="AQ54" s="8"/>
      <c r="AR54" s="5"/>
      <c r="AS54" s="20"/>
      <c r="AT54" s="8"/>
      <c r="AU54" s="20"/>
      <c r="AV54" s="8"/>
      <c r="AW54" s="8"/>
      <c r="AX54" s="8"/>
      <c r="AY54" s="8"/>
      <c r="AZ54" s="8"/>
      <c r="BA54" s="8"/>
      <c r="BB54" s="8"/>
      <c r="BC54" s="8"/>
      <c r="BD54" s="8"/>
      <c r="BE54" s="8"/>
      <c r="BF54" s="8"/>
      <c r="BG54" s="8"/>
      <c r="BH54" s="8"/>
    </row>
    <row r="55" spans="1:60" x14ac:dyDescent="0.25">
      <c r="A55" s="90"/>
      <c r="B55" s="89"/>
      <c r="C55" s="91"/>
      <c r="D55" s="89"/>
      <c r="E55" s="89"/>
      <c r="F55" s="93"/>
      <c r="G55" s="95"/>
      <c r="H55" s="90"/>
      <c r="I55" s="103"/>
      <c r="J55" s="89"/>
      <c r="K55" s="99"/>
      <c r="L55" s="96"/>
      <c r="M55" s="95"/>
      <c r="N55" s="99"/>
      <c r="O55" s="99"/>
      <c r="P55" s="89"/>
      <c r="Q55" s="89"/>
      <c r="R55" s="89"/>
      <c r="S55" s="89"/>
      <c r="T55" s="89"/>
      <c r="U55" s="5"/>
      <c r="V55" s="5" t="s">
        <v>293</v>
      </c>
      <c r="W55" s="6" t="s">
        <v>297</v>
      </c>
      <c r="X55" s="7">
        <v>13513</v>
      </c>
      <c r="Y55" s="5" t="s">
        <v>130</v>
      </c>
      <c r="Z55" s="5" t="s">
        <v>295</v>
      </c>
      <c r="AA55" s="5" t="s">
        <v>352</v>
      </c>
      <c r="AB55" s="5"/>
      <c r="AC55" s="34">
        <v>5.67E-2</v>
      </c>
      <c r="AD55" s="1">
        <v>16029.72</v>
      </c>
      <c r="AE55" s="1"/>
      <c r="AF55" s="5"/>
      <c r="AG55" s="5"/>
      <c r="AH55" s="1"/>
      <c r="AI55" s="80"/>
      <c r="AJ55" s="1">
        <f>78634.8+49751.58+24875.79+24875.79+55970.53</f>
        <v>234108.49000000002</v>
      </c>
      <c r="AK55" s="1"/>
      <c r="AL55" s="2">
        <f t="shared" si="1"/>
        <v>234108.49000000002</v>
      </c>
      <c r="AM55" s="5"/>
      <c r="AN55" s="7"/>
      <c r="AO55" s="5"/>
      <c r="AP55" s="7"/>
      <c r="AQ55" s="8"/>
      <c r="AR55" s="5"/>
      <c r="AS55" s="20"/>
      <c r="AT55" s="8"/>
      <c r="AU55" s="20"/>
      <c r="AV55" s="8"/>
      <c r="AW55" s="8"/>
      <c r="AX55" s="8"/>
      <c r="AY55" s="8"/>
      <c r="AZ55" s="8"/>
      <c r="BA55" s="8"/>
      <c r="BB55" s="8"/>
      <c r="BC55" s="8"/>
      <c r="BD55" s="8"/>
      <c r="BE55" s="8"/>
      <c r="BF55" s="8"/>
      <c r="BG55" s="8"/>
      <c r="BH55" s="8"/>
    </row>
    <row r="56" spans="1:60" x14ac:dyDescent="0.25">
      <c r="A56" s="84"/>
      <c r="B56" s="76"/>
      <c r="C56" s="86"/>
      <c r="D56" s="76"/>
      <c r="E56" s="76"/>
      <c r="F56" s="94"/>
      <c r="G56" s="82"/>
      <c r="H56" s="84"/>
      <c r="I56" s="88"/>
      <c r="J56" s="76"/>
      <c r="K56" s="78"/>
      <c r="L56" s="80"/>
      <c r="M56" s="82"/>
      <c r="N56" s="78"/>
      <c r="O56" s="78"/>
      <c r="P56" s="76"/>
      <c r="Q56" s="76"/>
      <c r="R56" s="76"/>
      <c r="S56" s="76"/>
      <c r="T56" s="76"/>
      <c r="U56" s="5"/>
      <c r="V56" s="5" t="s">
        <v>346</v>
      </c>
      <c r="W56" s="6" t="s">
        <v>347</v>
      </c>
      <c r="X56" s="7">
        <v>13667</v>
      </c>
      <c r="Y56" s="5" t="s">
        <v>131</v>
      </c>
      <c r="Z56" s="5" t="s">
        <v>295</v>
      </c>
      <c r="AA56" s="5" t="s">
        <v>352</v>
      </c>
      <c r="AB56" s="33">
        <v>0.25</v>
      </c>
      <c r="AC56" s="34"/>
      <c r="AD56" s="1">
        <v>74627.399999999994</v>
      </c>
      <c r="AE56" s="1"/>
      <c r="AF56" s="5"/>
      <c r="AG56" s="5"/>
      <c r="AH56" s="1"/>
      <c r="AI56" s="2">
        <f>L50-AE56+AD56+AH56</f>
        <v>475427.4</v>
      </c>
      <c r="AJ56" s="1"/>
      <c r="AK56" s="1">
        <f>31094.74+31094.74+31094.74+31500</f>
        <v>124784.22</v>
      </c>
      <c r="AL56" s="2">
        <f t="shared" si="1"/>
        <v>124784.22</v>
      </c>
      <c r="AM56" s="5"/>
      <c r="AN56" s="7"/>
      <c r="AO56" s="5"/>
      <c r="AP56" s="7"/>
      <c r="AQ56" s="8"/>
      <c r="AR56" s="5"/>
      <c r="AS56" s="20"/>
      <c r="AT56" s="8"/>
      <c r="AU56" s="20"/>
      <c r="AV56" s="8"/>
      <c r="AW56" s="8"/>
      <c r="AX56" s="8"/>
      <c r="AY56" s="8"/>
      <c r="AZ56" s="8"/>
      <c r="BA56" s="8"/>
      <c r="BB56" s="8"/>
      <c r="BC56" s="8"/>
      <c r="BD56" s="8"/>
      <c r="BE56" s="8"/>
      <c r="BF56" s="8"/>
      <c r="BG56" s="8"/>
      <c r="BH56" s="8"/>
    </row>
    <row r="57" spans="1:60" ht="25.5" x14ac:dyDescent="0.25">
      <c r="A57" s="10">
        <v>16</v>
      </c>
      <c r="B57" s="11" t="s">
        <v>309</v>
      </c>
      <c r="C57" s="12" t="s">
        <v>309</v>
      </c>
      <c r="D57" s="5" t="s">
        <v>186</v>
      </c>
      <c r="E57" s="5" t="s">
        <v>138</v>
      </c>
      <c r="F57" s="18" t="s">
        <v>310</v>
      </c>
      <c r="G57" s="7">
        <v>13618</v>
      </c>
      <c r="H57" s="8" t="s">
        <v>311</v>
      </c>
      <c r="I57" s="28" t="s">
        <v>312</v>
      </c>
      <c r="J57" s="8" t="s">
        <v>313</v>
      </c>
      <c r="K57" s="6" t="s">
        <v>212</v>
      </c>
      <c r="L57" s="1">
        <v>4332</v>
      </c>
      <c r="M57" s="14"/>
      <c r="N57" s="39" t="s">
        <v>212</v>
      </c>
      <c r="O57" s="39" t="s">
        <v>314</v>
      </c>
      <c r="P57" s="5">
        <v>1500</v>
      </c>
      <c r="Q57" s="5"/>
      <c r="R57" s="5"/>
      <c r="S57" s="5"/>
      <c r="T57" s="21" t="s">
        <v>315</v>
      </c>
      <c r="U57" s="5"/>
      <c r="V57" s="5"/>
      <c r="W57" s="6"/>
      <c r="X57" s="5"/>
      <c r="Y57" s="5"/>
      <c r="Z57" s="5"/>
      <c r="AA57" s="5"/>
      <c r="AB57" s="5"/>
      <c r="AC57" s="34"/>
      <c r="AD57" s="1"/>
      <c r="AE57" s="1"/>
      <c r="AF57" s="5"/>
      <c r="AG57" s="5"/>
      <c r="AH57" s="1"/>
      <c r="AI57" s="2">
        <f>L57-AE57+AD57+AH57</f>
        <v>4332</v>
      </c>
      <c r="AJ57" s="1"/>
      <c r="AK57" s="1"/>
      <c r="AL57" s="2">
        <f t="shared" si="1"/>
        <v>0</v>
      </c>
      <c r="AM57" s="5"/>
      <c r="AN57" s="7"/>
      <c r="AO57" s="5"/>
      <c r="AP57" s="7"/>
      <c r="AQ57" s="8"/>
      <c r="AR57" s="5"/>
      <c r="AS57" s="20"/>
      <c r="AT57" s="8"/>
      <c r="AU57" s="20"/>
      <c r="AV57" s="8"/>
      <c r="AW57" s="8"/>
      <c r="AX57" s="8"/>
      <c r="AY57" s="8"/>
      <c r="AZ57" s="8"/>
      <c r="BA57" s="8"/>
      <c r="BB57" s="8"/>
      <c r="BC57" s="8"/>
      <c r="BD57" s="8"/>
      <c r="BE57" s="8"/>
      <c r="BF57" s="8"/>
      <c r="BG57" s="8"/>
      <c r="BH57" s="8"/>
    </row>
    <row r="58" spans="1:60" ht="25.5" x14ac:dyDescent="0.25">
      <c r="A58" s="10">
        <v>17</v>
      </c>
      <c r="B58" s="11" t="s">
        <v>309</v>
      </c>
      <c r="C58" s="12" t="s">
        <v>309</v>
      </c>
      <c r="D58" s="5" t="s">
        <v>186</v>
      </c>
      <c r="E58" s="5" t="s">
        <v>138</v>
      </c>
      <c r="F58" s="18" t="s">
        <v>310</v>
      </c>
      <c r="G58" s="14">
        <v>13588</v>
      </c>
      <c r="H58" s="8" t="s">
        <v>316</v>
      </c>
      <c r="I58" s="28" t="s">
        <v>317</v>
      </c>
      <c r="J58" s="21" t="s">
        <v>318</v>
      </c>
      <c r="K58" s="6" t="s">
        <v>212</v>
      </c>
      <c r="L58" s="1">
        <v>25673.05</v>
      </c>
      <c r="M58" s="14"/>
      <c r="N58" s="39" t="s">
        <v>212</v>
      </c>
      <c r="O58" s="39" t="s">
        <v>314</v>
      </c>
      <c r="P58" s="5">
        <v>1500</v>
      </c>
      <c r="Q58" s="5"/>
      <c r="R58" s="5"/>
      <c r="S58" s="5"/>
      <c r="T58" s="21" t="s">
        <v>315</v>
      </c>
      <c r="U58" s="5"/>
      <c r="V58" s="5"/>
      <c r="W58" s="6"/>
      <c r="X58" s="5"/>
      <c r="Y58" s="5"/>
      <c r="Z58" s="5"/>
      <c r="AA58" s="5"/>
      <c r="AB58" s="5"/>
      <c r="AC58" s="34"/>
      <c r="AD58" s="1"/>
      <c r="AE58" s="1"/>
      <c r="AF58" s="5"/>
      <c r="AG58" s="5"/>
      <c r="AH58" s="1"/>
      <c r="AI58" s="2">
        <f>L58-AE58+AD58+AH58</f>
        <v>25673.05</v>
      </c>
      <c r="AJ58" s="1">
        <f>17998.2+6951.79</f>
        <v>24949.99</v>
      </c>
      <c r="AK58" s="1">
        <f>723.06</f>
        <v>723.06</v>
      </c>
      <c r="AL58" s="2">
        <f t="shared" si="1"/>
        <v>25673.050000000003</v>
      </c>
      <c r="AM58" s="5"/>
      <c r="AN58" s="7"/>
      <c r="AO58" s="5"/>
      <c r="AP58" s="7"/>
      <c r="AQ58" s="8"/>
      <c r="AR58" s="5"/>
      <c r="AS58" s="20"/>
      <c r="AT58" s="8"/>
      <c r="AU58" s="20"/>
      <c r="AV58" s="8"/>
      <c r="AW58" s="8"/>
      <c r="AX58" s="8"/>
      <c r="AY58" s="8"/>
      <c r="AZ58" s="8"/>
      <c r="BA58" s="8"/>
      <c r="BB58" s="8"/>
      <c r="BC58" s="8"/>
      <c r="BD58" s="8"/>
      <c r="BE58" s="8"/>
      <c r="BF58" s="8"/>
      <c r="BG58" s="8"/>
      <c r="BH58" s="8"/>
    </row>
    <row r="59" spans="1:60" ht="25.5" x14ac:dyDescent="0.25">
      <c r="A59" s="10">
        <v>18</v>
      </c>
      <c r="B59" s="11" t="s">
        <v>309</v>
      </c>
      <c r="C59" s="12" t="s">
        <v>309</v>
      </c>
      <c r="D59" s="5" t="s">
        <v>186</v>
      </c>
      <c r="E59" s="5" t="s">
        <v>138</v>
      </c>
      <c r="F59" s="18" t="s">
        <v>310</v>
      </c>
      <c r="G59" s="14">
        <v>13619</v>
      </c>
      <c r="H59" s="10" t="s">
        <v>321</v>
      </c>
      <c r="I59" s="38" t="s">
        <v>322</v>
      </c>
      <c r="J59" s="11" t="s">
        <v>323</v>
      </c>
      <c r="K59" s="39" t="s">
        <v>319</v>
      </c>
      <c r="L59" s="2">
        <v>750</v>
      </c>
      <c r="M59" s="14"/>
      <c r="N59" s="39" t="s">
        <v>319</v>
      </c>
      <c r="O59" s="39" t="s">
        <v>320</v>
      </c>
      <c r="P59" s="11">
        <v>1500</v>
      </c>
      <c r="Q59" s="11"/>
      <c r="R59" s="11"/>
      <c r="S59" s="11"/>
      <c r="T59" s="21" t="s">
        <v>315</v>
      </c>
      <c r="U59" s="5"/>
      <c r="V59" s="5"/>
      <c r="W59" s="6"/>
      <c r="X59" s="5"/>
      <c r="Y59" s="5"/>
      <c r="Z59" s="5"/>
      <c r="AA59" s="5"/>
      <c r="AB59" s="5"/>
      <c r="AC59" s="34"/>
      <c r="AD59" s="1"/>
      <c r="AE59" s="1"/>
      <c r="AF59" s="5"/>
      <c r="AG59" s="5"/>
      <c r="AH59" s="1"/>
      <c r="AI59" s="2">
        <f t="shared" ref="AI59:AI62" si="5">L59-AE59+AD59+AH59</f>
        <v>750</v>
      </c>
      <c r="AJ59" s="1"/>
      <c r="AK59" s="1"/>
      <c r="AL59" s="2">
        <f t="shared" si="1"/>
        <v>0</v>
      </c>
      <c r="AM59" s="5"/>
      <c r="AN59" s="7"/>
      <c r="AO59" s="5"/>
      <c r="AP59" s="7"/>
      <c r="AQ59" s="8"/>
      <c r="AR59" s="5"/>
      <c r="AS59" s="20"/>
      <c r="AT59" s="8"/>
      <c r="AU59" s="20"/>
      <c r="AV59" s="8"/>
      <c r="AW59" s="8"/>
      <c r="AX59" s="8"/>
      <c r="AY59" s="8"/>
      <c r="AZ59" s="8"/>
      <c r="BA59" s="8"/>
      <c r="BB59" s="8"/>
      <c r="BC59" s="8"/>
      <c r="BD59" s="8"/>
      <c r="BE59" s="8"/>
      <c r="BF59" s="8"/>
      <c r="BG59" s="8"/>
      <c r="BH59" s="8"/>
    </row>
    <row r="60" spans="1:60" ht="51" x14ac:dyDescent="0.25">
      <c r="A60" s="8">
        <v>19</v>
      </c>
      <c r="B60" s="5" t="s">
        <v>300</v>
      </c>
      <c r="C60" s="17" t="s">
        <v>302</v>
      </c>
      <c r="D60" s="5" t="s">
        <v>121</v>
      </c>
      <c r="E60" s="5" t="s">
        <v>138</v>
      </c>
      <c r="F60" s="18" t="s">
        <v>299</v>
      </c>
      <c r="G60" s="7">
        <v>13497</v>
      </c>
      <c r="H60" s="8" t="s">
        <v>298</v>
      </c>
      <c r="I60" s="28" t="s">
        <v>303</v>
      </c>
      <c r="J60" s="5" t="s">
        <v>304</v>
      </c>
      <c r="K60" s="6" t="s">
        <v>305</v>
      </c>
      <c r="L60" s="1">
        <v>27299</v>
      </c>
      <c r="M60" s="7">
        <v>13597</v>
      </c>
      <c r="N60" s="6" t="s">
        <v>305</v>
      </c>
      <c r="O60" s="6" t="s">
        <v>306</v>
      </c>
      <c r="P60" s="5">
        <v>1500</v>
      </c>
      <c r="Q60" s="5"/>
      <c r="R60" s="5"/>
      <c r="S60" s="5"/>
      <c r="T60" s="5" t="s">
        <v>173</v>
      </c>
      <c r="U60" s="5"/>
      <c r="V60" s="5"/>
      <c r="W60" s="6"/>
      <c r="X60" s="5"/>
      <c r="Y60" s="5"/>
      <c r="Z60" s="5"/>
      <c r="AA60" s="5"/>
      <c r="AB60" s="5"/>
      <c r="AC60" s="5"/>
      <c r="AD60" s="1"/>
      <c r="AE60" s="1"/>
      <c r="AF60" s="5"/>
      <c r="AG60" s="5"/>
      <c r="AH60" s="1"/>
      <c r="AI60" s="2">
        <f t="shared" si="5"/>
        <v>27299</v>
      </c>
      <c r="AJ60" s="1">
        <f>5598.66+3949.75+13634.09</f>
        <v>23182.5</v>
      </c>
      <c r="AK60" s="1">
        <f>27061.35</f>
        <v>27061.35</v>
      </c>
      <c r="AL60" s="2">
        <f t="shared" si="1"/>
        <v>50243.85</v>
      </c>
      <c r="AM60" s="5" t="s">
        <v>264</v>
      </c>
      <c r="AN60" s="7">
        <v>13474</v>
      </c>
      <c r="AO60" s="5" t="s">
        <v>301</v>
      </c>
      <c r="AP60" s="7">
        <v>13580</v>
      </c>
      <c r="AQ60" s="8"/>
      <c r="AR60" s="5" t="s">
        <v>307</v>
      </c>
      <c r="AS60" s="20">
        <v>13580</v>
      </c>
      <c r="AT60" s="8" t="s">
        <v>308</v>
      </c>
      <c r="AU60" s="20"/>
      <c r="AV60" s="8"/>
      <c r="AW60" s="8"/>
      <c r="AX60" s="8"/>
      <c r="AY60" s="8"/>
      <c r="AZ60" s="8"/>
      <c r="BA60" s="8"/>
      <c r="BB60" s="8"/>
      <c r="BC60" s="8"/>
      <c r="BD60" s="8"/>
      <c r="BE60" s="8"/>
      <c r="BF60" s="8"/>
      <c r="BG60" s="8"/>
      <c r="BH60" s="8"/>
    </row>
    <row r="61" spans="1:60" s="69" customFormat="1" ht="25.5" x14ac:dyDescent="0.25">
      <c r="A61" s="68">
        <v>20</v>
      </c>
      <c r="B61" s="63" t="s">
        <v>325</v>
      </c>
      <c r="C61" s="70" t="s">
        <v>264</v>
      </c>
      <c r="D61" s="63" t="s">
        <v>326</v>
      </c>
      <c r="E61" s="63" t="s">
        <v>278</v>
      </c>
      <c r="F61" s="71" t="s">
        <v>327</v>
      </c>
      <c r="G61" s="65">
        <v>13549</v>
      </c>
      <c r="H61" s="68" t="s">
        <v>328</v>
      </c>
      <c r="I61" s="71" t="s">
        <v>329</v>
      </c>
      <c r="J61" s="63" t="s">
        <v>330</v>
      </c>
      <c r="K61" s="66" t="s">
        <v>331</v>
      </c>
      <c r="L61" s="19">
        <v>251754.88</v>
      </c>
      <c r="M61" s="65">
        <v>13632</v>
      </c>
      <c r="N61" s="66" t="s">
        <v>331</v>
      </c>
      <c r="O61" s="66" t="s">
        <v>332</v>
      </c>
      <c r="P61" s="63">
        <v>1500</v>
      </c>
      <c r="Q61" s="63"/>
      <c r="R61" s="63"/>
      <c r="S61" s="63"/>
      <c r="T61" s="63" t="s">
        <v>173</v>
      </c>
      <c r="U61" s="63"/>
      <c r="V61" s="63" t="s">
        <v>287</v>
      </c>
      <c r="W61" s="66" t="s">
        <v>625</v>
      </c>
      <c r="X61" s="65">
        <v>13636</v>
      </c>
      <c r="Y61" s="63" t="s">
        <v>626</v>
      </c>
      <c r="Z61" s="63"/>
      <c r="AA61" s="63"/>
      <c r="AB61" s="63"/>
      <c r="AC61" s="63"/>
      <c r="AD61" s="1"/>
      <c r="AE61" s="1"/>
      <c r="AF61" s="63"/>
      <c r="AG61" s="63"/>
      <c r="AH61" s="1"/>
      <c r="AI61" s="2">
        <f t="shared" si="5"/>
        <v>251754.88</v>
      </c>
      <c r="AJ61" s="1"/>
      <c r="AK61" s="1">
        <f>106926.34+43801.54+48273.68</f>
        <v>199001.56</v>
      </c>
      <c r="AL61" s="2">
        <f t="shared" si="1"/>
        <v>199001.56</v>
      </c>
      <c r="AM61" s="63"/>
      <c r="AN61" s="65"/>
      <c r="AO61" s="63"/>
      <c r="AP61" s="65"/>
      <c r="AQ61" s="68"/>
      <c r="AR61" s="63"/>
      <c r="AS61" s="73"/>
      <c r="AT61" s="68"/>
      <c r="AU61" s="73"/>
      <c r="AV61" s="68"/>
      <c r="AW61" s="68"/>
      <c r="AX61" s="68"/>
      <c r="AY61" s="68"/>
      <c r="AZ61" s="68"/>
      <c r="BA61" s="68"/>
      <c r="BB61" s="68"/>
      <c r="BC61" s="68"/>
      <c r="BD61" s="68"/>
      <c r="BE61" s="68"/>
      <c r="BF61" s="68"/>
      <c r="BG61" s="68"/>
      <c r="BH61" s="68"/>
    </row>
    <row r="62" spans="1:60" s="69" customFormat="1" ht="25.5" x14ac:dyDescent="0.25">
      <c r="A62" s="68">
        <v>21</v>
      </c>
      <c r="B62" s="63" t="s">
        <v>325</v>
      </c>
      <c r="C62" s="70" t="s">
        <v>264</v>
      </c>
      <c r="D62" s="63" t="s">
        <v>326</v>
      </c>
      <c r="E62" s="63" t="s">
        <v>278</v>
      </c>
      <c r="F62" s="71" t="s">
        <v>333</v>
      </c>
      <c r="G62" s="65">
        <v>13549</v>
      </c>
      <c r="H62" s="68" t="s">
        <v>334</v>
      </c>
      <c r="I62" s="74" t="s">
        <v>335</v>
      </c>
      <c r="J62" s="63" t="s">
        <v>336</v>
      </c>
      <c r="K62" s="66" t="s">
        <v>331</v>
      </c>
      <c r="L62" s="19">
        <v>1996100</v>
      </c>
      <c r="M62" s="65">
        <v>13630</v>
      </c>
      <c r="N62" s="66" t="s">
        <v>331</v>
      </c>
      <c r="O62" s="66" t="s">
        <v>332</v>
      </c>
      <c r="P62" s="63">
        <v>1500</v>
      </c>
      <c r="Q62" s="63"/>
      <c r="R62" s="63"/>
      <c r="S62" s="63"/>
      <c r="T62" s="63" t="s">
        <v>173</v>
      </c>
      <c r="U62" s="63"/>
      <c r="V62" s="63" t="s">
        <v>287</v>
      </c>
      <c r="W62" s="66" t="s">
        <v>625</v>
      </c>
      <c r="X62" s="65">
        <v>13637</v>
      </c>
      <c r="Y62" s="63" t="s">
        <v>626</v>
      </c>
      <c r="Z62" s="63"/>
      <c r="AA62" s="63"/>
      <c r="AB62" s="63"/>
      <c r="AC62" s="63"/>
      <c r="AD62" s="1"/>
      <c r="AE62" s="1"/>
      <c r="AF62" s="63"/>
      <c r="AG62" s="63"/>
      <c r="AH62" s="1"/>
      <c r="AI62" s="2">
        <f t="shared" si="5"/>
        <v>1996100</v>
      </c>
      <c r="AJ62" s="1"/>
      <c r="AK62" s="1">
        <f>58+14.5+14.5+18806.76+14.5</f>
        <v>18908.259999999998</v>
      </c>
      <c r="AL62" s="2">
        <f t="shared" si="1"/>
        <v>18908.259999999998</v>
      </c>
      <c r="AM62" s="63"/>
      <c r="AN62" s="65"/>
      <c r="AO62" s="63"/>
      <c r="AP62" s="65"/>
      <c r="AQ62" s="68"/>
      <c r="AR62" s="63"/>
      <c r="AS62" s="73"/>
      <c r="AT62" s="68"/>
      <c r="AU62" s="73"/>
      <c r="AV62" s="68"/>
      <c r="AW62" s="68"/>
      <c r="AX62" s="68"/>
      <c r="AY62" s="68"/>
      <c r="AZ62" s="68"/>
      <c r="BA62" s="68"/>
      <c r="BB62" s="68"/>
      <c r="BC62" s="68"/>
      <c r="BD62" s="68"/>
      <c r="BE62" s="68"/>
      <c r="BF62" s="68"/>
      <c r="BG62" s="68"/>
      <c r="BH62" s="68"/>
    </row>
    <row r="63" spans="1:60" x14ac:dyDescent="0.25">
      <c r="A63" s="83">
        <v>22</v>
      </c>
      <c r="B63" s="75" t="s">
        <v>337</v>
      </c>
      <c r="C63" s="85" t="s">
        <v>338</v>
      </c>
      <c r="D63" s="75" t="s">
        <v>127</v>
      </c>
      <c r="E63" s="75" t="s">
        <v>138</v>
      </c>
      <c r="F63" s="92" t="s">
        <v>342</v>
      </c>
      <c r="G63" s="81" t="s">
        <v>339</v>
      </c>
      <c r="H63" s="83" t="s">
        <v>343</v>
      </c>
      <c r="I63" s="87" t="s">
        <v>344</v>
      </c>
      <c r="J63" s="75" t="s">
        <v>345</v>
      </c>
      <c r="K63" s="77" t="s">
        <v>340</v>
      </c>
      <c r="L63" s="122">
        <v>349750.85</v>
      </c>
      <c r="M63" s="81">
        <v>13628</v>
      </c>
      <c r="N63" s="77" t="s">
        <v>340</v>
      </c>
      <c r="O63" s="77" t="s">
        <v>249</v>
      </c>
      <c r="P63" s="75" t="s">
        <v>565</v>
      </c>
      <c r="Q63" s="75"/>
      <c r="R63" s="75"/>
      <c r="S63" s="75"/>
      <c r="T63" s="75" t="s">
        <v>210</v>
      </c>
      <c r="U63" s="75"/>
      <c r="V63" s="5" t="s">
        <v>124</v>
      </c>
      <c r="W63" s="6">
        <v>45287</v>
      </c>
      <c r="X63" s="7">
        <v>13684</v>
      </c>
      <c r="Y63" s="5" t="s">
        <v>129</v>
      </c>
      <c r="Z63" s="6">
        <v>45293</v>
      </c>
      <c r="AA63" s="6">
        <v>45382</v>
      </c>
      <c r="AB63" s="34"/>
      <c r="AC63" s="5"/>
      <c r="AD63" s="1"/>
      <c r="AE63" s="1"/>
      <c r="AF63" s="5"/>
      <c r="AG63" s="5"/>
      <c r="AH63" s="1"/>
      <c r="AI63" s="2">
        <f>$L$63-AE63+AD63+AH63</f>
        <v>349750.85</v>
      </c>
      <c r="AJ63" s="1"/>
      <c r="AK63" s="1">
        <v>349750.85</v>
      </c>
      <c r="AL63" s="2">
        <f t="shared" si="1"/>
        <v>349750.85</v>
      </c>
      <c r="AM63" s="75">
        <v>182022</v>
      </c>
      <c r="AN63" s="81">
        <v>202</v>
      </c>
      <c r="AO63" s="75" t="s">
        <v>341</v>
      </c>
      <c r="AP63" s="81">
        <v>13618</v>
      </c>
      <c r="AQ63" s="75" t="s">
        <v>204</v>
      </c>
      <c r="AR63" s="75"/>
      <c r="AS63" s="97"/>
      <c r="AT63" s="83"/>
      <c r="AU63" s="97"/>
      <c r="AV63" s="83"/>
      <c r="AW63" s="83"/>
      <c r="AX63" s="83"/>
      <c r="AY63" s="83"/>
      <c r="AZ63" s="83"/>
      <c r="BA63" s="83"/>
      <c r="BB63" s="83"/>
      <c r="BC63" s="83"/>
      <c r="BD63" s="83"/>
      <c r="BE63" s="83"/>
      <c r="BF63" s="83"/>
      <c r="BG63" s="83"/>
      <c r="BH63" s="83"/>
    </row>
    <row r="64" spans="1:60" x14ac:dyDescent="0.25">
      <c r="A64" s="90"/>
      <c r="B64" s="89"/>
      <c r="C64" s="91"/>
      <c r="D64" s="89"/>
      <c r="E64" s="89"/>
      <c r="F64" s="93"/>
      <c r="G64" s="95"/>
      <c r="H64" s="90"/>
      <c r="I64" s="103"/>
      <c r="J64" s="89"/>
      <c r="K64" s="99"/>
      <c r="L64" s="123"/>
      <c r="M64" s="95"/>
      <c r="N64" s="99"/>
      <c r="O64" s="99"/>
      <c r="P64" s="89"/>
      <c r="Q64" s="89"/>
      <c r="R64" s="89"/>
      <c r="S64" s="89"/>
      <c r="T64" s="89"/>
      <c r="U64" s="89"/>
      <c r="V64" s="5" t="s">
        <v>125</v>
      </c>
      <c r="W64" s="6" t="s">
        <v>394</v>
      </c>
      <c r="X64" s="7">
        <v>13733</v>
      </c>
      <c r="Y64" s="5" t="s">
        <v>130</v>
      </c>
      <c r="Z64" s="5" t="s">
        <v>396</v>
      </c>
      <c r="AA64" s="5" t="s">
        <v>395</v>
      </c>
      <c r="AB64" s="34">
        <v>0.22500000000000001</v>
      </c>
      <c r="AC64" s="5"/>
      <c r="AD64" s="1">
        <v>77125.279999999999</v>
      </c>
      <c r="AE64" s="1"/>
      <c r="AF64" s="5"/>
      <c r="AG64" s="5"/>
      <c r="AH64" s="1"/>
      <c r="AI64" s="2">
        <f t="shared" ref="AI64:AI65" si="6">$L$63-AE64+AD64+AH64</f>
        <v>426876.13</v>
      </c>
      <c r="AJ64" s="1"/>
      <c r="AK64" s="1"/>
      <c r="AL64" s="2">
        <f t="shared" si="1"/>
        <v>0</v>
      </c>
      <c r="AM64" s="89"/>
      <c r="AN64" s="95"/>
      <c r="AO64" s="89"/>
      <c r="AP64" s="95"/>
      <c r="AQ64" s="89"/>
      <c r="AR64" s="89"/>
      <c r="AS64" s="119"/>
      <c r="AT64" s="90"/>
      <c r="AU64" s="119"/>
      <c r="AV64" s="90"/>
      <c r="AW64" s="90"/>
      <c r="AX64" s="90"/>
      <c r="AY64" s="90"/>
      <c r="AZ64" s="90"/>
      <c r="BA64" s="90"/>
      <c r="BB64" s="90"/>
      <c r="BC64" s="90"/>
      <c r="BD64" s="90"/>
      <c r="BE64" s="90"/>
      <c r="BF64" s="90"/>
      <c r="BG64" s="90"/>
      <c r="BH64" s="90"/>
    </row>
    <row r="65" spans="1:60" x14ac:dyDescent="0.25">
      <c r="A65" s="84"/>
      <c r="B65" s="76"/>
      <c r="C65" s="86"/>
      <c r="D65" s="76"/>
      <c r="E65" s="76"/>
      <c r="F65" s="94"/>
      <c r="G65" s="82"/>
      <c r="H65" s="84"/>
      <c r="I65" s="88"/>
      <c r="J65" s="76"/>
      <c r="K65" s="78"/>
      <c r="L65" s="124"/>
      <c r="M65" s="82"/>
      <c r="N65" s="78"/>
      <c r="O65" s="78"/>
      <c r="P65" s="76"/>
      <c r="Q65" s="76"/>
      <c r="R65" s="76"/>
      <c r="S65" s="76"/>
      <c r="T65" s="76"/>
      <c r="U65" s="76"/>
      <c r="V65" s="5" t="s">
        <v>125</v>
      </c>
      <c r="W65" s="6">
        <v>45469</v>
      </c>
      <c r="X65" s="7">
        <v>13806</v>
      </c>
      <c r="Y65" s="5" t="s">
        <v>129</v>
      </c>
      <c r="Z65" s="5" t="s">
        <v>564</v>
      </c>
      <c r="AA65" s="6">
        <v>45565</v>
      </c>
      <c r="AB65" s="34"/>
      <c r="AC65" s="5"/>
      <c r="AD65" s="1"/>
      <c r="AE65" s="1"/>
      <c r="AF65" s="5"/>
      <c r="AG65" s="5"/>
      <c r="AH65" s="1"/>
      <c r="AI65" s="2">
        <f t="shared" si="6"/>
        <v>349750.85</v>
      </c>
      <c r="AJ65" s="1"/>
      <c r="AK65" s="1">
        <f>77125.28</f>
        <v>77125.279999999999</v>
      </c>
      <c r="AL65" s="2">
        <f t="shared" si="1"/>
        <v>77125.279999999999</v>
      </c>
      <c r="AM65" s="76"/>
      <c r="AN65" s="82"/>
      <c r="AO65" s="76"/>
      <c r="AP65" s="82"/>
      <c r="AQ65" s="76"/>
      <c r="AR65" s="76"/>
      <c r="AS65" s="98"/>
      <c r="AT65" s="84"/>
      <c r="AU65" s="98"/>
      <c r="AV65" s="84"/>
      <c r="AW65" s="84"/>
      <c r="AX65" s="84"/>
      <c r="AY65" s="84"/>
      <c r="AZ65" s="84"/>
      <c r="BA65" s="84"/>
      <c r="BB65" s="84"/>
      <c r="BC65" s="84"/>
      <c r="BD65" s="84"/>
      <c r="BE65" s="84"/>
      <c r="BF65" s="84"/>
      <c r="BG65" s="84"/>
      <c r="BH65" s="84"/>
    </row>
    <row r="66" spans="1:60" ht="38.25" x14ac:dyDescent="0.25">
      <c r="A66" s="8">
        <v>23</v>
      </c>
      <c r="B66" s="5" t="s">
        <v>377</v>
      </c>
      <c r="C66" s="17" t="s">
        <v>378</v>
      </c>
      <c r="D66" s="5" t="s">
        <v>132</v>
      </c>
      <c r="E66" s="5" t="s">
        <v>138</v>
      </c>
      <c r="F66" s="18" t="s">
        <v>382</v>
      </c>
      <c r="G66" s="7">
        <v>13666</v>
      </c>
      <c r="H66" s="8" t="s">
        <v>381</v>
      </c>
      <c r="I66" s="18" t="s">
        <v>379</v>
      </c>
      <c r="J66" s="5" t="s">
        <v>380</v>
      </c>
      <c r="K66" s="6" t="s">
        <v>383</v>
      </c>
      <c r="L66" s="19">
        <v>129583.8</v>
      </c>
      <c r="M66" s="7">
        <v>13681</v>
      </c>
      <c r="N66" s="6" t="s">
        <v>383</v>
      </c>
      <c r="O66" s="6" t="s">
        <v>249</v>
      </c>
      <c r="P66" s="5">
        <v>101</v>
      </c>
      <c r="Q66" s="5"/>
      <c r="R66" s="5"/>
      <c r="S66" s="5"/>
      <c r="T66" s="5" t="s">
        <v>173</v>
      </c>
      <c r="U66" s="5"/>
      <c r="V66" s="5"/>
      <c r="W66" s="6"/>
      <c r="X66" s="5"/>
      <c r="Y66" s="5"/>
      <c r="Z66" s="5"/>
      <c r="AA66" s="5"/>
      <c r="AB66" s="5"/>
      <c r="AC66" s="5"/>
      <c r="AD66" s="1"/>
      <c r="AE66" s="1"/>
      <c r="AF66" s="5"/>
      <c r="AG66" s="5"/>
      <c r="AH66" s="1"/>
      <c r="AI66" s="2">
        <f>L66-AE66+AD66+AH66</f>
        <v>129583.8</v>
      </c>
      <c r="AJ66" s="1"/>
      <c r="AK66" s="1">
        <f>71991+25596.8+31996</f>
        <v>129583.8</v>
      </c>
      <c r="AL66" s="2">
        <f t="shared" si="1"/>
        <v>129583.8</v>
      </c>
      <c r="AM66" s="5"/>
      <c r="AN66" s="7"/>
      <c r="AO66" s="5"/>
      <c r="AP66" s="7"/>
      <c r="AQ66" s="8"/>
      <c r="AR66" s="5"/>
      <c r="AS66" s="20"/>
      <c r="AT66" s="8"/>
      <c r="AU66" s="20"/>
      <c r="AV66" s="8"/>
      <c r="AW66" s="8"/>
      <c r="AX66" s="8"/>
      <c r="AY66" s="8"/>
      <c r="AZ66" s="8"/>
      <c r="BA66" s="8"/>
      <c r="BB66" s="8"/>
      <c r="BC66" s="8"/>
      <c r="BD66" s="8"/>
      <c r="BE66" s="8"/>
      <c r="BF66" s="8"/>
      <c r="BG66" s="8"/>
      <c r="BH66" s="8"/>
    </row>
    <row r="67" spans="1:60" ht="25.5" x14ac:dyDescent="0.25">
      <c r="A67" s="8">
        <v>24</v>
      </c>
      <c r="B67" s="5" t="s">
        <v>397</v>
      </c>
      <c r="C67" s="17" t="s">
        <v>398</v>
      </c>
      <c r="D67" s="5" t="s">
        <v>132</v>
      </c>
      <c r="E67" s="5" t="s">
        <v>138</v>
      </c>
      <c r="F67" s="18" t="s">
        <v>399</v>
      </c>
      <c r="G67" s="7">
        <v>13423</v>
      </c>
      <c r="H67" s="8" t="s">
        <v>401</v>
      </c>
      <c r="I67" s="18" t="s">
        <v>402</v>
      </c>
      <c r="J67" s="5" t="s">
        <v>400</v>
      </c>
      <c r="K67" s="6" t="s">
        <v>403</v>
      </c>
      <c r="L67" s="19">
        <v>5349.5</v>
      </c>
      <c r="M67" s="7">
        <v>13686</v>
      </c>
      <c r="N67" s="6" t="s">
        <v>403</v>
      </c>
      <c r="O67" s="6" t="s">
        <v>404</v>
      </c>
      <c r="P67" s="5">
        <v>1500</v>
      </c>
      <c r="Q67" s="5"/>
      <c r="R67" s="5"/>
      <c r="S67" s="5"/>
      <c r="T67" s="21" t="s">
        <v>315</v>
      </c>
      <c r="U67" s="5"/>
      <c r="V67" s="5"/>
      <c r="W67" s="6"/>
      <c r="X67" s="5"/>
      <c r="Y67" s="5"/>
      <c r="Z67" s="5"/>
      <c r="AA67" s="5"/>
      <c r="AB67" s="5"/>
      <c r="AC67" s="5"/>
      <c r="AD67" s="1"/>
      <c r="AE67" s="1"/>
      <c r="AF67" s="5"/>
      <c r="AG67" s="5"/>
      <c r="AH67" s="1"/>
      <c r="AI67" s="2">
        <f t="shared" ref="AI67:AI97" si="7">L67-AE67+AD67+AH67</f>
        <v>5349.5</v>
      </c>
      <c r="AJ67" s="1"/>
      <c r="AK67" s="1">
        <f>942.9+942.9+942.9</f>
        <v>2828.7</v>
      </c>
      <c r="AL67" s="2">
        <f t="shared" si="1"/>
        <v>2828.7</v>
      </c>
      <c r="AM67" s="5"/>
      <c r="AN67" s="7"/>
      <c r="AO67" s="5"/>
      <c r="AP67" s="7"/>
      <c r="AQ67" s="8"/>
      <c r="AR67" s="5"/>
      <c r="AS67" s="20"/>
      <c r="AT67" s="8"/>
      <c r="AU67" s="20"/>
      <c r="AV67" s="8"/>
      <c r="AW67" s="8"/>
      <c r="AX67" s="8"/>
      <c r="AY67" s="8"/>
      <c r="AZ67" s="8"/>
      <c r="BA67" s="8"/>
      <c r="BB67" s="8"/>
      <c r="BC67" s="8"/>
      <c r="BD67" s="8"/>
      <c r="BE67" s="8"/>
      <c r="BF67" s="8"/>
      <c r="BG67" s="8"/>
      <c r="BH67" s="8"/>
    </row>
    <row r="68" spans="1:60" ht="25.5" x14ac:dyDescent="0.25">
      <c r="A68" s="8">
        <v>25</v>
      </c>
      <c r="B68" s="5" t="s">
        <v>397</v>
      </c>
      <c r="C68" s="17" t="s">
        <v>398</v>
      </c>
      <c r="D68" s="5" t="s">
        <v>132</v>
      </c>
      <c r="E68" s="5" t="s">
        <v>138</v>
      </c>
      <c r="F68" s="18" t="s">
        <v>399</v>
      </c>
      <c r="G68" s="7">
        <v>13423</v>
      </c>
      <c r="H68" s="8" t="s">
        <v>405</v>
      </c>
      <c r="I68" s="18" t="s">
        <v>406</v>
      </c>
      <c r="J68" s="5" t="s">
        <v>407</v>
      </c>
      <c r="K68" s="6" t="s">
        <v>403</v>
      </c>
      <c r="L68" s="19">
        <v>9714</v>
      </c>
      <c r="M68" s="7">
        <v>13686</v>
      </c>
      <c r="N68" s="6" t="s">
        <v>403</v>
      </c>
      <c r="O68" s="6" t="s">
        <v>404</v>
      </c>
      <c r="P68" s="5">
        <v>1500</v>
      </c>
      <c r="Q68" s="5"/>
      <c r="R68" s="5"/>
      <c r="S68" s="5"/>
      <c r="T68" s="21" t="s">
        <v>315</v>
      </c>
      <c r="U68" s="5"/>
      <c r="V68" s="5"/>
      <c r="W68" s="6"/>
      <c r="X68" s="5"/>
      <c r="Y68" s="5"/>
      <c r="Z68" s="5"/>
      <c r="AA68" s="5"/>
      <c r="AB68" s="5"/>
      <c r="AC68" s="5"/>
      <c r="AD68" s="1"/>
      <c r="AE68" s="1"/>
      <c r="AF68" s="5"/>
      <c r="AG68" s="5"/>
      <c r="AH68" s="1"/>
      <c r="AI68" s="2">
        <f t="shared" si="7"/>
        <v>9714</v>
      </c>
      <c r="AJ68" s="1"/>
      <c r="AK68" s="1">
        <v>4473.75</v>
      </c>
      <c r="AL68" s="2">
        <f t="shared" si="1"/>
        <v>4473.75</v>
      </c>
      <c r="AM68" s="5"/>
      <c r="AN68" s="7"/>
      <c r="AO68" s="5"/>
      <c r="AP68" s="7"/>
      <c r="AQ68" s="8"/>
      <c r="AR68" s="5"/>
      <c r="AS68" s="20"/>
      <c r="AT68" s="8"/>
      <c r="AU68" s="20"/>
      <c r="AV68" s="8"/>
      <c r="AW68" s="8"/>
      <c r="AX68" s="8"/>
      <c r="AY68" s="8"/>
      <c r="AZ68" s="8"/>
      <c r="BA68" s="8"/>
      <c r="BB68" s="8"/>
      <c r="BC68" s="8"/>
      <c r="BD68" s="8"/>
      <c r="BE68" s="8"/>
      <c r="BF68" s="8"/>
      <c r="BG68" s="8"/>
      <c r="BH68" s="8"/>
    </row>
    <row r="69" spans="1:60" x14ac:dyDescent="0.25">
      <c r="A69" s="8">
        <v>26</v>
      </c>
      <c r="B69" s="5" t="s">
        <v>409</v>
      </c>
      <c r="C69" s="17" t="s">
        <v>410</v>
      </c>
      <c r="D69" s="5" t="s">
        <v>121</v>
      </c>
      <c r="E69" s="5" t="s">
        <v>138</v>
      </c>
      <c r="F69" s="18" t="s">
        <v>411</v>
      </c>
      <c r="G69" s="7">
        <v>13628</v>
      </c>
      <c r="H69" s="8" t="s">
        <v>408</v>
      </c>
      <c r="I69" s="18" t="s">
        <v>412</v>
      </c>
      <c r="J69" s="5" t="s">
        <v>413</v>
      </c>
      <c r="K69" s="6" t="s">
        <v>403</v>
      </c>
      <c r="L69" s="19">
        <v>21000</v>
      </c>
      <c r="M69" s="7">
        <v>13688</v>
      </c>
      <c r="N69" s="6" t="s">
        <v>403</v>
      </c>
      <c r="O69" s="6" t="s">
        <v>404</v>
      </c>
      <c r="P69" s="5">
        <v>1500</v>
      </c>
      <c r="Q69" s="5"/>
      <c r="R69" s="5"/>
      <c r="S69" s="5"/>
      <c r="T69" s="21" t="s">
        <v>419</v>
      </c>
      <c r="U69" s="5"/>
      <c r="V69" s="5"/>
      <c r="W69" s="6"/>
      <c r="X69" s="5"/>
      <c r="Y69" s="5"/>
      <c r="Z69" s="5"/>
      <c r="AA69" s="5"/>
      <c r="AB69" s="5"/>
      <c r="AC69" s="5"/>
      <c r="AD69" s="1"/>
      <c r="AE69" s="1"/>
      <c r="AF69" s="5"/>
      <c r="AG69" s="5"/>
      <c r="AH69" s="1"/>
      <c r="AI69" s="2">
        <f t="shared" si="7"/>
        <v>21000</v>
      </c>
      <c r="AJ69" s="1"/>
      <c r="AK69" s="1">
        <v>20580</v>
      </c>
      <c r="AL69" s="2">
        <f t="shared" si="1"/>
        <v>20580</v>
      </c>
      <c r="AM69" s="5"/>
      <c r="AN69" s="7"/>
      <c r="AO69" s="5"/>
      <c r="AP69" s="7"/>
      <c r="AQ69" s="8"/>
      <c r="AR69" s="5"/>
      <c r="AS69" s="20"/>
      <c r="AT69" s="8"/>
      <c r="AU69" s="20"/>
      <c r="AV69" s="8"/>
      <c r="AW69" s="8"/>
      <c r="AX69" s="8"/>
      <c r="AY69" s="8"/>
      <c r="AZ69" s="8"/>
      <c r="BA69" s="8"/>
      <c r="BB69" s="8"/>
      <c r="BC69" s="8"/>
      <c r="BD69" s="8"/>
      <c r="BE69" s="8"/>
      <c r="BF69" s="8"/>
      <c r="BG69" s="8"/>
      <c r="BH69" s="8"/>
    </row>
    <row r="70" spans="1:60" ht="25.5" x14ac:dyDescent="0.25">
      <c r="A70" s="8">
        <v>27</v>
      </c>
      <c r="B70" s="5" t="s">
        <v>377</v>
      </c>
      <c r="C70" s="17" t="s">
        <v>378</v>
      </c>
      <c r="D70" s="5" t="s">
        <v>132</v>
      </c>
      <c r="E70" s="5" t="s">
        <v>138</v>
      </c>
      <c r="F70" s="18" t="s">
        <v>418</v>
      </c>
      <c r="G70" s="7">
        <v>13666</v>
      </c>
      <c r="H70" s="8" t="s">
        <v>414</v>
      </c>
      <c r="I70" s="18" t="s">
        <v>415</v>
      </c>
      <c r="J70" s="5" t="s">
        <v>416</v>
      </c>
      <c r="K70" s="6" t="s">
        <v>417</v>
      </c>
      <c r="L70" s="19">
        <v>7234</v>
      </c>
      <c r="M70" s="7">
        <v>13704</v>
      </c>
      <c r="N70" s="6" t="s">
        <v>417</v>
      </c>
      <c r="O70" s="6" t="s">
        <v>404</v>
      </c>
      <c r="P70" s="5">
        <v>1500</v>
      </c>
      <c r="Q70" s="5"/>
      <c r="R70" s="5"/>
      <c r="S70" s="5"/>
      <c r="T70" s="21" t="s">
        <v>315</v>
      </c>
      <c r="U70" s="5"/>
      <c r="V70" s="5"/>
      <c r="W70" s="6"/>
      <c r="X70" s="5"/>
      <c r="Y70" s="5"/>
      <c r="Z70" s="5"/>
      <c r="AA70" s="5"/>
      <c r="AB70" s="5"/>
      <c r="AC70" s="5"/>
      <c r="AD70" s="1"/>
      <c r="AE70" s="1"/>
      <c r="AF70" s="5"/>
      <c r="AG70" s="5"/>
      <c r="AH70" s="1"/>
      <c r="AI70" s="2">
        <f t="shared" si="7"/>
        <v>7234</v>
      </c>
      <c r="AJ70" s="1"/>
      <c r="AK70" s="1">
        <v>7234</v>
      </c>
      <c r="AL70" s="2">
        <f t="shared" si="1"/>
        <v>7234</v>
      </c>
      <c r="AM70" s="5"/>
      <c r="AN70" s="7"/>
      <c r="AO70" s="5"/>
      <c r="AP70" s="7"/>
      <c r="AQ70" s="8"/>
      <c r="AR70" s="5"/>
      <c r="AS70" s="20"/>
      <c r="AT70" s="8"/>
      <c r="AU70" s="20"/>
      <c r="AV70" s="8"/>
      <c r="AW70" s="8"/>
      <c r="AX70" s="8"/>
      <c r="AY70" s="8"/>
      <c r="AZ70" s="8"/>
      <c r="BA70" s="8"/>
      <c r="BB70" s="8"/>
      <c r="BC70" s="8"/>
      <c r="BD70" s="8"/>
      <c r="BE70" s="8"/>
      <c r="BF70" s="8"/>
      <c r="BG70" s="8"/>
      <c r="BH70" s="8"/>
    </row>
    <row r="71" spans="1:60" ht="51" x14ac:dyDescent="0.25">
      <c r="A71" s="8">
        <v>28</v>
      </c>
      <c r="B71" s="5" t="s">
        <v>300</v>
      </c>
      <c r="C71" s="17" t="s">
        <v>302</v>
      </c>
      <c r="D71" s="5" t="s">
        <v>121</v>
      </c>
      <c r="E71" s="5" t="s">
        <v>138</v>
      </c>
      <c r="F71" s="18" t="s">
        <v>423</v>
      </c>
      <c r="G71" s="7">
        <v>13497</v>
      </c>
      <c r="H71" s="8" t="s">
        <v>420</v>
      </c>
      <c r="I71" s="28" t="s">
        <v>303</v>
      </c>
      <c r="J71" s="5" t="s">
        <v>304</v>
      </c>
      <c r="K71" s="6" t="s">
        <v>421</v>
      </c>
      <c r="L71" s="1">
        <v>101995</v>
      </c>
      <c r="M71" s="7">
        <v>13597</v>
      </c>
      <c r="N71" s="6" t="s">
        <v>421</v>
      </c>
      <c r="O71" s="6" t="s">
        <v>422</v>
      </c>
      <c r="P71" s="5">
        <v>1500</v>
      </c>
      <c r="Q71" s="5"/>
      <c r="R71" s="5"/>
      <c r="S71" s="5"/>
      <c r="T71" s="5" t="s">
        <v>173</v>
      </c>
      <c r="U71" s="5"/>
      <c r="V71" s="5"/>
      <c r="W71" s="6"/>
      <c r="X71" s="5"/>
      <c r="Y71" s="5"/>
      <c r="Z71" s="5"/>
      <c r="AA71" s="5"/>
      <c r="AB71" s="5"/>
      <c r="AC71" s="5"/>
      <c r="AD71" s="1"/>
      <c r="AE71" s="1"/>
      <c r="AF71" s="5"/>
      <c r="AG71" s="5"/>
      <c r="AH71" s="1"/>
      <c r="AI71" s="2">
        <f t="shared" si="7"/>
        <v>101995</v>
      </c>
      <c r="AJ71" s="1"/>
      <c r="AK71" s="1"/>
      <c r="AL71" s="2">
        <f t="shared" si="1"/>
        <v>0</v>
      </c>
      <c r="AM71" s="5"/>
      <c r="AN71" s="7"/>
      <c r="AO71" s="5"/>
      <c r="AP71" s="7"/>
      <c r="AQ71" s="8"/>
      <c r="AR71" s="5"/>
      <c r="AS71" s="20"/>
      <c r="AT71" s="8"/>
      <c r="AU71" s="20"/>
      <c r="AV71" s="8"/>
      <c r="AW71" s="8"/>
      <c r="AX71" s="8"/>
      <c r="AY71" s="8"/>
      <c r="AZ71" s="8"/>
      <c r="BA71" s="8"/>
      <c r="BB71" s="8"/>
      <c r="BC71" s="8"/>
      <c r="BD71" s="8"/>
      <c r="BE71" s="8"/>
      <c r="BF71" s="8"/>
      <c r="BG71" s="8"/>
      <c r="BH71" s="8"/>
    </row>
    <row r="72" spans="1:60" ht="38.25" x14ac:dyDescent="0.25">
      <c r="A72" s="8">
        <v>29</v>
      </c>
      <c r="B72" s="5" t="s">
        <v>424</v>
      </c>
      <c r="C72" s="17" t="s">
        <v>425</v>
      </c>
      <c r="D72" s="5" t="s">
        <v>132</v>
      </c>
      <c r="E72" s="5" t="s">
        <v>138</v>
      </c>
      <c r="F72" s="18" t="s">
        <v>426</v>
      </c>
      <c r="G72" s="7">
        <v>13667</v>
      </c>
      <c r="H72" s="8" t="s">
        <v>427</v>
      </c>
      <c r="I72" s="18" t="s">
        <v>428</v>
      </c>
      <c r="J72" s="5" t="s">
        <v>429</v>
      </c>
      <c r="K72" s="6" t="s">
        <v>430</v>
      </c>
      <c r="L72" s="19">
        <v>35700</v>
      </c>
      <c r="M72" s="7">
        <v>13704</v>
      </c>
      <c r="N72" s="6" t="s">
        <v>430</v>
      </c>
      <c r="O72" s="6" t="s">
        <v>404</v>
      </c>
      <c r="P72" s="5">
        <v>1500</v>
      </c>
      <c r="Q72" s="5"/>
      <c r="R72" s="5"/>
      <c r="S72" s="5"/>
      <c r="T72" s="21" t="s">
        <v>431</v>
      </c>
      <c r="U72" s="5"/>
      <c r="V72" s="5"/>
      <c r="W72" s="6"/>
      <c r="X72" s="5"/>
      <c r="Y72" s="5"/>
      <c r="Z72" s="5"/>
      <c r="AA72" s="5"/>
      <c r="AB72" s="5"/>
      <c r="AC72" s="5"/>
      <c r="AD72" s="1"/>
      <c r="AE72" s="1"/>
      <c r="AF72" s="5"/>
      <c r="AG72" s="5"/>
      <c r="AH72" s="1"/>
      <c r="AI72" s="2">
        <f t="shared" si="7"/>
        <v>35700</v>
      </c>
      <c r="AJ72" s="1"/>
      <c r="AK72" s="1">
        <v>35700</v>
      </c>
      <c r="AL72" s="2">
        <f t="shared" si="1"/>
        <v>35700</v>
      </c>
      <c r="AM72" s="5"/>
      <c r="AN72" s="7"/>
      <c r="AO72" s="5"/>
      <c r="AP72" s="7"/>
      <c r="AQ72" s="8"/>
      <c r="AR72" s="5"/>
      <c r="AS72" s="20"/>
      <c r="AT72" s="8"/>
      <c r="AU72" s="20"/>
      <c r="AV72" s="8"/>
      <c r="AW72" s="8"/>
      <c r="AX72" s="8"/>
      <c r="AY72" s="8"/>
      <c r="AZ72" s="8"/>
      <c r="BA72" s="8"/>
      <c r="BB72" s="8"/>
      <c r="BC72" s="8"/>
      <c r="BD72" s="8"/>
      <c r="BE72" s="8"/>
      <c r="BF72" s="8"/>
      <c r="BG72" s="8"/>
      <c r="BH72" s="8"/>
    </row>
    <row r="73" spans="1:60" ht="38.25" x14ac:dyDescent="0.25">
      <c r="A73" s="8">
        <v>30</v>
      </c>
      <c r="B73" s="5" t="s">
        <v>424</v>
      </c>
      <c r="C73" s="17" t="s">
        <v>425</v>
      </c>
      <c r="D73" s="5" t="s">
        <v>132</v>
      </c>
      <c r="E73" s="5" t="s">
        <v>138</v>
      </c>
      <c r="F73" s="18" t="s">
        <v>432</v>
      </c>
      <c r="G73" s="7">
        <v>13667</v>
      </c>
      <c r="H73" s="8" t="s">
        <v>433</v>
      </c>
      <c r="I73" s="18" t="s">
        <v>434</v>
      </c>
      <c r="J73" s="5" t="s">
        <v>435</v>
      </c>
      <c r="K73" s="6" t="s">
        <v>430</v>
      </c>
      <c r="L73" s="19">
        <v>88840</v>
      </c>
      <c r="M73" s="7">
        <v>13705</v>
      </c>
      <c r="N73" s="6" t="s">
        <v>430</v>
      </c>
      <c r="O73" s="6" t="s">
        <v>404</v>
      </c>
      <c r="P73" s="5">
        <v>1500</v>
      </c>
      <c r="Q73" s="5"/>
      <c r="R73" s="5"/>
      <c r="S73" s="5"/>
      <c r="T73" s="21" t="s">
        <v>431</v>
      </c>
      <c r="U73" s="5"/>
      <c r="V73" s="5" t="s">
        <v>287</v>
      </c>
      <c r="W73" s="6" t="s">
        <v>627</v>
      </c>
      <c r="X73" s="7">
        <v>13746</v>
      </c>
      <c r="Y73" s="5" t="s">
        <v>628</v>
      </c>
      <c r="Z73" s="5"/>
      <c r="AA73" s="5"/>
      <c r="AB73" s="5"/>
      <c r="AC73" s="5"/>
      <c r="AD73" s="1"/>
      <c r="AE73" s="1"/>
      <c r="AF73" s="5"/>
      <c r="AG73" s="5"/>
      <c r="AH73" s="1"/>
      <c r="AI73" s="2">
        <f t="shared" si="7"/>
        <v>88840</v>
      </c>
      <c r="AJ73" s="1"/>
      <c r="AK73" s="1">
        <v>88840</v>
      </c>
      <c r="AL73" s="2">
        <f t="shared" si="1"/>
        <v>88840</v>
      </c>
      <c r="AM73" s="5"/>
      <c r="AN73" s="7"/>
      <c r="AO73" s="5"/>
      <c r="AP73" s="7"/>
      <c r="AQ73" s="8"/>
      <c r="AR73" s="5"/>
      <c r="AS73" s="20"/>
      <c r="AT73" s="8"/>
      <c r="AU73" s="20"/>
      <c r="AV73" s="8"/>
      <c r="AW73" s="8"/>
      <c r="AX73" s="8"/>
      <c r="AY73" s="8"/>
      <c r="AZ73" s="8"/>
      <c r="BA73" s="8"/>
      <c r="BB73" s="8"/>
      <c r="BC73" s="8"/>
      <c r="BD73" s="8"/>
      <c r="BE73" s="8"/>
      <c r="BF73" s="8"/>
      <c r="BG73" s="8"/>
      <c r="BH73" s="8"/>
    </row>
    <row r="74" spans="1:60" ht="38.25" x14ac:dyDescent="0.25">
      <c r="A74" s="8">
        <v>31</v>
      </c>
      <c r="B74" s="5" t="s">
        <v>424</v>
      </c>
      <c r="C74" s="17" t="s">
        <v>425</v>
      </c>
      <c r="D74" s="5" t="s">
        <v>132</v>
      </c>
      <c r="E74" s="5" t="s">
        <v>138</v>
      </c>
      <c r="F74" s="18" t="s">
        <v>436</v>
      </c>
      <c r="G74" s="7">
        <v>13667</v>
      </c>
      <c r="H74" s="8" t="s">
        <v>437</v>
      </c>
      <c r="I74" s="18" t="s">
        <v>438</v>
      </c>
      <c r="J74" s="5" t="s">
        <v>439</v>
      </c>
      <c r="K74" s="6" t="s">
        <v>430</v>
      </c>
      <c r="L74" s="19">
        <v>20889</v>
      </c>
      <c r="M74" s="7">
        <v>13705</v>
      </c>
      <c r="N74" s="6" t="s">
        <v>430</v>
      </c>
      <c r="O74" s="6" t="s">
        <v>404</v>
      </c>
      <c r="P74" s="5">
        <v>1500</v>
      </c>
      <c r="Q74" s="5"/>
      <c r="R74" s="5"/>
      <c r="S74" s="5"/>
      <c r="T74" s="21" t="s">
        <v>431</v>
      </c>
      <c r="U74" s="5"/>
      <c r="V74" s="5"/>
      <c r="W74" s="6"/>
      <c r="X74" s="5"/>
      <c r="Y74" s="5"/>
      <c r="Z74" s="5"/>
      <c r="AA74" s="5"/>
      <c r="AB74" s="5"/>
      <c r="AC74" s="5"/>
      <c r="AD74" s="1"/>
      <c r="AE74" s="1"/>
      <c r="AF74" s="5"/>
      <c r="AG74" s="5"/>
      <c r="AH74" s="1"/>
      <c r="AI74" s="2">
        <f t="shared" si="7"/>
        <v>20889</v>
      </c>
      <c r="AJ74" s="1"/>
      <c r="AK74" s="1">
        <f>20889</f>
        <v>20889</v>
      </c>
      <c r="AL74" s="2">
        <f t="shared" si="1"/>
        <v>20889</v>
      </c>
      <c r="AM74" s="5"/>
      <c r="AN74" s="7"/>
      <c r="AO74" s="5"/>
      <c r="AP74" s="7"/>
      <c r="AQ74" s="8"/>
      <c r="AR74" s="5"/>
      <c r="AS74" s="20"/>
      <c r="AT74" s="8"/>
      <c r="AU74" s="20"/>
      <c r="AV74" s="8"/>
      <c r="AW74" s="8"/>
      <c r="AX74" s="8"/>
      <c r="AY74" s="8"/>
      <c r="AZ74" s="8"/>
      <c r="BA74" s="8"/>
      <c r="BB74" s="8"/>
      <c r="BC74" s="8"/>
      <c r="BD74" s="8"/>
      <c r="BE74" s="8"/>
      <c r="BF74" s="8"/>
      <c r="BG74" s="8"/>
      <c r="BH74" s="8"/>
    </row>
    <row r="75" spans="1:60" ht="25.5" x14ac:dyDescent="0.25">
      <c r="A75" s="8">
        <v>32</v>
      </c>
      <c r="B75" s="5" t="s">
        <v>451</v>
      </c>
      <c r="C75" s="17" t="s">
        <v>452</v>
      </c>
      <c r="D75" s="5" t="s">
        <v>135</v>
      </c>
      <c r="E75" s="5" t="s">
        <v>250</v>
      </c>
      <c r="F75" s="18" t="s">
        <v>466</v>
      </c>
      <c r="G75" s="7" t="s">
        <v>488</v>
      </c>
      <c r="H75" s="8" t="s">
        <v>453</v>
      </c>
      <c r="I75" s="18" t="s">
        <v>454</v>
      </c>
      <c r="J75" s="5" t="s">
        <v>455</v>
      </c>
      <c r="K75" s="6" t="s">
        <v>250</v>
      </c>
      <c r="L75" s="19"/>
      <c r="M75" s="7" t="s">
        <v>250</v>
      </c>
      <c r="N75" s="6" t="s">
        <v>250</v>
      </c>
      <c r="O75" s="6" t="s">
        <v>250</v>
      </c>
      <c r="P75" s="5" t="s">
        <v>250</v>
      </c>
      <c r="Q75" s="5"/>
      <c r="R75" s="5"/>
      <c r="S75" s="5"/>
      <c r="T75" s="21" t="s">
        <v>250</v>
      </c>
      <c r="U75" s="5"/>
      <c r="V75" s="5"/>
      <c r="W75" s="6"/>
      <c r="X75" s="5"/>
      <c r="Y75" s="5"/>
      <c r="Z75" s="5"/>
      <c r="AA75" s="5"/>
      <c r="AB75" s="5"/>
      <c r="AC75" s="5"/>
      <c r="AD75" s="1"/>
      <c r="AE75" s="1"/>
      <c r="AF75" s="5"/>
      <c r="AG75" s="5"/>
      <c r="AH75" s="1"/>
      <c r="AI75" s="2">
        <v>0</v>
      </c>
      <c r="AJ75" s="1"/>
      <c r="AK75" s="1"/>
      <c r="AL75" s="2">
        <f t="shared" si="1"/>
        <v>0</v>
      </c>
      <c r="AM75" s="5"/>
      <c r="AN75" s="7"/>
      <c r="AO75" s="5"/>
      <c r="AP75" s="7"/>
      <c r="AQ75" s="8"/>
      <c r="AR75" s="5" t="s">
        <v>456</v>
      </c>
      <c r="AS75" s="20"/>
      <c r="AT75" s="8"/>
      <c r="AU75" s="20">
        <v>13676</v>
      </c>
      <c r="AV75" s="36">
        <v>45279</v>
      </c>
      <c r="AW75" s="8"/>
      <c r="AX75" s="8"/>
      <c r="AY75" s="8"/>
      <c r="AZ75" s="8"/>
      <c r="BA75" s="8"/>
      <c r="BB75" s="8"/>
      <c r="BC75" s="8"/>
      <c r="BD75" s="8"/>
      <c r="BE75" s="8"/>
      <c r="BF75" s="8"/>
      <c r="BG75" s="8"/>
      <c r="BH75" s="8"/>
    </row>
    <row r="76" spans="1:60" x14ac:dyDescent="0.25">
      <c r="A76" s="8">
        <v>33</v>
      </c>
      <c r="B76" s="5" t="s">
        <v>457</v>
      </c>
      <c r="C76" s="17" t="s">
        <v>458</v>
      </c>
      <c r="D76" s="5" t="s">
        <v>186</v>
      </c>
      <c r="E76" s="5" t="s">
        <v>138</v>
      </c>
      <c r="F76" s="18" t="s">
        <v>465</v>
      </c>
      <c r="G76" s="7">
        <v>13636</v>
      </c>
      <c r="H76" s="8" t="s">
        <v>460</v>
      </c>
      <c r="I76" s="18" t="s">
        <v>459</v>
      </c>
      <c r="J76" s="5" t="s">
        <v>461</v>
      </c>
      <c r="K76" s="6" t="s">
        <v>462</v>
      </c>
      <c r="L76" s="19">
        <v>43164</v>
      </c>
      <c r="M76" s="7">
        <v>13738</v>
      </c>
      <c r="N76" s="6" t="s">
        <v>462</v>
      </c>
      <c r="O76" s="6" t="s">
        <v>404</v>
      </c>
      <c r="P76" s="5">
        <v>1500</v>
      </c>
      <c r="Q76" s="5"/>
      <c r="R76" s="5"/>
      <c r="S76" s="5"/>
      <c r="T76" s="21" t="s">
        <v>315</v>
      </c>
      <c r="U76" s="5"/>
      <c r="V76" s="5"/>
      <c r="W76" s="6"/>
      <c r="X76" s="5"/>
      <c r="Y76" s="5"/>
      <c r="Z76" s="5"/>
      <c r="AA76" s="5"/>
      <c r="AB76" s="5"/>
      <c r="AC76" s="5"/>
      <c r="AD76" s="1"/>
      <c r="AE76" s="1"/>
      <c r="AF76" s="5"/>
      <c r="AG76" s="5"/>
      <c r="AH76" s="1"/>
      <c r="AI76" s="2">
        <f t="shared" si="7"/>
        <v>43164</v>
      </c>
      <c r="AJ76" s="1"/>
      <c r="AK76" s="1">
        <v>3080.2</v>
      </c>
      <c r="AL76" s="2">
        <f t="shared" si="1"/>
        <v>3080.2</v>
      </c>
      <c r="AM76" s="5"/>
      <c r="AN76" s="7"/>
      <c r="AO76" s="5"/>
      <c r="AP76" s="7"/>
      <c r="AQ76" s="8"/>
      <c r="AR76" s="5"/>
      <c r="AS76" s="20"/>
      <c r="AT76" s="8"/>
      <c r="AU76" s="20"/>
      <c r="AV76" s="8"/>
      <c r="AW76" s="8"/>
      <c r="AX76" s="8"/>
      <c r="AY76" s="8"/>
      <c r="AZ76" s="8"/>
      <c r="BA76" s="8"/>
      <c r="BB76" s="8"/>
      <c r="BC76" s="8"/>
      <c r="BD76" s="8"/>
      <c r="BE76" s="8"/>
      <c r="BF76" s="8"/>
      <c r="BG76" s="8"/>
      <c r="BH76" s="8"/>
    </row>
    <row r="77" spans="1:60" x14ac:dyDescent="0.25">
      <c r="A77" s="8">
        <v>34</v>
      </c>
      <c r="B77" s="5" t="s">
        <v>424</v>
      </c>
      <c r="C77" s="17" t="s">
        <v>425</v>
      </c>
      <c r="D77" s="5" t="s">
        <v>186</v>
      </c>
      <c r="E77" s="5" t="s">
        <v>138</v>
      </c>
      <c r="F77" s="18" t="s">
        <v>469</v>
      </c>
      <c r="G77" s="7">
        <v>13667</v>
      </c>
      <c r="H77" s="8" t="s">
        <v>463</v>
      </c>
      <c r="I77" s="18" t="s">
        <v>464</v>
      </c>
      <c r="J77" s="5" t="s">
        <v>467</v>
      </c>
      <c r="K77" s="6" t="s">
        <v>468</v>
      </c>
      <c r="L77" s="19">
        <v>22400</v>
      </c>
      <c r="M77" s="7">
        <v>13740</v>
      </c>
      <c r="N77" s="6" t="s">
        <v>468</v>
      </c>
      <c r="O77" s="6" t="s">
        <v>404</v>
      </c>
      <c r="P77" s="5">
        <v>1500</v>
      </c>
      <c r="Q77" s="5"/>
      <c r="R77" s="5"/>
      <c r="S77" s="5"/>
      <c r="T77" s="21" t="s">
        <v>210</v>
      </c>
      <c r="U77" s="5"/>
      <c r="V77" s="5"/>
      <c r="W77" s="6"/>
      <c r="X77" s="5"/>
      <c r="Y77" s="5"/>
      <c r="Z77" s="5"/>
      <c r="AA77" s="5"/>
      <c r="AB77" s="5"/>
      <c r="AC77" s="5"/>
      <c r="AD77" s="1"/>
      <c r="AE77" s="1"/>
      <c r="AF77" s="5"/>
      <c r="AG77" s="5"/>
      <c r="AH77" s="1"/>
      <c r="AI77" s="2">
        <f t="shared" si="7"/>
        <v>22400</v>
      </c>
      <c r="AJ77" s="1"/>
      <c r="AK77" s="1">
        <v>11200</v>
      </c>
      <c r="AL77" s="2">
        <f t="shared" si="1"/>
        <v>11200</v>
      </c>
      <c r="AM77" s="5"/>
      <c r="AN77" s="7"/>
      <c r="AO77" s="5"/>
      <c r="AP77" s="7"/>
      <c r="AQ77" s="8"/>
      <c r="AR77" s="5"/>
      <c r="AS77" s="20"/>
      <c r="AT77" s="8"/>
      <c r="AU77" s="20"/>
      <c r="AV77" s="8"/>
      <c r="AW77" s="8"/>
      <c r="AX77" s="8"/>
      <c r="AY77" s="8"/>
      <c r="AZ77" s="8"/>
      <c r="BA77" s="8"/>
      <c r="BB77" s="8"/>
      <c r="BC77" s="8"/>
      <c r="BD77" s="8"/>
      <c r="BE77" s="8"/>
      <c r="BF77" s="8"/>
      <c r="BG77" s="8"/>
      <c r="BH77" s="8"/>
    </row>
    <row r="78" spans="1:60" x14ac:dyDescent="0.25">
      <c r="A78" s="8">
        <v>35</v>
      </c>
      <c r="B78" s="5" t="s">
        <v>424</v>
      </c>
      <c r="C78" s="17" t="s">
        <v>425</v>
      </c>
      <c r="D78" s="5" t="s">
        <v>186</v>
      </c>
      <c r="E78" s="5" t="s">
        <v>138</v>
      </c>
      <c r="F78" s="18" t="s">
        <v>470</v>
      </c>
      <c r="G78" s="7">
        <v>13667</v>
      </c>
      <c r="H78" s="8" t="s">
        <v>471</v>
      </c>
      <c r="I78" s="18" t="s">
        <v>472</v>
      </c>
      <c r="J78" s="5" t="s">
        <v>473</v>
      </c>
      <c r="K78" s="6" t="s">
        <v>468</v>
      </c>
      <c r="L78" s="19">
        <v>38872</v>
      </c>
      <c r="M78" s="7">
        <v>13740</v>
      </c>
      <c r="N78" s="6" t="s">
        <v>468</v>
      </c>
      <c r="O78" s="6" t="s">
        <v>404</v>
      </c>
      <c r="P78" s="5">
        <v>1500</v>
      </c>
      <c r="Q78" s="5"/>
      <c r="R78" s="5"/>
      <c r="S78" s="5"/>
      <c r="T78" s="21" t="s">
        <v>210</v>
      </c>
      <c r="U78" s="5"/>
      <c r="V78" s="5"/>
      <c r="W78" s="6"/>
      <c r="X78" s="5"/>
      <c r="Y78" s="5"/>
      <c r="Z78" s="5"/>
      <c r="AA78" s="5"/>
      <c r="AB78" s="5"/>
      <c r="AC78" s="5"/>
      <c r="AD78" s="1"/>
      <c r="AE78" s="1"/>
      <c r="AF78" s="5"/>
      <c r="AG78" s="5"/>
      <c r="AH78" s="1"/>
      <c r="AI78" s="2">
        <f t="shared" si="7"/>
        <v>38872</v>
      </c>
      <c r="AJ78" s="1"/>
      <c r="AK78" s="1">
        <f>15172.38</f>
        <v>15172.38</v>
      </c>
      <c r="AL78" s="2">
        <f t="shared" si="1"/>
        <v>15172.38</v>
      </c>
      <c r="AM78" s="5"/>
      <c r="AN78" s="7"/>
      <c r="AO78" s="5"/>
      <c r="AP78" s="7"/>
      <c r="AQ78" s="8"/>
      <c r="AR78" s="5"/>
      <c r="AS78" s="20"/>
      <c r="AT78" s="8"/>
      <c r="AU78" s="20"/>
      <c r="AV78" s="8"/>
      <c r="AW78" s="8"/>
      <c r="AX78" s="8"/>
      <c r="AY78" s="8"/>
      <c r="AZ78" s="8"/>
      <c r="BA78" s="8"/>
      <c r="BB78" s="8"/>
      <c r="BC78" s="8"/>
      <c r="BD78" s="8"/>
      <c r="BE78" s="8"/>
      <c r="BF78" s="8"/>
      <c r="BG78" s="8"/>
      <c r="BH78" s="8"/>
    </row>
    <row r="79" spans="1:60" x14ac:dyDescent="0.25">
      <c r="A79" s="8">
        <v>36</v>
      </c>
      <c r="B79" s="5" t="s">
        <v>424</v>
      </c>
      <c r="C79" s="17" t="s">
        <v>425</v>
      </c>
      <c r="D79" s="5" t="s">
        <v>186</v>
      </c>
      <c r="E79" s="5" t="s">
        <v>138</v>
      </c>
      <c r="F79" s="18" t="s">
        <v>478</v>
      </c>
      <c r="G79" s="7">
        <v>13667</v>
      </c>
      <c r="H79" s="8" t="s">
        <v>474</v>
      </c>
      <c r="I79" s="18" t="s">
        <v>475</v>
      </c>
      <c r="J79" s="5" t="s">
        <v>476</v>
      </c>
      <c r="K79" s="6" t="s">
        <v>477</v>
      </c>
      <c r="L79" s="19">
        <v>8435.5</v>
      </c>
      <c r="M79" s="7">
        <v>13742</v>
      </c>
      <c r="N79" s="6" t="s">
        <v>477</v>
      </c>
      <c r="O79" s="6" t="s">
        <v>404</v>
      </c>
      <c r="P79" s="5">
        <v>1500</v>
      </c>
      <c r="Q79" s="5"/>
      <c r="R79" s="5"/>
      <c r="S79" s="5"/>
      <c r="T79" s="21" t="s">
        <v>210</v>
      </c>
      <c r="U79" s="5"/>
      <c r="V79" s="5"/>
      <c r="W79" s="6"/>
      <c r="X79" s="5"/>
      <c r="Y79" s="5"/>
      <c r="Z79" s="5"/>
      <c r="AA79" s="5"/>
      <c r="AB79" s="5"/>
      <c r="AC79" s="5"/>
      <c r="AD79" s="1"/>
      <c r="AE79" s="1"/>
      <c r="AF79" s="5"/>
      <c r="AG79" s="5"/>
      <c r="AH79" s="1"/>
      <c r="AI79" s="2">
        <f t="shared" si="7"/>
        <v>8435.5</v>
      </c>
      <c r="AJ79" s="1"/>
      <c r="AK79" s="1">
        <v>8435.5</v>
      </c>
      <c r="AL79" s="2">
        <f t="shared" si="1"/>
        <v>8435.5</v>
      </c>
      <c r="AM79" s="5"/>
      <c r="AN79" s="7"/>
      <c r="AO79" s="5"/>
      <c r="AP79" s="7"/>
      <c r="AQ79" s="8"/>
      <c r="AR79" s="5"/>
      <c r="AS79" s="20"/>
      <c r="AT79" s="8"/>
      <c r="AU79" s="20"/>
      <c r="AV79" s="8"/>
      <c r="AW79" s="8"/>
      <c r="AX79" s="8"/>
      <c r="AY79" s="8"/>
      <c r="AZ79" s="8"/>
      <c r="BA79" s="8"/>
      <c r="BB79" s="8"/>
      <c r="BC79" s="8"/>
      <c r="BD79" s="8"/>
      <c r="BE79" s="8"/>
      <c r="BF79" s="8"/>
      <c r="BG79" s="8"/>
      <c r="BH79" s="8"/>
    </row>
    <row r="80" spans="1:60" x14ac:dyDescent="0.25">
      <c r="A80" s="8">
        <v>37</v>
      </c>
      <c r="B80" s="5" t="s">
        <v>479</v>
      </c>
      <c r="C80" s="17" t="s">
        <v>480</v>
      </c>
      <c r="D80" s="5" t="s">
        <v>186</v>
      </c>
      <c r="E80" s="5" t="s">
        <v>138</v>
      </c>
      <c r="F80" s="18" t="s">
        <v>482</v>
      </c>
      <c r="G80" s="7">
        <v>13603</v>
      </c>
      <c r="H80" s="8" t="s">
        <v>483</v>
      </c>
      <c r="I80" s="18" t="s">
        <v>481</v>
      </c>
      <c r="J80" s="5" t="s">
        <v>484</v>
      </c>
      <c r="K80" s="6" t="s">
        <v>485</v>
      </c>
      <c r="L80" s="19">
        <v>40215</v>
      </c>
      <c r="M80" s="7">
        <v>13743</v>
      </c>
      <c r="N80" s="6" t="s">
        <v>485</v>
      </c>
      <c r="O80" s="6" t="s">
        <v>404</v>
      </c>
      <c r="P80" s="5">
        <v>1500</v>
      </c>
      <c r="Q80" s="5"/>
      <c r="R80" s="5"/>
      <c r="S80" s="5"/>
      <c r="T80" s="21" t="s">
        <v>315</v>
      </c>
      <c r="U80" s="5" t="s">
        <v>250</v>
      </c>
      <c r="V80" s="5" t="s">
        <v>250</v>
      </c>
      <c r="W80" s="6" t="s">
        <v>497</v>
      </c>
      <c r="X80" s="5">
        <v>13780</v>
      </c>
      <c r="Y80" s="5" t="s">
        <v>496</v>
      </c>
      <c r="Z80" s="5" t="s">
        <v>477</v>
      </c>
      <c r="AA80" s="5" t="s">
        <v>498</v>
      </c>
      <c r="AB80" s="5"/>
      <c r="AC80" s="5"/>
      <c r="AD80" s="1"/>
      <c r="AE80" s="1"/>
      <c r="AF80" s="5"/>
      <c r="AG80" s="5"/>
      <c r="AH80" s="1"/>
      <c r="AI80" s="2">
        <f t="shared" si="7"/>
        <v>40215</v>
      </c>
      <c r="AJ80" s="1"/>
      <c r="AK80" s="1"/>
      <c r="AL80" s="2">
        <f t="shared" si="1"/>
        <v>0</v>
      </c>
      <c r="AM80" s="5"/>
      <c r="AN80" s="7"/>
      <c r="AO80" s="5"/>
      <c r="AP80" s="7"/>
      <c r="AQ80" s="8"/>
      <c r="AR80" s="5"/>
      <c r="AS80" s="20"/>
      <c r="AT80" s="8"/>
      <c r="AU80" s="20"/>
      <c r="AV80" s="8"/>
      <c r="AW80" s="8"/>
      <c r="AX80" s="8"/>
      <c r="AY80" s="8"/>
      <c r="AZ80" s="8"/>
      <c r="BA80" s="8"/>
      <c r="BB80" s="8"/>
      <c r="BC80" s="8"/>
      <c r="BD80" s="8"/>
      <c r="BE80" s="8"/>
      <c r="BF80" s="8"/>
      <c r="BG80" s="8"/>
      <c r="BH80" s="8"/>
    </row>
    <row r="81" spans="1:60" ht="25.5" x14ac:dyDescent="0.25">
      <c r="A81" s="8">
        <v>38</v>
      </c>
      <c r="B81" s="5" t="s">
        <v>486</v>
      </c>
      <c r="C81" s="17" t="s">
        <v>487</v>
      </c>
      <c r="D81" s="5" t="s">
        <v>135</v>
      </c>
      <c r="E81" s="5" t="s">
        <v>250</v>
      </c>
      <c r="F81" s="18" t="s">
        <v>489</v>
      </c>
      <c r="G81" s="7" t="s">
        <v>250</v>
      </c>
      <c r="H81" s="8" t="s">
        <v>490</v>
      </c>
      <c r="I81" s="18" t="s">
        <v>491</v>
      </c>
      <c r="J81" s="5" t="s">
        <v>492</v>
      </c>
      <c r="K81" s="6" t="s">
        <v>493</v>
      </c>
      <c r="L81" s="19">
        <v>8548.02</v>
      </c>
      <c r="M81" s="7">
        <v>13783</v>
      </c>
      <c r="N81" s="6" t="s">
        <v>494</v>
      </c>
      <c r="O81" s="6" t="s">
        <v>495</v>
      </c>
      <c r="P81" s="5">
        <v>1500</v>
      </c>
      <c r="Q81" s="5"/>
      <c r="R81" s="5"/>
      <c r="S81" s="5"/>
      <c r="T81" s="21" t="s">
        <v>315</v>
      </c>
      <c r="U81" s="5"/>
      <c r="V81" s="5"/>
      <c r="W81" s="6"/>
      <c r="X81" s="5"/>
      <c r="Y81" s="5"/>
      <c r="Z81" s="5"/>
      <c r="AA81" s="5"/>
      <c r="AB81" s="5"/>
      <c r="AC81" s="5"/>
      <c r="AD81" s="1"/>
      <c r="AE81" s="1"/>
      <c r="AF81" s="5"/>
      <c r="AG81" s="5"/>
      <c r="AH81" s="1"/>
      <c r="AI81" s="2">
        <f t="shared" si="7"/>
        <v>8548.02</v>
      </c>
      <c r="AJ81" s="1"/>
      <c r="AK81" s="1">
        <f>8400+148.02</f>
        <v>8548.02</v>
      </c>
      <c r="AL81" s="2">
        <f t="shared" si="1"/>
        <v>8548.02</v>
      </c>
      <c r="AM81" s="5"/>
      <c r="AN81" s="7"/>
      <c r="AO81" s="5"/>
      <c r="AP81" s="7"/>
      <c r="AQ81" s="8"/>
      <c r="AR81" s="5" t="s">
        <v>456</v>
      </c>
      <c r="AS81" s="20">
        <v>13772</v>
      </c>
      <c r="AT81" s="8" t="s">
        <v>499</v>
      </c>
      <c r="AU81" s="20">
        <v>13772</v>
      </c>
      <c r="AV81" s="8" t="s">
        <v>499</v>
      </c>
      <c r="AW81" s="8"/>
      <c r="AX81" s="8"/>
      <c r="AY81" s="8"/>
      <c r="AZ81" s="8"/>
      <c r="BA81" s="8"/>
      <c r="BB81" s="8"/>
      <c r="BC81" s="8"/>
      <c r="BD81" s="8"/>
      <c r="BE81" s="8"/>
      <c r="BF81" s="8"/>
      <c r="BG81" s="8"/>
      <c r="BH81" s="8"/>
    </row>
    <row r="82" spans="1:60" x14ac:dyDescent="0.25">
      <c r="A82" s="8">
        <v>39</v>
      </c>
      <c r="B82" s="5" t="s">
        <v>424</v>
      </c>
      <c r="C82" s="17" t="s">
        <v>425</v>
      </c>
      <c r="D82" s="5" t="s">
        <v>186</v>
      </c>
      <c r="E82" s="5" t="s">
        <v>138</v>
      </c>
      <c r="F82" s="18" t="s">
        <v>502</v>
      </c>
      <c r="G82" s="7">
        <v>13667</v>
      </c>
      <c r="H82" s="8" t="s">
        <v>501</v>
      </c>
      <c r="I82" s="18" t="s">
        <v>500</v>
      </c>
      <c r="J82" s="5" t="s">
        <v>503</v>
      </c>
      <c r="K82" s="6" t="s">
        <v>396</v>
      </c>
      <c r="L82" s="19">
        <v>271900</v>
      </c>
      <c r="M82" s="7">
        <v>13746</v>
      </c>
      <c r="N82" s="6" t="s">
        <v>396</v>
      </c>
      <c r="O82" s="6" t="s">
        <v>404</v>
      </c>
      <c r="P82" s="5">
        <v>1500</v>
      </c>
      <c r="Q82" s="5"/>
      <c r="R82" s="5"/>
      <c r="S82" s="5"/>
      <c r="T82" s="21" t="s">
        <v>210</v>
      </c>
      <c r="U82" s="5"/>
      <c r="V82" s="5"/>
      <c r="W82" s="6"/>
      <c r="X82" s="5"/>
      <c r="Y82" s="5"/>
      <c r="Z82" s="5"/>
      <c r="AA82" s="5"/>
      <c r="AB82" s="5"/>
      <c r="AC82" s="5"/>
      <c r="AD82" s="1"/>
      <c r="AE82" s="1"/>
      <c r="AF82" s="5"/>
      <c r="AG82" s="5"/>
      <c r="AH82" s="1"/>
      <c r="AI82" s="2">
        <f t="shared" si="7"/>
        <v>271900</v>
      </c>
      <c r="AJ82" s="1"/>
      <c r="AK82" s="1">
        <v>271900</v>
      </c>
      <c r="AL82" s="2">
        <f t="shared" si="1"/>
        <v>271900</v>
      </c>
      <c r="AM82" s="5"/>
      <c r="AN82" s="7"/>
      <c r="AO82" s="5"/>
      <c r="AP82" s="7"/>
      <c r="AQ82" s="8"/>
      <c r="AR82" s="5"/>
      <c r="AS82" s="20"/>
      <c r="AT82" s="8"/>
      <c r="AU82" s="20"/>
      <c r="AV82" s="8"/>
      <c r="AW82" s="8"/>
      <c r="AX82" s="8"/>
      <c r="AY82" s="8"/>
      <c r="AZ82" s="8"/>
      <c r="BA82" s="8"/>
      <c r="BB82" s="8"/>
      <c r="BC82" s="8"/>
      <c r="BD82" s="8"/>
      <c r="BE82" s="8"/>
      <c r="BF82" s="8"/>
      <c r="BG82" s="8"/>
      <c r="BH82" s="8"/>
    </row>
    <row r="83" spans="1:60" x14ac:dyDescent="0.25">
      <c r="A83" s="8">
        <v>40</v>
      </c>
      <c r="B83" s="5" t="s">
        <v>424</v>
      </c>
      <c r="C83" s="17" t="s">
        <v>425</v>
      </c>
      <c r="D83" s="5" t="s">
        <v>186</v>
      </c>
      <c r="E83" s="5" t="s">
        <v>138</v>
      </c>
      <c r="F83" s="18" t="s">
        <v>504</v>
      </c>
      <c r="G83" s="7">
        <v>13667</v>
      </c>
      <c r="H83" s="8" t="s">
        <v>506</v>
      </c>
      <c r="I83" s="18" t="s">
        <v>505</v>
      </c>
      <c r="J83" s="5" t="s">
        <v>507</v>
      </c>
      <c r="K83" s="6" t="s">
        <v>508</v>
      </c>
      <c r="L83" s="19">
        <v>8496</v>
      </c>
      <c r="M83" s="7">
        <v>13745</v>
      </c>
      <c r="N83" s="6" t="s">
        <v>508</v>
      </c>
      <c r="O83" s="6" t="s">
        <v>404</v>
      </c>
      <c r="P83" s="5">
        <v>1500</v>
      </c>
      <c r="Q83" s="5"/>
      <c r="R83" s="5"/>
      <c r="S83" s="5"/>
      <c r="T83" s="21" t="s">
        <v>210</v>
      </c>
      <c r="U83" s="5"/>
      <c r="V83" s="5"/>
      <c r="W83" s="6"/>
      <c r="X83" s="5"/>
      <c r="Y83" s="5"/>
      <c r="Z83" s="5"/>
      <c r="AA83" s="5"/>
      <c r="AB83" s="5"/>
      <c r="AC83" s="5"/>
      <c r="AD83" s="1"/>
      <c r="AE83" s="1"/>
      <c r="AF83" s="5"/>
      <c r="AG83" s="5"/>
      <c r="AH83" s="1"/>
      <c r="AI83" s="2">
        <f t="shared" si="7"/>
        <v>8496</v>
      </c>
      <c r="AJ83" s="1"/>
      <c r="AK83" s="1">
        <f>8496</f>
        <v>8496</v>
      </c>
      <c r="AL83" s="2">
        <f t="shared" si="1"/>
        <v>8496</v>
      </c>
      <c r="AM83" s="5"/>
      <c r="AN83" s="7"/>
      <c r="AO83" s="5"/>
      <c r="AP83" s="7"/>
      <c r="AQ83" s="8"/>
      <c r="AR83" s="5"/>
      <c r="AS83" s="20"/>
      <c r="AT83" s="8"/>
      <c r="AU83" s="20"/>
      <c r="AV83" s="8"/>
      <c r="AW83" s="8"/>
      <c r="AX83" s="8"/>
      <c r="AY83" s="8"/>
      <c r="AZ83" s="8"/>
      <c r="BA83" s="8"/>
      <c r="BB83" s="8"/>
      <c r="BC83" s="8"/>
      <c r="BD83" s="8"/>
      <c r="BE83" s="8"/>
      <c r="BF83" s="8"/>
      <c r="BG83" s="8"/>
      <c r="BH83" s="8"/>
    </row>
    <row r="84" spans="1:60" x14ac:dyDescent="0.25">
      <c r="A84" s="8">
        <v>41</v>
      </c>
      <c r="B84" s="5" t="s">
        <v>424</v>
      </c>
      <c r="C84" s="17" t="s">
        <v>425</v>
      </c>
      <c r="D84" s="5" t="s">
        <v>186</v>
      </c>
      <c r="E84" s="5" t="s">
        <v>138</v>
      </c>
      <c r="F84" s="18" t="s">
        <v>509</v>
      </c>
      <c r="G84" s="7">
        <v>13667</v>
      </c>
      <c r="H84" s="8" t="s">
        <v>510</v>
      </c>
      <c r="I84" s="18" t="s">
        <v>464</v>
      </c>
      <c r="J84" s="5" t="s">
        <v>467</v>
      </c>
      <c r="K84" s="6" t="s">
        <v>448</v>
      </c>
      <c r="L84" s="19">
        <v>3095</v>
      </c>
      <c r="M84" s="7">
        <v>13749</v>
      </c>
      <c r="N84" s="6" t="s">
        <v>448</v>
      </c>
      <c r="O84" s="6" t="s">
        <v>404</v>
      </c>
      <c r="P84" s="5">
        <v>1500</v>
      </c>
      <c r="Q84" s="5"/>
      <c r="R84" s="5"/>
      <c r="S84" s="5"/>
      <c r="T84" s="21" t="s">
        <v>210</v>
      </c>
      <c r="U84" s="5"/>
      <c r="V84" s="5"/>
      <c r="W84" s="6"/>
      <c r="X84" s="5"/>
      <c r="Y84" s="5"/>
      <c r="Z84" s="5"/>
      <c r="AA84" s="5"/>
      <c r="AB84" s="5"/>
      <c r="AC84" s="5"/>
      <c r="AD84" s="1"/>
      <c r="AE84" s="1"/>
      <c r="AF84" s="5"/>
      <c r="AG84" s="5"/>
      <c r="AH84" s="1"/>
      <c r="AI84" s="2">
        <f t="shared" si="7"/>
        <v>3095</v>
      </c>
      <c r="AJ84" s="1"/>
      <c r="AK84" s="1">
        <v>3095</v>
      </c>
      <c r="AL84" s="2">
        <f t="shared" si="1"/>
        <v>3095</v>
      </c>
      <c r="AM84" s="5"/>
      <c r="AN84" s="7"/>
      <c r="AO84" s="5"/>
      <c r="AP84" s="7"/>
      <c r="AQ84" s="8"/>
      <c r="AR84" s="5"/>
      <c r="AS84" s="20"/>
      <c r="AT84" s="8"/>
      <c r="AU84" s="20"/>
      <c r="AV84" s="8"/>
      <c r="AW84" s="8"/>
      <c r="AX84" s="8"/>
      <c r="AY84" s="8"/>
      <c r="AZ84" s="8"/>
      <c r="BA84" s="8"/>
      <c r="BB84" s="8"/>
      <c r="BC84" s="8"/>
      <c r="BD84" s="8"/>
      <c r="BE84" s="8"/>
      <c r="BF84" s="8"/>
      <c r="BG84" s="8"/>
      <c r="BH84" s="8"/>
    </row>
    <row r="85" spans="1:60" x14ac:dyDescent="0.25">
      <c r="A85" s="8">
        <v>42</v>
      </c>
      <c r="B85" s="5" t="s">
        <v>424</v>
      </c>
      <c r="C85" s="17" t="s">
        <v>425</v>
      </c>
      <c r="D85" s="5" t="s">
        <v>186</v>
      </c>
      <c r="E85" s="5" t="s">
        <v>138</v>
      </c>
      <c r="F85" s="18" t="s">
        <v>511</v>
      </c>
      <c r="G85" s="7">
        <v>13667</v>
      </c>
      <c r="H85" s="8" t="s">
        <v>512</v>
      </c>
      <c r="I85" s="18" t="s">
        <v>472</v>
      </c>
      <c r="J85" s="5" t="s">
        <v>473</v>
      </c>
      <c r="K85" s="6" t="s">
        <v>468</v>
      </c>
      <c r="L85" s="19">
        <v>15172.38</v>
      </c>
      <c r="M85" s="7">
        <v>13750</v>
      </c>
      <c r="N85" s="6" t="s">
        <v>468</v>
      </c>
      <c r="O85" s="6" t="s">
        <v>404</v>
      </c>
      <c r="P85" s="5">
        <v>1500</v>
      </c>
      <c r="Q85" s="5"/>
      <c r="R85" s="5"/>
      <c r="S85" s="5"/>
      <c r="T85" s="21" t="s">
        <v>210</v>
      </c>
      <c r="U85" s="5"/>
      <c r="V85" s="5"/>
      <c r="W85" s="6"/>
      <c r="X85" s="5"/>
      <c r="Y85" s="5"/>
      <c r="Z85" s="5"/>
      <c r="AA85" s="5"/>
      <c r="AB85" s="5"/>
      <c r="AC85" s="5"/>
      <c r="AD85" s="1"/>
      <c r="AE85" s="1"/>
      <c r="AF85" s="5"/>
      <c r="AG85" s="5"/>
      <c r="AH85" s="1"/>
      <c r="AI85" s="2">
        <f t="shared" si="7"/>
        <v>15172.38</v>
      </c>
      <c r="AJ85" s="1"/>
      <c r="AK85" s="1">
        <v>14577</v>
      </c>
      <c r="AL85" s="2">
        <f t="shared" si="1"/>
        <v>14577</v>
      </c>
      <c r="AM85" s="5"/>
      <c r="AN85" s="7"/>
      <c r="AO85" s="5"/>
      <c r="AP85" s="7"/>
      <c r="AQ85" s="8"/>
      <c r="AR85" s="5"/>
      <c r="AS85" s="20"/>
      <c r="AT85" s="8"/>
      <c r="AU85" s="20"/>
      <c r="AV85" s="8"/>
      <c r="AW85" s="8"/>
      <c r="AX85" s="8"/>
      <c r="AY85" s="8"/>
      <c r="AZ85" s="8"/>
      <c r="BA85" s="8"/>
      <c r="BB85" s="8"/>
      <c r="BC85" s="8"/>
      <c r="BD85" s="8"/>
      <c r="BE85" s="8"/>
      <c r="BF85" s="8"/>
      <c r="BG85" s="8"/>
      <c r="BH85" s="8"/>
    </row>
    <row r="86" spans="1:60" ht="25.5" x14ac:dyDescent="0.25">
      <c r="A86" s="8">
        <v>43</v>
      </c>
      <c r="B86" s="5" t="s">
        <v>424</v>
      </c>
      <c r="C86" s="17" t="s">
        <v>425</v>
      </c>
      <c r="D86" s="5" t="s">
        <v>186</v>
      </c>
      <c r="E86" s="5" t="s">
        <v>138</v>
      </c>
      <c r="F86" s="18" t="s">
        <v>513</v>
      </c>
      <c r="G86" s="7">
        <v>13667</v>
      </c>
      <c r="H86" s="8" t="s">
        <v>514</v>
      </c>
      <c r="I86" s="18" t="s">
        <v>515</v>
      </c>
      <c r="J86" s="5" t="s">
        <v>516</v>
      </c>
      <c r="K86" s="6" t="s">
        <v>396</v>
      </c>
      <c r="L86" s="19">
        <v>6600.7</v>
      </c>
      <c r="M86" s="7">
        <v>13750</v>
      </c>
      <c r="N86" s="6" t="s">
        <v>396</v>
      </c>
      <c r="O86" s="6" t="s">
        <v>404</v>
      </c>
      <c r="P86" s="5">
        <v>1500</v>
      </c>
      <c r="Q86" s="5"/>
      <c r="R86" s="5"/>
      <c r="S86" s="5"/>
      <c r="T86" s="21" t="s">
        <v>210</v>
      </c>
      <c r="U86" s="5"/>
      <c r="V86" s="5"/>
      <c r="W86" s="6"/>
      <c r="X86" s="5"/>
      <c r="Y86" s="5"/>
      <c r="Z86" s="5"/>
      <c r="AA86" s="5"/>
      <c r="AB86" s="5"/>
      <c r="AC86" s="5"/>
      <c r="AD86" s="1"/>
      <c r="AE86" s="1"/>
      <c r="AF86" s="5"/>
      <c r="AG86" s="5"/>
      <c r="AH86" s="1"/>
      <c r="AI86" s="2">
        <f t="shared" si="7"/>
        <v>6600.7</v>
      </c>
      <c r="AJ86" s="1"/>
      <c r="AK86" s="1">
        <f>6600.7</f>
        <v>6600.7</v>
      </c>
      <c r="AL86" s="2">
        <f t="shared" si="1"/>
        <v>6600.7</v>
      </c>
      <c r="AM86" s="5"/>
      <c r="AN86" s="7"/>
      <c r="AO86" s="5"/>
      <c r="AP86" s="7"/>
      <c r="AQ86" s="8"/>
      <c r="AR86" s="5"/>
      <c r="AS86" s="20"/>
      <c r="AT86" s="8"/>
      <c r="AU86" s="20"/>
      <c r="AV86" s="8"/>
      <c r="AW86" s="8"/>
      <c r="AX86" s="8"/>
      <c r="AY86" s="8"/>
      <c r="AZ86" s="8"/>
      <c r="BA86" s="8"/>
      <c r="BB86" s="8"/>
      <c r="BC86" s="8"/>
      <c r="BD86" s="8"/>
      <c r="BE86" s="8"/>
      <c r="BF86" s="8"/>
      <c r="BG86" s="8"/>
      <c r="BH86" s="8"/>
    </row>
    <row r="87" spans="1:60" ht="38.25" x14ac:dyDescent="0.25">
      <c r="A87" s="8">
        <v>44</v>
      </c>
      <c r="B87" s="5" t="s">
        <v>517</v>
      </c>
      <c r="C87" s="17" t="s">
        <v>518</v>
      </c>
      <c r="D87" s="5" t="s">
        <v>135</v>
      </c>
      <c r="E87" s="5" t="s">
        <v>250</v>
      </c>
      <c r="F87" s="18" t="s">
        <v>519</v>
      </c>
      <c r="G87" s="7" t="s">
        <v>250</v>
      </c>
      <c r="H87" s="8" t="s">
        <v>520</v>
      </c>
      <c r="I87" s="18" t="s">
        <v>491</v>
      </c>
      <c r="J87" s="5" t="s">
        <v>492</v>
      </c>
      <c r="K87" s="6" t="s">
        <v>261</v>
      </c>
      <c r="L87" s="19">
        <v>11521.09</v>
      </c>
      <c r="M87" s="7">
        <v>13772</v>
      </c>
      <c r="N87" s="6" t="s">
        <v>261</v>
      </c>
      <c r="O87" s="6" t="s">
        <v>521</v>
      </c>
      <c r="P87" s="5">
        <v>1500</v>
      </c>
      <c r="Q87" s="5"/>
      <c r="R87" s="5"/>
      <c r="S87" s="5"/>
      <c r="T87" s="21" t="s">
        <v>522</v>
      </c>
      <c r="U87" s="5"/>
      <c r="V87" s="5"/>
      <c r="W87" s="6"/>
      <c r="X87" s="5"/>
      <c r="Y87" s="5"/>
      <c r="Z87" s="5"/>
      <c r="AA87" s="5"/>
      <c r="AB87" s="5"/>
      <c r="AC87" s="5"/>
      <c r="AD87" s="1"/>
      <c r="AE87" s="1"/>
      <c r="AF87" s="5"/>
      <c r="AG87" s="5"/>
      <c r="AH87" s="1"/>
      <c r="AI87" s="2">
        <f t="shared" si="7"/>
        <v>11521.09</v>
      </c>
      <c r="AJ87" s="1"/>
      <c r="AK87" s="1">
        <f>7822.99+3698.1</f>
        <v>11521.09</v>
      </c>
      <c r="AL87" s="2">
        <f t="shared" si="1"/>
        <v>11521.09</v>
      </c>
      <c r="AM87" s="5"/>
      <c r="AN87" s="7"/>
      <c r="AO87" s="5"/>
      <c r="AP87" s="7"/>
      <c r="AQ87" s="8"/>
      <c r="AR87" s="5" t="s">
        <v>456</v>
      </c>
      <c r="AS87" s="20">
        <v>13772</v>
      </c>
      <c r="AT87" s="8" t="s">
        <v>499</v>
      </c>
      <c r="AU87" s="20">
        <v>13772</v>
      </c>
      <c r="AV87" s="8" t="s">
        <v>499</v>
      </c>
      <c r="AW87" s="8"/>
      <c r="AX87" s="8"/>
      <c r="AY87" s="8"/>
      <c r="AZ87" s="8"/>
      <c r="BA87" s="8"/>
      <c r="BB87" s="8"/>
      <c r="BC87" s="8"/>
      <c r="BD87" s="8"/>
      <c r="BE87" s="8"/>
      <c r="BF87" s="8"/>
      <c r="BG87" s="8"/>
      <c r="BH87" s="8"/>
    </row>
    <row r="88" spans="1:60" ht="76.5" x14ac:dyDescent="0.25">
      <c r="A88" s="8">
        <v>45</v>
      </c>
      <c r="B88" s="5" t="s">
        <v>523</v>
      </c>
      <c r="C88" s="17" t="s">
        <v>524</v>
      </c>
      <c r="D88" s="5" t="s">
        <v>531</v>
      </c>
      <c r="E88" s="5" t="s">
        <v>278</v>
      </c>
      <c r="F88" s="18" t="s">
        <v>525</v>
      </c>
      <c r="G88" s="7">
        <v>13681</v>
      </c>
      <c r="H88" s="8" t="s">
        <v>527</v>
      </c>
      <c r="I88" s="28" t="s">
        <v>526</v>
      </c>
      <c r="J88" s="5" t="s">
        <v>528</v>
      </c>
      <c r="K88" s="6" t="s">
        <v>529</v>
      </c>
      <c r="L88" s="19">
        <v>1000000</v>
      </c>
      <c r="M88" s="7">
        <v>13767</v>
      </c>
      <c r="N88" s="6" t="s">
        <v>529</v>
      </c>
      <c r="O88" s="6" t="s">
        <v>530</v>
      </c>
      <c r="P88" s="5">
        <v>1500</v>
      </c>
      <c r="Q88" s="5"/>
      <c r="R88" s="5"/>
      <c r="S88" s="5"/>
      <c r="T88" s="21" t="s">
        <v>522</v>
      </c>
      <c r="U88" s="5"/>
      <c r="V88" s="5"/>
      <c r="W88" s="6"/>
      <c r="X88" s="7"/>
      <c r="Y88" s="5"/>
      <c r="Z88" s="5"/>
      <c r="AA88" s="5"/>
      <c r="AB88" s="34"/>
      <c r="AC88" s="5"/>
      <c r="AD88" s="1"/>
      <c r="AE88" s="1"/>
      <c r="AF88" s="5"/>
      <c r="AG88" s="5"/>
      <c r="AH88" s="1"/>
      <c r="AI88" s="2">
        <f t="shared" si="7"/>
        <v>1000000</v>
      </c>
      <c r="AJ88" s="1"/>
      <c r="AK88" s="1">
        <f>93816+109472.21</f>
        <v>203288.21000000002</v>
      </c>
      <c r="AL88" s="2">
        <f t="shared" si="1"/>
        <v>203288.21000000002</v>
      </c>
      <c r="AM88" s="5"/>
      <c r="AN88" s="7"/>
      <c r="AO88" s="5"/>
      <c r="AP88" s="7"/>
      <c r="AQ88" s="5"/>
      <c r="AR88" s="5"/>
      <c r="AS88" s="20"/>
      <c r="AT88" s="8"/>
      <c r="AU88" s="20"/>
      <c r="AV88" s="8"/>
      <c r="AW88" s="8"/>
      <c r="AX88" s="8"/>
      <c r="AY88" s="8"/>
      <c r="AZ88" s="8"/>
      <c r="BA88" s="8"/>
      <c r="BB88" s="8"/>
      <c r="BC88" s="8"/>
      <c r="BD88" s="8"/>
      <c r="BE88" s="8"/>
      <c r="BF88" s="8"/>
      <c r="BG88" s="8"/>
      <c r="BH88" s="8"/>
    </row>
    <row r="89" spans="1:60" ht="25.5" x14ac:dyDescent="0.25">
      <c r="A89" s="8">
        <v>46</v>
      </c>
      <c r="B89" s="5" t="s">
        <v>532</v>
      </c>
      <c r="C89" s="17" t="s">
        <v>533</v>
      </c>
      <c r="D89" s="5" t="s">
        <v>534</v>
      </c>
      <c r="E89" s="5" t="s">
        <v>250</v>
      </c>
      <c r="F89" s="18" t="s">
        <v>535</v>
      </c>
      <c r="G89" s="7" t="s">
        <v>250</v>
      </c>
      <c r="H89" s="8" t="s">
        <v>536</v>
      </c>
      <c r="I89" s="18" t="s">
        <v>537</v>
      </c>
      <c r="J89" s="5" t="s">
        <v>538</v>
      </c>
      <c r="K89" s="6" t="s">
        <v>273</v>
      </c>
      <c r="L89" s="19">
        <v>9240</v>
      </c>
      <c r="M89" s="7">
        <v>13766</v>
      </c>
      <c r="N89" s="6" t="s">
        <v>273</v>
      </c>
      <c r="O89" s="6" t="s">
        <v>539</v>
      </c>
      <c r="P89" s="5">
        <v>1500</v>
      </c>
      <c r="Q89" s="5"/>
      <c r="R89" s="5"/>
      <c r="S89" s="5"/>
      <c r="T89" s="21" t="s">
        <v>315</v>
      </c>
      <c r="U89" s="5"/>
      <c r="V89" s="5" t="s">
        <v>287</v>
      </c>
      <c r="W89" s="6" t="s">
        <v>541</v>
      </c>
      <c r="X89" s="5">
        <v>13772</v>
      </c>
      <c r="Y89" s="5" t="s">
        <v>542</v>
      </c>
      <c r="Z89" s="5"/>
      <c r="AA89" s="5"/>
      <c r="AB89" s="5"/>
      <c r="AC89" s="5"/>
      <c r="AD89" s="1"/>
      <c r="AE89" s="1"/>
      <c r="AF89" s="5"/>
      <c r="AG89" s="5"/>
      <c r="AH89" s="1"/>
      <c r="AI89" s="2">
        <f t="shared" si="7"/>
        <v>9240</v>
      </c>
      <c r="AJ89" s="1"/>
      <c r="AK89" s="1">
        <v>9240</v>
      </c>
      <c r="AL89" s="2">
        <f t="shared" ref="AL89:AL97" si="8">AJ89+AK89</f>
        <v>9240</v>
      </c>
      <c r="AM89" s="5"/>
      <c r="AN89" s="7"/>
      <c r="AO89" s="5"/>
      <c r="AP89" s="7"/>
      <c r="AQ89" s="8"/>
      <c r="AR89" s="5" t="s">
        <v>540</v>
      </c>
      <c r="AS89" s="20">
        <v>13759</v>
      </c>
      <c r="AT89" s="8" t="s">
        <v>529</v>
      </c>
      <c r="AU89" s="20">
        <v>13759</v>
      </c>
      <c r="AV89" s="8" t="s">
        <v>529</v>
      </c>
      <c r="AW89" s="8"/>
      <c r="AX89" s="8"/>
      <c r="AY89" s="8"/>
      <c r="AZ89" s="8"/>
      <c r="BA89" s="8"/>
      <c r="BB89" s="8"/>
      <c r="BC89" s="8"/>
      <c r="BD89" s="8"/>
      <c r="BE89" s="8"/>
      <c r="BF89" s="8"/>
      <c r="BG89" s="8"/>
      <c r="BH89" s="8"/>
    </row>
    <row r="90" spans="1:60" ht="38.25" x14ac:dyDescent="0.25">
      <c r="A90" s="8">
        <v>47</v>
      </c>
      <c r="B90" s="5" t="s">
        <v>543</v>
      </c>
      <c r="C90" s="17" t="s">
        <v>544</v>
      </c>
      <c r="D90" s="5" t="s">
        <v>186</v>
      </c>
      <c r="E90" s="5" t="s">
        <v>138</v>
      </c>
      <c r="F90" s="18" t="s">
        <v>547</v>
      </c>
      <c r="G90" s="7">
        <v>13580</v>
      </c>
      <c r="H90" s="8" t="s">
        <v>546</v>
      </c>
      <c r="I90" s="18" t="s">
        <v>545</v>
      </c>
      <c r="J90" s="5" t="s">
        <v>548</v>
      </c>
      <c r="K90" s="6" t="s">
        <v>549</v>
      </c>
      <c r="L90" s="19">
        <v>171867.1</v>
      </c>
      <c r="M90" s="7">
        <v>13767</v>
      </c>
      <c r="N90" s="6" t="s">
        <v>549</v>
      </c>
      <c r="O90" s="6" t="s">
        <v>550</v>
      </c>
      <c r="P90" s="5">
        <v>1500</v>
      </c>
      <c r="Q90" s="5"/>
      <c r="R90" s="5"/>
      <c r="S90" s="5"/>
      <c r="T90" s="40" t="s">
        <v>560</v>
      </c>
      <c r="U90" s="5"/>
      <c r="V90" s="5"/>
      <c r="W90" s="6"/>
      <c r="X90" s="5"/>
      <c r="Y90" s="5"/>
      <c r="Z90" s="5"/>
      <c r="AA90" s="5"/>
      <c r="AB90" s="5"/>
      <c r="AC90" s="5"/>
      <c r="AD90" s="1"/>
      <c r="AE90" s="1"/>
      <c r="AF90" s="5"/>
      <c r="AG90" s="5"/>
      <c r="AH90" s="1"/>
      <c r="AI90" s="2">
        <f t="shared" si="7"/>
        <v>171867.1</v>
      </c>
      <c r="AJ90" s="1"/>
      <c r="AK90" s="1"/>
      <c r="AL90" s="2">
        <f t="shared" si="8"/>
        <v>0</v>
      </c>
      <c r="AM90" s="5"/>
      <c r="AN90" s="7"/>
      <c r="AO90" s="5"/>
      <c r="AP90" s="7"/>
      <c r="AQ90" s="8"/>
      <c r="AR90" s="5"/>
      <c r="AS90" s="20"/>
      <c r="AT90" s="8"/>
      <c r="AU90" s="20"/>
      <c r="AV90" s="8"/>
      <c r="AW90" s="8"/>
      <c r="AX90" s="8"/>
      <c r="AY90" s="8"/>
      <c r="AZ90" s="8"/>
      <c r="BA90" s="8"/>
      <c r="BB90" s="8"/>
      <c r="BC90" s="8"/>
      <c r="BD90" s="8"/>
      <c r="BE90" s="8"/>
      <c r="BF90" s="8"/>
      <c r="BG90" s="8"/>
      <c r="BH90" s="8"/>
    </row>
    <row r="91" spans="1:60" ht="38.25" x14ac:dyDescent="0.25">
      <c r="A91" s="8">
        <v>48</v>
      </c>
      <c r="B91" s="5" t="s">
        <v>543</v>
      </c>
      <c r="C91" s="17" t="s">
        <v>544</v>
      </c>
      <c r="D91" s="5" t="s">
        <v>186</v>
      </c>
      <c r="E91" s="5" t="s">
        <v>138</v>
      </c>
      <c r="F91" s="18" t="s">
        <v>547</v>
      </c>
      <c r="G91" s="7">
        <v>13580</v>
      </c>
      <c r="H91" s="8" t="s">
        <v>551</v>
      </c>
      <c r="I91" s="18" t="s">
        <v>552</v>
      </c>
      <c r="J91" s="5" t="s">
        <v>461</v>
      </c>
      <c r="K91" s="6" t="s">
        <v>549</v>
      </c>
      <c r="L91" s="19">
        <v>11550.4</v>
      </c>
      <c r="M91" s="7">
        <v>13769</v>
      </c>
      <c r="N91" s="6" t="s">
        <v>549</v>
      </c>
      <c r="O91" s="6" t="s">
        <v>550</v>
      </c>
      <c r="P91" s="5">
        <v>1500</v>
      </c>
      <c r="Q91" s="5"/>
      <c r="R91" s="5"/>
      <c r="S91" s="5"/>
      <c r="T91" s="21" t="s">
        <v>522</v>
      </c>
      <c r="U91" s="5"/>
      <c r="V91" s="5"/>
      <c r="W91" s="6"/>
      <c r="X91" s="5"/>
      <c r="Y91" s="5"/>
      <c r="Z91" s="5"/>
      <c r="AA91" s="5"/>
      <c r="AB91" s="5"/>
      <c r="AC91" s="5"/>
      <c r="AD91" s="1"/>
      <c r="AE91" s="1"/>
      <c r="AF91" s="5"/>
      <c r="AG91" s="5"/>
      <c r="AH91" s="1"/>
      <c r="AI91" s="2">
        <f t="shared" si="7"/>
        <v>11550.4</v>
      </c>
      <c r="AJ91" s="1"/>
      <c r="AK91" s="1">
        <f>593.32+351</f>
        <v>944.32</v>
      </c>
      <c r="AL91" s="2">
        <f t="shared" si="8"/>
        <v>944.32</v>
      </c>
      <c r="AM91" s="5"/>
      <c r="AN91" s="7"/>
      <c r="AO91" s="5"/>
      <c r="AP91" s="7"/>
      <c r="AQ91" s="8"/>
      <c r="AR91" s="5"/>
      <c r="AS91" s="20"/>
      <c r="AT91" s="8"/>
      <c r="AU91" s="20"/>
      <c r="AV91" s="8"/>
      <c r="AW91" s="8"/>
      <c r="AX91" s="8"/>
      <c r="AY91" s="8"/>
      <c r="AZ91" s="8"/>
      <c r="BA91" s="8"/>
      <c r="BB91" s="8"/>
      <c r="BC91" s="8"/>
      <c r="BD91" s="8"/>
      <c r="BE91" s="8"/>
      <c r="BF91" s="8"/>
      <c r="BG91" s="8"/>
      <c r="BH91" s="8"/>
    </row>
    <row r="92" spans="1:60" ht="38.25" x14ac:dyDescent="0.25">
      <c r="A92" s="8">
        <v>49</v>
      </c>
      <c r="B92" s="5" t="s">
        <v>553</v>
      </c>
      <c r="C92" s="17" t="s">
        <v>554</v>
      </c>
      <c r="D92" s="5" t="s">
        <v>127</v>
      </c>
      <c r="E92" s="5" t="s">
        <v>278</v>
      </c>
      <c r="F92" s="18" t="s">
        <v>555</v>
      </c>
      <c r="G92" s="7">
        <v>13678</v>
      </c>
      <c r="H92" s="8" t="s">
        <v>556</v>
      </c>
      <c r="I92" s="18" t="s">
        <v>557</v>
      </c>
      <c r="J92" s="5" t="s">
        <v>558</v>
      </c>
      <c r="K92" s="6" t="s">
        <v>267</v>
      </c>
      <c r="L92" s="19">
        <v>250000</v>
      </c>
      <c r="M92" s="7">
        <v>13777</v>
      </c>
      <c r="N92" s="6" t="s">
        <v>267</v>
      </c>
      <c r="O92" s="6" t="s">
        <v>559</v>
      </c>
      <c r="P92" s="5">
        <v>1500</v>
      </c>
      <c r="Q92" s="5"/>
      <c r="R92" s="5"/>
      <c r="S92" s="5"/>
      <c r="T92" s="21" t="s">
        <v>561</v>
      </c>
      <c r="U92" s="5"/>
      <c r="V92" s="5"/>
      <c r="W92" s="6"/>
      <c r="X92" s="5"/>
      <c r="Y92" s="5"/>
      <c r="Z92" s="5"/>
      <c r="AA92" s="5"/>
      <c r="AB92" s="5"/>
      <c r="AC92" s="5"/>
      <c r="AD92" s="1"/>
      <c r="AE92" s="1"/>
      <c r="AF92" s="5"/>
      <c r="AG92" s="5"/>
      <c r="AH92" s="1"/>
      <c r="AI92" s="2">
        <f t="shared" si="7"/>
        <v>250000</v>
      </c>
      <c r="AJ92" s="1"/>
      <c r="AK92" s="1">
        <f>9582.7</f>
        <v>9582.7000000000007</v>
      </c>
      <c r="AL92" s="2">
        <f t="shared" si="8"/>
        <v>9582.7000000000007</v>
      </c>
      <c r="AM92" s="5" t="s">
        <v>263</v>
      </c>
      <c r="AN92" s="7">
        <v>13704</v>
      </c>
      <c r="AO92" s="5" t="s">
        <v>562</v>
      </c>
      <c r="AP92" s="7">
        <v>13758</v>
      </c>
      <c r="AQ92" s="5" t="s">
        <v>204</v>
      </c>
      <c r="AR92" s="5"/>
      <c r="AS92" s="20"/>
      <c r="AT92" s="8"/>
      <c r="AU92" s="20"/>
      <c r="AV92" s="8"/>
      <c r="AW92" s="8"/>
      <c r="AX92" s="8"/>
      <c r="AY92" s="8"/>
      <c r="AZ92" s="8"/>
      <c r="BA92" s="8"/>
      <c r="BB92" s="8"/>
      <c r="BC92" s="8"/>
      <c r="BD92" s="8"/>
      <c r="BE92" s="8"/>
      <c r="BF92" s="8"/>
      <c r="BG92" s="8"/>
      <c r="BH92" s="8"/>
    </row>
    <row r="93" spans="1:60" ht="25.5" x14ac:dyDescent="0.25">
      <c r="A93" s="8">
        <v>50</v>
      </c>
      <c r="B93" s="5" t="s">
        <v>568</v>
      </c>
      <c r="C93" s="17" t="s">
        <v>569</v>
      </c>
      <c r="D93" s="5" t="s">
        <v>534</v>
      </c>
      <c r="E93" s="5" t="s">
        <v>250</v>
      </c>
      <c r="F93" s="18" t="s">
        <v>570</v>
      </c>
      <c r="G93" s="7" t="s">
        <v>250</v>
      </c>
      <c r="H93" s="8" t="s">
        <v>571</v>
      </c>
      <c r="I93" s="18" t="s">
        <v>572</v>
      </c>
      <c r="J93" s="5" t="s">
        <v>573</v>
      </c>
      <c r="K93" s="6" t="s">
        <v>574</v>
      </c>
      <c r="L93" s="19">
        <v>9050</v>
      </c>
      <c r="M93" s="7">
        <v>13796</v>
      </c>
      <c r="N93" s="6" t="s">
        <v>574</v>
      </c>
      <c r="O93" s="6" t="s">
        <v>575</v>
      </c>
      <c r="P93" s="5">
        <v>1500</v>
      </c>
      <c r="Q93" s="5"/>
      <c r="R93" s="5"/>
      <c r="S93" s="5"/>
      <c r="T93" s="21" t="s">
        <v>522</v>
      </c>
      <c r="U93" s="5"/>
      <c r="V93" s="5"/>
      <c r="W93" s="6"/>
      <c r="X93" s="5"/>
      <c r="Y93" s="5"/>
      <c r="Z93" s="5"/>
      <c r="AA93" s="5"/>
      <c r="AB93" s="5"/>
      <c r="AC93" s="5"/>
      <c r="AD93" s="1"/>
      <c r="AE93" s="1"/>
      <c r="AF93" s="5"/>
      <c r="AG93" s="5"/>
      <c r="AH93" s="1"/>
      <c r="AI93" s="2">
        <f t="shared" si="7"/>
        <v>9050</v>
      </c>
      <c r="AJ93" s="1"/>
      <c r="AK93" s="1"/>
      <c r="AL93" s="2">
        <f t="shared" si="8"/>
        <v>0</v>
      </c>
      <c r="AM93" s="5"/>
      <c r="AN93" s="7"/>
      <c r="AO93" s="5"/>
      <c r="AP93" s="7"/>
      <c r="AQ93" s="5"/>
      <c r="AR93" s="5" t="s">
        <v>540</v>
      </c>
      <c r="AS93" s="20">
        <v>13792</v>
      </c>
      <c r="AT93" s="8" t="s">
        <v>576</v>
      </c>
      <c r="AU93" s="20">
        <v>13792</v>
      </c>
      <c r="AV93" s="8" t="s">
        <v>576</v>
      </c>
      <c r="AW93" s="8"/>
      <c r="AX93" s="8"/>
      <c r="AY93" s="8"/>
      <c r="AZ93" s="8"/>
      <c r="BA93" s="8"/>
      <c r="BB93" s="8"/>
      <c r="BC93" s="8"/>
      <c r="BD93" s="8"/>
      <c r="BE93" s="8"/>
      <c r="BF93" s="8"/>
      <c r="BG93" s="8"/>
      <c r="BH93" s="8"/>
    </row>
    <row r="94" spans="1:60" ht="25.5" x14ac:dyDescent="0.25">
      <c r="A94" s="8">
        <v>51</v>
      </c>
      <c r="B94" s="5" t="s">
        <v>578</v>
      </c>
      <c r="C94" s="17" t="s">
        <v>577</v>
      </c>
      <c r="D94" s="5" t="s">
        <v>534</v>
      </c>
      <c r="E94" s="5" t="s">
        <v>250</v>
      </c>
      <c r="F94" s="18" t="s">
        <v>579</v>
      </c>
      <c r="G94" s="7" t="s">
        <v>250</v>
      </c>
      <c r="H94" s="8" t="s">
        <v>583</v>
      </c>
      <c r="I94" s="18" t="s">
        <v>580</v>
      </c>
      <c r="J94" s="5" t="s">
        <v>581</v>
      </c>
      <c r="K94" s="6" t="s">
        <v>582</v>
      </c>
      <c r="L94" s="19">
        <v>1707</v>
      </c>
      <c r="M94" s="7">
        <v>13803</v>
      </c>
      <c r="N94" s="6" t="s">
        <v>582</v>
      </c>
      <c r="O94" s="6" t="s">
        <v>404</v>
      </c>
      <c r="P94" s="5" t="s">
        <v>608</v>
      </c>
      <c r="Q94" s="5"/>
      <c r="R94" s="5"/>
      <c r="S94" s="5"/>
      <c r="T94" s="21" t="s">
        <v>522</v>
      </c>
      <c r="U94" s="5"/>
      <c r="V94" s="5"/>
      <c r="W94" s="6"/>
      <c r="X94" s="5"/>
      <c r="Y94" s="5"/>
      <c r="Z94" s="5"/>
      <c r="AA94" s="5"/>
      <c r="AB94" s="5"/>
      <c r="AC94" s="5"/>
      <c r="AD94" s="1"/>
      <c r="AE94" s="1"/>
      <c r="AF94" s="5"/>
      <c r="AG94" s="5"/>
      <c r="AH94" s="1"/>
      <c r="AI94" s="2">
        <f t="shared" si="7"/>
        <v>1707</v>
      </c>
      <c r="AJ94" s="1"/>
      <c r="AK94" s="1">
        <v>1707</v>
      </c>
      <c r="AL94" s="2">
        <f t="shared" si="8"/>
        <v>1707</v>
      </c>
      <c r="AM94" s="5"/>
      <c r="AN94" s="7"/>
      <c r="AO94" s="5"/>
      <c r="AP94" s="7"/>
      <c r="AQ94" s="5"/>
      <c r="AR94" s="5" t="s">
        <v>584</v>
      </c>
      <c r="AS94" s="20">
        <v>13800</v>
      </c>
      <c r="AT94" s="8" t="s">
        <v>582</v>
      </c>
      <c r="AU94" s="20">
        <v>13800</v>
      </c>
      <c r="AV94" s="8" t="s">
        <v>582</v>
      </c>
      <c r="AW94" s="8"/>
      <c r="AX94" s="8"/>
      <c r="AY94" s="8"/>
      <c r="AZ94" s="8"/>
      <c r="BA94" s="8"/>
      <c r="BB94" s="8"/>
      <c r="BC94" s="8"/>
      <c r="BD94" s="8"/>
      <c r="BE94" s="8"/>
      <c r="BF94" s="8"/>
      <c r="BG94" s="8"/>
      <c r="BH94" s="8"/>
    </row>
    <row r="95" spans="1:60" ht="25.5" x14ac:dyDescent="0.25">
      <c r="A95" s="8">
        <v>52</v>
      </c>
      <c r="B95" s="5" t="s">
        <v>585</v>
      </c>
      <c r="C95" s="17" t="s">
        <v>586</v>
      </c>
      <c r="D95" s="5" t="s">
        <v>534</v>
      </c>
      <c r="E95" s="5" t="s">
        <v>250</v>
      </c>
      <c r="F95" s="18" t="s">
        <v>591</v>
      </c>
      <c r="G95" s="7" t="s">
        <v>250</v>
      </c>
      <c r="H95" s="8" t="s">
        <v>587</v>
      </c>
      <c r="I95" s="18" t="s">
        <v>588</v>
      </c>
      <c r="J95" s="5" t="s">
        <v>589</v>
      </c>
      <c r="K95" s="6" t="s">
        <v>592</v>
      </c>
      <c r="L95" s="19">
        <v>9894.5400000000009</v>
      </c>
      <c r="M95" s="7">
        <v>13818</v>
      </c>
      <c r="N95" s="6" t="s">
        <v>592</v>
      </c>
      <c r="O95" s="6" t="s">
        <v>593</v>
      </c>
      <c r="P95" s="5">
        <v>1500</v>
      </c>
      <c r="Q95" s="5"/>
      <c r="R95" s="5"/>
      <c r="S95" s="5"/>
      <c r="T95" s="21" t="s">
        <v>522</v>
      </c>
      <c r="U95" s="5"/>
      <c r="V95" s="5"/>
      <c r="W95" s="6"/>
      <c r="X95" s="5"/>
      <c r="Y95" s="5"/>
      <c r="Z95" s="5"/>
      <c r="AA95" s="5"/>
      <c r="AB95" s="5"/>
      <c r="AC95" s="5"/>
      <c r="AD95" s="1"/>
      <c r="AE95" s="1"/>
      <c r="AF95" s="5"/>
      <c r="AG95" s="5"/>
      <c r="AH95" s="1"/>
      <c r="AI95" s="2">
        <f t="shared" si="7"/>
        <v>9894.5400000000009</v>
      </c>
      <c r="AJ95" s="1"/>
      <c r="AK95" s="1">
        <f>3884.54</f>
        <v>3884.54</v>
      </c>
      <c r="AL95" s="2">
        <f t="shared" si="8"/>
        <v>3884.54</v>
      </c>
      <c r="AM95" s="5"/>
      <c r="AN95" s="7"/>
      <c r="AO95" s="5"/>
      <c r="AP95" s="7"/>
      <c r="AQ95" s="5"/>
      <c r="AR95" s="5" t="s">
        <v>584</v>
      </c>
      <c r="AS95" s="20">
        <v>13805</v>
      </c>
      <c r="AT95" s="8" t="s">
        <v>590</v>
      </c>
      <c r="AU95" s="20">
        <v>13805</v>
      </c>
      <c r="AV95" s="8" t="s">
        <v>590</v>
      </c>
      <c r="AW95" s="8"/>
      <c r="AX95" s="8"/>
      <c r="AY95" s="8"/>
      <c r="AZ95" s="8"/>
      <c r="BA95" s="8"/>
      <c r="BB95" s="8"/>
      <c r="BC95" s="8"/>
      <c r="BD95" s="8"/>
      <c r="BE95" s="8"/>
      <c r="BF95" s="8"/>
      <c r="BG95" s="8"/>
      <c r="BH95" s="8"/>
    </row>
    <row r="96" spans="1:60" ht="25.5" x14ac:dyDescent="0.25">
      <c r="A96" s="8">
        <v>53</v>
      </c>
      <c r="B96" s="5" t="s">
        <v>594</v>
      </c>
      <c r="C96" s="17" t="s">
        <v>595</v>
      </c>
      <c r="D96" s="5" t="s">
        <v>135</v>
      </c>
      <c r="E96" s="5" t="s">
        <v>250</v>
      </c>
      <c r="F96" s="18" t="s">
        <v>596</v>
      </c>
      <c r="G96" s="7" t="s">
        <v>250</v>
      </c>
      <c r="H96" s="8" t="s">
        <v>597</v>
      </c>
      <c r="I96" s="18" t="s">
        <v>281</v>
      </c>
      <c r="J96" s="5" t="s">
        <v>282</v>
      </c>
      <c r="K96" s="6" t="s">
        <v>598</v>
      </c>
      <c r="L96" s="19">
        <v>378000</v>
      </c>
      <c r="M96" s="7">
        <v>13811</v>
      </c>
      <c r="N96" s="6" t="s">
        <v>598</v>
      </c>
      <c r="O96" s="6" t="s">
        <v>599</v>
      </c>
      <c r="P96" s="5">
        <v>1500</v>
      </c>
      <c r="Q96" s="5"/>
      <c r="R96" s="5"/>
      <c r="S96" s="5"/>
      <c r="T96" s="21" t="s">
        <v>522</v>
      </c>
      <c r="U96" s="5"/>
      <c r="V96" s="5"/>
      <c r="W96" s="6"/>
      <c r="X96" s="5"/>
      <c r="Y96" s="5"/>
      <c r="Z96" s="5"/>
      <c r="AA96" s="5"/>
      <c r="AB96" s="5"/>
      <c r="AC96" s="5"/>
      <c r="AD96" s="1"/>
      <c r="AE96" s="1"/>
      <c r="AF96" s="5"/>
      <c r="AG96" s="5"/>
      <c r="AH96" s="1"/>
      <c r="AI96" s="2">
        <f t="shared" si="7"/>
        <v>378000</v>
      </c>
      <c r="AJ96" s="1"/>
      <c r="AK96" s="1">
        <f>31500</f>
        <v>31500</v>
      </c>
      <c r="AL96" s="2">
        <f t="shared" si="8"/>
        <v>31500</v>
      </c>
      <c r="AM96" s="5"/>
      <c r="AN96" s="7"/>
      <c r="AO96" s="5"/>
      <c r="AP96" s="7"/>
      <c r="AQ96" s="8"/>
      <c r="AR96" s="5" t="s">
        <v>600</v>
      </c>
      <c r="AS96" s="20">
        <v>13809</v>
      </c>
      <c r="AT96" s="8" t="s">
        <v>601</v>
      </c>
      <c r="AU96" s="20">
        <v>13809</v>
      </c>
      <c r="AV96" s="8" t="s">
        <v>601</v>
      </c>
      <c r="AW96" s="8"/>
      <c r="AX96" s="8"/>
      <c r="AY96" s="8"/>
      <c r="AZ96" s="8"/>
      <c r="BA96" s="8"/>
      <c r="BB96" s="8"/>
      <c r="BC96" s="8"/>
      <c r="BD96" s="8"/>
      <c r="BE96" s="8"/>
      <c r="BF96" s="8"/>
      <c r="BG96" s="8"/>
      <c r="BH96" s="8"/>
    </row>
    <row r="97" spans="1:60" ht="25.5" x14ac:dyDescent="0.25">
      <c r="A97" s="8">
        <v>54</v>
      </c>
      <c r="B97" s="5" t="s">
        <v>602</v>
      </c>
      <c r="C97" s="17" t="s">
        <v>603</v>
      </c>
      <c r="D97" s="5" t="s">
        <v>135</v>
      </c>
      <c r="E97" s="5" t="s">
        <v>250</v>
      </c>
      <c r="F97" s="18" t="s">
        <v>604</v>
      </c>
      <c r="G97" s="7" t="s">
        <v>250</v>
      </c>
      <c r="H97" s="8" t="s">
        <v>605</v>
      </c>
      <c r="I97" s="18" t="s">
        <v>491</v>
      </c>
      <c r="J97" s="5" t="s">
        <v>492</v>
      </c>
      <c r="K97" s="6" t="s">
        <v>606</v>
      </c>
      <c r="L97" s="19">
        <v>13200</v>
      </c>
      <c r="M97" s="7">
        <v>13835</v>
      </c>
      <c r="N97" s="6" t="s">
        <v>606</v>
      </c>
      <c r="O97" s="6" t="s">
        <v>422</v>
      </c>
      <c r="P97" s="5" t="s">
        <v>608</v>
      </c>
      <c r="Q97" s="5"/>
      <c r="R97" s="5"/>
      <c r="S97" s="5"/>
      <c r="T97" s="21" t="s">
        <v>522</v>
      </c>
      <c r="U97" s="5"/>
      <c r="V97" s="5"/>
      <c r="W97" s="6"/>
      <c r="X97" s="5"/>
      <c r="Y97" s="5"/>
      <c r="Z97" s="5"/>
      <c r="AA97" s="5"/>
      <c r="AB97" s="5"/>
      <c r="AC97" s="5"/>
      <c r="AD97" s="1"/>
      <c r="AE97" s="1"/>
      <c r="AF97" s="5"/>
      <c r="AG97" s="5"/>
      <c r="AH97" s="1"/>
      <c r="AI97" s="2">
        <f t="shared" si="7"/>
        <v>13200</v>
      </c>
      <c r="AJ97" s="1"/>
      <c r="AK97" s="1"/>
      <c r="AL97" s="2">
        <f t="shared" si="8"/>
        <v>0</v>
      </c>
      <c r="AM97" s="5"/>
      <c r="AN97" s="7"/>
      <c r="AO97" s="5"/>
      <c r="AP97" s="7"/>
      <c r="AQ97" s="8"/>
      <c r="AR97" s="5" t="s">
        <v>607</v>
      </c>
      <c r="AS97" s="20">
        <v>13820</v>
      </c>
      <c r="AT97" s="8" t="s">
        <v>521</v>
      </c>
      <c r="AU97" s="20">
        <v>13820</v>
      </c>
      <c r="AV97" s="8" t="s">
        <v>521</v>
      </c>
      <c r="AW97" s="8"/>
      <c r="AX97" s="8"/>
      <c r="AY97" s="8"/>
      <c r="AZ97" s="8"/>
      <c r="BA97" s="8"/>
      <c r="BB97" s="8"/>
      <c r="BC97" s="8"/>
      <c r="BD97" s="8"/>
      <c r="BE97" s="8"/>
      <c r="BF97" s="8"/>
      <c r="BG97" s="8"/>
      <c r="BH97" s="8"/>
    </row>
    <row r="98" spans="1:60" ht="25.5" x14ac:dyDescent="0.25">
      <c r="A98" s="8">
        <v>55</v>
      </c>
      <c r="B98" s="5" t="s">
        <v>609</v>
      </c>
      <c r="C98" s="17" t="s">
        <v>610</v>
      </c>
      <c r="D98" s="5" t="s">
        <v>186</v>
      </c>
      <c r="E98" s="5" t="s">
        <v>138</v>
      </c>
      <c r="F98" s="18" t="s">
        <v>611</v>
      </c>
      <c r="G98" s="7">
        <v>13787</v>
      </c>
      <c r="H98" s="8" t="s">
        <v>612</v>
      </c>
      <c r="I98" s="18" t="s">
        <v>613</v>
      </c>
      <c r="J98" s="5" t="s">
        <v>614</v>
      </c>
      <c r="K98" s="6" t="s">
        <v>615</v>
      </c>
      <c r="L98" s="19">
        <v>194500</v>
      </c>
      <c r="M98" s="7">
        <v>13835</v>
      </c>
      <c r="N98" s="6" t="s">
        <v>616</v>
      </c>
      <c r="O98" s="6" t="s">
        <v>617</v>
      </c>
      <c r="P98" s="5" t="s">
        <v>608</v>
      </c>
      <c r="Q98" s="5"/>
      <c r="R98" s="5"/>
      <c r="S98" s="5"/>
      <c r="T98" s="21" t="s">
        <v>210</v>
      </c>
      <c r="U98" s="5"/>
      <c r="V98" s="5"/>
      <c r="W98" s="6"/>
      <c r="X98" s="5"/>
      <c r="Y98" s="5"/>
      <c r="Z98" s="5"/>
      <c r="AA98" s="5"/>
      <c r="AB98" s="5"/>
      <c r="AC98" s="5"/>
      <c r="AD98" s="1"/>
      <c r="AE98" s="1"/>
      <c r="AF98" s="5"/>
      <c r="AG98" s="5"/>
      <c r="AH98" s="1"/>
      <c r="AI98" s="2">
        <f t="shared" ref="AI98:AI99" si="9">L98-AE98+AD98+AH98</f>
        <v>194500</v>
      </c>
      <c r="AJ98" s="1"/>
      <c r="AK98" s="1">
        <f>194500</f>
        <v>194500</v>
      </c>
      <c r="AL98" s="2">
        <f t="shared" ref="AL98:AL100" si="10">AJ98+AK98</f>
        <v>194500</v>
      </c>
      <c r="AM98" s="5"/>
      <c r="AN98" s="7"/>
      <c r="AO98" s="5"/>
      <c r="AP98" s="7"/>
      <c r="AQ98" s="8"/>
      <c r="AR98" s="5"/>
      <c r="AS98" s="20"/>
      <c r="AT98" s="8"/>
      <c r="AU98" s="20"/>
      <c r="AV98" s="8"/>
      <c r="AW98" s="8"/>
      <c r="AX98" s="8"/>
      <c r="AY98" s="8"/>
      <c r="AZ98" s="8"/>
      <c r="BA98" s="8"/>
      <c r="BB98" s="8"/>
      <c r="BC98" s="8"/>
      <c r="BD98" s="8"/>
      <c r="BE98" s="8"/>
      <c r="BF98" s="8"/>
      <c r="BG98" s="8"/>
      <c r="BH98" s="8"/>
    </row>
    <row r="99" spans="1:60" s="69" customFormat="1" ht="25.5" x14ac:dyDescent="0.25">
      <c r="A99" s="68">
        <v>56</v>
      </c>
      <c r="B99" s="63" t="s">
        <v>638</v>
      </c>
      <c r="C99" s="70" t="s">
        <v>639</v>
      </c>
      <c r="D99" s="63" t="s">
        <v>534</v>
      </c>
      <c r="E99" s="63" t="s">
        <v>250</v>
      </c>
      <c r="F99" s="71" t="s">
        <v>640</v>
      </c>
      <c r="G99" s="65" t="s">
        <v>250</v>
      </c>
      <c r="H99" s="68" t="s">
        <v>641</v>
      </c>
      <c r="I99" s="71" t="s">
        <v>642</v>
      </c>
      <c r="J99" s="63" t="s">
        <v>643</v>
      </c>
      <c r="K99" s="66" t="s">
        <v>306</v>
      </c>
      <c r="L99" s="19">
        <v>27228</v>
      </c>
      <c r="M99" s="65">
        <v>13838</v>
      </c>
      <c r="N99" s="66" t="s">
        <v>306</v>
      </c>
      <c r="O99" s="66" t="s">
        <v>644</v>
      </c>
      <c r="P99" s="63">
        <v>1500</v>
      </c>
      <c r="Q99" s="63"/>
      <c r="R99" s="63"/>
      <c r="S99" s="63"/>
      <c r="T99" s="72" t="s">
        <v>173</v>
      </c>
      <c r="U99" s="63"/>
      <c r="V99" s="63"/>
      <c r="W99" s="66"/>
      <c r="X99" s="63"/>
      <c r="Y99" s="63"/>
      <c r="Z99" s="63"/>
      <c r="AA99" s="63"/>
      <c r="AB99" s="63"/>
      <c r="AC99" s="63"/>
      <c r="AD99" s="1"/>
      <c r="AE99" s="1"/>
      <c r="AF99" s="63"/>
      <c r="AG99" s="63"/>
      <c r="AH99" s="1"/>
      <c r="AI99" s="2">
        <f t="shared" si="9"/>
        <v>27228</v>
      </c>
      <c r="AJ99" s="1"/>
      <c r="AK99" s="1">
        <f>350</f>
        <v>350</v>
      </c>
      <c r="AL99" s="2">
        <f t="shared" si="10"/>
        <v>350</v>
      </c>
      <c r="AM99" s="63"/>
      <c r="AN99" s="65"/>
      <c r="AO99" s="63"/>
      <c r="AP99" s="65"/>
      <c r="AQ99" s="68"/>
      <c r="AR99" s="63" t="s">
        <v>540</v>
      </c>
      <c r="AS99" s="73">
        <v>13838</v>
      </c>
      <c r="AT99" s="68" t="s">
        <v>645</v>
      </c>
      <c r="AU99" s="73">
        <v>13838</v>
      </c>
      <c r="AV99" s="68" t="s">
        <v>645</v>
      </c>
      <c r="AW99" s="68"/>
      <c r="AX99" s="68"/>
      <c r="AY99" s="68"/>
      <c r="AZ99" s="68"/>
      <c r="BA99" s="68"/>
      <c r="BB99" s="68"/>
      <c r="BC99" s="68"/>
      <c r="BD99" s="68"/>
      <c r="BE99" s="68"/>
      <c r="BF99" s="68"/>
      <c r="BG99" s="68"/>
      <c r="BH99" s="68"/>
    </row>
    <row r="100" spans="1:60" ht="39" thickBot="1" x14ac:dyDescent="0.3">
      <c r="A100" s="8">
        <v>57</v>
      </c>
      <c r="B100" s="5" t="s">
        <v>377</v>
      </c>
      <c r="C100" s="17" t="s">
        <v>378</v>
      </c>
      <c r="D100" s="5" t="s">
        <v>132</v>
      </c>
      <c r="E100" s="5" t="s">
        <v>138</v>
      </c>
      <c r="F100" s="18" t="s">
        <v>382</v>
      </c>
      <c r="G100" s="7">
        <v>13666</v>
      </c>
      <c r="H100" s="8" t="s">
        <v>646</v>
      </c>
      <c r="I100" s="18" t="s">
        <v>379</v>
      </c>
      <c r="J100" s="5" t="s">
        <v>380</v>
      </c>
      <c r="K100" s="6" t="s">
        <v>647</v>
      </c>
      <c r="L100" s="19">
        <v>30396.62</v>
      </c>
      <c r="M100" s="7">
        <v>13840</v>
      </c>
      <c r="N100" s="6" t="s">
        <v>647</v>
      </c>
      <c r="O100" s="6" t="s">
        <v>648</v>
      </c>
      <c r="P100" s="5">
        <v>1500</v>
      </c>
      <c r="Q100" s="5"/>
      <c r="R100" s="5"/>
      <c r="S100" s="5"/>
      <c r="T100" s="18" t="s">
        <v>649</v>
      </c>
      <c r="U100" s="5"/>
      <c r="V100" s="5"/>
      <c r="W100" s="6"/>
      <c r="X100" s="5"/>
      <c r="Y100" s="5"/>
      <c r="Z100" s="5"/>
      <c r="AA100" s="5"/>
      <c r="AB100" s="5"/>
      <c r="AC100" s="5"/>
      <c r="AD100" s="1"/>
      <c r="AE100" s="1"/>
      <c r="AF100" s="5"/>
      <c r="AG100" s="5"/>
      <c r="AH100" s="1"/>
      <c r="AI100" s="2">
        <f>L100-AE100+AD100+AH100</f>
        <v>30396.62</v>
      </c>
      <c r="AJ100" s="1"/>
      <c r="AK100" s="1"/>
      <c r="AL100" s="2">
        <f t="shared" si="10"/>
        <v>0</v>
      </c>
      <c r="AM100" s="5"/>
      <c r="AN100" s="7"/>
      <c r="AO100" s="5"/>
      <c r="AP100" s="7"/>
      <c r="AQ100" s="8"/>
      <c r="AR100" s="5"/>
      <c r="AS100" s="20"/>
      <c r="AT100" s="8"/>
      <c r="AU100" s="20"/>
      <c r="AV100" s="8"/>
      <c r="AW100" s="8"/>
      <c r="AX100" s="8"/>
      <c r="AY100" s="8"/>
      <c r="AZ100" s="8"/>
      <c r="BA100" s="8"/>
      <c r="BB100" s="8"/>
      <c r="BC100" s="8"/>
      <c r="BD100" s="8"/>
      <c r="BE100" s="8"/>
      <c r="BF100" s="8"/>
      <c r="BG100" s="8"/>
      <c r="BH100" s="8"/>
    </row>
    <row r="101" spans="1:60" ht="13.5" thickBot="1" x14ac:dyDescent="0.3">
      <c r="A101" s="100" t="s">
        <v>253</v>
      </c>
      <c r="B101" s="101"/>
      <c r="C101" s="101"/>
      <c r="D101" s="101"/>
      <c r="E101" s="101"/>
      <c r="F101" s="102"/>
      <c r="G101" s="41"/>
      <c r="H101" s="41"/>
      <c r="I101" s="42"/>
      <c r="J101" s="41"/>
      <c r="K101" s="41"/>
      <c r="L101" s="22">
        <f>SUM(L19:L100)</f>
        <v>19796716.449999999</v>
      </c>
      <c r="M101" s="43"/>
      <c r="N101" s="43"/>
      <c r="O101" s="43"/>
      <c r="P101" s="43"/>
      <c r="Q101" s="43"/>
      <c r="R101" s="22">
        <f>SUM(R19:R100)</f>
        <v>0</v>
      </c>
      <c r="S101" s="22">
        <f>SUM(S19:S100)</f>
        <v>0</v>
      </c>
      <c r="T101" s="43"/>
      <c r="U101" s="43"/>
      <c r="V101" s="43"/>
      <c r="W101" s="44"/>
      <c r="X101" s="43"/>
      <c r="Y101" s="43"/>
      <c r="Z101" s="43"/>
      <c r="AA101" s="43"/>
      <c r="AB101" s="45"/>
      <c r="AC101" s="43"/>
      <c r="AD101" s="22">
        <f>SUM(AD19:AD100)</f>
        <v>3037740.4173679999</v>
      </c>
      <c r="AE101" s="22">
        <f>SUM(AE19:AE100)</f>
        <v>143400</v>
      </c>
      <c r="AF101" s="46"/>
      <c r="AG101" s="46"/>
      <c r="AH101" s="22">
        <f>SUM(AH19:AH100)</f>
        <v>305587.88</v>
      </c>
      <c r="AI101" s="22">
        <f>SUM(AI19:AI100)</f>
        <v>51619469.047368012</v>
      </c>
      <c r="AJ101" s="22">
        <f>SUM(AJ19:AJ100)</f>
        <v>9117650.1000000015</v>
      </c>
      <c r="AK101" s="22">
        <f>SUM(AK19:AK100)</f>
        <v>6844443.9099999983</v>
      </c>
      <c r="AL101" s="22">
        <f t="shared" ref="AL101" si="11">SUM(AL56:AL100)</f>
        <v>1973238.98</v>
      </c>
      <c r="AM101" s="46"/>
      <c r="AN101" s="46"/>
      <c r="AO101" s="46"/>
      <c r="AP101" s="46"/>
      <c r="AQ101" s="46"/>
      <c r="AR101" s="46"/>
      <c r="AS101" s="46"/>
      <c r="AT101" s="46"/>
      <c r="AU101" s="46"/>
      <c r="AV101" s="46"/>
      <c r="AW101" s="45"/>
      <c r="AX101" s="47"/>
      <c r="AY101" s="47"/>
      <c r="AZ101" s="47"/>
      <c r="BA101" s="47"/>
      <c r="BB101" s="47"/>
      <c r="BC101" s="47"/>
      <c r="BD101" s="47"/>
      <c r="BE101" s="47"/>
      <c r="BF101" s="47"/>
      <c r="BG101" s="47"/>
      <c r="BH101" s="48"/>
    </row>
    <row r="102" spans="1:60" x14ac:dyDescent="0.25">
      <c r="A102" s="32"/>
      <c r="B102" s="32"/>
      <c r="C102" s="32"/>
      <c r="D102" s="32"/>
      <c r="E102" s="32"/>
      <c r="F102" s="30"/>
      <c r="G102" s="32"/>
      <c r="H102" s="32"/>
      <c r="I102" s="30"/>
      <c r="J102" s="32"/>
      <c r="K102" s="32"/>
      <c r="L102" s="23"/>
      <c r="M102" s="49"/>
      <c r="N102" s="49"/>
      <c r="O102" s="49"/>
      <c r="P102" s="49"/>
      <c r="Q102" s="49"/>
      <c r="R102" s="49"/>
      <c r="S102" s="49"/>
      <c r="T102" s="49"/>
      <c r="U102" s="49"/>
      <c r="V102" s="49"/>
      <c r="W102" s="50"/>
      <c r="X102" s="49"/>
      <c r="Y102" s="49"/>
      <c r="Z102" s="49"/>
      <c r="AA102" s="49"/>
      <c r="AB102" s="32"/>
      <c r="AC102" s="49"/>
      <c r="AD102" s="23"/>
      <c r="AE102" s="23"/>
      <c r="AF102" s="51"/>
      <c r="AG102" s="51"/>
      <c r="AH102" s="24"/>
      <c r="AI102" s="23"/>
      <c r="AJ102" s="23"/>
      <c r="AK102" s="23"/>
      <c r="AL102" s="25"/>
      <c r="AM102" s="51"/>
      <c r="AN102" s="51"/>
      <c r="AO102" s="51"/>
      <c r="AP102" s="51"/>
      <c r="AQ102" s="51"/>
      <c r="AR102" s="51"/>
      <c r="AS102" s="51"/>
      <c r="AT102" s="51"/>
      <c r="AU102" s="51"/>
      <c r="AV102" s="51"/>
      <c r="AW102" s="31"/>
      <c r="AX102" s="31"/>
      <c r="AY102" s="31"/>
      <c r="AZ102" s="31"/>
      <c r="BA102" s="31"/>
      <c r="BB102" s="31"/>
      <c r="BC102" s="31"/>
      <c r="BD102" s="31"/>
      <c r="BE102" s="31"/>
      <c r="BF102" s="31"/>
      <c r="BG102" s="31"/>
      <c r="BH102" s="31"/>
    </row>
    <row r="103" spans="1:60" x14ac:dyDescent="0.25">
      <c r="A103" s="49" t="s">
        <v>632</v>
      </c>
      <c r="B103" s="9"/>
    </row>
    <row r="104" spans="1:60" x14ac:dyDescent="0.25">
      <c r="A104" s="30" t="s">
        <v>120</v>
      </c>
      <c r="C104" s="29"/>
      <c r="D104" s="29"/>
    </row>
    <row r="105" spans="1:60" x14ac:dyDescent="0.25">
      <c r="A105" s="49" t="s">
        <v>251</v>
      </c>
      <c r="B105" s="9"/>
    </row>
    <row r="108" spans="1:60" x14ac:dyDescent="0.25">
      <c r="AJ108" s="27"/>
      <c r="AK108" s="27"/>
    </row>
  </sheetData>
  <mergeCells count="269">
    <mergeCell ref="F19:F22"/>
    <mergeCell ref="E19:E22"/>
    <mergeCell ref="D19:D22"/>
    <mergeCell ref="C19:C22"/>
    <mergeCell ref="A19:A22"/>
    <mergeCell ref="B19:B22"/>
    <mergeCell ref="BC63:BC65"/>
    <mergeCell ref="BD63:BD65"/>
    <mergeCell ref="BE63:BE65"/>
    <mergeCell ref="R33:R38"/>
    <mergeCell ref="S33:S38"/>
    <mergeCell ref="A63:A65"/>
    <mergeCell ref="B63:B65"/>
    <mergeCell ref="C63:C65"/>
    <mergeCell ref="D63:D65"/>
    <mergeCell ref="E63:E65"/>
    <mergeCell ref="F63:F65"/>
    <mergeCell ref="G63:G65"/>
    <mergeCell ref="H63:H65"/>
    <mergeCell ref="I63:I65"/>
    <mergeCell ref="J63:J65"/>
    <mergeCell ref="K63:K65"/>
    <mergeCell ref="L63:L65"/>
    <mergeCell ref="M63:M65"/>
    <mergeCell ref="BF63:BF65"/>
    <mergeCell ref="BG63:BG65"/>
    <mergeCell ref="BH63:BH65"/>
    <mergeCell ref="J19:J22"/>
    <mergeCell ref="H19:H22"/>
    <mergeCell ref="G19:G22"/>
    <mergeCell ref="AT63:AT65"/>
    <mergeCell ref="AU63:AU65"/>
    <mergeCell ref="AV63:AV65"/>
    <mergeCell ref="AW63:AW65"/>
    <mergeCell ref="AX63:AX65"/>
    <mergeCell ref="AY63:AY65"/>
    <mergeCell ref="AZ63:AZ65"/>
    <mergeCell ref="BA63:BA65"/>
    <mergeCell ref="BB63:BB65"/>
    <mergeCell ref="T63:T65"/>
    <mergeCell ref="U63:U65"/>
    <mergeCell ref="AM63:AM65"/>
    <mergeCell ref="AN63:AN65"/>
    <mergeCell ref="AO63:AO65"/>
    <mergeCell ref="AP63:AP65"/>
    <mergeCell ref="AQ63:AQ65"/>
    <mergeCell ref="AR63:AR65"/>
    <mergeCell ref="AS63:AS65"/>
    <mergeCell ref="N63:N65"/>
    <mergeCell ref="O63:O65"/>
    <mergeCell ref="P63:P65"/>
    <mergeCell ref="Q63:Q65"/>
    <mergeCell ref="R63:R65"/>
    <mergeCell ref="S63:S65"/>
    <mergeCell ref="A29:A32"/>
    <mergeCell ref="B29:B32"/>
    <mergeCell ref="C29:C32"/>
    <mergeCell ref="D29:D32"/>
    <mergeCell ref="E29:E32"/>
    <mergeCell ref="F29:F32"/>
    <mergeCell ref="A40:A41"/>
    <mergeCell ref="B40:B41"/>
    <mergeCell ref="C40:C41"/>
    <mergeCell ref="D40:D41"/>
    <mergeCell ref="E40:E41"/>
    <mergeCell ref="F40:F41"/>
    <mergeCell ref="A33:A38"/>
    <mergeCell ref="B33:B38"/>
    <mergeCell ref="C33:C38"/>
    <mergeCell ref="D33:D38"/>
    <mergeCell ref="E33:E38"/>
    <mergeCell ref="F33:F38"/>
    <mergeCell ref="T26:T28"/>
    <mergeCell ref="A26:A28"/>
    <mergeCell ref="B26:B28"/>
    <mergeCell ref="C26:C28"/>
    <mergeCell ref="D26:D28"/>
    <mergeCell ref="F26:F28"/>
    <mergeCell ref="E26:E28"/>
    <mergeCell ref="G26:G28"/>
    <mergeCell ref="H26:H28"/>
    <mergeCell ref="I26:I28"/>
    <mergeCell ref="K26:K28"/>
    <mergeCell ref="L26:L28"/>
    <mergeCell ref="M26:M28"/>
    <mergeCell ref="N26:N28"/>
    <mergeCell ref="O26:O28"/>
    <mergeCell ref="P26:P28"/>
    <mergeCell ref="N19:N22"/>
    <mergeCell ref="I29:I32"/>
    <mergeCell ref="J29:J32"/>
    <mergeCell ref="K29:K32"/>
    <mergeCell ref="L29:L32"/>
    <mergeCell ref="M29:M32"/>
    <mergeCell ref="N29:N32"/>
    <mergeCell ref="Q26:Q28"/>
    <mergeCell ref="I19:I22"/>
    <mergeCell ref="K19:K22"/>
    <mergeCell ref="L19:L22"/>
    <mergeCell ref="M19:M22"/>
    <mergeCell ref="P23:P25"/>
    <mergeCell ref="Q23:Q25"/>
    <mergeCell ref="H29:H32"/>
    <mergeCell ref="O19:O22"/>
    <mergeCell ref="P19:P22"/>
    <mergeCell ref="Q19:Q22"/>
    <mergeCell ref="AM14:AP14"/>
    <mergeCell ref="AU15:AU17"/>
    <mergeCell ref="AV15:AV17"/>
    <mergeCell ref="H15:T16"/>
    <mergeCell ref="U16:Y16"/>
    <mergeCell ref="AM15:AM17"/>
    <mergeCell ref="AN15:AN17"/>
    <mergeCell ref="AS15:AS17"/>
    <mergeCell ref="AT15:AT17"/>
    <mergeCell ref="AQ15:AQ17"/>
    <mergeCell ref="Z16:AA16"/>
    <mergeCell ref="AP15:AP17"/>
    <mergeCell ref="AI23:AI25"/>
    <mergeCell ref="U23:U25"/>
    <mergeCell ref="J23:J25"/>
    <mergeCell ref="K23:K25"/>
    <mergeCell ref="L23:L25"/>
    <mergeCell ref="M23:M25"/>
    <mergeCell ref="N23:N25"/>
    <mergeCell ref="O23:O25"/>
    <mergeCell ref="A13:BH13"/>
    <mergeCell ref="BE15:BE17"/>
    <mergeCell ref="BF15:BH15"/>
    <mergeCell ref="AW14:BH14"/>
    <mergeCell ref="AW15:AW17"/>
    <mergeCell ref="AX15:AX17"/>
    <mergeCell ref="A14:A18"/>
    <mergeCell ref="AY15:BA16"/>
    <mergeCell ref="BB15:BC16"/>
    <mergeCell ref="H14:AL14"/>
    <mergeCell ref="AQ14:AV14"/>
    <mergeCell ref="AR15:AR17"/>
    <mergeCell ref="BF16:BF17"/>
    <mergeCell ref="BG16:BG17"/>
    <mergeCell ref="BH16:BH17"/>
    <mergeCell ref="AO15:AO17"/>
    <mergeCell ref="BD15:BD17"/>
    <mergeCell ref="AI15:AL15"/>
    <mergeCell ref="U15:AE15"/>
    <mergeCell ref="AJ16:AL16"/>
    <mergeCell ref="B14:G16"/>
    <mergeCell ref="AB16:AE16"/>
    <mergeCell ref="AF15:AH15"/>
    <mergeCell ref="AF16:AH16"/>
    <mergeCell ref="N33:N38"/>
    <mergeCell ref="O33:O38"/>
    <mergeCell ref="AV19:AV20"/>
    <mergeCell ref="AM19:AM20"/>
    <mergeCell ref="AN19:AN20"/>
    <mergeCell ref="AO19:AO20"/>
    <mergeCell ref="AP19:AP20"/>
    <mergeCell ref="AR19:AR20"/>
    <mergeCell ref="AQ19:AQ20"/>
    <mergeCell ref="AS19:AS20"/>
    <mergeCell ref="AT19:AT20"/>
    <mergeCell ref="AU19:AU20"/>
    <mergeCell ref="R19:R22"/>
    <mergeCell ref="S19:S22"/>
    <mergeCell ref="T19:T22"/>
    <mergeCell ref="U19:U22"/>
    <mergeCell ref="T33:T38"/>
    <mergeCell ref="U33:U38"/>
    <mergeCell ref="S29:S32"/>
    <mergeCell ref="T29:T32"/>
    <mergeCell ref="U29:U32"/>
    <mergeCell ref="U26:U28"/>
    <mergeCell ref="R26:R28"/>
    <mergeCell ref="S26:S28"/>
    <mergeCell ref="A101:F101"/>
    <mergeCell ref="C50:C56"/>
    <mergeCell ref="B50:B56"/>
    <mergeCell ref="A50:A56"/>
    <mergeCell ref="D50:D56"/>
    <mergeCell ref="M50:M56"/>
    <mergeCell ref="L50:L56"/>
    <mergeCell ref="K50:K56"/>
    <mergeCell ref="J50:J56"/>
    <mergeCell ref="I50:I56"/>
    <mergeCell ref="G50:G56"/>
    <mergeCell ref="H50:H56"/>
    <mergeCell ref="F50:F56"/>
    <mergeCell ref="E50:E56"/>
    <mergeCell ref="G29:G32"/>
    <mergeCell ref="O29:O32"/>
    <mergeCell ref="P29:P32"/>
    <mergeCell ref="Q29:Q32"/>
    <mergeCell ref="R29:R32"/>
    <mergeCell ref="J26:J28"/>
    <mergeCell ref="P33:P38"/>
    <mergeCell ref="Q33:Q38"/>
    <mergeCell ref="G40:G41"/>
    <mergeCell ref="H40:H41"/>
    <mergeCell ref="I40:I41"/>
    <mergeCell ref="J40:J41"/>
    <mergeCell ref="K40:K41"/>
    <mergeCell ref="L40:L41"/>
    <mergeCell ref="M40:M41"/>
    <mergeCell ref="N40:N41"/>
    <mergeCell ref="O40:O41"/>
    <mergeCell ref="G33:G38"/>
    <mergeCell ref="H33:H38"/>
    <mergeCell ref="I33:I38"/>
    <mergeCell ref="J33:J38"/>
    <mergeCell ref="K33:K38"/>
    <mergeCell ref="L33:L38"/>
    <mergeCell ref="M33:M38"/>
    <mergeCell ref="AT40:AT41"/>
    <mergeCell ref="AU40:AU41"/>
    <mergeCell ref="AV40:AV41"/>
    <mergeCell ref="AW40:AW41"/>
    <mergeCell ref="S40:S41"/>
    <mergeCell ref="T40:T41"/>
    <mergeCell ref="U40:U41"/>
    <mergeCell ref="AM40:AM41"/>
    <mergeCell ref="AN40:AN41"/>
    <mergeCell ref="AO40:AO41"/>
    <mergeCell ref="AP40:AP41"/>
    <mergeCell ref="AQ40:AQ41"/>
    <mergeCell ref="AR40:AR41"/>
    <mergeCell ref="AI50:AI55"/>
    <mergeCell ref="AS40:AS41"/>
    <mergeCell ref="S50:S56"/>
    <mergeCell ref="T50:T56"/>
    <mergeCell ref="R50:R56"/>
    <mergeCell ref="Q50:Q56"/>
    <mergeCell ref="P50:P56"/>
    <mergeCell ref="O50:O56"/>
    <mergeCell ref="N50:N56"/>
    <mergeCell ref="R40:R41"/>
    <mergeCell ref="Q40:Q41"/>
    <mergeCell ref="S42:S43"/>
    <mergeCell ref="T42:T43"/>
    <mergeCell ref="U42:U43"/>
    <mergeCell ref="R23:R25"/>
    <mergeCell ref="S23:S25"/>
    <mergeCell ref="T23:T25"/>
    <mergeCell ref="A23:A25"/>
    <mergeCell ref="B23:B25"/>
    <mergeCell ref="C23:C25"/>
    <mergeCell ref="D23:D25"/>
    <mergeCell ref="E23:E25"/>
    <mergeCell ref="F23:F25"/>
    <mergeCell ref="G23:G25"/>
    <mergeCell ref="H23:H25"/>
    <mergeCell ref="I23:I25"/>
    <mergeCell ref="A42:A43"/>
    <mergeCell ref="B42:B43"/>
    <mergeCell ref="C42:C43"/>
    <mergeCell ref="D42:D43"/>
    <mergeCell ref="E42:E43"/>
    <mergeCell ref="F42:F43"/>
    <mergeCell ref="G42:G43"/>
    <mergeCell ref="H42:H43"/>
    <mergeCell ref="I42:I43"/>
    <mergeCell ref="J42:J43"/>
    <mergeCell ref="K42:K43"/>
    <mergeCell ref="L42:L43"/>
    <mergeCell ref="M42:M43"/>
    <mergeCell ref="N42:N43"/>
    <mergeCell ref="O42:O43"/>
    <mergeCell ref="P42:P43"/>
    <mergeCell ref="Q42:Q43"/>
    <mergeCell ref="R42:R43"/>
  </mergeCells>
  <pageMargins left="0.51181102362204722" right="0.51181102362204722" top="0.78740157480314965" bottom="0.78740157480314965" header="0.31496062992125984" footer="0.31496062992125984"/>
  <pageSetup paperSize="9" scale="1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SEFIN LICITAÇÕES SET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2022-12-15T14:58:00Z</cp:lastPrinted>
  <dcterms:created xsi:type="dcterms:W3CDTF">2013-10-11T22:10:57Z</dcterms:created>
  <dcterms:modified xsi:type="dcterms:W3CDTF">2024-10-18T18:37:07Z</dcterms:modified>
</cp:coreProperties>
</file>