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F:\Prestações de Contas - Andreato\PCM OUT 2025\"/>
    </mc:Choice>
  </mc:AlternateContent>
  <xr:revisionPtr revIDLastSave="0" documentId="13_ncr:1_{2C710AA4-BFB1-4BB4-B9E5-A10B30ECC22D}" xr6:coauthVersionLast="47" xr6:coauthVersionMax="47" xr10:uidLastSave="{00000000-0000-0000-0000-000000000000}"/>
  <bookViews>
    <workbookView xWindow="-120" yWindow="-120" windowWidth="38640" windowHeight="15720" tabRatio="805" xr2:uid="{00000000-000D-0000-FFFF-FFFF00000000}"/>
  </bookViews>
  <sheets>
    <sheet name="SEFIN CONTRATAÇÕES OUT 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23" i="1" l="1"/>
  <c r="BL24" i="1"/>
  <c r="BL25" i="1"/>
  <c r="BL26" i="1"/>
  <c r="BL27" i="1"/>
  <c r="BL28" i="1"/>
  <c r="BL29" i="1"/>
  <c r="BL30" i="1"/>
  <c r="BL31" i="1"/>
  <c r="BL32" i="1"/>
  <c r="BL33" i="1"/>
  <c r="BL34" i="1"/>
  <c r="BL35" i="1"/>
  <c r="BL36" i="1"/>
  <c r="BL37" i="1"/>
  <c r="BL38" i="1"/>
  <c r="BL39" i="1"/>
  <c r="BL40" i="1"/>
  <c r="BL41" i="1"/>
  <c r="BL42" i="1"/>
  <c r="BL43" i="1"/>
  <c r="BL44" i="1"/>
  <c r="BL45" i="1"/>
  <c r="BL46" i="1"/>
  <c r="BL47" i="1"/>
  <c r="BL48" i="1"/>
  <c r="BL49" i="1"/>
  <c r="BL50" i="1"/>
  <c r="BL51" i="1"/>
  <c r="BL52" i="1"/>
  <c r="BL53" i="1"/>
  <c r="BL54" i="1"/>
  <c r="BL55" i="1"/>
  <c r="BL56" i="1"/>
  <c r="BL57" i="1"/>
  <c r="BL58" i="1"/>
  <c r="BL59" i="1"/>
  <c r="BL60" i="1"/>
  <c r="BL61" i="1"/>
  <c r="BL62" i="1"/>
  <c r="BL63" i="1"/>
  <c r="BL64" i="1"/>
  <c r="BL65" i="1"/>
  <c r="BL66" i="1"/>
  <c r="BL67" i="1"/>
  <c r="BL68" i="1"/>
  <c r="BL69" i="1"/>
  <c r="BL70" i="1"/>
  <c r="BL71" i="1"/>
  <c r="BL72" i="1"/>
  <c r="BL73" i="1"/>
  <c r="BL74" i="1"/>
  <c r="BL75" i="1"/>
  <c r="BL76" i="1"/>
  <c r="BL77" i="1"/>
  <c r="BL78" i="1"/>
  <c r="BL79" i="1"/>
  <c r="BL80" i="1"/>
  <c r="BL81" i="1"/>
  <c r="BL82" i="1"/>
  <c r="BL83" i="1"/>
  <c r="BL84" i="1"/>
  <c r="BL85" i="1"/>
  <c r="BL86" i="1"/>
  <c r="BL87" i="1"/>
  <c r="BL88" i="1"/>
  <c r="BL22" i="1"/>
  <c r="BI73" i="1"/>
  <c r="BI74" i="1"/>
  <c r="BI75" i="1"/>
  <c r="BI76" i="1"/>
  <c r="BI77" i="1"/>
  <c r="BI78" i="1"/>
  <c r="BI79" i="1"/>
  <c r="BI80" i="1"/>
  <c r="BI81" i="1"/>
  <c r="BI82" i="1"/>
  <c r="BI83" i="1"/>
  <c r="BI84" i="1"/>
  <c r="BI85" i="1"/>
  <c r="BI86" i="1"/>
  <c r="BI87" i="1"/>
  <c r="BI88" i="1"/>
  <c r="BI71" i="1"/>
  <c r="BI72" i="1"/>
  <c r="BI62" i="1"/>
  <c r="BI63" i="1"/>
  <c r="BI64" i="1"/>
  <c r="BI65" i="1"/>
  <c r="BI66" i="1"/>
  <c r="BI67" i="1"/>
  <c r="BI68" i="1"/>
  <c r="BI69" i="1"/>
  <c r="BI70" i="1"/>
  <c r="BI61" i="1"/>
  <c r="BI59" i="1"/>
  <c r="BI60" i="1"/>
  <c r="BI58" i="1"/>
  <c r="BI57" i="1"/>
  <c r="BI56" i="1"/>
  <c r="BI55" i="1"/>
  <c r="BI54" i="1"/>
  <c r="BI53" i="1"/>
  <c r="BI52" i="1"/>
  <c r="BI51" i="1"/>
  <c r="BI49" i="1"/>
  <c r="BI50" i="1"/>
  <c r="BI48" i="1"/>
  <c r="BI47" i="1"/>
  <c r="BI46" i="1"/>
  <c r="BI39" i="1"/>
  <c r="BI40" i="1"/>
  <c r="BI41" i="1"/>
  <c r="BI42" i="1"/>
  <c r="BI43" i="1"/>
  <c r="BI44" i="1"/>
  <c r="BI45" i="1"/>
  <c r="BI38" i="1"/>
  <c r="BI34" i="1"/>
  <c r="BI35" i="1"/>
  <c r="BI36" i="1"/>
  <c r="BI37" i="1"/>
  <c r="BI33" i="1"/>
  <c r="BI31" i="1"/>
  <c r="BI32" i="1"/>
  <c r="BI30" i="1"/>
  <c r="BI27" i="1"/>
  <c r="BI28" i="1"/>
  <c r="BI29" i="1"/>
  <c r="BI26" i="1"/>
  <c r="BI23" i="1"/>
  <c r="BI24" i="1"/>
  <c r="BI25" i="1"/>
  <c r="BI22" i="1"/>
  <c r="BK74" i="1"/>
  <c r="BK30" i="1"/>
  <c r="BK67" i="1"/>
  <c r="BK64" i="1"/>
  <c r="BK26" i="1"/>
  <c r="BK81" i="1"/>
  <c r="BK48" i="1"/>
  <c r="BK53" i="1"/>
  <c r="BK70" i="1"/>
  <c r="BK65" i="1"/>
  <c r="BJ65" i="1"/>
  <c r="BK38" i="1"/>
  <c r="BK78" i="1"/>
  <c r="BK77" i="1"/>
  <c r="BK75" i="1"/>
  <c r="BK69" i="1"/>
  <c r="BK33" i="1"/>
  <c r="BK84" i="1"/>
  <c r="BK85" i="1"/>
  <c r="BK22" i="1"/>
  <c r="BK82" i="1" l="1"/>
  <c r="BK76" i="1"/>
  <c r="BJ33" i="1"/>
  <c r="BK68" i="1"/>
  <c r="BK58" i="1" l="1"/>
  <c r="BK62" i="1"/>
  <c r="BK55" i="1" l="1"/>
  <c r="BJ58" i="1"/>
  <c r="BJ70" i="1" l="1"/>
  <c r="BJ69" i="1"/>
  <c r="BJ68" i="1"/>
  <c r="BJ67" i="1"/>
  <c r="BJ66" i="1"/>
  <c r="BJ64" i="1"/>
  <c r="BJ62" i="1"/>
  <c r="BJ61" i="1"/>
  <c r="BJ55" i="1"/>
  <c r="BJ53" i="1"/>
  <c r="BJ51" i="1"/>
  <c r="BJ48" i="1"/>
  <c r="BJ47" i="1"/>
  <c r="BJ38" i="1"/>
  <c r="BJ30" i="1"/>
  <c r="BJ26" i="1"/>
  <c r="BJ22" i="1"/>
  <c r="BV89" i="1" l="1"/>
  <c r="BU89" i="1"/>
  <c r="BF89" i="1"/>
  <c r="BE89" i="1"/>
  <c r="BH89" i="1"/>
  <c r="BB89" i="1"/>
  <c r="BA89" i="1"/>
  <c r="AX89" i="1"/>
  <c r="AW89" i="1"/>
  <c r="AK89" i="1"/>
  <c r="AJ89" i="1"/>
  <c r="AI89" i="1"/>
  <c r="X89" i="1"/>
  <c r="BL89" i="1"/>
  <c r="BI89" i="1"/>
  <c r="BJ89" i="1"/>
  <c r="BK89" i="1" l="1"/>
</calcChain>
</file>

<file path=xl/sharedStrings.xml><?xml version="1.0" encoding="utf-8"?>
<sst xmlns="http://schemas.openxmlformats.org/spreadsheetml/2006/main" count="934" uniqueCount="514">
  <si>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</si>
  <si>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</si>
  <si>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</si>
  <si>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</si>
  <si>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</si>
  <si>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</si>
  <si>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</si>
  <si>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</si>
  <si>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</si>
  <si>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</si>
  <si>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</si>
  <si>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</si>
  <si>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</si>
  <si>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</si>
  <si>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</si>
  <si>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</si>
  <si>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</si>
  <si>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</si>
  <si>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</si>
  <si>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</si>
  <si>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</si>
  <si>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</si>
  <si>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</si>
  <si>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</si>
  <si>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</si>
  <si>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</si>
  <si>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</si>
  <si>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</si>
  <si>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</si>
  <si>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</si>
  <si>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</si>
  <si>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</si>
  <si>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 xml:space="preserve">IDENTIFICAÇÃO DO ÓRGÃO/ENTIDADE/FUNDO: </t>
  </si>
  <si>
    <t xml:space="preserve">REALIZADO ATÉ O MÊS/ANO (ACUMULADO): </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</si>
  <si>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</si>
  <si>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</si>
  <si>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</si>
  <si>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</si>
  <si>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</si>
  <si>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</si>
  <si>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</si>
  <si>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</si>
  <si>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</si>
  <si>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</si>
  <si>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</si>
  <si>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</si>
  <si>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</si>
  <si>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</si>
  <si>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</si>
  <si>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</si>
  <si>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</si>
  <si>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</si>
  <si>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</si>
  <si>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</si>
  <si>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</si>
  <si>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</si>
  <si>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</si>
  <si>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</si>
  <si>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</si>
  <si>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</si>
  <si>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</si>
  <si>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</si>
  <si>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</si>
  <si>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</si>
  <si>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</si>
  <si>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</si>
  <si>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</si>
  <si>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</si>
  <si>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</si>
  <si>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</si>
  <si>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</si>
  <si>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</si>
  <si>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</si>
  <si>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</si>
  <si>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</si>
  <si>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</si>
  <si>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</si>
  <si>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</si>
  <si>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</si>
  <si>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</si>
  <si>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</si>
  <si>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</si>
  <si>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</si>
  <si>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</si>
  <si>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</si>
  <si>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</si>
  <si>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</si>
  <si>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</si>
  <si>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</si>
  <si>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</si>
  <si>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</si>
  <si>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</si>
  <si>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</si>
  <si>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</si>
  <si>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</si>
  <si>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</si>
  <si>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</si>
  <si>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</si>
  <si>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</si>
  <si>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</si>
  <si>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</si>
  <si>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</si>
  <si>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</si>
  <si>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</si>
  <si>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</si>
  <si>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</si>
  <si>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</si>
  <si>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</si>
  <si>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</si>
  <si>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</si>
  <si>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</si>
  <si>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</si>
  <si>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</si>
  <si>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</si>
  <si>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</si>
  <si>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</si>
  <si>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</si>
  <si>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</si>
  <si>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</si>
  <si>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</si>
  <si>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</si>
  <si>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</si>
  <si>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</si>
  <si>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</si>
  <si>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</si>
  <si>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</si>
  <si>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</si>
  <si>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</si>
  <si>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</si>
  <si>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</si>
  <si>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</si>
  <si>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</si>
  <si>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</si>
  <si>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</si>
  <si>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</si>
  <si>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</si>
  <si>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</si>
  <si>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</si>
  <si>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</si>
  <si>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</si>
  <si>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</si>
  <si>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</si>
  <si>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</si>
  <si>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</si>
  <si>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</si>
  <si>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</si>
  <si>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</si>
  <si>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</si>
  <si>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</si>
  <si>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</si>
  <si>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</si>
  <si>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</si>
  <si>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</si>
  <si>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</si>
  <si>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</si>
  <si>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</si>
  <si>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</si>
  <si>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</si>
  <si>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</si>
  <si>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</si>
  <si>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</si>
  <si>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</si>
  <si>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</si>
  <si>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</si>
  <si>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</si>
  <si>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</si>
  <si>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</si>
  <si>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</si>
  <si>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</si>
  <si>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</si>
  <si>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</si>
  <si>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</si>
  <si>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</si>
  <si>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</si>
  <si>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</si>
  <si>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</si>
  <si>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</si>
  <si>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Manual de Referência - 10ª Edição - Anexos IV, VI, VII e IX</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</si>
  <si>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</si>
  <si>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</si>
  <si>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7009/2021</t>
  </si>
  <si>
    <t>001/2021</t>
  </si>
  <si>
    <t>Inexigibilidade de Licitação</t>
  </si>
  <si>
    <t>Item</t>
  </si>
  <si>
    <t>Prestação de Serviços de Tecnologia da Informação e Comunicação</t>
  </si>
  <si>
    <t>-</t>
  </si>
  <si>
    <t>Lei 8.666/1993, 25, inciso I e II</t>
  </si>
  <si>
    <t xml:space="preserve"> 1080004/2021</t>
  </si>
  <si>
    <t>CONSÓRCIO DE INFORMÁTICA DE GESTÃO PÚBLICA MUNICIPAL – CIGA (SIMPLES NACIONAL)</t>
  </si>
  <si>
    <t>09.427.503/0001-12</t>
  </si>
  <si>
    <t>3.3.90.39.00</t>
  </si>
  <si>
    <t>I</t>
  </si>
  <si>
    <t>Prazo</t>
  </si>
  <si>
    <t>II</t>
  </si>
  <si>
    <t>III</t>
  </si>
  <si>
    <t>Termo Aditivo</t>
  </si>
  <si>
    <t>Valor</t>
  </si>
  <si>
    <t>Prazo e Valor</t>
  </si>
  <si>
    <t>027/2021</t>
  </si>
  <si>
    <t xml:space="preserve">Josué Alexandre de Oliveira Junior </t>
  </si>
  <si>
    <t>Claudio Romero da Silva Batista</t>
  </si>
  <si>
    <t>23716/2021</t>
  </si>
  <si>
    <t>003/2021</t>
  </si>
  <si>
    <t>Produtos e serviços por meio de Pacote de Serviços dos CORREIOS</t>
  </si>
  <si>
    <t>Lei 8.666/1993, art. 25, inciso II, cumulado com o art. 13</t>
  </si>
  <si>
    <t xml:space="preserve"> 1080014/2021</t>
  </si>
  <si>
    <t>EMPRESA BRASILEIRA DE CORREIOS E TELÉGRAFOS</t>
  </si>
  <si>
    <t>024/2023</t>
  </si>
  <si>
    <t>Elzira Maria Rodrigues Reis</t>
  </si>
  <si>
    <t>Suellen Souza Silva Sassagawa</t>
  </si>
  <si>
    <t>0761.01352.00018/2020-47</t>
  </si>
  <si>
    <t>258/2020</t>
  </si>
  <si>
    <t>Adesão a Ata de Registro de Preços</t>
  </si>
  <si>
    <t>Outsourcing de impressão sustentável através com equipamentos reprográficos/impressão/digitalização</t>
  </si>
  <si>
    <t>Secretaria de Estado de Indústria, Ciência e Tecnologia - SEICT</t>
  </si>
  <si>
    <t xml:space="preserve"> 1080016/2021</t>
  </si>
  <si>
    <t>AMAZONAS COPIADORA LTDA</t>
  </si>
  <si>
    <t>01.657.353/0001-21</t>
  </si>
  <si>
    <t>135/2020</t>
  </si>
  <si>
    <t>026/2020</t>
  </si>
  <si>
    <t>Serviços de locação de equipamentos de informática (estação de trabalho, nobreak, impressora a laser multifuncional monocromática e colorida, notebook) com fornecimento de insumos e manutenção.</t>
  </si>
  <si>
    <t>023/2020</t>
  </si>
  <si>
    <t>Secretaria Municipal de Assistência Social e Direitos Humanos - SASDH</t>
  </si>
  <si>
    <t>1080019/2021</t>
  </si>
  <si>
    <t>01/12/202</t>
  </si>
  <si>
    <t>IV</t>
  </si>
  <si>
    <t>I9 SOLUÇÕES DO BRASIL LTDA</t>
  </si>
  <si>
    <t>044/2021</t>
  </si>
  <si>
    <t>Paulo Henrique de Oliveira Araújo</t>
  </si>
  <si>
    <t>Weverton D'avila de Farias</t>
  </si>
  <si>
    <t>136/2021</t>
  </si>
  <si>
    <t>060/2021</t>
  </si>
  <si>
    <t>Prestação de Serviços Terceirizados-Apoio Técnico Adminitrativo e Operacional (Atividade Meio) de Natureza Contínua</t>
  </si>
  <si>
    <t>01080003/2022</t>
  </si>
  <si>
    <t>F. M. TERCERIZAÇÃO EIRELI</t>
  </si>
  <si>
    <t>20.345.453/0001-67</t>
  </si>
  <si>
    <t>V</t>
  </si>
  <si>
    <t>27/2023</t>
  </si>
  <si>
    <t>Carliane Rodrigues do Nascimento</t>
  </si>
  <si>
    <t>1527/2022</t>
  </si>
  <si>
    <t>002/2022</t>
  </si>
  <si>
    <t>Contratação de Pessoa Jurídica para fornecimento de solução corporativa de geoprocessamento e serviços especializados.</t>
  </si>
  <si>
    <t>01080007/2022</t>
  </si>
  <si>
    <t>IMAGEM GEOSISTEMAS E COMÉRCIO LTDA</t>
  </si>
  <si>
    <t>67.393.181/0001-34</t>
  </si>
  <si>
    <t>Lei 8.666/1993, art. 25, inciso I.</t>
  </si>
  <si>
    <t>28/2023</t>
  </si>
  <si>
    <t>Uiara de Almeida Juca do Nascimento</t>
  </si>
  <si>
    <t>Peter Nascimento de Aquino Junior</t>
  </si>
  <si>
    <t>088/2022</t>
  </si>
  <si>
    <t>041/2022</t>
  </si>
  <si>
    <t>Prestação de Serviços de Manutenção Preventiva e Corretiva em aparelhos de ar-condicionados, bebedouros, geladeiras e frigobar, incluindo a substituição de peças</t>
  </si>
  <si>
    <t>01080023/2022</t>
  </si>
  <si>
    <t>10.889.815/0001-27</t>
  </si>
  <si>
    <t>30/2023</t>
  </si>
  <si>
    <t>212/2021</t>
  </si>
  <si>
    <t>056/2021</t>
  </si>
  <si>
    <t>Serviços de transporte, em veículo tipo ônibus, com capacidade mínima de 40 lugares, com condutor e combustível, para transporte de crianças participantes do XIII Concurso de Redação Educação Fiscal</t>
  </si>
  <si>
    <t>01080026/2022</t>
  </si>
  <si>
    <t>DAMASCENO &amp; CIA LTDA</t>
  </si>
  <si>
    <t>31/2023</t>
  </si>
  <si>
    <t>0860.012969.00041/2021-69</t>
  </si>
  <si>
    <t>091/2022</t>
  </si>
  <si>
    <t>Global</t>
  </si>
  <si>
    <t>Serviços de manutenção preventiva e corretiva, incluindo o fornecimento de peças/insumos, acessórios e mão de obra, da frota de veículos oficiais da Secretaria Municipal de Finanças – SEFIN</t>
  </si>
  <si>
    <t>004/2022</t>
  </si>
  <si>
    <t>01080027/2022</t>
  </si>
  <si>
    <t>R. DE ALBUQUERQUE OLIVEIRA -ME</t>
  </si>
  <si>
    <t>12.515.614/0001-95</t>
  </si>
  <si>
    <t xml:space="preserve">3.3.90.39.00              3.3.90.30.00 </t>
  </si>
  <si>
    <t>Sec. De Estado de Assistência Social dos Direios humanos e de Políticas Para Mulheres - SEASDHM</t>
  </si>
  <si>
    <t>32/2023</t>
  </si>
  <si>
    <t>089/2022</t>
  </si>
  <si>
    <t>057/2022</t>
  </si>
  <si>
    <t>Pregão Eletrônico SRP</t>
  </si>
  <si>
    <t>01080005/2023</t>
  </si>
  <si>
    <t>DEBORA MUNIZ DE OLIVEIRA COSTA</t>
  </si>
  <si>
    <t>034.196.232-59</t>
  </si>
  <si>
    <t>3.3.90.36.00</t>
  </si>
  <si>
    <t>9130/2023</t>
  </si>
  <si>
    <t>002/2023</t>
  </si>
  <si>
    <t>Consultoria e Assessoria Tributária para atualização do Código Tributário do Município de Rio Branco e  a capacitação dos servidores da Secretaria Municipal de Finanças</t>
  </si>
  <si>
    <t>Lei 8.666/1993, art. 25, inciso II, cumulado com o art. 13, inciso VI</t>
  </si>
  <si>
    <t>01080008/2023</t>
  </si>
  <si>
    <t>MANGIERI &amp; CIA CURSOS E EDITORA LTDA - ME</t>
  </si>
  <si>
    <t>14.744.004/0001-99</t>
  </si>
  <si>
    <t>3.3.90.35.00</t>
  </si>
  <si>
    <t>37/2023</t>
  </si>
  <si>
    <t>38/2023</t>
  </si>
  <si>
    <t>Francisco Rodrigues Pedrosa</t>
  </si>
  <si>
    <t>Lote</t>
  </si>
  <si>
    <t>AEQUUS CONSULTORIA ECONÔMICA E SISTEMAS S/S LTDA</t>
  </si>
  <si>
    <t>64.185.556/0001-82</t>
  </si>
  <si>
    <t>CELIO PEREIRA LTDA</t>
  </si>
  <si>
    <t>14.362842/0001-06</t>
  </si>
  <si>
    <t>002/2024</t>
  </si>
  <si>
    <t>284/2023</t>
  </si>
  <si>
    <t>231/2023</t>
  </si>
  <si>
    <t>Aquisição de material permanente, Veículos tipo Motocicletas, conforme programa de trabalho Manutenção das Atividades do Programa IPTU em Dia da Prêmios</t>
  </si>
  <si>
    <t>STAR MOTOS LTDA</t>
  </si>
  <si>
    <t>01.444.283/0001-23</t>
  </si>
  <si>
    <t xml:space="preserve">3.3.90.31.00 </t>
  </si>
  <si>
    <t>Nailton Renato da Cunha Silva</t>
  </si>
  <si>
    <t>Aquisição de material permanente veículo tipo Hatch passeio, conforme programa de trabalho Manutenção das Atividades do Programa IPTU em Dia da Prêmios</t>
  </si>
  <si>
    <t>ULSAN COMÉRCIO DE VEÍCULOS LTDA</t>
  </si>
  <si>
    <t>20.956.437/0001-00</t>
  </si>
  <si>
    <t>Aquisição de material permanente eletrônicos Televisão Smart TV LED 4K 50’ POLEGADAS, conforme programa de trabalho Manutenção das Atividades do Programa IPTU em Dia da Prêmios</t>
  </si>
  <si>
    <t>REPREMIG – REPRESENTAÇÃO E COMÉRCIO DE MINAS GERAIS LTDA</t>
  </si>
  <si>
    <t>65.149.197/0002-51</t>
  </si>
  <si>
    <t>01.805.545/0001-38</t>
  </si>
  <si>
    <t xml:space="preserve">3.3.90.39.00 </t>
  </si>
  <si>
    <t>311/2023</t>
  </si>
  <si>
    <t>20/2023</t>
  </si>
  <si>
    <t>Pregão Presencial SRP</t>
  </si>
  <si>
    <t>Prestação de serviços comuns de engenharia de forma continuada, por demanda, para execução de reformas de pouca relevância material, serviços de adequação, adaptação, reparação ou revitalização, que consistam de atividades simples, típicas de intervenções isoladas, que possam ser objetivamente definidas conforme especificações usuais no mercado e preços da tabela SINAPI.</t>
  </si>
  <si>
    <t>01080022/2024</t>
  </si>
  <si>
    <t>INNOVE ARQUITETURA E ENGENHARIA EIRELI</t>
  </si>
  <si>
    <t>23.820.555/0001-85</t>
  </si>
  <si>
    <t>23.04.2024</t>
  </si>
  <si>
    <t>022/2024</t>
  </si>
  <si>
    <t>001/2024</t>
  </si>
  <si>
    <t>Dispenda de Licitação</t>
  </si>
  <si>
    <t>Lei 14.133/2021, art. 75, inciso II</t>
  </si>
  <si>
    <t>051/2023</t>
  </si>
  <si>
    <t>131/2023</t>
  </si>
  <si>
    <t>Serviços reprográficos e manutenção de chaves e fechaduras (cópias, fotocópias, encadernação, plotagem, plastificação, personalização, cópia de chaves, abertura e conserto de fechaduras, e outros)</t>
  </si>
  <si>
    <t>01080024/2024</t>
  </si>
  <si>
    <t>S. L. DE CASTRO EIRELI</t>
  </si>
  <si>
    <t>08.629.283/0001-47</t>
  </si>
  <si>
    <t xml:space="preserve">3.3.90.30.00 3.3.90.39.00 </t>
  </si>
  <si>
    <t>023/2024</t>
  </si>
  <si>
    <t>01080025/2024</t>
  </si>
  <si>
    <t>CIPRIANI &amp; CIPRIANI LTDA – ME</t>
  </si>
  <si>
    <t>024/2024</t>
  </si>
  <si>
    <t>30952/2023</t>
  </si>
  <si>
    <t>009/2023</t>
  </si>
  <si>
    <t>Serviços de agenciamento de viagens, especializada em emissão de passagens aéreas nacionais e intermunicipais</t>
  </si>
  <si>
    <t>01080026/2024</t>
  </si>
  <si>
    <t>KENNEDY DE SOUZA OLIVEIRA – RIO BRANCO AGÊNCIA DE VIAGENS E TURISMO</t>
  </si>
  <si>
    <t>17.768.271/0001-94</t>
  </si>
  <si>
    <t xml:space="preserve">3.3.90.33.00 </t>
  </si>
  <si>
    <t>CÂMARA MUNICIPAL DE RIO BRANCO</t>
  </si>
  <si>
    <t>025/2024</t>
  </si>
  <si>
    <t>8744/2024</t>
  </si>
  <si>
    <t>01080027/2024</t>
  </si>
  <si>
    <t>A. L. P. GUTIERREZ ( GOLDCAR ESTETICA AUTOMOTIVA PREMIUM)</t>
  </si>
  <si>
    <t>42.193.390/0001-03</t>
  </si>
  <si>
    <t>032/2024</t>
  </si>
  <si>
    <t>003/2024</t>
  </si>
  <si>
    <t>Lei 14.133/2021, art. 72 e art. 75, inciso II</t>
  </si>
  <si>
    <t>13652/2024</t>
  </si>
  <si>
    <t>004/2024</t>
  </si>
  <si>
    <t>Serviços de seguro total para veículo (L200 TRITON)</t>
  </si>
  <si>
    <t>01080029/2024</t>
  </si>
  <si>
    <t>SURA SEGUROS S.A.</t>
  </si>
  <si>
    <t>33.065.699/0001-27</t>
  </si>
  <si>
    <t>034/2024</t>
  </si>
  <si>
    <t>1590/2024</t>
  </si>
  <si>
    <t>009/2024</t>
  </si>
  <si>
    <t>Fornecimento de Ferramenta Gerencial para produzir cenários de acompanhamento e planejamento financeiro e tributário</t>
  </si>
  <si>
    <t>01080030/2024</t>
  </si>
  <si>
    <t>Lei 14.133/2021, art. 74, inciso III, alínea "c"</t>
  </si>
  <si>
    <t>035/2024</t>
  </si>
  <si>
    <t>15692/2024</t>
  </si>
  <si>
    <t>005/2024</t>
  </si>
  <si>
    <t>Contratação do Serviço Nacional de Proteção ao Crédito – SPC</t>
  </si>
  <si>
    <t>01080033/2024</t>
  </si>
  <si>
    <t>CÂMARA DE DIRIGENTES LOJISTA DE PORTO VELHO-CDL</t>
  </si>
  <si>
    <t>04.689.410/0001-42</t>
  </si>
  <si>
    <t>112/2023</t>
  </si>
  <si>
    <t>125/2023</t>
  </si>
  <si>
    <t>Locação de Equipamentos de Informática (Desktop tipo I, II e III, Monitor, Notebook, Nobreak e Scanner), manutenção corretiva e preventiva e demais componentes</t>
  </si>
  <si>
    <t>01080035/2024</t>
  </si>
  <si>
    <t>C. COM INFORMÁTICA IMP. EXP. COMÉRCIO E INDÚSTRIA LTDA</t>
  </si>
  <si>
    <t>Secretaria Municipal de Meio Ambiente - SEMEIA</t>
  </si>
  <si>
    <t>039/2024</t>
  </si>
  <si>
    <t>43/2024</t>
  </si>
  <si>
    <t>094/2024</t>
  </si>
  <si>
    <t>Prestação de serviços de confecção de placas de inauguração em material acrílico e foto corrosão, letras em chapa de aço inox e galvanizada entre outros materiais</t>
  </si>
  <si>
    <t>01080037/2024</t>
  </si>
  <si>
    <t>O. MILANIN NETO LTDA</t>
  </si>
  <si>
    <t>33.590.012/0001-72</t>
  </si>
  <si>
    <t>44/2024</t>
  </si>
  <si>
    <t>007/2024</t>
  </si>
  <si>
    <t>04.361.899/0001-29</t>
  </si>
  <si>
    <t>VI</t>
  </si>
  <si>
    <t>3.3.90.34.00</t>
  </si>
  <si>
    <t>Apostilamento</t>
  </si>
  <si>
    <t>Alterar Elemento de Despesa</t>
  </si>
  <si>
    <t>004/2021</t>
  </si>
  <si>
    <t>Secretaria Municipal de Agropecuária - SEAGRO</t>
  </si>
  <si>
    <t>003/2022</t>
  </si>
  <si>
    <t>Nome do responsável pela elaboração: Weverton D´avila de Farias</t>
  </si>
  <si>
    <t>Nome do titular do Órgão/Entidade/Fundo (no exercício do cargo): Wilson José das Chagas Sena Leite</t>
  </si>
  <si>
    <t>005/2021</t>
  </si>
  <si>
    <t>Serviço de transporte, veículo tipo passeio com condutor, para atender as demandas operacionais da SEFIN</t>
  </si>
  <si>
    <t>Serviços de lavagem de veículos da frota da SEFIN</t>
  </si>
  <si>
    <t>01/11/205</t>
  </si>
  <si>
    <t xml:space="preserve"> 01.009.001.000 - SECRETARIA MUNICIPAL DE FINANÇAS - SEFIN</t>
  </si>
  <si>
    <t>VII</t>
  </si>
  <si>
    <t>ACRE FRIO AR-CONDICIONADO LTDA</t>
  </si>
  <si>
    <t>01080001/2025</t>
  </si>
  <si>
    <t>01080002/2025</t>
  </si>
  <si>
    <t>01080003/2025</t>
  </si>
  <si>
    <t>001/2025</t>
  </si>
  <si>
    <t>003/2025</t>
  </si>
  <si>
    <t>002/2025</t>
  </si>
  <si>
    <t>19.05.0360.0000002/2024-87</t>
  </si>
  <si>
    <t>Contratação de empresa para sob demanda prestar serviços de fornecimento de alimentação (almoço, jantar, coffee break, café da manhã e Kit lanche e outros)</t>
  </si>
  <si>
    <t>DEMPAC 1759</t>
  </si>
  <si>
    <t>031/2024</t>
  </si>
  <si>
    <t>DEMPAC 1764</t>
  </si>
  <si>
    <t>Ministério Público do Estado de Acre</t>
  </si>
  <si>
    <t>01080004/2025</t>
  </si>
  <si>
    <t>004/2025</t>
  </si>
  <si>
    <t>PRESTAÇÃO DE CONTAS MENSAL - EXERCÍCIO 2025</t>
  </si>
  <si>
    <t>34279/2024</t>
  </si>
  <si>
    <t>Locação de um imóvel situado na Avenida Nações Unidas, s/n, Bairro Estação Experimental, no Município de Rio Branco/AC, objeto da matrícula nº 1878, do 1º Ofício de Registro de Imóveis da Comarca de Rio Branco, destinado à acomodação de materiais, equipamentos e mobiliários.</t>
  </si>
  <si>
    <t>art. 74, V da Lei Federal n° 14.133 de 1° de abril de 2021, Decreto Municipal 400 de 22 de março de 2023 e na Lei Federal n° 8.245/1991</t>
  </si>
  <si>
    <t>01080011/2025</t>
  </si>
  <si>
    <t>Etenge Empresa de Engenharia em Eletricidade e Com LTDA</t>
  </si>
  <si>
    <t>04.593.893/0001-87</t>
  </si>
  <si>
    <t>012/2025</t>
  </si>
  <si>
    <t>018/2023</t>
  </si>
  <si>
    <t>001/2023</t>
  </si>
  <si>
    <t>Chamamento Público</t>
  </si>
  <si>
    <t>Prestação de serviços de empresa operadora de cartão de crédito</t>
  </si>
  <si>
    <t>01080022/2023</t>
  </si>
  <si>
    <t>COOPERATIVA DE CRÉDITO DE LIVRE ADMISSÃO DO ESTADO DO ACRE LTDA</t>
  </si>
  <si>
    <t>01.608.685/0001-16</t>
  </si>
  <si>
    <t>Alteração de Dotação</t>
  </si>
  <si>
    <t>55/2023</t>
  </si>
  <si>
    <t>Francisco Tavares da Silva Neto</t>
  </si>
  <si>
    <t xml:space="preserve">Paulo Roney Tobu de Matos </t>
  </si>
  <si>
    <t>123/2024</t>
  </si>
  <si>
    <t>Contratação de instituições bancárias, bancos múltiplos, cooperativas de crédito e similares com fornecimento de programa (software) para prestação de serviços de recebimentos de arrecadação de tributos municipais e demais receitas</t>
  </si>
  <si>
    <t>01080005/2025</t>
  </si>
  <si>
    <t>BANCO SANTANDER (BRASIL) S.A</t>
  </si>
  <si>
    <t>90.400.888/0001-42</t>
  </si>
  <si>
    <t>005/2025</t>
  </si>
  <si>
    <t>01080006/2025</t>
  </si>
  <si>
    <t>ITAÚ UNIBANCO S.A</t>
  </si>
  <si>
    <t>60.701.190/0001-04</t>
  </si>
  <si>
    <t>006/2025</t>
  </si>
  <si>
    <t>01080007/2025</t>
  </si>
  <si>
    <t>BANCO DA AMAZÔNIA S.A</t>
  </si>
  <si>
    <t>04.902.979/0134-75</t>
  </si>
  <si>
    <t>007/2025</t>
  </si>
  <si>
    <t>01080008/2025</t>
  </si>
  <si>
    <t>COOPERATIVA DE CRÉDITO, POUPANÇA E INVESTIMENTO DO NOROESTE DE MATO GROSSO, ACRE E AMAZONAS –
SICREDI BIOMAS</t>
  </si>
  <si>
    <t>33.022.690/0001-39</t>
  </si>
  <si>
    <t>008/2025</t>
  </si>
  <si>
    <t>01080010/2025</t>
  </si>
  <si>
    <t>BANCO BRADESCO S.A</t>
  </si>
  <si>
    <t>60.746.948/0001-12</t>
  </si>
  <si>
    <t>009/2025</t>
  </si>
  <si>
    <t>01080009/2025</t>
  </si>
  <si>
    <t>CREDIHOME SOCIEDADE DE CRÉDITO DIRETO S.A</t>
  </si>
  <si>
    <t>39.416.705/0001-20</t>
  </si>
  <si>
    <t>010/2025</t>
  </si>
  <si>
    <t>Prestação de serviços de recebimentos de arrecadação de tributos municipais e demais receitas públicas</t>
  </si>
  <si>
    <t>01080012/2025</t>
  </si>
  <si>
    <t>BANCO COOPERATIVO SICOOB S.A</t>
  </si>
  <si>
    <t>02.038.232/0001-64</t>
  </si>
  <si>
    <t>011/2025</t>
  </si>
  <si>
    <t>00.837.742/0001-76</t>
  </si>
  <si>
    <t>Termo de Rescisão Amigável</t>
  </si>
  <si>
    <t>Contratação de empresa especializada para prestação de serviços de fornecimento de alimentação (almoço. Jantar, coffe break, café da manhã e kit lanche e outros.</t>
  </si>
  <si>
    <t>01080013/2025</t>
  </si>
  <si>
    <t>AFA ABRAHÃO LTDA</t>
  </si>
  <si>
    <t>84.304.765/0001-05</t>
  </si>
  <si>
    <t>021/2025</t>
  </si>
  <si>
    <t>4808/2025</t>
  </si>
  <si>
    <t>Prestação dos serviços de revisão veicular, para atender as necessidades da Secretaria Municipal de Finanças – SEFIN e Secretaria Municipal de Planejamentos – SEPLAN.</t>
  </si>
  <si>
    <t>Lei 14.133/2021, art. 74, inciso I</t>
  </si>
  <si>
    <t>01080014/2025</t>
  </si>
  <si>
    <t>AGRO NORTE IMPORTAÇÃO E EXPORTAÇÃO LTDA</t>
  </si>
  <si>
    <t>04.582.979/0001-04</t>
  </si>
  <si>
    <t>507/2028</t>
  </si>
  <si>
    <t>01080015/2025</t>
  </si>
  <si>
    <t>artigo 75, inciso IX, da Lei Federal n.º 14.133/2021; na Lei Municipal n.º 400/2023</t>
  </si>
  <si>
    <t>023/2025</t>
  </si>
  <si>
    <t>022/2025</t>
  </si>
  <si>
    <t>10548/2025</t>
  </si>
  <si>
    <t>Aquisição de material de consumo (Água mineral em garrafão de 20L, água Mineral em garrafa pet contendo 500ml, água em copos pet contendo 300ml)</t>
  </si>
  <si>
    <t>01080016/2025</t>
  </si>
  <si>
    <t>AUGUSTO S. DE ARAÚJO – EIRELI</t>
  </si>
  <si>
    <t>05.511.061/0001-37</t>
  </si>
  <si>
    <t>3.3.90.30.00</t>
  </si>
  <si>
    <t>024/2025</t>
  </si>
  <si>
    <t>Maicon Douglas Carneiro Souza</t>
  </si>
  <si>
    <t>07.471.301/0001-42</t>
  </si>
  <si>
    <t>34.028.316/7709-95</t>
  </si>
  <si>
    <t>07/06,/2025</t>
  </si>
  <si>
    <t>5615/2025</t>
  </si>
  <si>
    <t>003/2023</t>
  </si>
  <si>
    <t>Fornecimento de assinatura de ferramenta (Banco de Preços) para pesquisa e comparação de preços praticados pela Administração Pública.</t>
  </si>
  <si>
    <t>art. 74, inciso I, da Lei Federal n° 14.133 de 1° de abril de 2021</t>
  </si>
  <si>
    <t>01080017/2025</t>
  </si>
  <si>
    <t>NP TECNOLOGIA E GESTAO DE DADOS LTDA</t>
  </si>
  <si>
    <t>07.797.967/0001-95</t>
  </si>
  <si>
    <t>025/2025</t>
  </si>
  <si>
    <t>VIII</t>
  </si>
  <si>
    <t>Data da emissão: 10/11/2025</t>
  </si>
  <si>
    <t>0108.000685/2025-04</t>
  </si>
  <si>
    <t>Aquisição de material de consumo (medalhas e troféus), visando atender as necessidades da Secretaria Municipal de Finanças – SEFIN, por ocasião da premiação do Concurso de Redação de Educação Fiscal.</t>
  </si>
  <si>
    <t>artigo 72 e 75, inciso II, da Lei nº 14.133/2021</t>
  </si>
  <si>
    <t>01080018/2025</t>
  </si>
  <si>
    <t>H. J. RODRIGUES FILHO</t>
  </si>
  <si>
    <t>00.531.615.0001-44</t>
  </si>
  <si>
    <t>3.3.90.31.00</t>
  </si>
  <si>
    <t>Josué Alexandre de Oliveira Junior</t>
  </si>
  <si>
    <t>028/2025</t>
  </si>
  <si>
    <t>JANEIRO A OUTUBRO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</si>
</sst>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6" x14ac:knownFonts="1">
    <font>
      <sz val="11"/>
      <color theme="1"/>
      <name val="Calibri"/>
      <family val="2"/>
      <scheme val="minor"/>
    </font>
    <font>
      <sz val="10"/>
      <color theme="1"/>
      <name val="Arial"/>
      <family val="2"/>
    </font>
    <font>
      <b/>
      <sz val="10"/>
      <color theme="1"/>
      <name val="Arial"/>
      <family val="2"/>
    </font>
    <font>
      <sz val="11"/>
      <color theme="1"/>
      <name val="Calibri"/>
      <family val="2"/>
      <scheme val="minor"/>
    </font>
    <font>
      <sz val="10"/>
      <name val="Arial"/>
      <family val="2"/>
    </font>
    <font>
      <sz val="10"/>
      <color rgb="FF000000"/>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304">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1" fillId="0" borderId="0" xfId="0" applyFont="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10" xfId="0" applyFont="1" applyBorder="1" applyAlignment="1">
      <alignment horizontal="center" vertical="center" wrapText="1"/>
    </xf>
    <xf numFmtId="49" fontId="2" fillId="0" borderId="10" xfId="0" applyNumberFormat="1"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44" fontId="2" fillId="0" borderId="10" xfId="1" applyFont="1" applyFill="1" applyBorder="1" applyAlignment="1">
      <alignment horizontal="center" vertical="center" wrapText="1"/>
    </xf>
    <xf numFmtId="44" fontId="1" fillId="0" borderId="1" xfId="1" applyFont="1" applyFill="1" applyBorder="1" applyAlignment="1">
      <alignment horizontal="center" vertical="center" wrapText="1"/>
    </xf>
    <xf numFmtId="44" fontId="2" fillId="0" borderId="0" xfId="1" applyFont="1" applyBorder="1" applyAlignment="1">
      <alignment horizontal="center" vertical="center" wrapText="1"/>
    </xf>
    <xf numFmtId="44" fontId="2" fillId="0" borderId="0" xfId="1" applyFont="1" applyFill="1" applyAlignment="1">
      <alignment vertical="center"/>
    </xf>
    <xf numFmtId="44" fontId="2" fillId="0" borderId="0" xfId="1" applyFont="1" applyAlignment="1">
      <alignment vertical="center"/>
    </xf>
    <xf numFmtId="44" fontId="2" fillId="0" borderId="0" xfId="1" applyFont="1" applyAlignment="1">
      <alignment horizontal="left" vertical="center"/>
    </xf>
    <xf numFmtId="44" fontId="1" fillId="0" borderId="0" xfId="1" applyFont="1" applyAlignment="1">
      <alignment horizontal="left" vertical="center"/>
    </xf>
    <xf numFmtId="44" fontId="1" fillId="0" borderId="0" xfId="1" applyFont="1" applyAlignment="1">
      <alignment vertical="center"/>
    </xf>
    <xf numFmtId="44" fontId="2" fillId="10" borderId="10" xfId="1" applyFont="1" applyFill="1" applyBorder="1" applyAlignment="1">
      <alignment horizontal="center" vertical="center" wrapText="1"/>
    </xf>
    <xf numFmtId="44" fontId="2" fillId="7" borderId="10" xfId="1" applyFont="1" applyFill="1" applyBorder="1" applyAlignment="1">
      <alignment horizontal="center" vertical="center" wrapText="1"/>
    </xf>
    <xf numFmtId="44" fontId="2" fillId="0" borderId="0" xfId="1" applyFont="1" applyFill="1" applyBorder="1" applyAlignment="1">
      <alignment vertical="center" wrapText="1"/>
    </xf>
    <xf numFmtId="44" fontId="2" fillId="0" borderId="10" xfId="1" applyFont="1" applyBorder="1" applyAlignment="1">
      <alignment horizontal="center" vertical="center"/>
    </xf>
    <xf numFmtId="44" fontId="1" fillId="0" borderId="1" xfId="1" applyFont="1" applyBorder="1" applyAlignment="1">
      <alignment horizontal="center" vertical="center"/>
    </xf>
    <xf numFmtId="44" fontId="1" fillId="0" borderId="0" xfId="1" applyFont="1" applyBorder="1" applyAlignment="1">
      <alignment horizontal="center" vertical="center"/>
    </xf>
    <xf numFmtId="44" fontId="1" fillId="0" borderId="0" xfId="1" applyFont="1" applyFill="1" applyAlignment="1">
      <alignment vertical="center"/>
    </xf>
    <xf numFmtId="44" fontId="1" fillId="0" borderId="0" xfId="1" applyFont="1" applyAlignment="1">
      <alignment horizontal="center" vertical="center"/>
    </xf>
    <xf numFmtId="14"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2" fillId="0" borderId="0" xfId="0" applyFont="1" applyAlignment="1">
      <alignment horizontal="center" vertical="center"/>
    </xf>
    <xf numFmtId="0" fontId="1" fillId="0" borderId="7" xfId="0" applyFont="1" applyBorder="1" applyAlignment="1">
      <alignment horizontal="center" vertical="center" wrapText="1"/>
    </xf>
    <xf numFmtId="44" fontId="1" fillId="0" borderId="7" xfId="1" applyFont="1" applyFill="1" applyBorder="1" applyAlignment="1">
      <alignment horizontal="center" vertical="center" wrapText="1"/>
    </xf>
    <xf numFmtId="14" fontId="1" fillId="0" borderId="7" xfId="0" applyNumberFormat="1" applyFont="1" applyBorder="1" applyAlignment="1">
      <alignment horizontal="center" vertical="center" wrapText="1"/>
    </xf>
    <xf numFmtId="3" fontId="1" fillId="0" borderId="7" xfId="0" applyNumberFormat="1" applyFont="1" applyBorder="1" applyAlignment="1">
      <alignment horizontal="center" vertical="center" wrapText="1"/>
    </xf>
    <xf numFmtId="0" fontId="1" fillId="0" borderId="7" xfId="0" applyFont="1" applyBorder="1" applyAlignment="1">
      <alignment horizontal="center" vertical="center"/>
    </xf>
    <xf numFmtId="44" fontId="1" fillId="0" borderId="7" xfId="1" applyFont="1" applyBorder="1" applyAlignment="1">
      <alignment horizontal="center" vertical="center"/>
    </xf>
    <xf numFmtId="3"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44" fontId="4" fillId="0" borderId="1" xfId="1" applyFont="1" applyFill="1" applyBorder="1" applyAlignment="1">
      <alignment horizontal="center" vertical="center" wrapText="1"/>
    </xf>
    <xf numFmtId="44" fontId="1" fillId="0" borderId="1" xfId="1" applyFont="1" applyFill="1" applyBorder="1" applyAlignment="1">
      <alignment horizontal="center" vertical="center"/>
    </xf>
    <xf numFmtId="0" fontId="1" fillId="0" borderId="1" xfId="0" applyFont="1" applyBorder="1" applyAlignment="1">
      <alignment vertical="center"/>
    </xf>
    <xf numFmtId="44" fontId="4" fillId="0" borderId="1" xfId="1" applyFont="1" applyFill="1" applyBorder="1" applyAlignment="1">
      <alignment vertical="center" wrapText="1"/>
    </xf>
    <xf numFmtId="14" fontId="4" fillId="0" borderId="1" xfId="0" applyNumberFormat="1" applyFont="1" applyBorder="1" applyAlignment="1">
      <alignment horizontal="center" vertical="center"/>
    </xf>
    <xf numFmtId="17"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44" fontId="4" fillId="0" borderId="1" xfId="3" applyFont="1" applyFill="1" applyBorder="1" applyAlignment="1">
      <alignment horizontal="center" vertical="center" wrapText="1"/>
    </xf>
    <xf numFmtId="3" fontId="4" fillId="0" borderId="1" xfId="0" applyNumberFormat="1" applyFont="1" applyBorder="1" applyAlignment="1">
      <alignment horizontal="center" vertical="center"/>
    </xf>
    <xf numFmtId="0" fontId="4" fillId="0" borderId="1" xfId="0" applyFont="1" applyBorder="1" applyAlignment="1">
      <alignment horizontal="justify" vertical="center" wrapText="1"/>
    </xf>
    <xf numFmtId="3" fontId="1" fillId="0" borderId="1" xfId="0" applyNumberFormat="1" applyFont="1" applyBorder="1" applyAlignment="1">
      <alignment horizontal="center" vertical="center"/>
    </xf>
    <xf numFmtId="44" fontId="1" fillId="0" borderId="1" xfId="0" applyNumberFormat="1" applyFont="1" applyBorder="1" applyAlignment="1">
      <alignment horizontal="center" vertical="center" wrapText="1"/>
    </xf>
    <xf numFmtId="0" fontId="1" fillId="0" borderId="5" xfId="0" applyFont="1" applyBorder="1" applyAlignment="1">
      <alignment horizontal="center" vertical="center"/>
    </xf>
    <xf numFmtId="0" fontId="1" fillId="0" borderId="16" xfId="0" applyFont="1" applyBorder="1" applyAlignment="1">
      <alignment horizontal="center" vertical="center"/>
    </xf>
    <xf numFmtId="0" fontId="1" fillId="0" borderId="4" xfId="0" applyFont="1" applyBorder="1" applyAlignment="1">
      <alignment horizontal="center" vertical="center"/>
    </xf>
    <xf numFmtId="44" fontId="1" fillId="10" borderId="1" xfId="1" applyFont="1" applyFill="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justify"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49" fontId="1" fillId="0" borderId="1" xfId="0" applyNumberFormat="1" applyFont="1" applyBorder="1" applyAlignment="1">
      <alignment horizontal="center" vertical="center"/>
    </xf>
    <xf numFmtId="44" fontId="1" fillId="0" borderId="1" xfId="0" applyNumberFormat="1" applyFont="1" applyBorder="1" applyAlignment="1">
      <alignment vertical="center"/>
    </xf>
    <xf numFmtId="0" fontId="4" fillId="0" borderId="4" xfId="0" applyFont="1" applyBorder="1" applyAlignment="1">
      <alignment horizontal="center" vertical="center"/>
    </xf>
    <xf numFmtId="0" fontId="4" fillId="0" borderId="24" xfId="0" applyFont="1" applyBorder="1" applyAlignment="1">
      <alignment horizontal="center" vertical="center" wrapText="1"/>
    </xf>
    <xf numFmtId="17" fontId="4" fillId="0" borderId="24" xfId="0" applyNumberFormat="1" applyFont="1" applyBorder="1" applyAlignment="1">
      <alignment horizontal="center" vertical="center" wrapText="1"/>
    </xf>
    <xf numFmtId="0" fontId="1" fillId="0" borderId="24" xfId="0" applyFont="1" applyBorder="1" applyAlignment="1">
      <alignment horizontal="center" vertical="center" wrapText="1"/>
    </xf>
    <xf numFmtId="3" fontId="1" fillId="0" borderId="24" xfId="0" applyNumberFormat="1" applyFont="1" applyBorder="1" applyAlignment="1">
      <alignment horizontal="center" vertical="center" wrapText="1"/>
    </xf>
    <xf numFmtId="14" fontId="1" fillId="0" borderId="24" xfId="0" applyNumberFormat="1" applyFont="1" applyBorder="1" applyAlignment="1">
      <alignment horizontal="center" vertical="center" wrapText="1"/>
    </xf>
    <xf numFmtId="44" fontId="1" fillId="0" borderId="24" xfId="1" applyFont="1" applyFill="1" applyBorder="1" applyAlignment="1">
      <alignment horizontal="center" vertical="center" wrapText="1"/>
    </xf>
    <xf numFmtId="44" fontId="1" fillId="0" borderId="24" xfId="0" applyNumberFormat="1" applyFont="1" applyBorder="1" applyAlignment="1">
      <alignment horizontal="center" vertical="center" wrapText="1"/>
    </xf>
    <xf numFmtId="0" fontId="4" fillId="0" borderId="24" xfId="0" applyFont="1" applyBorder="1" applyAlignment="1">
      <alignment horizontal="justify" vertical="center" wrapText="1"/>
    </xf>
    <xf numFmtId="3" fontId="4" fillId="0" borderId="24" xfId="0" applyNumberFormat="1" applyFont="1" applyBorder="1" applyAlignment="1">
      <alignment horizontal="center" vertical="center" wrapText="1"/>
    </xf>
    <xf numFmtId="14" fontId="4" fillId="0" borderId="24" xfId="0" applyNumberFormat="1" applyFont="1" applyBorder="1" applyAlignment="1">
      <alignment horizontal="center" vertical="center" wrapText="1"/>
    </xf>
    <xf numFmtId="0" fontId="1" fillId="0" borderId="24" xfId="0" applyFont="1" applyBorder="1" applyAlignment="1">
      <alignment horizontal="center" vertical="center"/>
    </xf>
    <xf numFmtId="44" fontId="1" fillId="0" borderId="24" xfId="1" applyFont="1" applyFill="1" applyBorder="1" applyAlignment="1">
      <alignment horizontal="center" vertical="center"/>
    </xf>
    <xf numFmtId="3" fontId="1" fillId="0" borderId="24" xfId="0" applyNumberFormat="1" applyFont="1" applyBorder="1" applyAlignment="1">
      <alignment horizontal="center" vertical="center"/>
    </xf>
    <xf numFmtId="0" fontId="1" fillId="0" borderId="24" xfId="0" applyFont="1" applyBorder="1" applyAlignment="1">
      <alignment horizontal="left" vertical="center"/>
    </xf>
    <xf numFmtId="0" fontId="1" fillId="0" borderId="24" xfId="0" applyFont="1" applyBorder="1" applyAlignment="1">
      <alignment vertical="center"/>
    </xf>
    <xf numFmtId="0" fontId="1" fillId="0" borderId="26" xfId="0" applyFont="1" applyBorder="1" applyAlignment="1">
      <alignment horizontal="center" vertical="center"/>
    </xf>
    <xf numFmtId="0" fontId="1" fillId="0" borderId="8" xfId="0" applyFont="1" applyBorder="1" applyAlignment="1">
      <alignment horizontal="center" vertical="center"/>
    </xf>
    <xf numFmtId="0" fontId="1" fillId="0" borderId="22" xfId="0" applyFont="1" applyBorder="1" applyAlignment="1">
      <alignment horizontal="center" vertical="center"/>
    </xf>
    <xf numFmtId="0" fontId="4" fillId="0" borderId="24" xfId="0" applyFont="1" applyBorder="1" applyAlignment="1">
      <alignment horizontal="left" vertical="center"/>
    </xf>
    <xf numFmtId="0" fontId="1" fillId="0" borderId="27" xfId="0" applyFont="1" applyBorder="1" applyAlignment="1">
      <alignment horizontal="center" vertical="center"/>
    </xf>
    <xf numFmtId="0" fontId="4" fillId="0" borderId="24" xfId="0" applyFont="1" applyBorder="1" applyAlignment="1">
      <alignment horizontal="justify" vertical="center"/>
    </xf>
    <xf numFmtId="0" fontId="4" fillId="0" borderId="24" xfId="0" applyFont="1" applyBorder="1" applyAlignment="1">
      <alignment horizontal="center" vertical="center"/>
    </xf>
    <xf numFmtId="9" fontId="1" fillId="0" borderId="24" xfId="0" applyNumberFormat="1" applyFont="1" applyBorder="1" applyAlignment="1">
      <alignment horizontal="center" vertical="center" wrapText="1"/>
    </xf>
    <xf numFmtId="44" fontId="1" fillId="0" borderId="24" xfId="0" applyNumberFormat="1" applyFont="1" applyBorder="1" applyAlignment="1">
      <alignment horizontal="center" vertical="center" wrapText="1"/>
    </xf>
    <xf numFmtId="44" fontId="1" fillId="0" borderId="25" xfId="0" applyNumberFormat="1" applyFont="1" applyBorder="1" applyAlignment="1">
      <alignment horizontal="center" vertical="center" wrapText="1"/>
    </xf>
    <xf numFmtId="44" fontId="1" fillId="0" borderId="24" xfId="1" applyFont="1" applyFill="1" applyBorder="1" applyAlignment="1">
      <alignment horizontal="center" vertical="center" wrapText="1"/>
    </xf>
    <xf numFmtId="44" fontId="1" fillId="0" borderId="25" xfId="1" applyFont="1" applyFill="1" applyBorder="1" applyAlignment="1">
      <alignment horizontal="center" vertical="center" wrapText="1"/>
    </xf>
    <xf numFmtId="14" fontId="1" fillId="0" borderId="24" xfId="0" applyNumberFormat="1" applyFont="1" applyBorder="1" applyAlignment="1">
      <alignment horizontal="center" vertical="center" wrapText="1"/>
    </xf>
    <xf numFmtId="14" fontId="1" fillId="0" borderId="25" xfId="0" applyNumberFormat="1" applyFont="1" applyBorder="1" applyAlignment="1">
      <alignment horizontal="center" vertical="center" wrapText="1"/>
    </xf>
    <xf numFmtId="3" fontId="1" fillId="0" borderId="24" xfId="0" applyNumberFormat="1" applyFont="1" applyBorder="1" applyAlignment="1">
      <alignment horizontal="center" vertical="center" wrapText="1"/>
    </xf>
    <xf numFmtId="3" fontId="1" fillId="0" borderId="25" xfId="0" applyNumberFormat="1"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17" fontId="4" fillId="0" borderId="24" xfId="0" applyNumberFormat="1" applyFont="1" applyBorder="1" applyAlignment="1">
      <alignment horizontal="center" vertical="center" wrapText="1"/>
    </xf>
    <xf numFmtId="17" fontId="4" fillId="0" borderId="25" xfId="0" applyNumberFormat="1" applyFont="1" applyBorder="1" applyAlignment="1">
      <alignment horizontal="center" vertical="center" wrapText="1"/>
    </xf>
    <xf numFmtId="0" fontId="1" fillId="0" borderId="24" xfId="0" applyFont="1" applyBorder="1" applyAlignment="1">
      <alignment horizontal="justify" vertical="justify" wrapText="1"/>
    </xf>
    <xf numFmtId="0" fontId="1" fillId="0" borderId="25" xfId="0" applyFont="1" applyBorder="1" applyAlignment="1">
      <alignment horizontal="justify" vertical="justify" wrapText="1"/>
    </xf>
    <xf numFmtId="44" fontId="1" fillId="0" borderId="1" xfId="1" applyFont="1" applyFill="1" applyBorder="1" applyAlignment="1">
      <alignment horizontal="center" vertical="center" wrapText="1"/>
    </xf>
    <xf numFmtId="0" fontId="1" fillId="0" borderId="1" xfId="0" applyFont="1" applyBorder="1" applyAlignment="1">
      <alignment horizontal="left" vertical="center"/>
    </xf>
    <xf numFmtId="3"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xf>
    <xf numFmtId="0" fontId="1" fillId="0" borderId="5"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44"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xf>
    <xf numFmtId="49" fontId="1" fillId="0" borderId="1" xfId="0" applyNumberFormat="1" applyFont="1" applyBorder="1" applyAlignment="1">
      <alignment horizontal="center" vertical="center" wrapText="1"/>
    </xf>
    <xf numFmtId="0" fontId="1" fillId="0" borderId="1" xfId="0" applyFont="1" applyBorder="1" applyAlignment="1">
      <alignment horizontal="justify" vertical="center" wrapText="1"/>
    </xf>
    <xf numFmtId="44" fontId="1" fillId="0" borderId="1" xfId="2"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3"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2" fillId="0" borderId="0" xfId="0" applyFont="1" applyAlignment="1">
      <alignment horizontal="left" vertical="center" wrapText="1"/>
    </xf>
    <xf numFmtId="49" fontId="1" fillId="0" borderId="9" xfId="0" applyNumberFormat="1" applyFont="1" applyBorder="1" applyAlignment="1">
      <alignment horizontal="center" vertical="center"/>
    </xf>
    <xf numFmtId="49" fontId="1" fillId="0" borderId="12" xfId="0" applyNumberFormat="1" applyFont="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1" fillId="0" borderId="13" xfId="0" applyFont="1" applyBorder="1" applyAlignment="1">
      <alignment horizontal="center" vertical="center"/>
    </xf>
    <xf numFmtId="0" fontId="4" fillId="0" borderId="7" xfId="0" applyFont="1" applyBorder="1" applyAlignment="1">
      <alignment horizontal="center" vertical="center" wrapText="1"/>
    </xf>
    <xf numFmtId="17" fontId="4" fillId="0" borderId="7" xfId="0" applyNumberFormat="1" applyFont="1" applyBorder="1" applyAlignment="1">
      <alignment horizontal="center" vertical="center" wrapText="1"/>
    </xf>
    <xf numFmtId="17" fontId="4" fillId="0" borderId="1" xfId="0" applyNumberFormat="1" applyFont="1" applyBorder="1" applyAlignment="1">
      <alignment horizontal="center" vertical="center" wrapText="1"/>
    </xf>
    <xf numFmtId="0" fontId="4" fillId="0" borderId="7" xfId="0" applyFont="1" applyBorder="1" applyAlignment="1">
      <alignment horizontal="justify" vertical="center" wrapText="1"/>
    </xf>
    <xf numFmtId="0" fontId="4" fillId="0" borderId="1" xfId="0" applyFont="1" applyBorder="1" applyAlignment="1">
      <alignment horizontal="justify" vertical="center" wrapText="1"/>
    </xf>
    <xf numFmtId="3" fontId="4"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44" fontId="1" fillId="0" borderId="7" xfId="1" applyFont="1" applyFill="1" applyBorder="1" applyAlignment="1">
      <alignment horizontal="center" vertical="center" wrapText="1"/>
    </xf>
    <xf numFmtId="0" fontId="4" fillId="0" borderId="7" xfId="0" applyFont="1" applyBorder="1" applyAlignment="1">
      <alignment horizontal="left" vertical="center" wrapText="1"/>
    </xf>
    <xf numFmtId="0" fontId="1" fillId="0" borderId="7" xfId="0" applyFont="1" applyBorder="1" applyAlignment="1">
      <alignment horizontal="center" vertical="center"/>
    </xf>
    <xf numFmtId="3" fontId="1" fillId="0" borderId="7" xfId="0" applyNumberFormat="1" applyFont="1" applyBorder="1" applyAlignment="1">
      <alignment horizontal="center" vertical="center"/>
    </xf>
    <xf numFmtId="44" fontId="1" fillId="0" borderId="7" xfId="2" applyNumberFormat="1" applyFont="1" applyBorder="1" applyAlignment="1">
      <alignment horizontal="center" vertical="center" wrapText="1"/>
    </xf>
    <xf numFmtId="44" fontId="1" fillId="0" borderId="1" xfId="2" applyNumberFormat="1" applyFont="1" applyBorder="1" applyAlignment="1">
      <alignment horizontal="center" vertical="center" wrapText="1"/>
    </xf>
    <xf numFmtId="14" fontId="1" fillId="0" borderId="7" xfId="0" applyNumberFormat="1" applyFont="1" applyBorder="1" applyAlignment="1">
      <alignment horizontal="center" vertical="center" wrapText="1"/>
    </xf>
    <xf numFmtId="0" fontId="1" fillId="0" borderId="7" xfId="0" applyFont="1" applyBorder="1" applyAlignment="1">
      <alignment horizontal="left" vertical="center"/>
    </xf>
    <xf numFmtId="0" fontId="1" fillId="0" borderId="7" xfId="0" applyFont="1" applyBorder="1" applyAlignment="1">
      <alignment vertical="center"/>
    </xf>
    <xf numFmtId="0" fontId="1" fillId="0" borderId="14" xfId="0" applyFont="1" applyBorder="1" applyAlignment="1">
      <alignment horizontal="center" vertical="center"/>
    </xf>
    <xf numFmtId="14" fontId="4" fillId="0" borderId="7" xfId="0" applyNumberFormat="1" applyFont="1" applyBorder="1" applyAlignment="1">
      <alignment horizontal="center" vertical="center" wrapText="1"/>
    </xf>
    <xf numFmtId="0" fontId="4" fillId="0" borderId="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24" xfId="0" applyFont="1" applyBorder="1" applyAlignment="1">
      <alignment horizontal="justify" vertical="center" wrapText="1"/>
    </xf>
    <xf numFmtId="0" fontId="1" fillId="0" borderId="25" xfId="0" applyFont="1" applyBorder="1" applyAlignment="1">
      <alignment horizontal="justify" vertical="center" wrapText="1"/>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4" fillId="0" borderId="31" xfId="0" applyFont="1" applyBorder="1" applyAlignment="1">
      <alignment horizontal="center" vertical="center" wrapText="1"/>
    </xf>
    <xf numFmtId="17" fontId="4" fillId="0" borderId="31" xfId="0" applyNumberFormat="1" applyFont="1" applyBorder="1" applyAlignment="1">
      <alignment horizontal="center" vertical="center" wrapText="1"/>
    </xf>
    <xf numFmtId="3" fontId="4" fillId="0" borderId="24" xfId="0" applyNumberFormat="1" applyFont="1" applyBorder="1" applyAlignment="1">
      <alignment horizontal="center" vertical="center" wrapText="1"/>
    </xf>
    <xf numFmtId="3" fontId="4" fillId="0" borderId="31"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1" fillId="0" borderId="31" xfId="0" applyNumberFormat="1" applyFont="1" applyBorder="1" applyAlignment="1">
      <alignment horizontal="center" vertical="center" wrapText="1"/>
    </xf>
    <xf numFmtId="0" fontId="1" fillId="0" borderId="31" xfId="0" applyFont="1" applyBorder="1" applyAlignment="1">
      <alignment horizontal="center" vertical="center" wrapText="1"/>
    </xf>
    <xf numFmtId="44" fontId="1" fillId="0" borderId="31" xfId="1" applyFont="1" applyFill="1" applyBorder="1" applyAlignment="1">
      <alignment horizontal="center" vertical="center" wrapText="1"/>
    </xf>
    <xf numFmtId="0" fontId="4" fillId="0" borderId="24" xfId="0" applyFont="1" applyBorder="1" applyAlignment="1">
      <alignment horizontal="center" vertical="center"/>
    </xf>
    <xf numFmtId="0" fontId="4" fillId="0" borderId="31" xfId="0" applyFont="1" applyBorder="1" applyAlignment="1">
      <alignment horizontal="center" vertical="center"/>
    </xf>
    <xf numFmtId="0" fontId="4" fillId="0" borderId="25" xfId="0" applyFont="1" applyBorder="1" applyAlignment="1">
      <alignment horizontal="center" vertical="center"/>
    </xf>
    <xf numFmtId="0" fontId="4" fillId="0" borderId="24"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25" xfId="0" applyFont="1" applyBorder="1" applyAlignment="1">
      <alignment horizontal="justify" vertical="center" wrapText="1"/>
    </xf>
    <xf numFmtId="14" fontId="1" fillId="0" borderId="31" xfId="0" applyNumberFormat="1" applyFont="1" applyBorder="1" applyAlignment="1">
      <alignment horizontal="center" vertical="center" wrapText="1"/>
    </xf>
    <xf numFmtId="44" fontId="1" fillId="0" borderId="31"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44" fontId="2" fillId="0" borderId="10" xfId="1" applyFont="1" applyFill="1" applyBorder="1" applyAlignment="1">
      <alignment vertical="center" wrapText="1"/>
    </xf>
    <xf numFmtId="0" fontId="2" fillId="0" borderId="32" xfId="0" applyFont="1" applyBorder="1" applyAlignment="1">
      <alignment vertical="center" wrapText="1"/>
    </xf>
    <xf numFmtId="44" fontId="2" fillId="10" borderId="10" xfId="1" applyFont="1" applyFill="1" applyBorder="1" applyAlignment="1">
      <alignment vertical="center" wrapText="1"/>
    </xf>
    <xf numFmtId="44" fontId="2" fillId="7" borderId="10" xfId="1" applyFont="1" applyFill="1" applyBorder="1" applyAlignment="1">
      <alignment vertical="center" wrapText="1"/>
    </xf>
    <xf numFmtId="0" fontId="2" fillId="0" borderId="33" xfId="0" applyFont="1" applyBorder="1" applyAlignment="1">
      <alignment horizontal="center" vertical="center" wrapText="1"/>
    </xf>
    <xf numFmtId="0" fontId="2" fillId="0" borderId="10" xfId="0" applyFont="1" applyBorder="1" applyAlignment="1">
      <alignment vertical="center"/>
    </xf>
    <xf numFmtId="0" fontId="2" fillId="0" borderId="11" xfId="0" applyFont="1" applyBorder="1" applyAlignment="1">
      <alignment vertical="center"/>
    </xf>
    <xf numFmtId="44" fontId="1" fillId="0" borderId="24" xfId="1" applyFont="1" applyFill="1" applyBorder="1" applyAlignment="1">
      <alignment vertical="center" wrapText="1"/>
    </xf>
    <xf numFmtId="44" fontId="1" fillId="0" borderId="31" xfId="1" applyFont="1" applyFill="1" applyBorder="1" applyAlignment="1">
      <alignment vertical="center" wrapText="1"/>
    </xf>
    <xf numFmtId="44" fontId="1" fillId="0" borderId="25" xfId="1" applyFont="1" applyFill="1" applyBorder="1" applyAlignment="1">
      <alignment vertical="center" wrapText="1"/>
    </xf>
    <xf numFmtId="44" fontId="1" fillId="0" borderId="1" xfId="1" applyFont="1" applyFill="1" applyBorder="1" applyAlignment="1">
      <alignment vertical="center" wrapText="1"/>
    </xf>
    <xf numFmtId="44" fontId="1" fillId="10" borderId="7" xfId="1" applyFont="1" applyFill="1" applyBorder="1" applyAlignment="1">
      <alignment vertical="center" wrapText="1"/>
    </xf>
    <xf numFmtId="44" fontId="1" fillId="0" borderId="7" xfId="1" applyFont="1" applyFill="1" applyBorder="1" applyAlignment="1">
      <alignment vertical="center" wrapText="1"/>
    </xf>
    <xf numFmtId="44" fontId="1" fillId="7" borderId="7" xfId="1" applyFont="1" applyFill="1" applyBorder="1" applyAlignment="1">
      <alignment vertical="center" wrapText="1"/>
    </xf>
    <xf numFmtId="0" fontId="2" fillId="0" borderId="0" xfId="0" applyFont="1" applyAlignment="1">
      <alignment vertical="center" wrapText="1"/>
    </xf>
    <xf numFmtId="0" fontId="2" fillId="5" borderId="17"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11" borderId="13"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2" fillId="9" borderId="13" xfId="0" applyFont="1" applyFill="1" applyBorder="1" applyAlignment="1">
      <alignment horizontal="center" vertical="center"/>
    </xf>
    <xf numFmtId="0" fontId="2" fillId="9" borderId="7" xfId="0" applyFont="1" applyFill="1" applyBorder="1" applyAlignment="1">
      <alignment horizontal="center" vertical="center"/>
    </xf>
    <xf numFmtId="0" fontId="2" fillId="9" borderId="14" xfId="0" applyFont="1" applyFill="1" applyBorder="1" applyAlignment="1">
      <alignment horizontal="center" vertical="center"/>
    </xf>
    <xf numFmtId="0" fontId="2" fillId="3" borderId="1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9" borderId="4"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5"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14" xfId="0" applyFont="1" applyFill="1" applyBorder="1" applyAlignment="1">
      <alignment horizontal="center" vertical="center" wrapText="1"/>
    </xf>
    <xf numFmtId="44" fontId="2" fillId="10" borderId="3" xfId="1" applyFont="1" applyFill="1" applyBorder="1" applyAlignment="1">
      <alignment horizontal="center" vertical="center" wrapText="1"/>
    </xf>
    <xf numFmtId="44" fontId="2" fillId="7" borderId="13" xfId="1" applyFont="1" applyFill="1" applyBorder="1" applyAlignment="1">
      <alignment horizontal="center" vertical="center" wrapText="1"/>
    </xf>
    <xf numFmtId="44" fontId="2" fillId="7" borderId="7" xfId="1" applyFont="1" applyFill="1" applyBorder="1" applyAlignment="1">
      <alignment horizontal="center" vertical="center" wrapText="1"/>
    </xf>
    <xf numFmtId="44" fontId="2" fillId="7" borderId="14" xfId="1" applyFont="1" applyFill="1" applyBorder="1" applyAlignment="1">
      <alignment horizontal="center" vertical="center" wrapText="1"/>
    </xf>
    <xf numFmtId="0" fontId="2" fillId="11" borderId="1" xfId="0" applyFont="1" applyFill="1" applyBorder="1" applyAlignment="1">
      <alignment horizontal="center" vertical="center"/>
    </xf>
    <xf numFmtId="44" fontId="2" fillId="11" borderId="1" xfId="1" applyFont="1" applyFill="1" applyBorder="1" applyAlignment="1">
      <alignment horizontal="center" vertical="center" wrapText="1"/>
    </xf>
    <xf numFmtId="0" fontId="2" fillId="11" borderId="5" xfId="0" applyFont="1" applyFill="1" applyBorder="1" applyAlignment="1">
      <alignment horizontal="center" vertical="center"/>
    </xf>
    <xf numFmtId="44" fontId="2" fillId="3" borderId="5" xfId="1"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1" xfId="0" applyFont="1" applyFill="1" applyBorder="1" applyAlignment="1">
      <alignment horizontal="center" vertical="center" wrapText="1"/>
    </xf>
    <xf numFmtId="44" fontId="2" fillId="8" borderId="1" xfId="1"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5" xfId="0" applyFont="1" applyFill="1" applyBorder="1" applyAlignment="1">
      <alignment horizontal="center" vertical="center" wrapText="1"/>
    </xf>
    <xf numFmtId="44" fontId="2" fillId="10" borderId="2" xfId="1" applyFont="1" applyFill="1" applyBorder="1" applyAlignment="1">
      <alignment horizontal="center" vertical="center" wrapText="1"/>
    </xf>
    <xf numFmtId="44" fontId="2" fillId="7" borderId="4" xfId="1" applyFont="1" applyFill="1" applyBorder="1" applyAlignment="1">
      <alignment horizontal="center" vertical="center" wrapText="1"/>
    </xf>
    <xf numFmtId="44" fontId="2" fillId="7" borderId="1" xfId="1" applyFont="1" applyFill="1" applyBorder="1" applyAlignment="1">
      <alignment horizontal="center" vertical="center" wrapText="1"/>
    </xf>
    <xf numFmtId="44" fontId="2" fillId="7" borderId="5" xfId="1"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6" xfId="0" applyFont="1" applyFill="1" applyBorder="1" applyAlignment="1">
      <alignment horizontal="center" vertical="center" wrapText="1"/>
    </xf>
    <xf numFmtId="44" fontId="2" fillId="3" borderId="16" xfId="1"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6" xfId="0" applyFont="1" applyFill="1" applyBorder="1" applyAlignment="1">
      <alignment horizontal="center" vertical="center" wrapText="1"/>
    </xf>
    <xf numFmtId="44" fontId="2" fillId="8" borderId="6" xfId="1"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6" xfId="0" applyFont="1" applyFill="1" applyBorder="1" applyAlignment="1">
      <alignment horizontal="center" vertical="center" wrapText="1"/>
    </xf>
    <xf numFmtId="44" fontId="2" fillId="7" borderId="6" xfId="1" applyFont="1" applyFill="1" applyBorder="1" applyAlignment="1">
      <alignment horizontal="center" vertical="center" wrapText="1"/>
    </xf>
    <xf numFmtId="44" fontId="2" fillId="7" borderId="16" xfId="1" applyFont="1" applyFill="1" applyBorder="1" applyAlignment="1">
      <alignment horizontal="center" vertical="center" wrapText="1"/>
    </xf>
    <xf numFmtId="0" fontId="2" fillId="7" borderId="15" xfId="0" applyFont="1" applyFill="1" applyBorder="1" applyAlignment="1">
      <alignment horizontal="center" vertical="center" wrapText="1"/>
    </xf>
    <xf numFmtId="44" fontId="2" fillId="10" borderId="8" xfId="1" applyFont="1" applyFill="1" applyBorder="1" applyAlignment="1">
      <alignment horizontal="center" vertical="center" wrapText="1"/>
    </xf>
    <xf numFmtId="44" fontId="2" fillId="7" borderId="15" xfId="1" applyFont="1" applyFill="1" applyBorder="1" applyAlignment="1">
      <alignment horizontal="center" vertical="center" wrapText="1"/>
    </xf>
    <xf numFmtId="0" fontId="2" fillId="11" borderId="1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6" xfId="0" applyFont="1" applyFill="1" applyBorder="1" applyAlignment="1">
      <alignment horizontal="center" vertical="center"/>
    </xf>
    <xf numFmtId="0" fontId="2" fillId="11" borderId="6" xfId="0" applyFont="1" applyFill="1" applyBorder="1" applyAlignment="1">
      <alignment horizontal="center" vertical="center" wrapText="1"/>
    </xf>
    <xf numFmtId="44" fontId="2" fillId="11" borderId="6" xfId="1" applyFont="1" applyFill="1" applyBorder="1" applyAlignment="1">
      <alignment horizontal="center" vertical="center" wrapText="1"/>
    </xf>
    <xf numFmtId="0" fontId="2" fillId="11" borderId="16" xfId="0" applyFont="1" applyFill="1" applyBorder="1" applyAlignment="1">
      <alignment horizontal="center" vertical="center"/>
    </xf>
    <xf numFmtId="0" fontId="2" fillId="9" borderId="1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6" xfId="0" applyFont="1" applyFill="1" applyBorder="1" applyAlignment="1">
      <alignment horizontal="center" vertical="center"/>
    </xf>
    <xf numFmtId="0" fontId="2" fillId="9" borderId="16" xfId="0" applyFont="1" applyFill="1" applyBorder="1" applyAlignment="1">
      <alignment horizontal="center" vertical="center"/>
    </xf>
    <xf numFmtId="0" fontId="5" fillId="0" borderId="21" xfId="0" applyFont="1" applyBorder="1" applyAlignment="1">
      <alignment vertical="center" wrapText="1"/>
    </xf>
  </cellXfs>
  <cellStyles count="4">
    <cellStyle name="Moeda" xfId="1" builtinId="4"/>
    <cellStyle name="Moeda 2" xfId="3" xr:uid="{0F92AAD4-1BB8-4FC8-B160-9287BDEA2B85}"/>
    <cellStyle name="Normal" xfId="0" builtinId="0"/>
    <cellStyle name="Vírgula" xfId="2" builtinId="3"/>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84932</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104774</xdr:colOff>
      <xdr:row>0</xdr:row>
      <xdr:rowOff>0</xdr:rowOff>
    </xdr:from>
    <xdr:to>
      <xdr:col>1</xdr:col>
      <xdr:colOff>687917</xdr:colOff>
      <xdr:row>3</xdr:row>
      <xdr:rowOff>137583</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559857" y="0"/>
          <a:ext cx="583143" cy="61383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CE96"/>
  <sheetViews>
    <sheetView tabSelected="1" zoomScale="80" zoomScaleNormal="80" workbookViewId="0">
      <pane ySplit="1" topLeftCell="A2" activePane="bottomLeft" state="frozen"/>
      <selection pane="bottomLeft" activeCell="AZ11" sqref="AZ11"/>
    </sheetView>
  </sheetViews>
  <sheetFormatPr defaultColWidth="9.140625" defaultRowHeight="12.75" x14ac:dyDescent="0.25"/>
  <cols>
    <col min="1" max="1" width="6.85546875" style="3" customWidth="1"/>
    <col min="2" max="2" width="21.28515625" style="3" customWidth="1"/>
    <col min="3" max="3" width="16.42578125" style="3" bestFit="1" customWidth="1"/>
    <col min="4" max="4" width="14.85546875" style="3" customWidth="1"/>
    <col min="5" max="5" width="12.7109375" style="3" customWidth="1"/>
    <col min="6" max="6" width="72.7109375" style="3" customWidth="1"/>
    <col min="7" max="7" width="16.85546875" style="3" customWidth="1"/>
    <col min="8" max="8" width="15.28515625" style="3" bestFit="1" customWidth="1"/>
    <col min="9" max="9" width="16.7109375" style="3" customWidth="1"/>
    <col min="10" max="10" width="12" style="3" customWidth="1"/>
    <col min="11" max="11" width="11.42578125" style="3" customWidth="1"/>
    <col min="12" max="12" width="16.85546875" style="3" customWidth="1"/>
    <col min="13" max="13" width="17.85546875" style="3" customWidth="1"/>
    <col min="14" max="14" width="56.28515625" style="3" customWidth="1"/>
    <col min="15" max="15" width="15.140625" style="3" customWidth="1"/>
    <col min="16" max="16" width="20.42578125" style="3" customWidth="1"/>
    <col min="17" max="19" width="12.85546875" style="3" customWidth="1"/>
    <col min="20" max="20" width="15.28515625" style="3" customWidth="1"/>
    <col min="21" max="21" width="31" style="3" customWidth="1"/>
    <col min="22" max="22" width="14" style="3" customWidth="1"/>
    <col min="23" max="23" width="49.7109375" style="3" customWidth="1"/>
    <col min="24" max="24" width="18.5703125" style="22" bestFit="1" customWidth="1"/>
    <col min="25" max="25" width="17" style="3" customWidth="1"/>
    <col min="26" max="26" width="52" style="3" customWidth="1"/>
    <col min="27" max="27" width="22.42578125" style="3" customWidth="1"/>
    <col min="28" max="28" width="14.28515625" style="3" customWidth="1"/>
    <col min="29" max="29" width="15.140625" style="3" customWidth="1"/>
    <col min="30" max="30" width="12.85546875" style="3" customWidth="1"/>
    <col min="31" max="31" width="16.85546875" style="3" customWidth="1"/>
    <col min="32" max="32" width="12.85546875" style="3" customWidth="1"/>
    <col min="33" max="33" width="13.28515625" style="3" customWidth="1"/>
    <col min="34" max="34" width="14.42578125" style="3" customWidth="1"/>
    <col min="35" max="35" width="14.5703125" style="22" customWidth="1"/>
    <col min="36" max="36" width="16.28515625" style="22" customWidth="1"/>
    <col min="37" max="37" width="17.5703125" style="3" customWidth="1"/>
    <col min="38" max="38" width="19.140625" style="3" customWidth="1"/>
    <col min="39" max="41" width="12.85546875" style="3" customWidth="1"/>
    <col min="42" max="42" width="28" style="3" customWidth="1"/>
    <col min="43" max="45" width="14.7109375" style="3" customWidth="1"/>
    <col min="46" max="46" width="16.7109375" style="3" customWidth="1"/>
    <col min="47" max="48" width="12.85546875" style="3" customWidth="1"/>
    <col min="49" max="49" width="17" style="22" customWidth="1"/>
    <col min="50" max="50" width="14.5703125" style="22" customWidth="1"/>
    <col min="51" max="52" width="12.85546875" style="3" customWidth="1"/>
    <col min="53" max="54" width="14.85546875" style="22" customWidth="1"/>
    <col min="55" max="56" width="12.85546875" style="3" customWidth="1"/>
    <col min="57" max="58" width="14.7109375" style="22" customWidth="1"/>
    <col min="59" max="59" width="12.85546875" style="3" customWidth="1"/>
    <col min="60" max="60" width="14.7109375" style="22" customWidth="1"/>
    <col min="61" max="61" width="18.85546875" style="22" customWidth="1"/>
    <col min="62" max="62" width="18.7109375" style="22" customWidth="1"/>
    <col min="63" max="63" width="17.5703125" style="22" bestFit="1" customWidth="1"/>
    <col min="64" max="64" width="20.85546875" style="22" customWidth="1"/>
    <col min="65" max="65" width="11.42578125" style="3" customWidth="1"/>
    <col min="66" max="72" width="14.7109375" style="3" customWidth="1"/>
    <col min="73" max="73" width="17.28515625" style="22" customWidth="1"/>
    <col min="74" max="74" width="16" style="22" customWidth="1"/>
    <col min="75" max="77" width="14.7109375" style="3" customWidth="1"/>
    <col min="78" max="78" width="14.5703125" style="6" customWidth="1"/>
    <col min="79" max="79" width="14.5703125" style="3" customWidth="1"/>
    <col min="80" max="80" width="35.140625" style="3" customWidth="1"/>
    <col min="81" max="81" width="14.5703125" style="3" customWidth="1"/>
    <col min="82" max="82" width="32" style="3" customWidth="1"/>
    <col min="83" max="83" width="14.5703125" style="3" customWidth="1"/>
    <col min="84" max="16384" width="9.140625" style="3"/>
  </cols>
  <sheetData>
    <row r="5" spans="1:83" s="7" customFormat="1" x14ac:dyDescent="0.25">
      <c r="A5" s="7" t="s">
        <v>15</v>
      </c>
      <c r="X5" s="19"/>
      <c r="AI5" s="19"/>
      <c r="AJ5" s="19"/>
      <c r="AW5" s="19"/>
      <c r="AX5" s="19"/>
      <c r="BA5" s="19"/>
      <c r="BB5" s="19"/>
      <c r="BE5" s="19"/>
      <c r="BF5" s="19"/>
      <c r="BH5" s="19"/>
      <c r="BI5" s="19"/>
      <c r="BJ5" s="19"/>
      <c r="BK5" s="19"/>
      <c r="BL5" s="19"/>
      <c r="BU5" s="19"/>
      <c r="BV5" s="19"/>
      <c r="BZ5" s="34"/>
    </row>
    <row r="6" spans="1:83" x14ac:dyDescent="0.25">
      <c r="B6" s="6"/>
      <c r="C6" s="6"/>
      <c r="D6" s="6"/>
      <c r="E6" s="6"/>
      <c r="F6" s="6"/>
      <c r="G6" s="6"/>
      <c r="H6" s="6"/>
      <c r="I6" s="6"/>
      <c r="J6" s="6"/>
      <c r="K6" s="6"/>
      <c r="L6" s="6"/>
      <c r="M6" s="6"/>
      <c r="N6" s="6"/>
      <c r="O6" s="6"/>
      <c r="P6" s="6"/>
      <c r="Q6" s="6"/>
      <c r="R6" s="6"/>
      <c r="S6" s="6"/>
      <c r="T6" s="6"/>
      <c r="U6" s="6"/>
      <c r="V6" s="6"/>
      <c r="W6" s="6"/>
      <c r="X6" s="30"/>
      <c r="Y6" s="6"/>
      <c r="Z6" s="6"/>
      <c r="AA6" s="6"/>
      <c r="AB6" s="6"/>
      <c r="AC6" s="6"/>
      <c r="AD6" s="6"/>
      <c r="AE6" s="6"/>
      <c r="AF6" s="6"/>
      <c r="AG6" s="6"/>
      <c r="AH6" s="6"/>
      <c r="AI6" s="30"/>
      <c r="AJ6" s="30"/>
      <c r="AK6" s="6"/>
      <c r="AL6" s="6"/>
      <c r="AM6" s="6"/>
      <c r="AN6" s="6"/>
      <c r="AO6" s="6"/>
      <c r="AP6" s="6"/>
      <c r="AQ6" s="6"/>
      <c r="AR6" s="6"/>
      <c r="AS6" s="6"/>
      <c r="AT6" s="6"/>
      <c r="AU6" s="6"/>
      <c r="AV6" s="6"/>
      <c r="AW6" s="30"/>
      <c r="AX6" s="30"/>
      <c r="AY6" s="6"/>
      <c r="AZ6" s="6"/>
      <c r="BA6" s="30"/>
      <c r="BB6" s="30"/>
      <c r="BC6" s="6"/>
      <c r="BD6" s="6"/>
      <c r="BE6" s="30"/>
      <c r="BF6" s="30"/>
      <c r="BG6" s="6"/>
      <c r="BH6" s="30"/>
      <c r="BI6" s="30"/>
      <c r="BJ6" s="30"/>
      <c r="BK6" s="30"/>
      <c r="BL6" s="30"/>
    </row>
    <row r="7" spans="1:83" s="7" customFormat="1" x14ac:dyDescent="0.25">
      <c r="A7" s="7" t="s">
        <v>415</v>
      </c>
      <c r="X7" s="19"/>
      <c r="AI7" s="19"/>
      <c r="AJ7" s="19"/>
      <c r="AW7" s="19"/>
      <c r="AX7" s="19"/>
      <c r="BA7" s="19"/>
      <c r="BB7" s="19"/>
      <c r="BE7" s="19"/>
      <c r="BF7" s="19"/>
      <c r="BH7" s="19"/>
      <c r="BI7" s="19"/>
      <c r="BJ7" s="19"/>
      <c r="BK7" s="19"/>
      <c r="BL7" s="19"/>
      <c r="BU7" s="19"/>
      <c r="BV7" s="19"/>
      <c r="BZ7" s="34"/>
    </row>
    <row r="8" spans="1:83" x14ac:dyDescent="0.25">
      <c r="A8" s="3" t="s">
        <v>31</v>
      </c>
      <c r="BJ8" s="21"/>
      <c r="BK8" s="21"/>
      <c r="BL8" s="21"/>
      <c r="BM8" s="8"/>
    </row>
    <row r="9" spans="1:83" x14ac:dyDescent="0.25">
      <c r="A9" s="3" t="s">
        <v>177</v>
      </c>
      <c r="F9" s="8"/>
      <c r="G9" s="8"/>
      <c r="H9" s="8"/>
      <c r="I9" s="8"/>
      <c r="J9" s="8"/>
      <c r="K9" s="8"/>
      <c r="L9" s="8"/>
      <c r="M9" s="8"/>
      <c r="N9" s="8"/>
      <c r="O9" s="8"/>
      <c r="P9" s="8"/>
      <c r="Q9" s="8"/>
      <c r="R9" s="8"/>
      <c r="S9" s="8"/>
      <c r="T9" s="8"/>
      <c r="U9" s="8"/>
      <c r="V9" s="8"/>
      <c r="W9" s="8"/>
      <c r="X9" s="21"/>
      <c r="Y9" s="8"/>
      <c r="Z9" s="8"/>
      <c r="AA9" s="8"/>
      <c r="AB9" s="8"/>
      <c r="AC9" s="8"/>
      <c r="AD9" s="8"/>
      <c r="AE9" s="8"/>
      <c r="AF9" s="8"/>
      <c r="AG9" s="8"/>
      <c r="AH9" s="8"/>
      <c r="AI9" s="21"/>
      <c r="AJ9" s="21"/>
      <c r="AK9" s="8"/>
      <c r="AL9" s="8"/>
      <c r="AM9" s="8"/>
      <c r="AN9" s="8"/>
      <c r="AO9" s="8"/>
      <c r="AP9" s="8"/>
      <c r="AQ9" s="8"/>
      <c r="AR9" s="8"/>
      <c r="AS9" s="8"/>
      <c r="AT9" s="8"/>
      <c r="AU9" s="8"/>
      <c r="AV9" s="8"/>
      <c r="AW9" s="21"/>
      <c r="AX9" s="21"/>
      <c r="AY9" s="8"/>
      <c r="AZ9" s="8"/>
      <c r="BA9" s="21"/>
      <c r="BB9" s="21"/>
      <c r="BC9" s="8"/>
      <c r="BD9" s="8"/>
      <c r="BE9" s="21"/>
      <c r="BF9" s="21"/>
      <c r="BG9" s="8"/>
      <c r="BH9" s="21"/>
      <c r="BI9" s="21"/>
      <c r="BJ9" s="21"/>
      <c r="BK9" s="21"/>
      <c r="BL9" s="21"/>
      <c r="BM9" s="8"/>
    </row>
    <row r="10" spans="1:83" ht="13.5" thickBot="1" x14ac:dyDescent="0.3">
      <c r="B10" s="6"/>
      <c r="C10" s="6"/>
      <c r="D10" s="6"/>
      <c r="E10" s="6"/>
      <c r="F10" s="6"/>
      <c r="G10" s="6"/>
      <c r="H10" s="6"/>
      <c r="I10" s="6"/>
      <c r="J10" s="6"/>
      <c r="K10" s="6"/>
      <c r="L10" s="6"/>
      <c r="M10" s="6"/>
      <c r="N10" s="6"/>
      <c r="O10" s="6"/>
      <c r="P10" s="6"/>
      <c r="Q10" s="6"/>
      <c r="R10" s="6"/>
      <c r="S10" s="6"/>
      <c r="T10" s="6"/>
      <c r="U10" s="6"/>
      <c r="V10" s="6"/>
      <c r="W10" s="6"/>
      <c r="X10" s="30"/>
      <c r="Y10" s="6"/>
      <c r="Z10" s="6"/>
      <c r="AA10" s="6"/>
      <c r="AB10" s="6"/>
      <c r="AC10" s="6"/>
      <c r="AD10" s="6"/>
      <c r="AE10" s="6"/>
      <c r="AF10" s="6"/>
      <c r="AG10" s="6"/>
      <c r="AH10" s="6"/>
      <c r="AI10" s="30"/>
      <c r="AJ10" s="30"/>
      <c r="AK10" s="6"/>
      <c r="AL10" s="6"/>
      <c r="AM10" s="6"/>
      <c r="AN10" s="6"/>
      <c r="AO10" s="6"/>
      <c r="AP10" s="6"/>
      <c r="AQ10" s="6"/>
      <c r="AR10" s="6"/>
      <c r="AS10" s="6"/>
      <c r="AT10" s="6"/>
      <c r="AU10" s="6"/>
      <c r="AV10" s="6"/>
      <c r="AW10" s="30"/>
      <c r="AX10" s="30"/>
      <c r="AY10" s="6"/>
      <c r="AZ10" s="6"/>
      <c r="BA10" s="30"/>
      <c r="BB10" s="30"/>
      <c r="BC10" s="6"/>
      <c r="BD10" s="6"/>
      <c r="BE10" s="30"/>
      <c r="BF10" s="30"/>
      <c r="BG10" s="6"/>
      <c r="BH10" s="30"/>
      <c r="BI10" s="30"/>
      <c r="BJ10" s="30"/>
      <c r="BK10" s="30"/>
      <c r="BL10" s="30"/>
      <c r="BM10" s="6"/>
    </row>
    <row r="11" spans="1:83" ht="13.5" thickBot="1" x14ac:dyDescent="0.3">
      <c r="A11" s="3" t="s">
        <v>32</v>
      </c>
      <c r="E11" s="133" t="s">
        <v>398</v>
      </c>
      <c r="F11" s="134"/>
    </row>
    <row r="12" spans="1:83" ht="13.5" thickBot="1" x14ac:dyDescent="0.3">
      <c r="A12" s="3" t="s">
        <v>33</v>
      </c>
      <c r="E12" s="136" t="s">
        <v>513</v>
      </c>
      <c r="F12" s="137"/>
    </row>
    <row r="13" spans="1:83" x14ac:dyDescent="0.25">
      <c r="B13" s="6"/>
      <c r="C13" s="6"/>
      <c r="D13" s="6"/>
      <c r="E13" s="6"/>
      <c r="F13" s="6"/>
      <c r="G13" s="6"/>
      <c r="H13" s="6"/>
      <c r="I13" s="6"/>
      <c r="J13" s="6"/>
      <c r="K13" s="6"/>
      <c r="L13" s="6"/>
      <c r="M13" s="6"/>
      <c r="N13" s="6"/>
      <c r="O13" s="6"/>
      <c r="P13" s="6"/>
      <c r="Q13" s="6"/>
      <c r="R13" s="6"/>
      <c r="S13" s="6"/>
      <c r="T13" s="6"/>
      <c r="U13" s="6"/>
      <c r="V13" s="6"/>
      <c r="W13" s="6"/>
      <c r="X13" s="30"/>
      <c r="Y13" s="6"/>
      <c r="Z13" s="6"/>
      <c r="AA13" s="6"/>
      <c r="AB13" s="6"/>
      <c r="AC13" s="6"/>
      <c r="AD13" s="6"/>
      <c r="AE13" s="6"/>
      <c r="AF13" s="6"/>
      <c r="AG13" s="6"/>
      <c r="AH13" s="6"/>
      <c r="AI13" s="30"/>
      <c r="AJ13" s="30"/>
      <c r="AK13" s="6"/>
      <c r="AL13" s="6"/>
      <c r="AM13" s="6"/>
      <c r="AN13" s="6"/>
      <c r="AO13" s="6"/>
      <c r="AP13" s="6"/>
      <c r="AQ13" s="6"/>
      <c r="AR13" s="6"/>
      <c r="AS13" s="6"/>
      <c r="AT13" s="6"/>
      <c r="AU13" s="6"/>
      <c r="AV13" s="6"/>
      <c r="AW13" s="30"/>
      <c r="AX13" s="30"/>
      <c r="AY13" s="6"/>
      <c r="AZ13" s="6"/>
      <c r="BA13" s="30"/>
      <c r="BB13" s="30"/>
      <c r="BC13" s="6"/>
      <c r="BD13" s="6"/>
      <c r="BE13" s="30"/>
      <c r="BF13" s="30"/>
      <c r="BG13" s="6"/>
      <c r="BH13" s="30"/>
      <c r="BI13" s="30"/>
      <c r="BJ13" s="30"/>
      <c r="BK13" s="30"/>
      <c r="BL13" s="30"/>
    </row>
    <row r="14" spans="1:83" ht="13.5" thickBot="1" x14ac:dyDescent="0.3">
      <c r="A14" s="7" t="s">
        <v>81</v>
      </c>
      <c r="B14" s="201"/>
      <c r="C14" s="201"/>
      <c r="D14" s="201"/>
      <c r="E14" s="201"/>
      <c r="F14" s="201"/>
      <c r="G14" s="201"/>
      <c r="H14" s="201"/>
      <c r="I14" s="201"/>
      <c r="J14" s="201"/>
      <c r="K14" s="201"/>
      <c r="L14" s="201"/>
      <c r="M14" s="201"/>
      <c r="N14" s="201"/>
      <c r="O14" s="201"/>
      <c r="P14" s="201"/>
      <c r="Q14" s="201"/>
      <c r="R14" s="201"/>
      <c r="S14" s="201"/>
      <c r="T14" s="201"/>
      <c r="U14" s="201"/>
      <c r="V14" s="201"/>
      <c r="W14" s="201"/>
      <c r="X14" s="25"/>
      <c r="Y14" s="201"/>
      <c r="Z14" s="201"/>
      <c r="AA14" s="201"/>
      <c r="AB14" s="201"/>
      <c r="AC14" s="201"/>
      <c r="AD14" s="201"/>
      <c r="AE14" s="201"/>
      <c r="AF14" s="201"/>
      <c r="AG14" s="201"/>
      <c r="AH14" s="201"/>
      <c r="AI14" s="25"/>
      <c r="AJ14" s="25"/>
      <c r="AK14" s="201"/>
      <c r="AL14" s="201"/>
      <c r="AM14" s="201"/>
      <c r="AN14" s="201"/>
      <c r="AO14" s="201"/>
      <c r="AP14" s="201"/>
      <c r="AQ14" s="201"/>
      <c r="AR14" s="201"/>
      <c r="AS14" s="201"/>
      <c r="AT14" s="201"/>
      <c r="AU14" s="201"/>
      <c r="AV14" s="201"/>
      <c r="AW14" s="25"/>
      <c r="AX14" s="25"/>
      <c r="AY14" s="201"/>
      <c r="AZ14" s="201"/>
      <c r="BA14" s="25"/>
      <c r="BB14" s="25"/>
      <c r="BC14" s="201"/>
      <c r="BD14" s="201"/>
      <c r="BE14" s="25"/>
      <c r="BF14" s="25"/>
      <c r="BG14" s="201"/>
      <c r="BH14" s="25"/>
      <c r="BI14" s="25"/>
      <c r="BJ14" s="25"/>
      <c r="BK14" s="25"/>
      <c r="BL14" s="25"/>
      <c r="BM14" s="201"/>
      <c r="BN14" s="201"/>
      <c r="BO14" s="201"/>
      <c r="BP14" s="201"/>
      <c r="BQ14" s="201"/>
      <c r="BR14" s="201"/>
      <c r="BS14" s="201"/>
      <c r="BT14" s="201"/>
      <c r="BU14" s="25"/>
      <c r="BV14" s="25"/>
      <c r="BW14" s="201"/>
      <c r="BX14" s="201"/>
      <c r="BY14" s="201"/>
    </row>
    <row r="15" spans="1:83" ht="30.95" customHeight="1" thickBot="1" x14ac:dyDescent="0.3">
      <c r="A15" s="138" t="s">
        <v>16</v>
      </c>
      <c r="B15" s="202" t="s">
        <v>176</v>
      </c>
      <c r="C15" s="203"/>
      <c r="D15" s="203"/>
      <c r="E15" s="203"/>
      <c r="F15" s="203"/>
      <c r="G15" s="203"/>
      <c r="H15" s="203"/>
      <c r="I15" s="203"/>
      <c r="J15" s="203"/>
      <c r="K15" s="203"/>
      <c r="L15" s="203"/>
      <c r="M15" s="203"/>
      <c r="N15" s="203"/>
      <c r="O15" s="203"/>
      <c r="P15" s="203"/>
      <c r="Q15" s="203"/>
      <c r="R15" s="203"/>
      <c r="S15" s="203"/>
      <c r="T15" s="203"/>
      <c r="U15" s="203"/>
      <c r="V15" s="203"/>
      <c r="W15" s="203"/>
      <c r="X15" s="204"/>
      <c r="Y15" s="205" t="s">
        <v>82</v>
      </c>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7"/>
      <c r="BM15" s="208" t="s">
        <v>83</v>
      </c>
      <c r="BN15" s="209"/>
      <c r="BO15" s="209"/>
      <c r="BP15" s="209"/>
      <c r="BQ15" s="209"/>
      <c r="BR15" s="209"/>
      <c r="BS15" s="209"/>
      <c r="BT15" s="209"/>
      <c r="BU15" s="209"/>
      <c r="BV15" s="209"/>
      <c r="BW15" s="209"/>
      <c r="BX15" s="209"/>
      <c r="BY15" s="210"/>
      <c r="BZ15" s="211" t="s">
        <v>90</v>
      </c>
      <c r="CA15" s="212"/>
      <c r="CB15" s="212"/>
      <c r="CC15" s="212"/>
      <c r="CD15" s="212"/>
      <c r="CE15" s="213"/>
    </row>
    <row r="16" spans="1:83" ht="30.95" customHeight="1" x14ac:dyDescent="0.25">
      <c r="A16" s="139"/>
      <c r="B16" s="214" t="s">
        <v>48</v>
      </c>
      <c r="C16" s="215"/>
      <c r="D16" s="215"/>
      <c r="E16" s="215"/>
      <c r="F16" s="215"/>
      <c r="G16" s="215"/>
      <c r="H16" s="216"/>
      <c r="I16" s="217" t="s">
        <v>38</v>
      </c>
      <c r="J16" s="218"/>
      <c r="K16" s="218"/>
      <c r="L16" s="219"/>
      <c r="M16" s="220" t="s">
        <v>45</v>
      </c>
      <c r="N16" s="221"/>
      <c r="O16" s="221"/>
      <c r="P16" s="222"/>
      <c r="Q16" s="214" t="s">
        <v>28</v>
      </c>
      <c r="R16" s="215"/>
      <c r="S16" s="215"/>
      <c r="T16" s="215"/>
      <c r="U16" s="215"/>
      <c r="V16" s="215"/>
      <c r="W16" s="215"/>
      <c r="X16" s="216"/>
      <c r="Y16" s="223"/>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5"/>
      <c r="BM16" s="226"/>
      <c r="BN16" s="227"/>
      <c r="BO16" s="227"/>
      <c r="BP16" s="227"/>
      <c r="BQ16" s="227"/>
      <c r="BR16" s="227"/>
      <c r="BS16" s="227"/>
      <c r="BT16" s="227"/>
      <c r="BU16" s="227"/>
      <c r="BV16" s="227"/>
      <c r="BW16" s="227"/>
      <c r="BX16" s="227"/>
      <c r="BY16" s="228"/>
      <c r="BZ16" s="229"/>
      <c r="CA16" s="230"/>
      <c r="CB16" s="230"/>
      <c r="CC16" s="230"/>
      <c r="CD16" s="230"/>
      <c r="CE16" s="231"/>
    </row>
    <row r="17" spans="1:83" ht="26.1" customHeight="1" thickBot="1" x14ac:dyDescent="0.3">
      <c r="A17" s="139"/>
      <c r="B17" s="232"/>
      <c r="C17" s="233"/>
      <c r="D17" s="233"/>
      <c r="E17" s="233"/>
      <c r="F17" s="233"/>
      <c r="G17" s="233"/>
      <c r="H17" s="234"/>
      <c r="I17" s="235"/>
      <c r="J17" s="236"/>
      <c r="K17" s="236"/>
      <c r="L17" s="237"/>
      <c r="M17" s="238"/>
      <c r="N17" s="239"/>
      <c r="O17" s="239"/>
      <c r="P17" s="240"/>
      <c r="Q17" s="232"/>
      <c r="R17" s="233"/>
      <c r="S17" s="233"/>
      <c r="T17" s="233"/>
      <c r="U17" s="233"/>
      <c r="V17" s="233"/>
      <c r="W17" s="233"/>
      <c r="X17" s="234"/>
      <c r="Y17" s="241"/>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V17" s="242"/>
      <c r="AW17" s="242"/>
      <c r="AX17" s="242"/>
      <c r="AY17" s="242"/>
      <c r="AZ17" s="242"/>
      <c r="BA17" s="242"/>
      <c r="BB17" s="242"/>
      <c r="BC17" s="242"/>
      <c r="BD17" s="242"/>
      <c r="BE17" s="242"/>
      <c r="BF17" s="242"/>
      <c r="BG17" s="242"/>
      <c r="BH17" s="242"/>
      <c r="BI17" s="242"/>
      <c r="BJ17" s="242"/>
      <c r="BK17" s="242"/>
      <c r="BL17" s="243"/>
      <c r="BM17" s="226"/>
      <c r="BN17" s="227"/>
      <c r="BO17" s="227"/>
      <c r="BP17" s="227"/>
      <c r="BQ17" s="227"/>
      <c r="BR17" s="227"/>
      <c r="BS17" s="227"/>
      <c r="BT17" s="227"/>
      <c r="BU17" s="227"/>
      <c r="BV17" s="227"/>
      <c r="BW17" s="227"/>
      <c r="BX17" s="227"/>
      <c r="BY17" s="228"/>
      <c r="BZ17" s="229"/>
      <c r="CA17" s="230"/>
      <c r="CB17" s="230"/>
      <c r="CC17" s="230"/>
      <c r="CD17" s="230"/>
      <c r="CE17" s="231"/>
    </row>
    <row r="18" spans="1:83" x14ac:dyDescent="0.25">
      <c r="A18" s="139"/>
      <c r="B18" s="232"/>
      <c r="C18" s="233"/>
      <c r="D18" s="233"/>
      <c r="E18" s="233"/>
      <c r="F18" s="233"/>
      <c r="G18" s="233"/>
      <c r="H18" s="234"/>
      <c r="I18" s="235"/>
      <c r="J18" s="236"/>
      <c r="K18" s="236"/>
      <c r="L18" s="237"/>
      <c r="M18" s="238"/>
      <c r="N18" s="239"/>
      <c r="O18" s="239"/>
      <c r="P18" s="240"/>
      <c r="Q18" s="232"/>
      <c r="R18" s="233"/>
      <c r="S18" s="233"/>
      <c r="T18" s="233"/>
      <c r="U18" s="233"/>
      <c r="V18" s="233"/>
      <c r="W18" s="233"/>
      <c r="X18" s="234"/>
      <c r="Y18" s="244" t="s">
        <v>75</v>
      </c>
      <c r="Z18" s="245"/>
      <c r="AA18" s="245"/>
      <c r="AB18" s="245"/>
      <c r="AC18" s="245"/>
      <c r="AD18" s="245"/>
      <c r="AE18" s="245"/>
      <c r="AF18" s="245"/>
      <c r="AG18" s="245"/>
      <c r="AH18" s="245"/>
      <c r="AI18" s="245"/>
      <c r="AJ18" s="245"/>
      <c r="AK18" s="246"/>
      <c r="AL18" s="247" t="s">
        <v>174</v>
      </c>
      <c r="AM18" s="248"/>
      <c r="AN18" s="248"/>
      <c r="AO18" s="248"/>
      <c r="AP18" s="248"/>
      <c r="AQ18" s="248"/>
      <c r="AR18" s="248"/>
      <c r="AS18" s="248"/>
      <c r="AT18" s="248"/>
      <c r="AU18" s="248"/>
      <c r="AV18" s="248"/>
      <c r="AW18" s="248"/>
      <c r="AX18" s="248"/>
      <c r="AY18" s="248"/>
      <c r="AZ18" s="248"/>
      <c r="BA18" s="248"/>
      <c r="BB18" s="249"/>
      <c r="BC18" s="247" t="s">
        <v>76</v>
      </c>
      <c r="BD18" s="248"/>
      <c r="BE18" s="248"/>
      <c r="BF18" s="248"/>
      <c r="BG18" s="248"/>
      <c r="BH18" s="249"/>
      <c r="BI18" s="250" t="s">
        <v>77</v>
      </c>
      <c r="BJ18" s="251" t="s">
        <v>78</v>
      </c>
      <c r="BK18" s="252"/>
      <c r="BL18" s="253"/>
      <c r="BM18" s="226" t="s">
        <v>1</v>
      </c>
      <c r="BN18" s="227" t="s">
        <v>17</v>
      </c>
      <c r="BO18" s="254" t="s">
        <v>21</v>
      </c>
      <c r="BP18" s="254"/>
      <c r="BQ18" s="254"/>
      <c r="BR18" s="254" t="s">
        <v>24</v>
      </c>
      <c r="BS18" s="254"/>
      <c r="BT18" s="227" t="s">
        <v>42</v>
      </c>
      <c r="BU18" s="255" t="s">
        <v>40</v>
      </c>
      <c r="BV18" s="255" t="s">
        <v>41</v>
      </c>
      <c r="BW18" s="254" t="s">
        <v>27</v>
      </c>
      <c r="BX18" s="254"/>
      <c r="BY18" s="256"/>
      <c r="BZ18" s="229"/>
      <c r="CA18" s="230"/>
      <c r="CB18" s="230"/>
      <c r="CC18" s="230"/>
      <c r="CD18" s="230"/>
      <c r="CE18" s="231"/>
    </row>
    <row r="19" spans="1:83" x14ac:dyDescent="0.25">
      <c r="A19" s="139"/>
      <c r="B19" s="232"/>
      <c r="C19" s="233"/>
      <c r="D19" s="233"/>
      <c r="E19" s="233"/>
      <c r="F19" s="233"/>
      <c r="G19" s="233"/>
      <c r="H19" s="234"/>
      <c r="I19" s="235" t="s">
        <v>36</v>
      </c>
      <c r="J19" s="236" t="s">
        <v>37</v>
      </c>
      <c r="K19" s="236"/>
      <c r="L19" s="237" t="s">
        <v>43</v>
      </c>
      <c r="M19" s="238" t="s">
        <v>44</v>
      </c>
      <c r="N19" s="239" t="s">
        <v>30</v>
      </c>
      <c r="O19" s="239" t="s">
        <v>46</v>
      </c>
      <c r="P19" s="240" t="s">
        <v>47</v>
      </c>
      <c r="Q19" s="232" t="s">
        <v>29</v>
      </c>
      <c r="R19" s="233" t="s">
        <v>37</v>
      </c>
      <c r="S19" s="233"/>
      <c r="T19" s="233" t="s">
        <v>52</v>
      </c>
      <c r="U19" s="233" t="s">
        <v>49</v>
      </c>
      <c r="V19" s="233" t="s">
        <v>51</v>
      </c>
      <c r="W19" s="233" t="s">
        <v>2</v>
      </c>
      <c r="X19" s="257" t="s">
        <v>50</v>
      </c>
      <c r="Y19" s="258" t="s">
        <v>53</v>
      </c>
      <c r="Z19" s="259" t="s">
        <v>3</v>
      </c>
      <c r="AA19" s="259" t="s">
        <v>54</v>
      </c>
      <c r="AB19" s="259" t="s">
        <v>9</v>
      </c>
      <c r="AC19" s="259" t="s">
        <v>55</v>
      </c>
      <c r="AD19" s="259" t="s">
        <v>56</v>
      </c>
      <c r="AE19" s="259" t="s">
        <v>11</v>
      </c>
      <c r="AF19" s="259" t="s">
        <v>4</v>
      </c>
      <c r="AG19" s="259" t="s">
        <v>5</v>
      </c>
      <c r="AH19" s="259" t="s">
        <v>57</v>
      </c>
      <c r="AI19" s="260" t="s">
        <v>58</v>
      </c>
      <c r="AJ19" s="260" t="s">
        <v>59</v>
      </c>
      <c r="AK19" s="261" t="s">
        <v>60</v>
      </c>
      <c r="AL19" s="262" t="s">
        <v>61</v>
      </c>
      <c r="AM19" s="263" t="s">
        <v>62</v>
      </c>
      <c r="AN19" s="263" t="s">
        <v>63</v>
      </c>
      <c r="AO19" s="263" t="s">
        <v>55</v>
      </c>
      <c r="AP19" s="263" t="s">
        <v>10</v>
      </c>
      <c r="AQ19" s="263" t="s">
        <v>65</v>
      </c>
      <c r="AR19" s="263"/>
      <c r="AS19" s="263" t="s">
        <v>66</v>
      </c>
      <c r="AT19" s="263"/>
      <c r="AU19" s="263" t="s">
        <v>69</v>
      </c>
      <c r="AV19" s="263"/>
      <c r="AW19" s="263"/>
      <c r="AX19" s="263"/>
      <c r="AY19" s="263" t="s">
        <v>70</v>
      </c>
      <c r="AZ19" s="263"/>
      <c r="BA19" s="263"/>
      <c r="BB19" s="264"/>
      <c r="BC19" s="262" t="s">
        <v>73</v>
      </c>
      <c r="BD19" s="263"/>
      <c r="BE19" s="263"/>
      <c r="BF19" s="263" t="s">
        <v>74</v>
      </c>
      <c r="BG19" s="263"/>
      <c r="BH19" s="264"/>
      <c r="BI19" s="265"/>
      <c r="BJ19" s="266" t="s">
        <v>35</v>
      </c>
      <c r="BK19" s="267"/>
      <c r="BL19" s="268"/>
      <c r="BM19" s="226"/>
      <c r="BN19" s="227"/>
      <c r="BO19" s="254"/>
      <c r="BP19" s="254"/>
      <c r="BQ19" s="254"/>
      <c r="BR19" s="254"/>
      <c r="BS19" s="254"/>
      <c r="BT19" s="227"/>
      <c r="BU19" s="255"/>
      <c r="BV19" s="255"/>
      <c r="BW19" s="254"/>
      <c r="BX19" s="254"/>
      <c r="BY19" s="256"/>
      <c r="BZ19" s="229"/>
      <c r="CA19" s="230"/>
      <c r="CB19" s="230"/>
      <c r="CC19" s="230"/>
      <c r="CD19" s="230"/>
      <c r="CE19" s="231"/>
    </row>
    <row r="20" spans="1:83" ht="39" thickBot="1" x14ac:dyDescent="0.3">
      <c r="A20" s="140"/>
      <c r="B20" s="269" t="s">
        <v>6</v>
      </c>
      <c r="C20" s="270" t="s">
        <v>7</v>
      </c>
      <c r="D20" s="270" t="s">
        <v>0</v>
      </c>
      <c r="E20" s="270" t="s">
        <v>1</v>
      </c>
      <c r="F20" s="270" t="s">
        <v>2</v>
      </c>
      <c r="G20" s="270" t="s">
        <v>8</v>
      </c>
      <c r="H20" s="271" t="s">
        <v>43</v>
      </c>
      <c r="I20" s="272"/>
      <c r="J20" s="273" t="s">
        <v>18</v>
      </c>
      <c r="K20" s="273" t="s">
        <v>19</v>
      </c>
      <c r="L20" s="274"/>
      <c r="M20" s="275"/>
      <c r="N20" s="276"/>
      <c r="O20" s="276"/>
      <c r="P20" s="277"/>
      <c r="Q20" s="278"/>
      <c r="R20" s="270" t="s">
        <v>18</v>
      </c>
      <c r="S20" s="270" t="s">
        <v>19</v>
      </c>
      <c r="T20" s="279"/>
      <c r="U20" s="279"/>
      <c r="V20" s="279"/>
      <c r="W20" s="279"/>
      <c r="X20" s="280"/>
      <c r="Y20" s="281"/>
      <c r="Z20" s="282"/>
      <c r="AA20" s="282"/>
      <c r="AB20" s="282"/>
      <c r="AC20" s="282"/>
      <c r="AD20" s="282"/>
      <c r="AE20" s="282"/>
      <c r="AF20" s="282"/>
      <c r="AG20" s="282"/>
      <c r="AH20" s="282"/>
      <c r="AI20" s="283"/>
      <c r="AJ20" s="283"/>
      <c r="AK20" s="284"/>
      <c r="AL20" s="285"/>
      <c r="AM20" s="286"/>
      <c r="AN20" s="286"/>
      <c r="AO20" s="286"/>
      <c r="AP20" s="286"/>
      <c r="AQ20" s="287" t="s">
        <v>64</v>
      </c>
      <c r="AR20" s="287" t="s">
        <v>11</v>
      </c>
      <c r="AS20" s="287" t="s">
        <v>12</v>
      </c>
      <c r="AT20" s="287" t="s">
        <v>11</v>
      </c>
      <c r="AU20" s="287" t="s">
        <v>67</v>
      </c>
      <c r="AV20" s="287" t="s">
        <v>68</v>
      </c>
      <c r="AW20" s="288" t="s">
        <v>13</v>
      </c>
      <c r="AX20" s="288" t="s">
        <v>14</v>
      </c>
      <c r="AY20" s="287" t="s">
        <v>67</v>
      </c>
      <c r="AZ20" s="287" t="s">
        <v>68</v>
      </c>
      <c r="BA20" s="288" t="s">
        <v>13</v>
      </c>
      <c r="BB20" s="289" t="s">
        <v>14</v>
      </c>
      <c r="BC20" s="290" t="s">
        <v>71</v>
      </c>
      <c r="BD20" s="287" t="s">
        <v>72</v>
      </c>
      <c r="BE20" s="288" t="s">
        <v>34</v>
      </c>
      <c r="BF20" s="288" t="s">
        <v>71</v>
      </c>
      <c r="BG20" s="287" t="s">
        <v>72</v>
      </c>
      <c r="BH20" s="289" t="s">
        <v>34</v>
      </c>
      <c r="BI20" s="291"/>
      <c r="BJ20" s="292" t="s">
        <v>39</v>
      </c>
      <c r="BK20" s="288" t="s">
        <v>79</v>
      </c>
      <c r="BL20" s="289" t="s">
        <v>80</v>
      </c>
      <c r="BM20" s="293"/>
      <c r="BN20" s="294"/>
      <c r="BO20" s="295" t="s">
        <v>18</v>
      </c>
      <c r="BP20" s="295" t="s">
        <v>19</v>
      </c>
      <c r="BQ20" s="295" t="s">
        <v>20</v>
      </c>
      <c r="BR20" s="295" t="s">
        <v>22</v>
      </c>
      <c r="BS20" s="296" t="s">
        <v>23</v>
      </c>
      <c r="BT20" s="294"/>
      <c r="BU20" s="297"/>
      <c r="BV20" s="297"/>
      <c r="BW20" s="295" t="s">
        <v>18</v>
      </c>
      <c r="BX20" s="295" t="s">
        <v>26</v>
      </c>
      <c r="BY20" s="298" t="s">
        <v>25</v>
      </c>
      <c r="BZ20" s="299" t="s">
        <v>84</v>
      </c>
      <c r="CA20" s="300" t="s">
        <v>85</v>
      </c>
      <c r="CB20" s="301" t="s">
        <v>86</v>
      </c>
      <c r="CC20" s="301" t="s">
        <v>87</v>
      </c>
      <c r="CD20" s="301" t="s">
        <v>88</v>
      </c>
      <c r="CE20" s="302" t="s">
        <v>89</v>
      </c>
    </row>
    <row r="21" spans="1:83" s="6" customFormat="1" ht="39" thickBot="1" x14ac:dyDescent="0.3">
      <c r="A21" s="10" t="s">
        <v>91</v>
      </c>
      <c r="B21" s="11" t="s">
        <v>92</v>
      </c>
      <c r="C21" s="11" t="s">
        <v>93</v>
      </c>
      <c r="D21" s="12" t="s">
        <v>94</v>
      </c>
      <c r="E21" s="11" t="s">
        <v>95</v>
      </c>
      <c r="F21" s="11" t="s">
        <v>96</v>
      </c>
      <c r="G21" s="11" t="s">
        <v>97</v>
      </c>
      <c r="H21" s="11" t="s">
        <v>98</v>
      </c>
      <c r="I21" s="11" t="s">
        <v>99</v>
      </c>
      <c r="J21" s="11" t="s">
        <v>100</v>
      </c>
      <c r="K21" s="11" t="s">
        <v>101</v>
      </c>
      <c r="L21" s="11" t="s">
        <v>102</v>
      </c>
      <c r="M21" s="11" t="s">
        <v>103</v>
      </c>
      <c r="N21" s="11" t="s">
        <v>104</v>
      </c>
      <c r="O21" s="11" t="s">
        <v>105</v>
      </c>
      <c r="P21" s="11" t="s">
        <v>106</v>
      </c>
      <c r="Q21" s="11" t="s">
        <v>107</v>
      </c>
      <c r="R21" s="11" t="s">
        <v>108</v>
      </c>
      <c r="S21" s="11" t="s">
        <v>109</v>
      </c>
      <c r="T21" s="11" t="s">
        <v>110</v>
      </c>
      <c r="U21" s="11" t="s">
        <v>111</v>
      </c>
      <c r="V21" s="11" t="s">
        <v>112</v>
      </c>
      <c r="W21" s="11" t="s">
        <v>113</v>
      </c>
      <c r="X21" s="15" t="s">
        <v>116</v>
      </c>
      <c r="Y21" s="11" t="s">
        <v>114</v>
      </c>
      <c r="Z21" s="11" t="s">
        <v>115</v>
      </c>
      <c r="AA21" s="11" t="s">
        <v>117</v>
      </c>
      <c r="AB21" s="11" t="s">
        <v>118</v>
      </c>
      <c r="AC21" s="11" t="s">
        <v>119</v>
      </c>
      <c r="AD21" s="11" t="s">
        <v>120</v>
      </c>
      <c r="AE21" s="11" t="s">
        <v>121</v>
      </c>
      <c r="AF21" s="11" t="s">
        <v>122</v>
      </c>
      <c r="AG21" s="11" t="s">
        <v>123</v>
      </c>
      <c r="AH21" s="11" t="s">
        <v>124</v>
      </c>
      <c r="AI21" s="15" t="s">
        <v>125</v>
      </c>
      <c r="AJ21" s="15" t="s">
        <v>126</v>
      </c>
      <c r="AK21" s="11" t="s">
        <v>127</v>
      </c>
      <c r="AL21" s="11" t="s">
        <v>128</v>
      </c>
      <c r="AM21" s="11" t="s">
        <v>129</v>
      </c>
      <c r="AN21" s="11" t="s">
        <v>130</v>
      </c>
      <c r="AO21" s="11" t="s">
        <v>131</v>
      </c>
      <c r="AP21" s="11" t="s">
        <v>132</v>
      </c>
      <c r="AQ21" s="11" t="s">
        <v>173</v>
      </c>
      <c r="AR21" s="11" t="s">
        <v>133</v>
      </c>
      <c r="AS21" s="11" t="s">
        <v>134</v>
      </c>
      <c r="AT21" s="11" t="s">
        <v>135</v>
      </c>
      <c r="AU21" s="11" t="s">
        <v>136</v>
      </c>
      <c r="AV21" s="11" t="s">
        <v>137</v>
      </c>
      <c r="AW21" s="15" t="s">
        <v>138</v>
      </c>
      <c r="AX21" s="15" t="s">
        <v>139</v>
      </c>
      <c r="AY21" s="11" t="s">
        <v>140</v>
      </c>
      <c r="AZ21" s="11" t="s">
        <v>141</v>
      </c>
      <c r="BA21" s="15" t="s">
        <v>142</v>
      </c>
      <c r="BB21" s="15" t="s">
        <v>169</v>
      </c>
      <c r="BC21" s="11" t="s">
        <v>143</v>
      </c>
      <c r="BD21" s="11" t="s">
        <v>144</v>
      </c>
      <c r="BE21" s="15" t="s">
        <v>145</v>
      </c>
      <c r="BF21" s="15" t="s">
        <v>146</v>
      </c>
      <c r="BG21" s="11" t="s">
        <v>147</v>
      </c>
      <c r="BH21" s="15" t="s">
        <v>148</v>
      </c>
      <c r="BI21" s="23" t="s">
        <v>170</v>
      </c>
      <c r="BJ21" s="15" t="s">
        <v>149</v>
      </c>
      <c r="BK21" s="15" t="s">
        <v>150</v>
      </c>
      <c r="BL21" s="24" t="s">
        <v>172</v>
      </c>
      <c r="BM21" s="13" t="s">
        <v>151</v>
      </c>
      <c r="BN21" s="13" t="s">
        <v>152</v>
      </c>
      <c r="BO21" s="13" t="s">
        <v>153</v>
      </c>
      <c r="BP21" s="13" t="s">
        <v>154</v>
      </c>
      <c r="BQ21" s="13" t="s">
        <v>155</v>
      </c>
      <c r="BR21" s="13" t="s">
        <v>156</v>
      </c>
      <c r="BS21" s="13" t="s">
        <v>157</v>
      </c>
      <c r="BT21" s="13" t="s">
        <v>158</v>
      </c>
      <c r="BU21" s="26" t="s">
        <v>159</v>
      </c>
      <c r="BV21" s="26" t="s">
        <v>160</v>
      </c>
      <c r="BW21" s="13" t="s">
        <v>161</v>
      </c>
      <c r="BX21" s="13" t="s">
        <v>162</v>
      </c>
      <c r="BY21" s="13" t="s">
        <v>163</v>
      </c>
      <c r="BZ21" s="13" t="s">
        <v>164</v>
      </c>
      <c r="CA21" s="13" t="s">
        <v>165</v>
      </c>
      <c r="CB21" s="13" t="s">
        <v>166</v>
      </c>
      <c r="CC21" s="13" t="s">
        <v>167</v>
      </c>
      <c r="CD21" s="13" t="s">
        <v>168</v>
      </c>
      <c r="CE21" s="14" t="s">
        <v>171</v>
      </c>
    </row>
    <row r="22" spans="1:83" ht="12.75" customHeight="1" thickBot="1" x14ac:dyDescent="0.3">
      <c r="A22" s="141">
        <v>1</v>
      </c>
      <c r="B22" s="142" t="s">
        <v>180</v>
      </c>
      <c r="C22" s="143" t="s">
        <v>181</v>
      </c>
      <c r="D22" s="142" t="s">
        <v>182</v>
      </c>
      <c r="E22" s="142" t="s">
        <v>183</v>
      </c>
      <c r="F22" s="145" t="s">
        <v>184</v>
      </c>
      <c r="G22" s="147" t="s">
        <v>185</v>
      </c>
      <c r="H22" s="147" t="s">
        <v>185</v>
      </c>
      <c r="I22" s="147" t="s">
        <v>185</v>
      </c>
      <c r="J22" s="147" t="s">
        <v>185</v>
      </c>
      <c r="K22" s="147" t="s">
        <v>185</v>
      </c>
      <c r="L22" s="147" t="s">
        <v>185</v>
      </c>
      <c r="M22" s="147" t="s">
        <v>181</v>
      </c>
      <c r="N22" s="147" t="s">
        <v>186</v>
      </c>
      <c r="O22" s="147">
        <v>13035</v>
      </c>
      <c r="P22" s="147">
        <v>13035</v>
      </c>
      <c r="Q22" s="148"/>
      <c r="R22" s="148"/>
      <c r="S22" s="148"/>
      <c r="T22" s="148"/>
      <c r="U22" s="148"/>
      <c r="V22" s="148"/>
      <c r="W22" s="148"/>
      <c r="X22" s="149"/>
      <c r="Y22" s="142" t="s">
        <v>187</v>
      </c>
      <c r="Z22" s="150" t="s">
        <v>188</v>
      </c>
      <c r="AA22" s="142" t="s">
        <v>189</v>
      </c>
      <c r="AB22" s="159">
        <v>44320</v>
      </c>
      <c r="AC22" s="147">
        <v>13039</v>
      </c>
      <c r="AD22" s="155">
        <v>44290</v>
      </c>
      <c r="AE22" s="155">
        <v>44655</v>
      </c>
      <c r="AF22" s="148">
        <v>1500</v>
      </c>
      <c r="AG22" s="148" t="s">
        <v>190</v>
      </c>
      <c r="AH22" s="148"/>
      <c r="AI22" s="149"/>
      <c r="AJ22" s="149"/>
      <c r="AK22" s="153">
        <v>23115</v>
      </c>
      <c r="AL22" s="35" t="s">
        <v>195</v>
      </c>
      <c r="AM22" s="35" t="s">
        <v>191</v>
      </c>
      <c r="AN22" s="37">
        <v>44684</v>
      </c>
      <c r="AO22" s="38">
        <v>13277</v>
      </c>
      <c r="AP22" s="35" t="s">
        <v>192</v>
      </c>
      <c r="AQ22" s="37">
        <v>44686</v>
      </c>
      <c r="AR22" s="37">
        <v>45050</v>
      </c>
      <c r="AS22" s="35"/>
      <c r="AT22" s="35"/>
      <c r="AU22" s="35"/>
      <c r="AV22" s="35"/>
      <c r="AW22" s="36"/>
      <c r="AX22" s="36"/>
      <c r="AY22" s="35"/>
      <c r="AZ22" s="35"/>
      <c r="BA22" s="36"/>
      <c r="BB22" s="36"/>
      <c r="BC22" s="35"/>
      <c r="BD22" s="35"/>
      <c r="BE22" s="36"/>
      <c r="BF22" s="36"/>
      <c r="BG22" s="35"/>
      <c r="BH22" s="36"/>
      <c r="BI22" s="198">
        <f>$AK$22+AW22-AX22</f>
        <v>23115</v>
      </c>
      <c r="BJ22" s="199">
        <f>1926.25+5137.7+2354.64+4709.39+2354.64+2354.64+2354.64+2354.64+2354.64+2354.64+2354.64+2425.29+2354.64+2566.59+2142.68+2707.9+2425.29+2425.29+2425.29+2425.29+2425.28+2425.28</f>
        <v>57359.28</v>
      </c>
      <c r="BK22" s="199">
        <f>2515.03+2515.02+2515.02+2515.02</f>
        <v>10060.09</v>
      </c>
      <c r="BL22" s="200">
        <f>BJ22+BK22</f>
        <v>67419.37</v>
      </c>
      <c r="BM22" s="39"/>
      <c r="BN22" s="39"/>
      <c r="BO22" s="39"/>
      <c r="BP22" s="39"/>
      <c r="BQ22" s="39"/>
      <c r="BR22" s="39"/>
      <c r="BS22" s="39"/>
      <c r="BT22" s="39"/>
      <c r="BU22" s="40"/>
      <c r="BV22" s="40"/>
      <c r="BW22" s="39"/>
      <c r="BX22" s="39"/>
      <c r="BY22" s="39"/>
      <c r="BZ22" s="151" t="s">
        <v>198</v>
      </c>
      <c r="CA22" s="152">
        <v>13100</v>
      </c>
      <c r="CB22" s="156" t="s">
        <v>199</v>
      </c>
      <c r="CC22" s="151">
        <v>702406</v>
      </c>
      <c r="CD22" s="157" t="s">
        <v>200</v>
      </c>
      <c r="CE22" s="158">
        <v>701825</v>
      </c>
    </row>
    <row r="23" spans="1:83" ht="15" customHeight="1" thickBot="1" x14ac:dyDescent="0.3">
      <c r="A23" s="125"/>
      <c r="B23" s="129"/>
      <c r="C23" s="144"/>
      <c r="D23" s="129"/>
      <c r="E23" s="129"/>
      <c r="F23" s="146"/>
      <c r="G23" s="131"/>
      <c r="H23" s="131"/>
      <c r="I23" s="131"/>
      <c r="J23" s="131"/>
      <c r="K23" s="131"/>
      <c r="L23" s="131"/>
      <c r="M23" s="131"/>
      <c r="N23" s="131"/>
      <c r="O23" s="131"/>
      <c r="P23" s="131"/>
      <c r="Q23" s="117"/>
      <c r="R23" s="117"/>
      <c r="S23" s="117"/>
      <c r="T23" s="117"/>
      <c r="U23" s="117"/>
      <c r="V23" s="117"/>
      <c r="W23" s="117"/>
      <c r="X23" s="113"/>
      <c r="Y23" s="129"/>
      <c r="Z23" s="130"/>
      <c r="AA23" s="129"/>
      <c r="AB23" s="129"/>
      <c r="AC23" s="131"/>
      <c r="AD23" s="117"/>
      <c r="AE23" s="117"/>
      <c r="AF23" s="117"/>
      <c r="AG23" s="117"/>
      <c r="AH23" s="117"/>
      <c r="AI23" s="113"/>
      <c r="AJ23" s="113"/>
      <c r="AK23" s="154"/>
      <c r="AL23" s="2" t="s">
        <v>195</v>
      </c>
      <c r="AM23" s="2" t="s">
        <v>193</v>
      </c>
      <c r="AN23" s="31">
        <v>45026</v>
      </c>
      <c r="AO23" s="32">
        <v>13516</v>
      </c>
      <c r="AP23" s="2" t="s">
        <v>196</v>
      </c>
      <c r="AQ23" s="31">
        <v>45051</v>
      </c>
      <c r="AR23" s="31">
        <v>45416</v>
      </c>
      <c r="AS23" s="2"/>
      <c r="AT23" s="2"/>
      <c r="AU23" s="33">
        <v>0.22239999999999999</v>
      </c>
      <c r="AV23" s="2"/>
      <c r="AW23" s="16">
        <v>5140.78</v>
      </c>
      <c r="AX23" s="16"/>
      <c r="AY23" s="2"/>
      <c r="AZ23" s="2"/>
      <c r="BA23" s="16"/>
      <c r="BB23" s="16"/>
      <c r="BC23" s="2"/>
      <c r="BD23" s="2"/>
      <c r="BE23" s="16"/>
      <c r="BF23" s="16"/>
      <c r="BG23" s="2"/>
      <c r="BH23" s="16"/>
      <c r="BI23" s="198">
        <f t="shared" ref="BI23:BI26" si="0">$AK$22+AW23-AX23</f>
        <v>28255.78</v>
      </c>
      <c r="BJ23" s="197"/>
      <c r="BK23" s="197"/>
      <c r="BL23" s="200">
        <f t="shared" ref="BL23:BL86" si="1">BJ23+BK23</f>
        <v>0</v>
      </c>
      <c r="BM23" s="1"/>
      <c r="BN23" s="1"/>
      <c r="BO23" s="1"/>
      <c r="BP23" s="1"/>
      <c r="BQ23" s="1"/>
      <c r="BR23" s="1"/>
      <c r="BS23" s="1"/>
      <c r="BT23" s="1"/>
      <c r="BU23" s="27"/>
      <c r="BV23" s="27"/>
      <c r="BW23" s="1"/>
      <c r="BX23" s="1"/>
      <c r="BY23" s="1"/>
      <c r="BZ23" s="116"/>
      <c r="CA23" s="115"/>
      <c r="CB23" s="114"/>
      <c r="CC23" s="116"/>
      <c r="CD23" s="118"/>
      <c r="CE23" s="119"/>
    </row>
    <row r="24" spans="1:83" ht="15" customHeight="1" thickBot="1" x14ac:dyDescent="0.3">
      <c r="A24" s="125"/>
      <c r="B24" s="129"/>
      <c r="C24" s="144"/>
      <c r="D24" s="129"/>
      <c r="E24" s="129"/>
      <c r="F24" s="146"/>
      <c r="G24" s="131"/>
      <c r="H24" s="131"/>
      <c r="I24" s="131"/>
      <c r="J24" s="131"/>
      <c r="K24" s="131"/>
      <c r="L24" s="131"/>
      <c r="M24" s="131"/>
      <c r="N24" s="131"/>
      <c r="O24" s="131"/>
      <c r="P24" s="131"/>
      <c r="Q24" s="117"/>
      <c r="R24" s="117"/>
      <c r="S24" s="117"/>
      <c r="T24" s="117"/>
      <c r="U24" s="117"/>
      <c r="V24" s="117"/>
      <c r="W24" s="117"/>
      <c r="X24" s="113"/>
      <c r="Y24" s="129"/>
      <c r="Z24" s="130"/>
      <c r="AA24" s="129"/>
      <c r="AB24" s="129"/>
      <c r="AC24" s="131"/>
      <c r="AD24" s="117"/>
      <c r="AE24" s="117"/>
      <c r="AF24" s="117"/>
      <c r="AG24" s="117"/>
      <c r="AH24" s="117"/>
      <c r="AI24" s="113"/>
      <c r="AJ24" s="113"/>
      <c r="AK24" s="154"/>
      <c r="AL24" s="2" t="s">
        <v>195</v>
      </c>
      <c r="AM24" s="2" t="s">
        <v>194</v>
      </c>
      <c r="AN24" s="31">
        <v>45415</v>
      </c>
      <c r="AO24" s="32">
        <v>13770</v>
      </c>
      <c r="AP24" s="2" t="s">
        <v>197</v>
      </c>
      <c r="AQ24" s="31">
        <v>45416</v>
      </c>
      <c r="AR24" s="31">
        <v>45657</v>
      </c>
      <c r="AS24" s="2"/>
      <c r="AT24" s="2"/>
      <c r="AU24" s="33">
        <v>0.03</v>
      </c>
      <c r="AV24" s="2"/>
      <c r="AW24" s="16">
        <v>847.67</v>
      </c>
      <c r="AX24" s="16"/>
      <c r="AY24" s="2"/>
      <c r="AZ24" s="2"/>
      <c r="BA24" s="16"/>
      <c r="BB24" s="16"/>
      <c r="BC24" s="2"/>
      <c r="BD24" s="2"/>
      <c r="BE24" s="16"/>
      <c r="BF24" s="16"/>
      <c r="BG24" s="2"/>
      <c r="BH24" s="16"/>
      <c r="BI24" s="198">
        <f t="shared" si="0"/>
        <v>23962.67</v>
      </c>
      <c r="BJ24" s="197"/>
      <c r="BK24" s="197"/>
      <c r="BL24" s="200">
        <f t="shared" si="1"/>
        <v>0</v>
      </c>
      <c r="BM24" s="1"/>
      <c r="BN24" s="1"/>
      <c r="BO24" s="1"/>
      <c r="BP24" s="1"/>
      <c r="BQ24" s="1"/>
      <c r="BR24" s="1"/>
      <c r="BS24" s="1"/>
      <c r="BT24" s="1"/>
      <c r="BU24" s="27"/>
      <c r="BV24" s="27"/>
      <c r="BW24" s="1"/>
      <c r="BX24" s="1"/>
      <c r="BY24" s="1"/>
      <c r="BZ24" s="116"/>
      <c r="CA24" s="115"/>
      <c r="CB24" s="114"/>
      <c r="CC24" s="116"/>
      <c r="CD24" s="118"/>
      <c r="CE24" s="119"/>
    </row>
    <row r="25" spans="1:83" ht="15.75" customHeight="1" thickBot="1" x14ac:dyDescent="0.3">
      <c r="A25" s="125"/>
      <c r="B25" s="129"/>
      <c r="C25" s="144"/>
      <c r="D25" s="129"/>
      <c r="E25" s="129"/>
      <c r="F25" s="146"/>
      <c r="G25" s="131"/>
      <c r="H25" s="131"/>
      <c r="I25" s="131"/>
      <c r="J25" s="131"/>
      <c r="K25" s="131"/>
      <c r="L25" s="131"/>
      <c r="M25" s="131"/>
      <c r="N25" s="131"/>
      <c r="O25" s="131"/>
      <c r="P25" s="131"/>
      <c r="Q25" s="117"/>
      <c r="R25" s="117"/>
      <c r="S25" s="117"/>
      <c r="T25" s="117"/>
      <c r="U25" s="117"/>
      <c r="V25" s="117"/>
      <c r="W25" s="117"/>
      <c r="X25" s="113"/>
      <c r="Y25" s="129"/>
      <c r="Z25" s="130"/>
      <c r="AA25" s="129"/>
      <c r="AB25" s="129"/>
      <c r="AC25" s="131"/>
      <c r="AD25" s="117"/>
      <c r="AE25" s="117"/>
      <c r="AF25" s="117"/>
      <c r="AG25" s="117"/>
      <c r="AH25" s="117"/>
      <c r="AI25" s="113"/>
      <c r="AJ25" s="113"/>
      <c r="AK25" s="154"/>
      <c r="AL25" s="2" t="s">
        <v>195</v>
      </c>
      <c r="AM25" s="2" t="s">
        <v>225</v>
      </c>
      <c r="AN25" s="31">
        <v>45624</v>
      </c>
      <c r="AO25" s="32">
        <v>13770</v>
      </c>
      <c r="AP25" s="2" t="s">
        <v>197</v>
      </c>
      <c r="AQ25" s="31">
        <v>45658</v>
      </c>
      <c r="AR25" s="31">
        <v>45777</v>
      </c>
      <c r="AS25" s="65"/>
      <c r="AT25" s="2"/>
      <c r="AU25" s="33">
        <v>3.6999999999999998E-2</v>
      </c>
      <c r="AV25" s="2"/>
      <c r="AW25" s="16">
        <v>358.96</v>
      </c>
      <c r="AX25" s="16"/>
      <c r="AY25" s="2"/>
      <c r="AZ25" s="2"/>
      <c r="BA25" s="16"/>
      <c r="BB25" s="16"/>
      <c r="BC25" s="2"/>
      <c r="BD25" s="2"/>
      <c r="BE25" s="16"/>
      <c r="BF25" s="16"/>
      <c r="BG25" s="2"/>
      <c r="BH25" s="16"/>
      <c r="BI25" s="198">
        <f t="shared" si="0"/>
        <v>23473.96</v>
      </c>
      <c r="BJ25" s="197"/>
      <c r="BK25" s="197"/>
      <c r="BL25" s="200">
        <f t="shared" si="1"/>
        <v>0</v>
      </c>
      <c r="BM25" s="1"/>
      <c r="BN25" s="1"/>
      <c r="BO25" s="1"/>
      <c r="BP25" s="1"/>
      <c r="BQ25" s="1"/>
      <c r="BR25" s="1"/>
      <c r="BS25" s="1"/>
      <c r="BT25" s="1"/>
      <c r="BU25" s="27"/>
      <c r="BV25" s="27"/>
      <c r="BW25" s="1"/>
      <c r="BX25" s="1"/>
      <c r="BY25" s="1"/>
      <c r="BZ25" s="116"/>
      <c r="CA25" s="115"/>
      <c r="CB25" s="114"/>
      <c r="CC25" s="116"/>
      <c r="CD25" s="118"/>
      <c r="CE25" s="119"/>
    </row>
    <row r="26" spans="1:83" ht="15" customHeight="1" thickBot="1" x14ac:dyDescent="0.3">
      <c r="A26" s="125">
        <v>2</v>
      </c>
      <c r="B26" s="129" t="s">
        <v>201</v>
      </c>
      <c r="C26" s="144" t="s">
        <v>202</v>
      </c>
      <c r="D26" s="129" t="s">
        <v>182</v>
      </c>
      <c r="E26" s="129" t="s">
        <v>183</v>
      </c>
      <c r="F26" s="146" t="s">
        <v>203</v>
      </c>
      <c r="G26" s="131" t="s">
        <v>185</v>
      </c>
      <c r="H26" s="131" t="s">
        <v>185</v>
      </c>
      <c r="I26" s="131" t="s">
        <v>185</v>
      </c>
      <c r="J26" s="131" t="s">
        <v>185</v>
      </c>
      <c r="K26" s="131" t="s">
        <v>185</v>
      </c>
      <c r="L26" s="131" t="s">
        <v>185</v>
      </c>
      <c r="M26" s="129" t="s">
        <v>202</v>
      </c>
      <c r="N26" s="131" t="s">
        <v>204</v>
      </c>
      <c r="O26" s="131">
        <v>13124</v>
      </c>
      <c r="P26" s="131">
        <v>13124</v>
      </c>
      <c r="Q26" s="117"/>
      <c r="R26" s="117"/>
      <c r="S26" s="117"/>
      <c r="T26" s="117"/>
      <c r="U26" s="117"/>
      <c r="V26" s="117"/>
      <c r="W26" s="117"/>
      <c r="X26" s="113"/>
      <c r="Y26" s="129" t="s">
        <v>205</v>
      </c>
      <c r="Z26" s="130" t="s">
        <v>206</v>
      </c>
      <c r="AA26" s="129" t="s">
        <v>492</v>
      </c>
      <c r="AB26" s="121">
        <v>44424</v>
      </c>
      <c r="AC26" s="131">
        <v>13144</v>
      </c>
      <c r="AD26" s="121">
        <v>44424</v>
      </c>
      <c r="AE26" s="121">
        <v>44779</v>
      </c>
      <c r="AF26" s="117">
        <v>1500</v>
      </c>
      <c r="AG26" s="117" t="s">
        <v>190</v>
      </c>
      <c r="AH26" s="117"/>
      <c r="AI26" s="113"/>
      <c r="AJ26" s="113"/>
      <c r="AK26" s="154">
        <v>350000</v>
      </c>
      <c r="AL26" s="2" t="s">
        <v>195</v>
      </c>
      <c r="AM26" s="2" t="s">
        <v>191</v>
      </c>
      <c r="AN26" s="31">
        <v>44803</v>
      </c>
      <c r="AO26" s="41">
        <v>13919</v>
      </c>
      <c r="AP26" s="2" t="s">
        <v>197</v>
      </c>
      <c r="AQ26" s="31">
        <v>44790</v>
      </c>
      <c r="AR26" s="31">
        <v>45154</v>
      </c>
      <c r="AS26" s="2"/>
      <c r="AT26" s="2"/>
      <c r="AU26" s="33"/>
      <c r="AV26" s="2"/>
      <c r="AW26" s="16"/>
      <c r="AX26" s="16"/>
      <c r="AY26" s="2"/>
      <c r="AZ26" s="2"/>
      <c r="BA26" s="16"/>
      <c r="BB26" s="16"/>
      <c r="BC26" s="2"/>
      <c r="BD26" s="2"/>
      <c r="BE26" s="16"/>
      <c r="BF26" s="16"/>
      <c r="BG26" s="2"/>
      <c r="BH26" s="16"/>
      <c r="BI26" s="198">
        <f>$AK$26+AW26-AX26</f>
        <v>350000</v>
      </c>
      <c r="BJ26" s="197">
        <f>174.51+3902.31+151083.36+311.18+2048+3584.09+3402.46+754.6+1709.4+3080+86921.52+3280.2+7147+1155+1440.07+329.11+152693.4+14227.78+5157.32+7302.4+3005.5+11057.12+8871.68</f>
        <v>472638.01</v>
      </c>
      <c r="BK26" s="197">
        <f>2350.4+330.7+157799.51+1495.23+1877.19+1837.83+998.21+87497.67+748.54+5532.71</f>
        <v>260467.99</v>
      </c>
      <c r="BL26" s="200">
        <f t="shared" si="1"/>
        <v>733106</v>
      </c>
      <c r="BM26" s="1"/>
      <c r="BN26" s="1"/>
      <c r="BO26" s="1"/>
      <c r="BP26" s="1"/>
      <c r="BQ26" s="1"/>
      <c r="BR26" s="1"/>
      <c r="BS26" s="1"/>
      <c r="BT26" s="1"/>
      <c r="BU26" s="27"/>
      <c r="BV26" s="27"/>
      <c r="BW26" s="1"/>
      <c r="BX26" s="1"/>
      <c r="BY26" s="1"/>
      <c r="BZ26" s="116" t="s">
        <v>207</v>
      </c>
      <c r="CA26" s="115">
        <v>13575</v>
      </c>
      <c r="CB26" s="114" t="s">
        <v>208</v>
      </c>
      <c r="CC26" s="116">
        <v>358883</v>
      </c>
      <c r="CD26" s="118" t="s">
        <v>209</v>
      </c>
      <c r="CE26" s="119">
        <v>701609</v>
      </c>
    </row>
    <row r="27" spans="1:83" ht="15" customHeight="1" thickBot="1" x14ac:dyDescent="0.3">
      <c r="A27" s="125"/>
      <c r="B27" s="129"/>
      <c r="C27" s="144"/>
      <c r="D27" s="129"/>
      <c r="E27" s="129"/>
      <c r="F27" s="146"/>
      <c r="G27" s="131"/>
      <c r="H27" s="131"/>
      <c r="I27" s="131"/>
      <c r="J27" s="131"/>
      <c r="K27" s="131"/>
      <c r="L27" s="131"/>
      <c r="M27" s="129"/>
      <c r="N27" s="131"/>
      <c r="O27" s="131"/>
      <c r="P27" s="131"/>
      <c r="Q27" s="117"/>
      <c r="R27" s="117"/>
      <c r="S27" s="117"/>
      <c r="T27" s="117"/>
      <c r="U27" s="117"/>
      <c r="V27" s="117"/>
      <c r="W27" s="117"/>
      <c r="X27" s="113"/>
      <c r="Y27" s="129"/>
      <c r="Z27" s="130"/>
      <c r="AA27" s="129"/>
      <c r="AB27" s="117"/>
      <c r="AC27" s="131"/>
      <c r="AD27" s="117"/>
      <c r="AE27" s="117"/>
      <c r="AF27" s="117"/>
      <c r="AG27" s="117"/>
      <c r="AH27" s="117"/>
      <c r="AI27" s="113"/>
      <c r="AJ27" s="113"/>
      <c r="AK27" s="154"/>
      <c r="AL27" s="2" t="s">
        <v>195</v>
      </c>
      <c r="AM27" s="2" t="s">
        <v>193</v>
      </c>
      <c r="AN27" s="31">
        <v>45152</v>
      </c>
      <c r="AO27" s="41">
        <v>13602</v>
      </c>
      <c r="AP27" s="2" t="s">
        <v>192</v>
      </c>
      <c r="AQ27" s="31">
        <v>45155</v>
      </c>
      <c r="AR27" s="31">
        <v>45520</v>
      </c>
      <c r="AS27" s="2"/>
      <c r="AT27" s="2"/>
      <c r="AU27" s="2"/>
      <c r="AV27" s="2"/>
      <c r="AW27" s="16"/>
      <c r="AX27" s="16"/>
      <c r="AY27" s="2"/>
      <c r="AZ27" s="2"/>
      <c r="BA27" s="16"/>
      <c r="BB27" s="16"/>
      <c r="BC27" s="2"/>
      <c r="BD27" s="2"/>
      <c r="BE27" s="16"/>
      <c r="BF27" s="16"/>
      <c r="BG27" s="2"/>
      <c r="BH27" s="16"/>
      <c r="BI27" s="198">
        <f t="shared" ref="BI27:BI29" si="2">$AK$26+AW27-AX27</f>
        <v>350000</v>
      </c>
      <c r="BJ27" s="197"/>
      <c r="BK27" s="197"/>
      <c r="BL27" s="200">
        <f t="shared" si="1"/>
        <v>0</v>
      </c>
      <c r="BM27" s="1"/>
      <c r="BN27" s="1"/>
      <c r="BO27" s="1"/>
      <c r="BP27" s="1"/>
      <c r="BQ27" s="1"/>
      <c r="BR27" s="1"/>
      <c r="BS27" s="1"/>
      <c r="BT27" s="1"/>
      <c r="BU27" s="27"/>
      <c r="BV27" s="27"/>
      <c r="BW27" s="1"/>
      <c r="BX27" s="1"/>
      <c r="BY27" s="1"/>
      <c r="BZ27" s="116"/>
      <c r="CA27" s="115"/>
      <c r="CB27" s="114"/>
      <c r="CC27" s="116"/>
      <c r="CD27" s="118"/>
      <c r="CE27" s="119"/>
    </row>
    <row r="28" spans="1:83" ht="15" customHeight="1" thickBot="1" x14ac:dyDescent="0.3">
      <c r="A28" s="125"/>
      <c r="B28" s="129"/>
      <c r="C28" s="144"/>
      <c r="D28" s="129"/>
      <c r="E28" s="129"/>
      <c r="F28" s="146"/>
      <c r="G28" s="131"/>
      <c r="H28" s="131"/>
      <c r="I28" s="131"/>
      <c r="J28" s="131"/>
      <c r="K28" s="131"/>
      <c r="L28" s="131"/>
      <c r="M28" s="129"/>
      <c r="N28" s="131"/>
      <c r="O28" s="131"/>
      <c r="P28" s="131"/>
      <c r="Q28" s="117"/>
      <c r="R28" s="117"/>
      <c r="S28" s="117"/>
      <c r="T28" s="117"/>
      <c r="U28" s="117"/>
      <c r="V28" s="117"/>
      <c r="W28" s="117"/>
      <c r="X28" s="113"/>
      <c r="Y28" s="129"/>
      <c r="Z28" s="130"/>
      <c r="AA28" s="129"/>
      <c r="AB28" s="117"/>
      <c r="AC28" s="131"/>
      <c r="AD28" s="117"/>
      <c r="AE28" s="117"/>
      <c r="AF28" s="117"/>
      <c r="AG28" s="117"/>
      <c r="AH28" s="117"/>
      <c r="AI28" s="113"/>
      <c r="AJ28" s="113"/>
      <c r="AK28" s="154"/>
      <c r="AL28" s="2" t="s">
        <v>195</v>
      </c>
      <c r="AM28" s="2" t="s">
        <v>194</v>
      </c>
      <c r="AN28" s="31">
        <v>45481</v>
      </c>
      <c r="AO28" s="41">
        <v>13819</v>
      </c>
      <c r="AP28" s="2" t="s">
        <v>192</v>
      </c>
      <c r="AQ28" s="31">
        <v>45521</v>
      </c>
      <c r="AR28" s="31">
        <v>45885</v>
      </c>
      <c r="AS28" s="2"/>
      <c r="AT28" s="2"/>
      <c r="AU28" s="2"/>
      <c r="AV28" s="2"/>
      <c r="AW28" s="16"/>
      <c r="AX28" s="16"/>
      <c r="AY28" s="2"/>
      <c r="AZ28" s="2"/>
      <c r="BA28" s="16"/>
      <c r="BB28" s="16"/>
      <c r="BC28" s="2"/>
      <c r="BD28" s="2"/>
      <c r="BE28" s="16"/>
      <c r="BF28" s="16"/>
      <c r="BG28" s="2"/>
      <c r="BH28" s="16"/>
      <c r="BI28" s="198">
        <f t="shared" si="2"/>
        <v>350000</v>
      </c>
      <c r="BJ28" s="197"/>
      <c r="BK28" s="197"/>
      <c r="BL28" s="200">
        <f t="shared" si="1"/>
        <v>0</v>
      </c>
      <c r="BM28" s="1"/>
      <c r="BN28" s="1"/>
      <c r="BO28" s="1"/>
      <c r="BP28" s="1"/>
      <c r="BQ28" s="1"/>
      <c r="BR28" s="1"/>
      <c r="BS28" s="1"/>
      <c r="BT28" s="1"/>
      <c r="BU28" s="27"/>
      <c r="BV28" s="27"/>
      <c r="BW28" s="1"/>
      <c r="BX28" s="1"/>
      <c r="BY28" s="1"/>
      <c r="BZ28" s="116"/>
      <c r="CA28" s="115"/>
      <c r="CB28" s="114"/>
      <c r="CC28" s="116"/>
      <c r="CD28" s="118"/>
      <c r="CE28" s="119"/>
    </row>
    <row r="29" spans="1:83" ht="15" customHeight="1" thickBot="1" x14ac:dyDescent="0.3">
      <c r="A29" s="125"/>
      <c r="B29" s="129"/>
      <c r="C29" s="144"/>
      <c r="D29" s="129"/>
      <c r="E29" s="129"/>
      <c r="F29" s="146"/>
      <c r="G29" s="131"/>
      <c r="H29" s="131"/>
      <c r="I29" s="131"/>
      <c r="J29" s="131"/>
      <c r="K29" s="131"/>
      <c r="L29" s="131"/>
      <c r="M29" s="129"/>
      <c r="N29" s="131"/>
      <c r="O29" s="131"/>
      <c r="P29" s="131"/>
      <c r="Q29" s="117"/>
      <c r="R29" s="117"/>
      <c r="S29" s="117"/>
      <c r="T29" s="117"/>
      <c r="U29" s="117"/>
      <c r="V29" s="117"/>
      <c r="W29" s="117"/>
      <c r="X29" s="113"/>
      <c r="Y29" s="129"/>
      <c r="Z29" s="130"/>
      <c r="AA29" s="129"/>
      <c r="AB29" s="117"/>
      <c r="AC29" s="131"/>
      <c r="AD29" s="117"/>
      <c r="AE29" s="117"/>
      <c r="AF29" s="117"/>
      <c r="AG29" s="117"/>
      <c r="AH29" s="117"/>
      <c r="AI29" s="113"/>
      <c r="AJ29" s="113"/>
      <c r="AK29" s="154"/>
      <c r="AL29" s="2" t="s">
        <v>195</v>
      </c>
      <c r="AM29" s="2" t="s">
        <v>225</v>
      </c>
      <c r="AN29" s="31">
        <v>45874</v>
      </c>
      <c r="AO29" s="41">
        <v>14084</v>
      </c>
      <c r="AP29" s="2" t="s">
        <v>192</v>
      </c>
      <c r="AQ29" s="31">
        <v>45886</v>
      </c>
      <c r="AR29" s="31">
        <v>45946</v>
      </c>
      <c r="AS29" s="2"/>
      <c r="AT29" s="2"/>
      <c r="AU29" s="2"/>
      <c r="AV29" s="2"/>
      <c r="AW29" s="16"/>
      <c r="AX29" s="16"/>
      <c r="AY29" s="2"/>
      <c r="AZ29" s="2"/>
      <c r="BA29" s="16"/>
      <c r="BB29" s="16"/>
      <c r="BC29" s="2"/>
      <c r="BD29" s="2"/>
      <c r="BE29" s="16"/>
      <c r="BF29" s="16"/>
      <c r="BG29" s="2"/>
      <c r="BH29" s="16"/>
      <c r="BI29" s="198">
        <f t="shared" si="2"/>
        <v>350000</v>
      </c>
      <c r="BJ29" s="197"/>
      <c r="BK29" s="197"/>
      <c r="BL29" s="200">
        <f t="shared" si="1"/>
        <v>0</v>
      </c>
      <c r="BM29" s="1"/>
      <c r="BN29" s="1"/>
      <c r="BO29" s="1"/>
      <c r="BP29" s="1"/>
      <c r="BQ29" s="1"/>
      <c r="BR29" s="1"/>
      <c r="BS29" s="1"/>
      <c r="BT29" s="1"/>
      <c r="BU29" s="27"/>
      <c r="BV29" s="27"/>
      <c r="BW29" s="1"/>
      <c r="BX29" s="1"/>
      <c r="BY29" s="1"/>
      <c r="BZ29" s="116"/>
      <c r="CA29" s="115"/>
      <c r="CB29" s="114"/>
      <c r="CC29" s="116"/>
      <c r="CD29" s="118"/>
      <c r="CE29" s="119"/>
    </row>
    <row r="30" spans="1:83" ht="13.5" thickBot="1" x14ac:dyDescent="0.3">
      <c r="A30" s="125">
        <v>3</v>
      </c>
      <c r="B30" s="129" t="s">
        <v>210</v>
      </c>
      <c r="C30" s="144" t="s">
        <v>211</v>
      </c>
      <c r="D30" s="129" t="s">
        <v>212</v>
      </c>
      <c r="E30" s="129" t="s">
        <v>183</v>
      </c>
      <c r="F30" s="146" t="s">
        <v>213</v>
      </c>
      <c r="G30" s="131">
        <v>12937</v>
      </c>
      <c r="H30" s="131">
        <v>12937</v>
      </c>
      <c r="I30" s="131" t="s">
        <v>185</v>
      </c>
      <c r="J30" s="131" t="s">
        <v>185</v>
      </c>
      <c r="K30" s="131" t="s">
        <v>185</v>
      </c>
      <c r="L30" s="131" t="s">
        <v>185</v>
      </c>
      <c r="M30" s="129"/>
      <c r="N30" s="131"/>
      <c r="O30" s="131"/>
      <c r="P30" s="131"/>
      <c r="Q30" s="129" t="s">
        <v>181</v>
      </c>
      <c r="R30" s="132">
        <v>44237</v>
      </c>
      <c r="S30" s="132">
        <v>44602</v>
      </c>
      <c r="T30" s="131">
        <v>12988</v>
      </c>
      <c r="U30" s="117" t="s">
        <v>214</v>
      </c>
      <c r="V30" s="122">
        <v>13146</v>
      </c>
      <c r="W30" s="146" t="s">
        <v>213</v>
      </c>
      <c r="X30" s="113">
        <v>255000</v>
      </c>
      <c r="Y30" s="129" t="s">
        <v>215</v>
      </c>
      <c r="Z30" s="130" t="s">
        <v>216</v>
      </c>
      <c r="AA30" s="129" t="s">
        <v>217</v>
      </c>
      <c r="AB30" s="121">
        <v>44483</v>
      </c>
      <c r="AC30" s="131">
        <v>13149</v>
      </c>
      <c r="AD30" s="121">
        <v>44483</v>
      </c>
      <c r="AE30" s="121">
        <v>44848</v>
      </c>
      <c r="AF30" s="117">
        <v>1500</v>
      </c>
      <c r="AG30" s="117" t="s">
        <v>190</v>
      </c>
      <c r="AH30" s="117"/>
      <c r="AI30" s="113"/>
      <c r="AJ30" s="113"/>
      <c r="AK30" s="154">
        <v>255000</v>
      </c>
      <c r="AL30" s="2" t="s">
        <v>195</v>
      </c>
      <c r="AM30" s="2" t="s">
        <v>191</v>
      </c>
      <c r="AN30" s="31">
        <v>44571</v>
      </c>
      <c r="AO30" s="41">
        <v>13391</v>
      </c>
      <c r="AP30" s="2" t="s">
        <v>192</v>
      </c>
      <c r="AQ30" s="31">
        <v>44849</v>
      </c>
      <c r="AR30" s="31">
        <v>45213</v>
      </c>
      <c r="AS30" s="2"/>
      <c r="AT30" s="2"/>
      <c r="AU30" s="2"/>
      <c r="AV30" s="2"/>
      <c r="AW30" s="16"/>
      <c r="AX30" s="16"/>
      <c r="AY30" s="2"/>
      <c r="AZ30" s="2"/>
      <c r="BA30" s="16"/>
      <c r="BB30" s="16"/>
      <c r="BC30" s="2"/>
      <c r="BD30" s="2"/>
      <c r="BE30" s="16"/>
      <c r="BF30" s="16"/>
      <c r="BG30" s="2"/>
      <c r="BH30" s="16"/>
      <c r="BI30" s="198">
        <f>$AK$30+AW30-AX30</f>
        <v>255000</v>
      </c>
      <c r="BJ30" s="197">
        <f>174.51+3902.31+151083.36+311.18+2048+3584.09+3402.46+754.6+1709.4+3080+86921.52+3280.2+21015.65+20864.4+16814.5+18780.05+19383.6+19978+20069.2+16027.95+11705.2+11406.87+575.13+12473.1+10950</f>
        <v>460295.28</v>
      </c>
      <c r="BK30" s="197">
        <f>16559.8+14128.9+19620+15701.9+18010.85+14815.9+13290.7+14655.55+13233.85</f>
        <v>140017.44999999998</v>
      </c>
      <c r="BL30" s="200">
        <f t="shared" si="1"/>
        <v>600312.73</v>
      </c>
      <c r="BM30" s="1"/>
      <c r="BN30" s="1"/>
      <c r="BO30" s="1"/>
      <c r="BP30" s="1"/>
      <c r="BQ30" s="1"/>
      <c r="BR30" s="1"/>
      <c r="BS30" s="1"/>
      <c r="BT30" s="1"/>
      <c r="BU30" s="27"/>
      <c r="BV30" s="27"/>
      <c r="BW30" s="1"/>
      <c r="BX30" s="1"/>
      <c r="BY30" s="1"/>
      <c r="BZ30" s="116" t="s">
        <v>207</v>
      </c>
      <c r="CA30" s="115">
        <v>13575</v>
      </c>
      <c r="CB30" s="114" t="s">
        <v>208</v>
      </c>
      <c r="CC30" s="116">
        <v>358883</v>
      </c>
      <c r="CD30" s="118" t="s">
        <v>209</v>
      </c>
      <c r="CE30" s="119">
        <v>701609</v>
      </c>
    </row>
    <row r="31" spans="1:83" ht="13.5" thickBot="1" x14ac:dyDescent="0.3">
      <c r="A31" s="125"/>
      <c r="B31" s="129"/>
      <c r="C31" s="144"/>
      <c r="D31" s="129"/>
      <c r="E31" s="129"/>
      <c r="F31" s="146"/>
      <c r="G31" s="131"/>
      <c r="H31" s="131"/>
      <c r="I31" s="131"/>
      <c r="J31" s="131"/>
      <c r="K31" s="131"/>
      <c r="L31" s="131"/>
      <c r="M31" s="129"/>
      <c r="N31" s="131"/>
      <c r="O31" s="131"/>
      <c r="P31" s="131"/>
      <c r="Q31" s="129"/>
      <c r="R31" s="132"/>
      <c r="S31" s="132"/>
      <c r="T31" s="131"/>
      <c r="U31" s="117"/>
      <c r="V31" s="117"/>
      <c r="W31" s="146"/>
      <c r="X31" s="113"/>
      <c r="Y31" s="129"/>
      <c r="Z31" s="130"/>
      <c r="AA31" s="129"/>
      <c r="AB31" s="117"/>
      <c r="AC31" s="131"/>
      <c r="AD31" s="117"/>
      <c r="AE31" s="117"/>
      <c r="AF31" s="117"/>
      <c r="AG31" s="117"/>
      <c r="AH31" s="117"/>
      <c r="AI31" s="113"/>
      <c r="AJ31" s="113"/>
      <c r="AK31" s="154"/>
      <c r="AL31" s="2" t="s">
        <v>195</v>
      </c>
      <c r="AM31" s="2" t="s">
        <v>193</v>
      </c>
      <c r="AN31" s="31">
        <v>45209</v>
      </c>
      <c r="AO31" s="41">
        <v>13658</v>
      </c>
      <c r="AP31" s="2" t="s">
        <v>192</v>
      </c>
      <c r="AQ31" s="31">
        <v>45214</v>
      </c>
      <c r="AR31" s="31">
        <v>45579</v>
      </c>
      <c r="AS31" s="2"/>
      <c r="AT31" s="2"/>
      <c r="AU31" s="2"/>
      <c r="AV31" s="2"/>
      <c r="AW31" s="16"/>
      <c r="AX31" s="16"/>
      <c r="AY31" s="2"/>
      <c r="AZ31" s="2"/>
      <c r="BA31" s="16"/>
      <c r="BB31" s="16"/>
      <c r="BC31" s="2"/>
      <c r="BD31" s="2"/>
      <c r="BE31" s="16"/>
      <c r="BF31" s="16"/>
      <c r="BG31" s="2"/>
      <c r="BH31" s="16"/>
      <c r="BI31" s="198">
        <f t="shared" ref="BI31:BI32" si="3">$AK$30+AW31-AX31</f>
        <v>255000</v>
      </c>
      <c r="BJ31" s="197"/>
      <c r="BK31" s="197"/>
      <c r="BL31" s="200">
        <f t="shared" si="1"/>
        <v>0</v>
      </c>
      <c r="BM31" s="1"/>
      <c r="BN31" s="1"/>
      <c r="BO31" s="1"/>
      <c r="BP31" s="1"/>
      <c r="BQ31" s="1"/>
      <c r="BR31" s="1"/>
      <c r="BS31" s="1"/>
      <c r="BT31" s="1"/>
      <c r="BU31" s="27"/>
      <c r="BV31" s="27"/>
      <c r="BW31" s="1"/>
      <c r="BX31" s="1"/>
      <c r="BY31" s="1"/>
      <c r="BZ31" s="116"/>
      <c r="CA31" s="115"/>
      <c r="CB31" s="114"/>
      <c r="CC31" s="116"/>
      <c r="CD31" s="118"/>
      <c r="CE31" s="119"/>
    </row>
    <row r="32" spans="1:83" ht="13.5" thickBot="1" x14ac:dyDescent="0.3">
      <c r="A32" s="125"/>
      <c r="B32" s="129"/>
      <c r="C32" s="144"/>
      <c r="D32" s="129"/>
      <c r="E32" s="129"/>
      <c r="F32" s="146"/>
      <c r="G32" s="131"/>
      <c r="H32" s="131"/>
      <c r="I32" s="131"/>
      <c r="J32" s="131"/>
      <c r="K32" s="131"/>
      <c r="L32" s="131"/>
      <c r="M32" s="129"/>
      <c r="N32" s="131"/>
      <c r="O32" s="131"/>
      <c r="P32" s="131"/>
      <c r="Q32" s="129"/>
      <c r="R32" s="132"/>
      <c r="S32" s="132"/>
      <c r="T32" s="131"/>
      <c r="U32" s="117"/>
      <c r="V32" s="117"/>
      <c r="W32" s="146"/>
      <c r="X32" s="113"/>
      <c r="Y32" s="129"/>
      <c r="Z32" s="130"/>
      <c r="AA32" s="129"/>
      <c r="AB32" s="117"/>
      <c r="AC32" s="131"/>
      <c r="AD32" s="117"/>
      <c r="AE32" s="117"/>
      <c r="AF32" s="117"/>
      <c r="AG32" s="117"/>
      <c r="AH32" s="117"/>
      <c r="AI32" s="113"/>
      <c r="AJ32" s="113"/>
      <c r="AK32" s="154"/>
      <c r="AL32" s="2" t="s">
        <v>195</v>
      </c>
      <c r="AM32" s="2" t="s">
        <v>194</v>
      </c>
      <c r="AN32" s="31">
        <v>45573</v>
      </c>
      <c r="AO32" s="41">
        <v>13882</v>
      </c>
      <c r="AP32" s="2" t="s">
        <v>192</v>
      </c>
      <c r="AQ32" s="31">
        <v>45580</v>
      </c>
      <c r="AR32" s="31">
        <v>45944</v>
      </c>
      <c r="AS32" s="2"/>
      <c r="AT32" s="2"/>
      <c r="AU32" s="2"/>
      <c r="AV32" s="2"/>
      <c r="AW32" s="16"/>
      <c r="AX32" s="16"/>
      <c r="AY32" s="2"/>
      <c r="AZ32" s="2"/>
      <c r="BA32" s="16"/>
      <c r="BB32" s="16"/>
      <c r="BC32" s="2"/>
      <c r="BD32" s="2"/>
      <c r="BE32" s="16"/>
      <c r="BF32" s="16"/>
      <c r="BG32" s="2"/>
      <c r="BH32" s="16"/>
      <c r="BI32" s="198">
        <f t="shared" si="3"/>
        <v>255000</v>
      </c>
      <c r="BJ32" s="197"/>
      <c r="BK32" s="197"/>
      <c r="BL32" s="200">
        <f t="shared" si="1"/>
        <v>0</v>
      </c>
      <c r="BM32" s="1"/>
      <c r="BN32" s="1"/>
      <c r="BO32" s="1"/>
      <c r="BP32" s="1"/>
      <c r="BQ32" s="1"/>
      <c r="BR32" s="1"/>
      <c r="BS32" s="1"/>
      <c r="BT32" s="1"/>
      <c r="BU32" s="27"/>
      <c r="BV32" s="27"/>
      <c r="BW32" s="1"/>
      <c r="BX32" s="1"/>
      <c r="BY32" s="1"/>
      <c r="BZ32" s="116"/>
      <c r="CA32" s="115"/>
      <c r="CB32" s="114"/>
      <c r="CC32" s="116"/>
      <c r="CD32" s="118"/>
      <c r="CE32" s="119"/>
    </row>
    <row r="33" spans="1:83" ht="13.5" thickBot="1" x14ac:dyDescent="0.3">
      <c r="A33" s="160">
        <v>4</v>
      </c>
      <c r="B33" s="129" t="s">
        <v>218</v>
      </c>
      <c r="C33" s="144" t="s">
        <v>219</v>
      </c>
      <c r="D33" s="129" t="s">
        <v>212</v>
      </c>
      <c r="E33" s="129" t="s">
        <v>183</v>
      </c>
      <c r="F33" s="146" t="s">
        <v>220</v>
      </c>
      <c r="G33" s="131">
        <v>12891</v>
      </c>
      <c r="H33" s="131">
        <v>12944</v>
      </c>
      <c r="I33" s="131" t="s">
        <v>185</v>
      </c>
      <c r="J33" s="131" t="s">
        <v>185</v>
      </c>
      <c r="K33" s="131" t="s">
        <v>185</v>
      </c>
      <c r="L33" s="131" t="s">
        <v>185</v>
      </c>
      <c r="M33" s="129"/>
      <c r="N33" s="131"/>
      <c r="O33" s="131"/>
      <c r="P33" s="131"/>
      <c r="Q33" s="129" t="s">
        <v>221</v>
      </c>
      <c r="R33" s="132">
        <v>44175</v>
      </c>
      <c r="S33" s="132">
        <v>44540</v>
      </c>
      <c r="T33" s="131">
        <v>12944</v>
      </c>
      <c r="U33" s="117" t="s">
        <v>222</v>
      </c>
      <c r="V33" s="122">
        <v>13172</v>
      </c>
      <c r="W33" s="129" t="s">
        <v>220</v>
      </c>
      <c r="X33" s="113">
        <v>242709.72</v>
      </c>
      <c r="Y33" s="129" t="s">
        <v>223</v>
      </c>
      <c r="Z33" s="130" t="s">
        <v>226</v>
      </c>
      <c r="AA33" s="129" t="s">
        <v>384</v>
      </c>
      <c r="AB33" s="121">
        <v>44522</v>
      </c>
      <c r="AC33" s="131">
        <v>13182</v>
      </c>
      <c r="AD33" s="121">
        <v>44531</v>
      </c>
      <c r="AE33" s="117" t="s">
        <v>224</v>
      </c>
      <c r="AF33" s="117">
        <v>1500</v>
      </c>
      <c r="AG33" s="117" t="s">
        <v>386</v>
      </c>
      <c r="AH33" s="117"/>
      <c r="AI33" s="113"/>
      <c r="AJ33" s="113"/>
      <c r="AK33" s="128">
        <v>242709.72</v>
      </c>
      <c r="AL33" s="2" t="s">
        <v>195</v>
      </c>
      <c r="AM33" s="42" t="s">
        <v>191</v>
      </c>
      <c r="AN33" s="43">
        <v>44707</v>
      </c>
      <c r="AO33" s="41">
        <v>13311</v>
      </c>
      <c r="AP33" s="42" t="s">
        <v>196</v>
      </c>
      <c r="AQ33" s="43">
        <v>44531</v>
      </c>
      <c r="AR33" s="43">
        <v>45261</v>
      </c>
      <c r="AS33" s="44"/>
      <c r="AT33" s="45"/>
      <c r="AU33" s="44">
        <v>0.21440000000000001</v>
      </c>
      <c r="AV33" s="2"/>
      <c r="AW33" s="45">
        <v>52034.400000000001</v>
      </c>
      <c r="AX33" s="16"/>
      <c r="AY33" s="2"/>
      <c r="AZ33" s="2"/>
      <c r="BA33" s="16"/>
      <c r="BB33" s="16"/>
      <c r="BC33" s="2"/>
      <c r="BD33" s="2"/>
      <c r="BE33" s="16"/>
      <c r="BF33" s="16"/>
      <c r="BG33" s="2"/>
      <c r="BH33" s="16"/>
      <c r="BI33" s="198">
        <f>$AK$33+AW33-AX33</f>
        <v>294744.12</v>
      </c>
      <c r="BJ33" s="197">
        <f>22790.38+23031.96+23031.96+23031.96+23031.96+23031.96+23031.96+22972.41+27599.55+29509.35+60145.98+30636.63+30636.63+30636.63+30636.63+30636.63+30636.63+30636.63+30636.63+30636.63+30636.63+30636.63+31945.02</f>
        <v>670157.38</v>
      </c>
      <c r="BK33" s="197">
        <f>28352.5+28352.5+28352.5+28352.5+28352.5+28352.5+28352.5+28352.5</f>
        <v>226820</v>
      </c>
      <c r="BL33" s="200">
        <f t="shared" si="1"/>
        <v>896977.38</v>
      </c>
      <c r="BM33" s="1"/>
      <c r="BN33" s="1"/>
      <c r="BO33" s="1"/>
      <c r="BP33" s="1"/>
      <c r="BQ33" s="1"/>
      <c r="BR33" s="1"/>
      <c r="BS33" s="1"/>
      <c r="BT33" s="1"/>
      <c r="BU33" s="46"/>
      <c r="BV33" s="46"/>
      <c r="BW33" s="1"/>
      <c r="BX33" s="1"/>
      <c r="BY33" s="1"/>
      <c r="BZ33" s="116" t="s">
        <v>227</v>
      </c>
      <c r="CA33" s="115">
        <v>13186</v>
      </c>
      <c r="CB33" s="114" t="s">
        <v>228</v>
      </c>
      <c r="CC33" s="116">
        <v>544477</v>
      </c>
      <c r="CD33" s="118" t="s">
        <v>229</v>
      </c>
      <c r="CE33" s="119">
        <v>702800</v>
      </c>
    </row>
    <row r="34" spans="1:83" ht="15" customHeight="1" thickBot="1" x14ac:dyDescent="0.3">
      <c r="A34" s="160"/>
      <c r="B34" s="129"/>
      <c r="C34" s="144"/>
      <c r="D34" s="129"/>
      <c r="E34" s="129"/>
      <c r="F34" s="146"/>
      <c r="G34" s="131"/>
      <c r="H34" s="131"/>
      <c r="I34" s="131"/>
      <c r="J34" s="131"/>
      <c r="K34" s="131"/>
      <c r="L34" s="131"/>
      <c r="M34" s="129"/>
      <c r="N34" s="131"/>
      <c r="O34" s="131"/>
      <c r="P34" s="131"/>
      <c r="Q34" s="129"/>
      <c r="R34" s="132"/>
      <c r="S34" s="132"/>
      <c r="T34" s="131"/>
      <c r="U34" s="117"/>
      <c r="V34" s="117"/>
      <c r="W34" s="129"/>
      <c r="X34" s="113"/>
      <c r="Y34" s="129"/>
      <c r="Z34" s="130"/>
      <c r="AA34" s="129"/>
      <c r="AB34" s="117"/>
      <c r="AC34" s="131"/>
      <c r="AD34" s="117"/>
      <c r="AE34" s="117"/>
      <c r="AF34" s="117"/>
      <c r="AG34" s="117"/>
      <c r="AH34" s="117"/>
      <c r="AI34" s="113"/>
      <c r="AJ34" s="113"/>
      <c r="AK34" s="128"/>
      <c r="AL34" s="2" t="s">
        <v>195</v>
      </c>
      <c r="AM34" s="42" t="s">
        <v>193</v>
      </c>
      <c r="AN34" s="43">
        <v>44888</v>
      </c>
      <c r="AO34" s="41">
        <v>13417</v>
      </c>
      <c r="AP34" s="2" t="s">
        <v>192</v>
      </c>
      <c r="AQ34" s="43">
        <v>44896</v>
      </c>
      <c r="AR34" s="43">
        <v>45261</v>
      </c>
      <c r="AS34" s="44"/>
      <c r="AT34" s="45"/>
      <c r="AU34" s="44"/>
      <c r="AV34" s="2"/>
      <c r="AW34" s="45"/>
      <c r="AX34" s="16"/>
      <c r="AY34" s="2"/>
      <c r="AZ34" s="2"/>
      <c r="BA34" s="16"/>
      <c r="BB34" s="16"/>
      <c r="BC34" s="2"/>
      <c r="BD34" s="2"/>
      <c r="BE34" s="16"/>
      <c r="BF34" s="16"/>
      <c r="BG34" s="2"/>
      <c r="BH34" s="16"/>
      <c r="BI34" s="198">
        <f t="shared" ref="BI34:BI38" si="4">$AK$33+AW34-AX34</f>
        <v>242709.72</v>
      </c>
      <c r="BJ34" s="197"/>
      <c r="BK34" s="197"/>
      <c r="BL34" s="200">
        <f t="shared" si="1"/>
        <v>0</v>
      </c>
      <c r="BM34" s="1"/>
      <c r="BN34" s="1"/>
      <c r="BO34" s="1"/>
      <c r="BP34" s="1"/>
      <c r="BQ34" s="1"/>
      <c r="BR34" s="1"/>
      <c r="BS34" s="1"/>
      <c r="BT34" s="1"/>
      <c r="BU34" s="46"/>
      <c r="BV34" s="46"/>
      <c r="BW34" s="1"/>
      <c r="BX34" s="1"/>
      <c r="BY34" s="1"/>
      <c r="BZ34" s="116"/>
      <c r="CA34" s="115"/>
      <c r="CB34" s="114"/>
      <c r="CC34" s="116"/>
      <c r="CD34" s="118"/>
      <c r="CE34" s="119"/>
    </row>
    <row r="35" spans="1:83" ht="15" customHeight="1" thickBot="1" x14ac:dyDescent="0.3">
      <c r="A35" s="160"/>
      <c r="B35" s="129"/>
      <c r="C35" s="144"/>
      <c r="D35" s="129"/>
      <c r="E35" s="129"/>
      <c r="F35" s="146"/>
      <c r="G35" s="131"/>
      <c r="H35" s="131"/>
      <c r="I35" s="131"/>
      <c r="J35" s="131"/>
      <c r="K35" s="131"/>
      <c r="L35" s="131"/>
      <c r="M35" s="129"/>
      <c r="N35" s="131"/>
      <c r="O35" s="131"/>
      <c r="P35" s="131"/>
      <c r="Q35" s="129"/>
      <c r="R35" s="132"/>
      <c r="S35" s="132"/>
      <c r="T35" s="131"/>
      <c r="U35" s="117"/>
      <c r="V35" s="117"/>
      <c r="W35" s="129"/>
      <c r="X35" s="113"/>
      <c r="Y35" s="129"/>
      <c r="Z35" s="130"/>
      <c r="AA35" s="129"/>
      <c r="AB35" s="117"/>
      <c r="AC35" s="131"/>
      <c r="AD35" s="117"/>
      <c r="AE35" s="117"/>
      <c r="AF35" s="117"/>
      <c r="AG35" s="117"/>
      <c r="AH35" s="117"/>
      <c r="AI35" s="113"/>
      <c r="AJ35" s="113"/>
      <c r="AK35" s="128"/>
      <c r="AL35" s="2" t="s">
        <v>195</v>
      </c>
      <c r="AM35" s="42" t="s">
        <v>194</v>
      </c>
      <c r="AN35" s="43">
        <v>45159</v>
      </c>
      <c r="AO35" s="41">
        <v>13602</v>
      </c>
      <c r="AP35" s="42" t="s">
        <v>196</v>
      </c>
      <c r="AQ35" s="43">
        <v>44896</v>
      </c>
      <c r="AR35" s="43">
        <v>45261</v>
      </c>
      <c r="AS35" s="44"/>
      <c r="AT35" s="45"/>
      <c r="AU35" s="44">
        <v>0.2014</v>
      </c>
      <c r="AV35" s="2"/>
      <c r="AW35" s="45">
        <v>59368.08</v>
      </c>
      <c r="AX35" s="16"/>
      <c r="AY35" s="2"/>
      <c r="AZ35" s="2"/>
      <c r="BA35" s="16"/>
      <c r="BB35" s="16"/>
      <c r="BC35" s="2"/>
      <c r="BD35" s="2"/>
      <c r="BE35" s="16"/>
      <c r="BF35" s="16"/>
      <c r="BG35" s="2"/>
      <c r="BH35" s="16"/>
      <c r="BI35" s="198">
        <f t="shared" si="4"/>
        <v>302077.8</v>
      </c>
      <c r="BJ35" s="197"/>
      <c r="BK35" s="197"/>
      <c r="BL35" s="200">
        <f t="shared" si="1"/>
        <v>0</v>
      </c>
      <c r="BM35" s="1"/>
      <c r="BN35" s="1"/>
      <c r="BO35" s="1"/>
      <c r="BP35" s="1"/>
      <c r="BQ35" s="1"/>
      <c r="BR35" s="1"/>
      <c r="BS35" s="1"/>
      <c r="BT35" s="1"/>
      <c r="BU35" s="46"/>
      <c r="BV35" s="46"/>
      <c r="BW35" s="1"/>
      <c r="BX35" s="1"/>
      <c r="BY35" s="1"/>
      <c r="BZ35" s="116"/>
      <c r="CA35" s="115"/>
      <c r="CB35" s="114"/>
      <c r="CC35" s="116"/>
      <c r="CD35" s="118"/>
      <c r="CE35" s="119"/>
    </row>
    <row r="36" spans="1:83" ht="15" customHeight="1" thickBot="1" x14ac:dyDescent="0.3">
      <c r="A36" s="160"/>
      <c r="B36" s="129"/>
      <c r="C36" s="144"/>
      <c r="D36" s="129"/>
      <c r="E36" s="129"/>
      <c r="F36" s="146"/>
      <c r="G36" s="131"/>
      <c r="H36" s="131"/>
      <c r="I36" s="131"/>
      <c r="J36" s="131"/>
      <c r="K36" s="131"/>
      <c r="L36" s="131"/>
      <c r="M36" s="129"/>
      <c r="N36" s="131"/>
      <c r="O36" s="131"/>
      <c r="P36" s="131"/>
      <c r="Q36" s="129"/>
      <c r="R36" s="132"/>
      <c r="S36" s="132"/>
      <c r="T36" s="131"/>
      <c r="U36" s="117"/>
      <c r="V36" s="117"/>
      <c r="W36" s="129"/>
      <c r="X36" s="113"/>
      <c r="Y36" s="129"/>
      <c r="Z36" s="130"/>
      <c r="AA36" s="129"/>
      <c r="AB36" s="117"/>
      <c r="AC36" s="131"/>
      <c r="AD36" s="117"/>
      <c r="AE36" s="117"/>
      <c r="AF36" s="117"/>
      <c r="AG36" s="117"/>
      <c r="AH36" s="117"/>
      <c r="AI36" s="113"/>
      <c r="AJ36" s="113"/>
      <c r="AK36" s="128"/>
      <c r="AL36" s="2" t="s">
        <v>195</v>
      </c>
      <c r="AM36" s="42" t="s">
        <v>225</v>
      </c>
      <c r="AN36" s="43">
        <v>45260</v>
      </c>
      <c r="AO36" s="41">
        <v>13674</v>
      </c>
      <c r="AP36" s="42" t="s">
        <v>197</v>
      </c>
      <c r="AQ36" s="43">
        <v>45262</v>
      </c>
      <c r="AR36" s="43">
        <v>45627</v>
      </c>
      <c r="AS36" s="44"/>
      <c r="AT36" s="45"/>
      <c r="AU36" s="44">
        <v>3.8199999999999998E-2</v>
      </c>
      <c r="AV36" s="2"/>
      <c r="AW36" s="45">
        <v>13527.36</v>
      </c>
      <c r="AX36" s="16"/>
      <c r="AY36" s="2"/>
      <c r="AZ36" s="2"/>
      <c r="BA36" s="16"/>
      <c r="BB36" s="16"/>
      <c r="BC36" s="2"/>
      <c r="BD36" s="2"/>
      <c r="BE36" s="16"/>
      <c r="BF36" s="16"/>
      <c r="BG36" s="2"/>
      <c r="BH36" s="16"/>
      <c r="BI36" s="198">
        <f t="shared" si="4"/>
        <v>256237.08000000002</v>
      </c>
      <c r="BJ36" s="197"/>
      <c r="BK36" s="197"/>
      <c r="BL36" s="200">
        <f t="shared" si="1"/>
        <v>0</v>
      </c>
      <c r="BM36" s="1"/>
      <c r="BN36" s="1"/>
      <c r="BO36" s="1"/>
      <c r="BP36" s="1"/>
      <c r="BQ36" s="1"/>
      <c r="BR36" s="1"/>
      <c r="BS36" s="1"/>
      <c r="BT36" s="1"/>
      <c r="BU36" s="46"/>
      <c r="BV36" s="46"/>
      <c r="BW36" s="1"/>
      <c r="BX36" s="1"/>
      <c r="BY36" s="1"/>
      <c r="BZ36" s="116"/>
      <c r="CA36" s="115"/>
      <c r="CB36" s="114"/>
      <c r="CC36" s="116"/>
      <c r="CD36" s="118"/>
      <c r="CE36" s="119"/>
    </row>
    <row r="37" spans="1:83" ht="15.75" customHeight="1" thickBot="1" x14ac:dyDescent="0.3">
      <c r="A37" s="160"/>
      <c r="B37" s="129"/>
      <c r="C37" s="144"/>
      <c r="D37" s="129"/>
      <c r="E37" s="129"/>
      <c r="F37" s="146"/>
      <c r="G37" s="131"/>
      <c r="H37" s="131"/>
      <c r="I37" s="131"/>
      <c r="J37" s="131"/>
      <c r="K37" s="131"/>
      <c r="L37" s="131"/>
      <c r="M37" s="129"/>
      <c r="N37" s="131"/>
      <c r="O37" s="131"/>
      <c r="P37" s="131"/>
      <c r="Q37" s="129"/>
      <c r="R37" s="132"/>
      <c r="S37" s="132"/>
      <c r="T37" s="131"/>
      <c r="U37" s="117"/>
      <c r="V37" s="117"/>
      <c r="W37" s="129"/>
      <c r="X37" s="113"/>
      <c r="Y37" s="129"/>
      <c r="Z37" s="130"/>
      <c r="AA37" s="129"/>
      <c r="AB37" s="117"/>
      <c r="AC37" s="131"/>
      <c r="AD37" s="117"/>
      <c r="AE37" s="117"/>
      <c r="AF37" s="117"/>
      <c r="AG37" s="117"/>
      <c r="AH37" s="117"/>
      <c r="AI37" s="113"/>
      <c r="AJ37" s="113"/>
      <c r="AK37" s="128"/>
      <c r="AL37" s="2" t="s">
        <v>195</v>
      </c>
      <c r="AM37" s="42" t="s">
        <v>236</v>
      </c>
      <c r="AN37" s="43">
        <v>45618</v>
      </c>
      <c r="AO37" s="41">
        <v>13913</v>
      </c>
      <c r="AP37" s="42" t="s">
        <v>197</v>
      </c>
      <c r="AQ37" s="43">
        <v>45628</v>
      </c>
      <c r="AR37" s="43">
        <v>45992</v>
      </c>
      <c r="AS37" s="44"/>
      <c r="AT37" s="45"/>
      <c r="AU37" s="44">
        <v>4.2700000000000002E-2</v>
      </c>
      <c r="AV37" s="2"/>
      <c r="AW37" s="45">
        <v>15700.68</v>
      </c>
      <c r="AX37" s="16"/>
      <c r="AY37" s="2"/>
      <c r="AZ37" s="2"/>
      <c r="BA37" s="16"/>
      <c r="BB37" s="16"/>
      <c r="BC37" s="2"/>
      <c r="BD37" s="2"/>
      <c r="BE37" s="16"/>
      <c r="BF37" s="16"/>
      <c r="BG37" s="2"/>
      <c r="BH37" s="16"/>
      <c r="BI37" s="198">
        <f t="shared" si="4"/>
        <v>258410.4</v>
      </c>
      <c r="BJ37" s="197"/>
      <c r="BK37" s="197"/>
      <c r="BL37" s="200">
        <f t="shared" si="1"/>
        <v>0</v>
      </c>
      <c r="BM37" s="1"/>
      <c r="BN37" s="1"/>
      <c r="BO37" s="1"/>
      <c r="BP37" s="1"/>
      <c r="BQ37" s="1"/>
      <c r="BR37" s="1"/>
      <c r="BS37" s="1"/>
      <c r="BT37" s="1"/>
      <c r="BU37" s="46"/>
      <c r="BV37" s="46"/>
      <c r="BW37" s="1"/>
      <c r="BX37" s="1"/>
      <c r="BY37" s="1"/>
      <c r="BZ37" s="116"/>
      <c r="CA37" s="115"/>
      <c r="CB37" s="114"/>
      <c r="CC37" s="116"/>
      <c r="CD37" s="118"/>
      <c r="CE37" s="119"/>
    </row>
    <row r="38" spans="1:83" ht="18" customHeight="1" thickBot="1" x14ac:dyDescent="0.3">
      <c r="A38" s="125">
        <v>5</v>
      </c>
      <c r="B38" s="129" t="s">
        <v>230</v>
      </c>
      <c r="C38" s="144" t="s">
        <v>231</v>
      </c>
      <c r="D38" s="129" t="s">
        <v>274</v>
      </c>
      <c r="E38" s="129" t="s">
        <v>183</v>
      </c>
      <c r="F38" s="146" t="s">
        <v>232</v>
      </c>
      <c r="G38" s="131">
        <v>13123</v>
      </c>
      <c r="H38" s="131">
        <v>13155</v>
      </c>
      <c r="I38" s="129" t="s">
        <v>389</v>
      </c>
      <c r="J38" s="121">
        <v>44496</v>
      </c>
      <c r="K38" s="121">
        <v>44861</v>
      </c>
      <c r="L38" s="131">
        <v>13157</v>
      </c>
      <c r="M38" s="129"/>
      <c r="N38" s="131"/>
      <c r="O38" s="131"/>
      <c r="P38" s="131"/>
      <c r="Q38" s="129"/>
      <c r="R38" s="132"/>
      <c r="S38" s="132"/>
      <c r="T38" s="131"/>
      <c r="U38" s="117"/>
      <c r="V38" s="117"/>
      <c r="W38" s="129"/>
      <c r="X38" s="113"/>
      <c r="Y38" s="129" t="s">
        <v>233</v>
      </c>
      <c r="Z38" s="130" t="s">
        <v>234</v>
      </c>
      <c r="AA38" s="129" t="s">
        <v>235</v>
      </c>
      <c r="AB38" s="121">
        <v>44603</v>
      </c>
      <c r="AC38" s="131">
        <v>13225</v>
      </c>
      <c r="AD38" s="121">
        <v>44603</v>
      </c>
      <c r="AE38" s="121">
        <v>44968</v>
      </c>
      <c r="AF38" s="117">
        <v>1500</v>
      </c>
      <c r="AG38" s="117" t="s">
        <v>190</v>
      </c>
      <c r="AH38" s="117"/>
      <c r="AI38" s="113"/>
      <c r="AJ38" s="113"/>
      <c r="AK38" s="128">
        <v>4090270.8</v>
      </c>
      <c r="AL38" s="2" t="s">
        <v>195</v>
      </c>
      <c r="AM38" s="42" t="s">
        <v>191</v>
      </c>
      <c r="AN38" s="43">
        <v>44771</v>
      </c>
      <c r="AO38" s="41">
        <v>13340</v>
      </c>
      <c r="AP38" s="42" t="s">
        <v>196</v>
      </c>
      <c r="AQ38" s="43">
        <v>44771</v>
      </c>
      <c r="AR38" s="43">
        <v>44968</v>
      </c>
      <c r="AS38" s="2"/>
      <c r="AT38" s="2"/>
      <c r="AU38" s="44">
        <v>0.22950000000000001</v>
      </c>
      <c r="AV38" s="2"/>
      <c r="AW38" s="48">
        <v>938629.68</v>
      </c>
      <c r="AX38" s="16"/>
      <c r="AY38" s="2"/>
      <c r="AZ38" s="2"/>
      <c r="BA38" s="16"/>
      <c r="BB38" s="16"/>
      <c r="BC38" s="42"/>
      <c r="BD38" s="42"/>
      <c r="BE38" s="45"/>
      <c r="BF38" s="16"/>
      <c r="BG38" s="2"/>
      <c r="BH38" s="16"/>
      <c r="BI38" s="198">
        <f>$AK$38+AW38-AX38</f>
        <v>5028900.4799999995</v>
      </c>
      <c r="BJ38" s="197">
        <f>2244978.25+377493.06+375773.08+379973.09+404292.5+834170.01+438458.84+437474.07+440442.05+826936.17+471912.11+471912.11+471912.11+471912.11+471912.11+469475.65+469679.06+469679.06+103970.16+11612.24</f>
        <v>10643967.840000002</v>
      </c>
      <c r="BK38" s="197">
        <f>434380.07+423727.31+342445.89+366900.39+368671.62+375234.51+393848.28+409499.66+408194.51</f>
        <v>3522902.24</v>
      </c>
      <c r="BL38" s="200">
        <f t="shared" si="1"/>
        <v>14166870.080000002</v>
      </c>
      <c r="BM38" s="1"/>
      <c r="BN38" s="1"/>
      <c r="BO38" s="1"/>
      <c r="BP38" s="1"/>
      <c r="BQ38" s="1"/>
      <c r="BR38" s="1"/>
      <c r="BS38" s="1"/>
      <c r="BT38" s="1"/>
      <c r="BU38" s="46"/>
      <c r="BV38" s="46"/>
      <c r="BW38" s="1"/>
      <c r="BX38" s="1"/>
      <c r="BY38" s="1"/>
      <c r="BZ38" s="116" t="s">
        <v>237</v>
      </c>
      <c r="CA38" s="115">
        <v>13575</v>
      </c>
      <c r="CB38" s="114" t="s">
        <v>229</v>
      </c>
      <c r="CC38" s="116">
        <v>702800</v>
      </c>
      <c r="CD38" s="118" t="s">
        <v>238</v>
      </c>
      <c r="CE38" s="119">
        <v>701971</v>
      </c>
    </row>
    <row r="39" spans="1:83" ht="13.5" thickBot="1" x14ac:dyDescent="0.3">
      <c r="A39" s="125"/>
      <c r="B39" s="129"/>
      <c r="C39" s="144"/>
      <c r="D39" s="129"/>
      <c r="E39" s="129"/>
      <c r="F39" s="146"/>
      <c r="G39" s="131"/>
      <c r="H39" s="131"/>
      <c r="I39" s="129"/>
      <c r="J39" s="121"/>
      <c r="K39" s="121"/>
      <c r="L39" s="131"/>
      <c r="M39" s="129"/>
      <c r="N39" s="131"/>
      <c r="O39" s="131"/>
      <c r="P39" s="131"/>
      <c r="Q39" s="129"/>
      <c r="R39" s="132"/>
      <c r="S39" s="132"/>
      <c r="T39" s="131"/>
      <c r="U39" s="117"/>
      <c r="V39" s="117"/>
      <c r="W39" s="129"/>
      <c r="X39" s="113"/>
      <c r="Y39" s="129"/>
      <c r="Z39" s="130"/>
      <c r="AA39" s="129"/>
      <c r="AB39" s="121"/>
      <c r="AC39" s="131"/>
      <c r="AD39" s="121"/>
      <c r="AE39" s="121"/>
      <c r="AF39" s="117"/>
      <c r="AG39" s="117"/>
      <c r="AH39" s="117"/>
      <c r="AI39" s="113"/>
      <c r="AJ39" s="113"/>
      <c r="AK39" s="128"/>
      <c r="AL39" s="2" t="s">
        <v>195</v>
      </c>
      <c r="AM39" s="42" t="s">
        <v>193</v>
      </c>
      <c r="AN39" s="43">
        <v>44966</v>
      </c>
      <c r="AO39" s="41">
        <v>13473</v>
      </c>
      <c r="AP39" s="2" t="s">
        <v>192</v>
      </c>
      <c r="AQ39" s="43">
        <v>44969</v>
      </c>
      <c r="AR39" s="43">
        <v>45333</v>
      </c>
      <c r="AS39" s="2"/>
      <c r="AT39" s="2"/>
      <c r="AU39" s="44"/>
      <c r="AV39" s="2"/>
      <c r="AW39" s="48"/>
      <c r="AX39" s="16"/>
      <c r="AY39" s="2"/>
      <c r="AZ39" s="2"/>
      <c r="BA39" s="16"/>
      <c r="BB39" s="16"/>
      <c r="BC39" s="42"/>
      <c r="BD39" s="42"/>
      <c r="BE39" s="45"/>
      <c r="BF39" s="16"/>
      <c r="BG39" s="2"/>
      <c r="BH39" s="16"/>
      <c r="BI39" s="198">
        <f t="shared" ref="BI39:BI47" si="5">$AK$38+AW39-AX39</f>
        <v>4090270.8</v>
      </c>
      <c r="BJ39" s="197"/>
      <c r="BK39" s="197"/>
      <c r="BL39" s="200">
        <f t="shared" si="1"/>
        <v>0</v>
      </c>
      <c r="BM39" s="1"/>
      <c r="BN39" s="1"/>
      <c r="BO39" s="1"/>
      <c r="BP39" s="1"/>
      <c r="BQ39" s="1"/>
      <c r="BR39" s="1"/>
      <c r="BS39" s="1"/>
      <c r="BT39" s="1"/>
      <c r="BU39" s="46"/>
      <c r="BV39" s="46"/>
      <c r="BW39" s="1"/>
      <c r="BX39" s="1"/>
      <c r="BY39" s="1"/>
      <c r="BZ39" s="116"/>
      <c r="CA39" s="115"/>
      <c r="CB39" s="114"/>
      <c r="CC39" s="116"/>
      <c r="CD39" s="118"/>
      <c r="CE39" s="119"/>
    </row>
    <row r="40" spans="1:83" ht="13.5" thickBot="1" x14ac:dyDescent="0.3">
      <c r="A40" s="125"/>
      <c r="B40" s="129"/>
      <c r="C40" s="144"/>
      <c r="D40" s="129"/>
      <c r="E40" s="129"/>
      <c r="F40" s="146"/>
      <c r="G40" s="131"/>
      <c r="H40" s="131"/>
      <c r="I40" s="129"/>
      <c r="J40" s="121"/>
      <c r="K40" s="121"/>
      <c r="L40" s="131"/>
      <c r="M40" s="129"/>
      <c r="N40" s="131"/>
      <c r="O40" s="131"/>
      <c r="P40" s="131"/>
      <c r="Q40" s="129"/>
      <c r="R40" s="132"/>
      <c r="S40" s="132"/>
      <c r="T40" s="131"/>
      <c r="U40" s="117"/>
      <c r="V40" s="117"/>
      <c r="W40" s="129"/>
      <c r="X40" s="113"/>
      <c r="Y40" s="129"/>
      <c r="Z40" s="130"/>
      <c r="AA40" s="129"/>
      <c r="AB40" s="121"/>
      <c r="AC40" s="131"/>
      <c r="AD40" s="121"/>
      <c r="AE40" s="121"/>
      <c r="AF40" s="117"/>
      <c r="AG40" s="117"/>
      <c r="AH40" s="117"/>
      <c r="AI40" s="113"/>
      <c r="AJ40" s="113"/>
      <c r="AK40" s="128"/>
      <c r="AL40" s="2" t="s">
        <v>195</v>
      </c>
      <c r="AM40" s="42" t="s">
        <v>194</v>
      </c>
      <c r="AN40" s="43">
        <v>45096</v>
      </c>
      <c r="AO40" s="41">
        <v>13561</v>
      </c>
      <c r="AP40" s="42" t="s">
        <v>196</v>
      </c>
      <c r="AQ40" s="43">
        <v>44969</v>
      </c>
      <c r="AR40" s="43">
        <v>45333</v>
      </c>
      <c r="AS40" s="2"/>
      <c r="AT40" s="2"/>
      <c r="AU40" s="44">
        <v>6.08E-2</v>
      </c>
      <c r="AV40" s="2"/>
      <c r="AW40" s="45">
        <v>305587.8</v>
      </c>
      <c r="AX40" s="16"/>
      <c r="AY40" s="2"/>
      <c r="AZ40" s="2"/>
      <c r="BA40" s="16"/>
      <c r="BB40" s="16"/>
      <c r="BC40" s="43"/>
      <c r="BD40" s="44"/>
      <c r="BE40" s="45"/>
      <c r="BF40" s="16"/>
      <c r="BG40" s="2"/>
      <c r="BH40" s="16"/>
      <c r="BI40" s="198">
        <f t="shared" si="5"/>
        <v>4395858.5999999996</v>
      </c>
      <c r="BJ40" s="197"/>
      <c r="BK40" s="197"/>
      <c r="BL40" s="200">
        <f t="shared" si="1"/>
        <v>0</v>
      </c>
      <c r="BM40" s="1"/>
      <c r="BN40" s="1"/>
      <c r="BO40" s="1"/>
      <c r="BP40" s="1"/>
      <c r="BQ40" s="1"/>
      <c r="BR40" s="1"/>
      <c r="BS40" s="1"/>
      <c r="BT40" s="1"/>
      <c r="BU40" s="46"/>
      <c r="BV40" s="46"/>
      <c r="BW40" s="1"/>
      <c r="BX40" s="1"/>
      <c r="BY40" s="1"/>
      <c r="BZ40" s="116"/>
      <c r="CA40" s="115"/>
      <c r="CB40" s="114"/>
      <c r="CC40" s="116"/>
      <c r="CD40" s="118"/>
      <c r="CE40" s="119"/>
    </row>
    <row r="41" spans="1:83" ht="13.5" thickBot="1" x14ac:dyDescent="0.3">
      <c r="A41" s="125"/>
      <c r="B41" s="129"/>
      <c r="C41" s="144"/>
      <c r="D41" s="129"/>
      <c r="E41" s="129"/>
      <c r="F41" s="146"/>
      <c r="G41" s="131"/>
      <c r="H41" s="131"/>
      <c r="I41" s="129"/>
      <c r="J41" s="121"/>
      <c r="K41" s="121"/>
      <c r="L41" s="131"/>
      <c r="M41" s="129"/>
      <c r="N41" s="131"/>
      <c r="O41" s="131"/>
      <c r="P41" s="131"/>
      <c r="Q41" s="129"/>
      <c r="R41" s="132"/>
      <c r="S41" s="132"/>
      <c r="T41" s="131"/>
      <c r="U41" s="117"/>
      <c r="V41" s="117"/>
      <c r="W41" s="129"/>
      <c r="X41" s="113"/>
      <c r="Y41" s="129"/>
      <c r="Z41" s="130"/>
      <c r="AA41" s="129"/>
      <c r="AB41" s="121"/>
      <c r="AC41" s="131"/>
      <c r="AD41" s="121"/>
      <c r="AE41" s="121"/>
      <c r="AF41" s="117"/>
      <c r="AG41" s="117"/>
      <c r="AH41" s="117"/>
      <c r="AI41" s="113"/>
      <c r="AJ41" s="113"/>
      <c r="AK41" s="128"/>
      <c r="AL41" s="2" t="s">
        <v>195</v>
      </c>
      <c r="AM41" s="42" t="s">
        <v>225</v>
      </c>
      <c r="AN41" s="43">
        <v>45287</v>
      </c>
      <c r="AO41" s="41">
        <v>13703</v>
      </c>
      <c r="AP41" s="2" t="s">
        <v>192</v>
      </c>
      <c r="AQ41" s="43">
        <v>45334</v>
      </c>
      <c r="AR41" s="43">
        <v>45699</v>
      </c>
      <c r="AS41" s="2"/>
      <c r="AT41" s="2"/>
      <c r="AU41" s="44"/>
      <c r="AV41" s="2"/>
      <c r="AW41" s="48"/>
      <c r="AX41" s="16"/>
      <c r="AY41" s="2"/>
      <c r="AZ41" s="2"/>
      <c r="BA41" s="16"/>
      <c r="BB41" s="16"/>
      <c r="BC41" s="43"/>
      <c r="BD41" s="44"/>
      <c r="BE41" s="45"/>
      <c r="BF41" s="16"/>
      <c r="BG41" s="2"/>
      <c r="BH41" s="16"/>
      <c r="BI41" s="198">
        <f t="shared" si="5"/>
        <v>4090270.8</v>
      </c>
      <c r="BJ41" s="197"/>
      <c r="BK41" s="197"/>
      <c r="BL41" s="200">
        <f t="shared" si="1"/>
        <v>0</v>
      </c>
      <c r="BM41" s="1"/>
      <c r="BN41" s="1"/>
      <c r="BO41" s="1"/>
      <c r="BP41" s="1"/>
      <c r="BQ41" s="1"/>
      <c r="BR41" s="1"/>
      <c r="BS41" s="1"/>
      <c r="BT41" s="1"/>
      <c r="BU41" s="46"/>
      <c r="BV41" s="46"/>
      <c r="BW41" s="1"/>
      <c r="BX41" s="1"/>
      <c r="BY41" s="1"/>
      <c r="BZ41" s="116"/>
      <c r="CA41" s="115"/>
      <c r="CB41" s="114"/>
      <c r="CC41" s="116"/>
      <c r="CD41" s="118"/>
      <c r="CE41" s="119"/>
    </row>
    <row r="42" spans="1:83" ht="13.5" thickBot="1" x14ac:dyDescent="0.3">
      <c r="A42" s="125"/>
      <c r="B42" s="129"/>
      <c r="C42" s="144"/>
      <c r="D42" s="129"/>
      <c r="E42" s="129"/>
      <c r="F42" s="146"/>
      <c r="G42" s="131"/>
      <c r="H42" s="131"/>
      <c r="I42" s="129"/>
      <c r="J42" s="121"/>
      <c r="K42" s="121"/>
      <c r="L42" s="131"/>
      <c r="M42" s="129"/>
      <c r="N42" s="131"/>
      <c r="O42" s="131"/>
      <c r="P42" s="131"/>
      <c r="Q42" s="129"/>
      <c r="R42" s="132"/>
      <c r="S42" s="132"/>
      <c r="T42" s="131"/>
      <c r="U42" s="117"/>
      <c r="V42" s="117"/>
      <c r="W42" s="129"/>
      <c r="X42" s="113"/>
      <c r="Y42" s="129"/>
      <c r="Z42" s="130"/>
      <c r="AA42" s="129"/>
      <c r="AB42" s="121"/>
      <c r="AC42" s="131"/>
      <c r="AD42" s="121"/>
      <c r="AE42" s="121"/>
      <c r="AF42" s="117"/>
      <c r="AG42" s="117"/>
      <c r="AH42" s="117"/>
      <c r="AI42" s="113"/>
      <c r="AJ42" s="113"/>
      <c r="AK42" s="128"/>
      <c r="AL42" s="2" t="s">
        <v>195</v>
      </c>
      <c r="AM42" s="42" t="s">
        <v>236</v>
      </c>
      <c r="AN42" s="49">
        <v>45393</v>
      </c>
      <c r="AO42" s="41">
        <v>13763</v>
      </c>
      <c r="AP42" s="42" t="s">
        <v>196</v>
      </c>
      <c r="AQ42" s="43">
        <v>45334</v>
      </c>
      <c r="AR42" s="43">
        <v>45699</v>
      </c>
      <c r="AS42" s="2"/>
      <c r="AT42" s="2"/>
      <c r="AU42" s="44">
        <v>6.1499999999999999E-2</v>
      </c>
      <c r="AV42" s="2"/>
      <c r="AW42" s="48">
        <v>328457.03999999998</v>
      </c>
      <c r="AX42" s="16"/>
      <c r="AY42" s="2"/>
      <c r="AZ42" s="2"/>
      <c r="BA42" s="16"/>
      <c r="BB42" s="16"/>
      <c r="BC42" s="43"/>
      <c r="BD42" s="44"/>
      <c r="BE42" s="45"/>
      <c r="BF42" s="16"/>
      <c r="BG42" s="2"/>
      <c r="BH42" s="16"/>
      <c r="BI42" s="198">
        <f t="shared" si="5"/>
        <v>4418727.84</v>
      </c>
      <c r="BJ42" s="197"/>
      <c r="BK42" s="197"/>
      <c r="BL42" s="200">
        <f t="shared" si="1"/>
        <v>0</v>
      </c>
      <c r="BM42" s="1"/>
      <c r="BN42" s="1"/>
      <c r="BO42" s="1"/>
      <c r="BP42" s="1"/>
      <c r="BQ42" s="1"/>
      <c r="BR42" s="1"/>
      <c r="BS42" s="1"/>
      <c r="BT42" s="1"/>
      <c r="BU42" s="46"/>
      <c r="BV42" s="46"/>
      <c r="BW42" s="1"/>
      <c r="BX42" s="1"/>
      <c r="BY42" s="1"/>
      <c r="BZ42" s="116"/>
      <c r="CA42" s="115"/>
      <c r="CB42" s="114"/>
      <c r="CC42" s="116"/>
      <c r="CD42" s="118"/>
      <c r="CE42" s="119"/>
    </row>
    <row r="43" spans="1:83" ht="13.5" thickBot="1" x14ac:dyDescent="0.3">
      <c r="A43" s="125"/>
      <c r="B43" s="129"/>
      <c r="C43" s="144"/>
      <c r="D43" s="129"/>
      <c r="E43" s="129"/>
      <c r="F43" s="146"/>
      <c r="G43" s="131"/>
      <c r="H43" s="131"/>
      <c r="I43" s="129"/>
      <c r="J43" s="121"/>
      <c r="K43" s="121"/>
      <c r="L43" s="131"/>
      <c r="M43" s="129"/>
      <c r="N43" s="131"/>
      <c r="O43" s="131"/>
      <c r="P43" s="131"/>
      <c r="Q43" s="129"/>
      <c r="R43" s="132"/>
      <c r="S43" s="132"/>
      <c r="T43" s="131"/>
      <c r="U43" s="117"/>
      <c r="V43" s="117"/>
      <c r="W43" s="129"/>
      <c r="X43" s="113"/>
      <c r="Y43" s="129"/>
      <c r="Z43" s="130"/>
      <c r="AA43" s="129"/>
      <c r="AB43" s="121"/>
      <c r="AC43" s="131"/>
      <c r="AD43" s="121"/>
      <c r="AE43" s="121"/>
      <c r="AF43" s="117"/>
      <c r="AG43" s="117"/>
      <c r="AH43" s="117"/>
      <c r="AI43" s="113"/>
      <c r="AJ43" s="113"/>
      <c r="AK43" s="128"/>
      <c r="AL43" s="2" t="s">
        <v>387</v>
      </c>
      <c r="AM43" s="42" t="s">
        <v>191</v>
      </c>
      <c r="AN43" s="49">
        <v>45410</v>
      </c>
      <c r="AO43" s="41">
        <v>13761</v>
      </c>
      <c r="AP43" s="42" t="s">
        <v>388</v>
      </c>
      <c r="AQ43" s="43">
        <v>45334</v>
      </c>
      <c r="AR43" s="43">
        <v>45699</v>
      </c>
      <c r="AS43" s="2"/>
      <c r="AT43" s="2"/>
      <c r="AU43" s="44"/>
      <c r="AV43" s="2"/>
      <c r="AW43" s="48"/>
      <c r="AX43" s="16"/>
      <c r="AY43" s="2"/>
      <c r="AZ43" s="2"/>
      <c r="BA43" s="16"/>
      <c r="BB43" s="16"/>
      <c r="BC43" s="43"/>
      <c r="BD43" s="44"/>
      <c r="BE43" s="45"/>
      <c r="BF43" s="16"/>
      <c r="BG43" s="2"/>
      <c r="BH43" s="16"/>
      <c r="BI43" s="198">
        <f t="shared" si="5"/>
        <v>4090270.8</v>
      </c>
      <c r="BJ43" s="197"/>
      <c r="BK43" s="197"/>
      <c r="BL43" s="200">
        <f t="shared" si="1"/>
        <v>0</v>
      </c>
      <c r="BM43" s="1"/>
      <c r="BN43" s="1"/>
      <c r="BO43" s="1"/>
      <c r="BP43" s="1"/>
      <c r="BQ43" s="1"/>
      <c r="BR43" s="1"/>
      <c r="BS43" s="1"/>
      <c r="BT43" s="1"/>
      <c r="BU43" s="46"/>
      <c r="BV43" s="46"/>
      <c r="BW43" s="1"/>
      <c r="BX43" s="1"/>
      <c r="BY43" s="1"/>
      <c r="BZ43" s="116"/>
      <c r="CA43" s="115"/>
      <c r="CB43" s="114"/>
      <c r="CC43" s="116"/>
      <c r="CD43" s="118"/>
      <c r="CE43" s="119"/>
    </row>
    <row r="44" spans="1:83" ht="13.5" thickBot="1" x14ac:dyDescent="0.3">
      <c r="A44" s="125"/>
      <c r="B44" s="129"/>
      <c r="C44" s="144"/>
      <c r="D44" s="129"/>
      <c r="E44" s="129"/>
      <c r="F44" s="146"/>
      <c r="G44" s="131"/>
      <c r="H44" s="131"/>
      <c r="I44" s="129"/>
      <c r="J44" s="121"/>
      <c r="K44" s="121"/>
      <c r="L44" s="131"/>
      <c r="M44" s="129"/>
      <c r="N44" s="131"/>
      <c r="O44" s="131"/>
      <c r="P44" s="131"/>
      <c r="Q44" s="129"/>
      <c r="R44" s="132"/>
      <c r="S44" s="132"/>
      <c r="T44" s="131"/>
      <c r="U44" s="117"/>
      <c r="V44" s="117"/>
      <c r="W44" s="129"/>
      <c r="X44" s="113"/>
      <c r="Y44" s="129"/>
      <c r="Z44" s="130"/>
      <c r="AA44" s="129"/>
      <c r="AB44" s="121"/>
      <c r="AC44" s="131"/>
      <c r="AD44" s="121"/>
      <c r="AE44" s="121"/>
      <c r="AF44" s="117"/>
      <c r="AG44" s="117"/>
      <c r="AH44" s="117"/>
      <c r="AI44" s="113"/>
      <c r="AJ44" s="113"/>
      <c r="AK44" s="128"/>
      <c r="AL44" s="2" t="s">
        <v>195</v>
      </c>
      <c r="AM44" s="42" t="s">
        <v>385</v>
      </c>
      <c r="AN44" s="49">
        <v>45615</v>
      </c>
      <c r="AO44" s="41">
        <v>13909</v>
      </c>
      <c r="AP44" s="42" t="s">
        <v>196</v>
      </c>
      <c r="AQ44" s="43">
        <v>45334</v>
      </c>
      <c r="AR44" s="43">
        <v>45699</v>
      </c>
      <c r="AS44" s="2"/>
      <c r="AT44" s="2"/>
      <c r="AU44" s="44">
        <v>2.46E-2</v>
      </c>
      <c r="AV44" s="2"/>
      <c r="AW44" s="48">
        <v>139346.88</v>
      </c>
      <c r="AX44" s="16"/>
      <c r="AY44" s="2"/>
      <c r="AZ44" s="2"/>
      <c r="BA44" s="16"/>
      <c r="BB44" s="16"/>
      <c r="BC44" s="43"/>
      <c r="BD44" s="44"/>
      <c r="BE44" s="45"/>
      <c r="BF44" s="16"/>
      <c r="BG44" s="2"/>
      <c r="BH44" s="16"/>
      <c r="BI44" s="198">
        <f t="shared" si="5"/>
        <v>4229617.68</v>
      </c>
      <c r="BJ44" s="197"/>
      <c r="BK44" s="197"/>
      <c r="BL44" s="200">
        <f t="shared" si="1"/>
        <v>0</v>
      </c>
      <c r="BM44" s="1"/>
      <c r="BN44" s="1"/>
      <c r="BO44" s="1"/>
      <c r="BP44" s="1"/>
      <c r="BQ44" s="1"/>
      <c r="BR44" s="1"/>
      <c r="BS44" s="1"/>
      <c r="BT44" s="1"/>
      <c r="BU44" s="46"/>
      <c r="BV44" s="46"/>
      <c r="BW44" s="1"/>
      <c r="BX44" s="1"/>
      <c r="BY44" s="1"/>
      <c r="BZ44" s="116"/>
      <c r="CA44" s="115"/>
      <c r="CB44" s="114"/>
      <c r="CC44" s="116"/>
      <c r="CD44" s="118"/>
      <c r="CE44" s="119"/>
    </row>
    <row r="45" spans="1:83" ht="13.5" thickBot="1" x14ac:dyDescent="0.3">
      <c r="A45" s="125"/>
      <c r="B45" s="129"/>
      <c r="C45" s="144"/>
      <c r="D45" s="129"/>
      <c r="E45" s="129"/>
      <c r="F45" s="146"/>
      <c r="G45" s="131"/>
      <c r="H45" s="131"/>
      <c r="I45" s="129"/>
      <c r="J45" s="121"/>
      <c r="K45" s="121"/>
      <c r="L45" s="131"/>
      <c r="M45" s="129"/>
      <c r="N45" s="131"/>
      <c r="O45" s="131"/>
      <c r="P45" s="131"/>
      <c r="Q45" s="129"/>
      <c r="R45" s="132"/>
      <c r="S45" s="132"/>
      <c r="T45" s="131"/>
      <c r="U45" s="117"/>
      <c r="V45" s="117"/>
      <c r="W45" s="129"/>
      <c r="X45" s="113"/>
      <c r="Y45" s="129"/>
      <c r="Z45" s="130"/>
      <c r="AA45" s="129"/>
      <c r="AB45" s="121"/>
      <c r="AC45" s="131"/>
      <c r="AD45" s="121"/>
      <c r="AE45" s="121"/>
      <c r="AF45" s="117"/>
      <c r="AG45" s="117"/>
      <c r="AH45" s="117"/>
      <c r="AI45" s="113"/>
      <c r="AJ45" s="113"/>
      <c r="AK45" s="128"/>
      <c r="AL45" s="2" t="s">
        <v>195</v>
      </c>
      <c r="AM45" s="42" t="s">
        <v>399</v>
      </c>
      <c r="AN45" s="49">
        <v>45698</v>
      </c>
      <c r="AO45" s="41">
        <v>13962</v>
      </c>
      <c r="AP45" s="2" t="s">
        <v>192</v>
      </c>
      <c r="AQ45" s="43">
        <v>45700</v>
      </c>
      <c r="AR45" s="43">
        <v>45880</v>
      </c>
      <c r="AS45" s="2"/>
      <c r="AT45" s="2"/>
      <c r="AU45" s="44"/>
      <c r="AV45" s="2"/>
      <c r="AW45" s="48"/>
      <c r="AX45" s="16"/>
      <c r="AY45" s="2"/>
      <c r="AZ45" s="2"/>
      <c r="BA45" s="16"/>
      <c r="BB45" s="16"/>
      <c r="BC45" s="43"/>
      <c r="BD45" s="44"/>
      <c r="BE45" s="45"/>
      <c r="BF45" s="16"/>
      <c r="BG45" s="2"/>
      <c r="BH45" s="16"/>
      <c r="BI45" s="198">
        <f t="shared" si="5"/>
        <v>4090270.8</v>
      </c>
      <c r="BJ45" s="197"/>
      <c r="BK45" s="197"/>
      <c r="BL45" s="200">
        <f t="shared" si="1"/>
        <v>0</v>
      </c>
      <c r="BM45" s="1"/>
      <c r="BN45" s="1"/>
      <c r="BO45" s="1"/>
      <c r="BP45" s="1"/>
      <c r="BQ45" s="1"/>
      <c r="BR45" s="1"/>
      <c r="BS45" s="1"/>
      <c r="BT45" s="1"/>
      <c r="BU45" s="46"/>
      <c r="BV45" s="46"/>
      <c r="BW45" s="1"/>
      <c r="BX45" s="1"/>
      <c r="BY45" s="1"/>
      <c r="BZ45" s="116"/>
      <c r="CA45" s="115"/>
      <c r="CB45" s="114"/>
      <c r="CC45" s="116"/>
      <c r="CD45" s="118"/>
      <c r="CE45" s="119"/>
    </row>
    <row r="46" spans="1:83" ht="13.5" thickBot="1" x14ac:dyDescent="0.3">
      <c r="A46" s="125"/>
      <c r="B46" s="129"/>
      <c r="C46" s="144"/>
      <c r="D46" s="129"/>
      <c r="E46" s="129"/>
      <c r="F46" s="146"/>
      <c r="G46" s="131"/>
      <c r="H46" s="131"/>
      <c r="I46" s="129"/>
      <c r="J46" s="121"/>
      <c r="K46" s="121"/>
      <c r="L46" s="131"/>
      <c r="M46" s="129"/>
      <c r="N46" s="131"/>
      <c r="O46" s="131"/>
      <c r="P46" s="131"/>
      <c r="Q46" s="129"/>
      <c r="R46" s="132"/>
      <c r="S46" s="132"/>
      <c r="T46" s="131"/>
      <c r="U46" s="117"/>
      <c r="V46" s="117"/>
      <c r="W46" s="129"/>
      <c r="X46" s="113"/>
      <c r="Y46" s="129"/>
      <c r="Z46" s="130"/>
      <c r="AA46" s="129"/>
      <c r="AB46" s="121"/>
      <c r="AC46" s="131"/>
      <c r="AD46" s="121"/>
      <c r="AE46" s="121"/>
      <c r="AF46" s="117"/>
      <c r="AG46" s="117"/>
      <c r="AH46" s="117"/>
      <c r="AI46" s="113"/>
      <c r="AJ46" s="113"/>
      <c r="AK46" s="128"/>
      <c r="AL46" s="2" t="s">
        <v>195</v>
      </c>
      <c r="AM46" s="42" t="s">
        <v>502</v>
      </c>
      <c r="AN46" s="49">
        <v>45866</v>
      </c>
      <c r="AO46" s="41">
        <v>14075</v>
      </c>
      <c r="AP46" s="2" t="s">
        <v>192</v>
      </c>
      <c r="AQ46" s="43">
        <v>45881</v>
      </c>
      <c r="AR46" s="43">
        <v>46022</v>
      </c>
      <c r="AS46" s="2"/>
      <c r="AT46" s="2"/>
      <c r="AU46" s="44"/>
      <c r="AV46" s="2"/>
      <c r="AW46" s="48"/>
      <c r="AX46" s="16"/>
      <c r="AY46" s="2"/>
      <c r="AZ46" s="2"/>
      <c r="BA46" s="16"/>
      <c r="BB46" s="16"/>
      <c r="BC46" s="43"/>
      <c r="BD46" s="44"/>
      <c r="BE46" s="45"/>
      <c r="BF46" s="16"/>
      <c r="BG46" s="2"/>
      <c r="BH46" s="16"/>
      <c r="BI46" s="198">
        <f t="shared" si="5"/>
        <v>4090270.8</v>
      </c>
      <c r="BJ46" s="197"/>
      <c r="BK46" s="197"/>
      <c r="BL46" s="200">
        <f t="shared" si="1"/>
        <v>0</v>
      </c>
      <c r="BM46" s="1"/>
      <c r="BN46" s="1"/>
      <c r="BO46" s="1"/>
      <c r="BP46" s="1"/>
      <c r="BQ46" s="1"/>
      <c r="BR46" s="1"/>
      <c r="BS46" s="1"/>
      <c r="BT46" s="1"/>
      <c r="BU46" s="46"/>
      <c r="BV46" s="46"/>
      <c r="BW46" s="1"/>
      <c r="BX46" s="1"/>
      <c r="BY46" s="1"/>
      <c r="BZ46" s="116"/>
      <c r="CA46" s="115"/>
      <c r="CB46" s="114"/>
      <c r="CC46" s="116"/>
      <c r="CD46" s="118"/>
      <c r="CE46" s="119"/>
    </row>
    <row r="47" spans="1:83" ht="26.25" thickBot="1" x14ac:dyDescent="0.3">
      <c r="A47" s="61">
        <v>6</v>
      </c>
      <c r="B47" s="42" t="s">
        <v>239</v>
      </c>
      <c r="C47" s="50" t="s">
        <v>240</v>
      </c>
      <c r="D47" s="42" t="s">
        <v>182</v>
      </c>
      <c r="E47" s="42" t="s">
        <v>183</v>
      </c>
      <c r="F47" s="64" t="s">
        <v>241</v>
      </c>
      <c r="G47" s="2" t="s">
        <v>185</v>
      </c>
      <c r="H47" s="2" t="s">
        <v>185</v>
      </c>
      <c r="I47" s="2" t="s">
        <v>185</v>
      </c>
      <c r="J47" s="2" t="s">
        <v>185</v>
      </c>
      <c r="K47" s="2" t="s">
        <v>185</v>
      </c>
      <c r="L47" s="2" t="s">
        <v>185</v>
      </c>
      <c r="M47" s="2" t="s">
        <v>240</v>
      </c>
      <c r="N47" s="2" t="s">
        <v>245</v>
      </c>
      <c r="O47" s="32">
        <v>13235</v>
      </c>
      <c r="P47" s="32">
        <v>13235</v>
      </c>
      <c r="Q47" s="2"/>
      <c r="R47" s="31"/>
      <c r="S47" s="31"/>
      <c r="T47" s="2"/>
      <c r="U47" s="2"/>
      <c r="V47" s="2"/>
      <c r="W47" s="2"/>
      <c r="X47" s="16"/>
      <c r="Y47" s="2" t="s">
        <v>242</v>
      </c>
      <c r="Z47" s="66" t="s">
        <v>243</v>
      </c>
      <c r="AA47" s="2" t="s">
        <v>244</v>
      </c>
      <c r="AB47" s="31">
        <v>44634</v>
      </c>
      <c r="AC47" s="32">
        <v>13248</v>
      </c>
      <c r="AD47" s="43">
        <v>44634</v>
      </c>
      <c r="AE47" s="43">
        <v>46095</v>
      </c>
      <c r="AF47" s="2">
        <v>1500</v>
      </c>
      <c r="AG47" s="2" t="s">
        <v>190</v>
      </c>
      <c r="AH47" s="2"/>
      <c r="AI47" s="16"/>
      <c r="AJ47" s="16"/>
      <c r="AK47" s="58">
        <v>2470424.5</v>
      </c>
      <c r="AL47" s="2"/>
      <c r="AM47" s="2"/>
      <c r="AN47" s="2"/>
      <c r="AO47" s="32"/>
      <c r="AP47" s="2"/>
      <c r="AQ47" s="2"/>
      <c r="AR47" s="2"/>
      <c r="AS47" s="2"/>
      <c r="AT47" s="2"/>
      <c r="AU47" s="2"/>
      <c r="AV47" s="2"/>
      <c r="AW47" s="16"/>
      <c r="AX47" s="16"/>
      <c r="AY47" s="2"/>
      <c r="AZ47" s="2"/>
      <c r="BA47" s="16"/>
      <c r="BB47" s="16"/>
      <c r="BC47" s="2"/>
      <c r="BD47" s="2"/>
      <c r="BE47" s="16"/>
      <c r="BF47" s="16"/>
      <c r="BG47" s="2"/>
      <c r="BH47" s="16"/>
      <c r="BI47" s="198">
        <f>$AK$47+AW47-AX47</f>
        <v>2470424.5</v>
      </c>
      <c r="BJ47" s="16">
        <f>57395.6+63135.16+44057.83+47499.71+51656.04+19227.53</f>
        <v>282971.87</v>
      </c>
      <c r="BK47" s="16">
        <v>0</v>
      </c>
      <c r="BL47" s="200">
        <f t="shared" si="1"/>
        <v>282971.87</v>
      </c>
      <c r="BM47" s="1"/>
      <c r="BN47" s="1"/>
      <c r="BO47" s="1"/>
      <c r="BP47" s="1"/>
      <c r="BQ47" s="1"/>
      <c r="BR47" s="1"/>
      <c r="BS47" s="1"/>
      <c r="BT47" s="1"/>
      <c r="BU47" s="46"/>
      <c r="BV47" s="46"/>
      <c r="BW47" s="1"/>
      <c r="BX47" s="1"/>
      <c r="BY47" s="1"/>
      <c r="BZ47" s="1" t="s">
        <v>246</v>
      </c>
      <c r="CA47" s="57">
        <v>13575</v>
      </c>
      <c r="CB47" s="63" t="s">
        <v>247</v>
      </c>
      <c r="CC47" s="1">
        <v>703155</v>
      </c>
      <c r="CD47" s="47" t="s">
        <v>248</v>
      </c>
      <c r="CE47" s="59">
        <v>701709</v>
      </c>
    </row>
    <row r="48" spans="1:83" ht="13.5" thickBot="1" x14ac:dyDescent="0.3">
      <c r="A48" s="125">
        <v>7</v>
      </c>
      <c r="B48" s="117" t="s">
        <v>249</v>
      </c>
      <c r="C48" s="117" t="s">
        <v>250</v>
      </c>
      <c r="D48" s="126" t="s">
        <v>212</v>
      </c>
      <c r="E48" s="117" t="s">
        <v>183</v>
      </c>
      <c r="F48" s="127" t="s">
        <v>251</v>
      </c>
      <c r="G48" s="122">
        <v>13322</v>
      </c>
      <c r="H48" s="122">
        <v>13306</v>
      </c>
      <c r="I48" s="117"/>
      <c r="J48" s="117"/>
      <c r="K48" s="117"/>
      <c r="L48" s="117"/>
      <c r="M48" s="117"/>
      <c r="N48" s="117"/>
      <c r="O48" s="117"/>
      <c r="P48" s="117"/>
      <c r="Q48" s="117" t="s">
        <v>391</v>
      </c>
      <c r="R48" s="121">
        <v>44726</v>
      </c>
      <c r="S48" s="121">
        <v>45091</v>
      </c>
      <c r="T48" s="122">
        <v>13312</v>
      </c>
      <c r="U48" s="117" t="s">
        <v>390</v>
      </c>
      <c r="V48" s="122">
        <v>13365</v>
      </c>
      <c r="W48" s="127" t="s">
        <v>251</v>
      </c>
      <c r="X48" s="113">
        <v>72500</v>
      </c>
      <c r="Y48" s="117" t="s">
        <v>252</v>
      </c>
      <c r="Z48" s="120" t="s">
        <v>400</v>
      </c>
      <c r="AA48" s="117" t="s">
        <v>253</v>
      </c>
      <c r="AB48" s="121">
        <v>44816</v>
      </c>
      <c r="AC48" s="122">
        <v>13370</v>
      </c>
      <c r="AD48" s="121">
        <v>44816</v>
      </c>
      <c r="AE48" s="121">
        <v>45181</v>
      </c>
      <c r="AF48" s="117">
        <v>1500</v>
      </c>
      <c r="AG48" s="117" t="s">
        <v>190</v>
      </c>
      <c r="AH48" s="117"/>
      <c r="AI48" s="113"/>
      <c r="AJ48" s="113"/>
      <c r="AK48" s="123">
        <v>72500</v>
      </c>
      <c r="AL48" s="42" t="s">
        <v>195</v>
      </c>
      <c r="AM48" s="42" t="s">
        <v>191</v>
      </c>
      <c r="AN48" s="31">
        <v>45180</v>
      </c>
      <c r="AO48" s="41">
        <v>13620</v>
      </c>
      <c r="AP48" s="2" t="s">
        <v>192</v>
      </c>
      <c r="AQ48" s="43">
        <v>45181</v>
      </c>
      <c r="AR48" s="43">
        <v>45546</v>
      </c>
      <c r="AS48" s="2"/>
      <c r="AT48" s="2"/>
      <c r="AU48" s="2"/>
      <c r="AV48" s="2"/>
      <c r="AW48" s="16"/>
      <c r="AX48" s="16"/>
      <c r="AY48" s="2"/>
      <c r="AZ48" s="2"/>
      <c r="BA48" s="16"/>
      <c r="BB48" s="16"/>
      <c r="BC48" s="2"/>
      <c r="BD48" s="2"/>
      <c r="BE48" s="16"/>
      <c r="BF48" s="16"/>
      <c r="BG48" s="2"/>
      <c r="BH48" s="16"/>
      <c r="BI48" s="198">
        <f>$AK$48+AW48-AX48</f>
        <v>72500</v>
      </c>
      <c r="BJ48" s="197">
        <f>13143.4+7083.2+2324.8+7636+5075.2+5092.8+4683.2+9319.72+2655.96+7412.4+8416.9</f>
        <v>72843.58</v>
      </c>
      <c r="BK48" s="197">
        <f>8291.24+18431.08+21850.36+5620.36+3968.12+4242+11668.12</f>
        <v>74071.28</v>
      </c>
      <c r="BL48" s="200">
        <f t="shared" si="1"/>
        <v>146914.85999999999</v>
      </c>
      <c r="BM48" s="1"/>
      <c r="BN48" s="1"/>
      <c r="BO48" s="1"/>
      <c r="BP48" s="1"/>
      <c r="BQ48" s="1"/>
      <c r="BR48" s="1"/>
      <c r="BS48" s="1"/>
      <c r="BT48" s="1"/>
      <c r="BU48" s="46"/>
      <c r="BV48" s="46"/>
      <c r="BW48" s="1"/>
      <c r="BX48" s="1"/>
      <c r="BY48" s="1"/>
      <c r="BZ48" s="116" t="s">
        <v>254</v>
      </c>
      <c r="CA48" s="115">
        <v>13575</v>
      </c>
      <c r="CB48" s="114" t="s">
        <v>229</v>
      </c>
      <c r="CC48" s="116">
        <v>702800</v>
      </c>
      <c r="CD48" s="118" t="s">
        <v>208</v>
      </c>
      <c r="CE48" s="124">
        <v>358883</v>
      </c>
    </row>
    <row r="49" spans="1:83" ht="13.5" thickBot="1" x14ac:dyDescent="0.3">
      <c r="A49" s="125"/>
      <c r="B49" s="117"/>
      <c r="C49" s="117"/>
      <c r="D49" s="126"/>
      <c r="E49" s="117"/>
      <c r="F49" s="127"/>
      <c r="G49" s="122"/>
      <c r="H49" s="122"/>
      <c r="I49" s="117"/>
      <c r="J49" s="117"/>
      <c r="K49" s="117"/>
      <c r="L49" s="117"/>
      <c r="M49" s="117"/>
      <c r="N49" s="117"/>
      <c r="O49" s="117"/>
      <c r="P49" s="117"/>
      <c r="Q49" s="117"/>
      <c r="R49" s="121"/>
      <c r="S49" s="121"/>
      <c r="T49" s="122"/>
      <c r="U49" s="117"/>
      <c r="V49" s="122"/>
      <c r="W49" s="127"/>
      <c r="X49" s="113"/>
      <c r="Y49" s="117"/>
      <c r="Z49" s="120"/>
      <c r="AA49" s="117"/>
      <c r="AB49" s="121"/>
      <c r="AC49" s="122"/>
      <c r="AD49" s="121"/>
      <c r="AE49" s="121"/>
      <c r="AF49" s="117"/>
      <c r="AG49" s="117"/>
      <c r="AH49" s="117"/>
      <c r="AI49" s="113"/>
      <c r="AJ49" s="113"/>
      <c r="AK49" s="123"/>
      <c r="AL49" s="42" t="s">
        <v>195</v>
      </c>
      <c r="AM49" s="42" t="s">
        <v>193</v>
      </c>
      <c r="AN49" s="31">
        <v>45546</v>
      </c>
      <c r="AO49" s="41">
        <v>13865</v>
      </c>
      <c r="AP49" s="2" t="s">
        <v>192</v>
      </c>
      <c r="AQ49" s="43">
        <v>45547</v>
      </c>
      <c r="AR49" s="43">
        <v>45911</v>
      </c>
      <c r="AS49" s="2"/>
      <c r="AT49" s="2"/>
      <c r="AU49" s="2"/>
      <c r="AV49" s="2"/>
      <c r="AW49" s="16"/>
      <c r="AX49" s="16"/>
      <c r="AY49" s="2"/>
      <c r="AZ49" s="2"/>
      <c r="BA49" s="16"/>
      <c r="BB49" s="16"/>
      <c r="BC49" s="2"/>
      <c r="BD49" s="2"/>
      <c r="BE49" s="16"/>
      <c r="BF49" s="16"/>
      <c r="BG49" s="2"/>
      <c r="BH49" s="16"/>
      <c r="BI49" s="198">
        <f t="shared" ref="BI49:BI50" si="6">$AK$48+AW49-AX49</f>
        <v>72500</v>
      </c>
      <c r="BJ49" s="197"/>
      <c r="BK49" s="197"/>
      <c r="BL49" s="200">
        <f t="shared" si="1"/>
        <v>0</v>
      </c>
      <c r="BM49" s="1"/>
      <c r="BN49" s="1"/>
      <c r="BO49" s="1"/>
      <c r="BP49" s="1"/>
      <c r="BQ49" s="1"/>
      <c r="BR49" s="1"/>
      <c r="BS49" s="1"/>
      <c r="BT49" s="1"/>
      <c r="BU49" s="46"/>
      <c r="BV49" s="46"/>
      <c r="BW49" s="1"/>
      <c r="BX49" s="1"/>
      <c r="BY49" s="1"/>
      <c r="BZ49" s="116"/>
      <c r="CA49" s="115"/>
      <c r="CB49" s="114"/>
      <c r="CC49" s="116"/>
      <c r="CD49" s="118"/>
      <c r="CE49" s="124"/>
    </row>
    <row r="50" spans="1:83" ht="13.5" thickBot="1" x14ac:dyDescent="0.3">
      <c r="A50" s="125"/>
      <c r="B50" s="117"/>
      <c r="C50" s="117"/>
      <c r="D50" s="126"/>
      <c r="E50" s="117"/>
      <c r="F50" s="127"/>
      <c r="G50" s="117"/>
      <c r="H50" s="117"/>
      <c r="I50" s="117"/>
      <c r="J50" s="117"/>
      <c r="K50" s="117"/>
      <c r="L50" s="117"/>
      <c r="M50" s="117"/>
      <c r="N50" s="117"/>
      <c r="O50" s="117"/>
      <c r="P50" s="117"/>
      <c r="Q50" s="117"/>
      <c r="R50" s="117"/>
      <c r="S50" s="117"/>
      <c r="T50" s="117"/>
      <c r="U50" s="117"/>
      <c r="V50" s="117"/>
      <c r="W50" s="127"/>
      <c r="X50" s="113"/>
      <c r="Y50" s="117"/>
      <c r="Z50" s="120"/>
      <c r="AA50" s="117"/>
      <c r="AB50" s="117"/>
      <c r="AC50" s="117"/>
      <c r="AD50" s="117"/>
      <c r="AE50" s="117"/>
      <c r="AF50" s="117"/>
      <c r="AG50" s="117"/>
      <c r="AH50" s="117"/>
      <c r="AI50" s="113"/>
      <c r="AJ50" s="113"/>
      <c r="AK50" s="123"/>
      <c r="AL50" s="42" t="s">
        <v>195</v>
      </c>
      <c r="AM50" s="42" t="s">
        <v>194</v>
      </c>
      <c r="AN50" s="31">
        <v>45902</v>
      </c>
      <c r="AO50" s="41">
        <v>14101</v>
      </c>
      <c r="AP50" s="2" t="s">
        <v>192</v>
      </c>
      <c r="AQ50" s="43">
        <v>45913</v>
      </c>
      <c r="AR50" s="43">
        <v>46277</v>
      </c>
      <c r="AS50" s="2"/>
      <c r="AT50" s="2"/>
      <c r="AU50" s="2"/>
      <c r="AV50" s="2"/>
      <c r="AW50" s="16"/>
      <c r="AX50" s="16"/>
      <c r="AY50" s="2"/>
      <c r="AZ50" s="2"/>
      <c r="BA50" s="16"/>
      <c r="BB50" s="16"/>
      <c r="BC50" s="2"/>
      <c r="BD50" s="2"/>
      <c r="BE50" s="16"/>
      <c r="BF50" s="16"/>
      <c r="BG50" s="2"/>
      <c r="BH50" s="16"/>
      <c r="BI50" s="198">
        <f t="shared" si="6"/>
        <v>72500</v>
      </c>
      <c r="BJ50" s="197"/>
      <c r="BK50" s="197"/>
      <c r="BL50" s="200">
        <f t="shared" si="1"/>
        <v>0</v>
      </c>
      <c r="BM50" s="1"/>
      <c r="BN50" s="1"/>
      <c r="BO50" s="1"/>
      <c r="BP50" s="1"/>
      <c r="BQ50" s="1"/>
      <c r="BR50" s="1"/>
      <c r="BS50" s="1"/>
      <c r="BT50" s="1"/>
      <c r="BU50" s="46"/>
      <c r="BV50" s="46"/>
      <c r="BW50" s="1"/>
      <c r="BX50" s="1"/>
      <c r="BY50" s="1"/>
      <c r="BZ50" s="116"/>
      <c r="CA50" s="115"/>
      <c r="CB50" s="114"/>
      <c r="CC50" s="116"/>
      <c r="CD50" s="118"/>
      <c r="CE50" s="124"/>
    </row>
    <row r="51" spans="1:83" ht="13.5" thickBot="1" x14ac:dyDescent="0.3">
      <c r="A51" s="125">
        <v>8</v>
      </c>
      <c r="B51" s="117" t="s">
        <v>255</v>
      </c>
      <c r="C51" s="117" t="s">
        <v>256</v>
      </c>
      <c r="D51" s="126" t="s">
        <v>274</v>
      </c>
      <c r="E51" s="117" t="s">
        <v>183</v>
      </c>
      <c r="F51" s="127" t="s">
        <v>257</v>
      </c>
      <c r="G51" s="122">
        <v>13160</v>
      </c>
      <c r="H51" s="122">
        <v>13177</v>
      </c>
      <c r="I51" s="117" t="s">
        <v>394</v>
      </c>
      <c r="J51" s="121">
        <v>44543</v>
      </c>
      <c r="K51" s="121">
        <v>44908</v>
      </c>
      <c r="L51" s="122">
        <v>13188</v>
      </c>
      <c r="M51" s="116"/>
      <c r="N51" s="117"/>
      <c r="O51" s="117"/>
      <c r="P51" s="117"/>
      <c r="Q51" s="117"/>
      <c r="R51" s="117"/>
      <c r="S51" s="117"/>
      <c r="T51" s="117"/>
      <c r="U51" s="117"/>
      <c r="V51" s="117"/>
      <c r="W51" s="117"/>
      <c r="X51" s="113"/>
      <c r="Y51" s="117" t="s">
        <v>258</v>
      </c>
      <c r="Z51" s="120" t="s">
        <v>259</v>
      </c>
      <c r="AA51" s="117" t="s">
        <v>465</v>
      </c>
      <c r="AB51" s="121">
        <v>44895</v>
      </c>
      <c r="AC51" s="122">
        <v>13423</v>
      </c>
      <c r="AD51" s="121">
        <v>44896</v>
      </c>
      <c r="AE51" s="121">
        <v>45261</v>
      </c>
      <c r="AF51" s="117">
        <v>1500</v>
      </c>
      <c r="AG51" s="117" t="s">
        <v>190</v>
      </c>
      <c r="AH51" s="117"/>
      <c r="AI51" s="113"/>
      <c r="AJ51" s="113"/>
      <c r="AK51" s="123">
        <v>100000</v>
      </c>
      <c r="AL51" s="42" t="s">
        <v>195</v>
      </c>
      <c r="AM51" s="42" t="s">
        <v>191</v>
      </c>
      <c r="AN51" s="43">
        <v>45260</v>
      </c>
      <c r="AO51" s="41">
        <v>13666</v>
      </c>
      <c r="AP51" s="2" t="s">
        <v>192</v>
      </c>
      <c r="AQ51" s="43">
        <v>45260</v>
      </c>
      <c r="AR51" s="43">
        <v>45627</v>
      </c>
      <c r="AS51" s="2"/>
      <c r="AT51" s="2"/>
      <c r="AU51" s="2"/>
      <c r="AV51" s="2"/>
      <c r="AW51" s="16"/>
      <c r="AX51" s="16"/>
      <c r="AY51" s="2"/>
      <c r="AZ51" s="2"/>
      <c r="BA51" s="16"/>
      <c r="BB51" s="16"/>
      <c r="BC51" s="2"/>
      <c r="BD51" s="2"/>
      <c r="BE51" s="16"/>
      <c r="BF51" s="16"/>
      <c r="BG51" s="2"/>
      <c r="BH51" s="16"/>
      <c r="BI51" s="198">
        <f>$AK$51+AW51-AX51</f>
        <v>100000</v>
      </c>
      <c r="BJ51" s="197">
        <f>56000+52000</f>
        <v>108000</v>
      </c>
      <c r="BK51" s="197">
        <v>0</v>
      </c>
      <c r="BL51" s="200">
        <f t="shared" si="1"/>
        <v>108000</v>
      </c>
      <c r="BM51" s="1"/>
      <c r="BN51" s="1"/>
      <c r="BO51" s="1"/>
      <c r="BP51" s="1"/>
      <c r="BQ51" s="1"/>
      <c r="BR51" s="1"/>
      <c r="BS51" s="1"/>
      <c r="BT51" s="1"/>
      <c r="BU51" s="46"/>
      <c r="BV51" s="46"/>
      <c r="BW51" s="1"/>
      <c r="BX51" s="1"/>
      <c r="BY51" s="1"/>
      <c r="BZ51" s="116" t="s">
        <v>260</v>
      </c>
      <c r="CA51" s="115">
        <v>13575</v>
      </c>
      <c r="CB51" s="114" t="s">
        <v>208</v>
      </c>
      <c r="CC51" s="117">
        <v>358883</v>
      </c>
      <c r="CD51" s="118" t="s">
        <v>229</v>
      </c>
      <c r="CE51" s="119">
        <v>702800</v>
      </c>
    </row>
    <row r="52" spans="1:83" ht="13.5" thickBot="1" x14ac:dyDescent="0.3">
      <c r="A52" s="125"/>
      <c r="B52" s="117"/>
      <c r="C52" s="117"/>
      <c r="D52" s="126"/>
      <c r="E52" s="117"/>
      <c r="F52" s="127"/>
      <c r="G52" s="117"/>
      <c r="H52" s="117"/>
      <c r="I52" s="117"/>
      <c r="J52" s="117"/>
      <c r="K52" s="117"/>
      <c r="L52" s="117"/>
      <c r="M52" s="116"/>
      <c r="N52" s="117"/>
      <c r="O52" s="117"/>
      <c r="P52" s="117"/>
      <c r="Q52" s="117"/>
      <c r="R52" s="117"/>
      <c r="S52" s="117"/>
      <c r="T52" s="117"/>
      <c r="U52" s="117"/>
      <c r="V52" s="117"/>
      <c r="W52" s="117"/>
      <c r="X52" s="113"/>
      <c r="Y52" s="117"/>
      <c r="Z52" s="120"/>
      <c r="AA52" s="117"/>
      <c r="AB52" s="117"/>
      <c r="AC52" s="117"/>
      <c r="AD52" s="117"/>
      <c r="AE52" s="117"/>
      <c r="AF52" s="117"/>
      <c r="AG52" s="117"/>
      <c r="AH52" s="117"/>
      <c r="AI52" s="113"/>
      <c r="AJ52" s="113"/>
      <c r="AK52" s="123"/>
      <c r="AL52" s="42" t="s">
        <v>195</v>
      </c>
      <c r="AM52" s="42" t="s">
        <v>193</v>
      </c>
      <c r="AN52" s="43">
        <v>45596</v>
      </c>
      <c r="AO52" s="41">
        <v>13895</v>
      </c>
      <c r="AP52" s="2" t="s">
        <v>192</v>
      </c>
      <c r="AQ52" s="43">
        <v>45628</v>
      </c>
      <c r="AR52" s="43">
        <v>45992</v>
      </c>
      <c r="AS52" s="2"/>
      <c r="AT52" s="2"/>
      <c r="AU52" s="2"/>
      <c r="AV52" s="2"/>
      <c r="AW52" s="16"/>
      <c r="AX52" s="16"/>
      <c r="AY52" s="2"/>
      <c r="AZ52" s="2"/>
      <c r="BA52" s="16"/>
      <c r="BB52" s="16"/>
      <c r="BC52" s="2"/>
      <c r="BD52" s="2"/>
      <c r="BE52" s="16"/>
      <c r="BF52" s="16"/>
      <c r="BG52" s="2"/>
      <c r="BH52" s="16"/>
      <c r="BI52" s="198">
        <f>$AK$51+AW52-AX52</f>
        <v>100000</v>
      </c>
      <c r="BJ52" s="197"/>
      <c r="BK52" s="197"/>
      <c r="BL52" s="200">
        <f t="shared" si="1"/>
        <v>0</v>
      </c>
      <c r="BM52" s="1"/>
      <c r="BN52" s="1"/>
      <c r="BO52" s="1"/>
      <c r="BP52" s="1"/>
      <c r="BQ52" s="1"/>
      <c r="BR52" s="1"/>
      <c r="BS52" s="1"/>
      <c r="BT52" s="1"/>
      <c r="BU52" s="46"/>
      <c r="BV52" s="46"/>
      <c r="BW52" s="1"/>
      <c r="BX52" s="1"/>
      <c r="BY52" s="1"/>
      <c r="BZ52" s="116"/>
      <c r="CA52" s="115"/>
      <c r="CB52" s="114"/>
      <c r="CC52" s="117"/>
      <c r="CD52" s="118"/>
      <c r="CE52" s="119"/>
    </row>
    <row r="53" spans="1:83" ht="13.5" thickBot="1" x14ac:dyDescent="0.3">
      <c r="A53" s="105">
        <v>9</v>
      </c>
      <c r="B53" s="107" t="s">
        <v>261</v>
      </c>
      <c r="C53" s="109" t="s">
        <v>262</v>
      </c>
      <c r="D53" s="107" t="s">
        <v>212</v>
      </c>
      <c r="E53" s="101" t="s">
        <v>263</v>
      </c>
      <c r="F53" s="111" t="s">
        <v>264</v>
      </c>
      <c r="G53" s="99">
        <v>13242</v>
      </c>
      <c r="H53" s="99">
        <v>13281</v>
      </c>
      <c r="I53" s="101"/>
      <c r="J53" s="101"/>
      <c r="K53" s="101"/>
      <c r="L53" s="101"/>
      <c r="M53" s="101"/>
      <c r="N53" s="101"/>
      <c r="O53" s="101"/>
      <c r="P53" s="101"/>
      <c r="Q53" s="101" t="s">
        <v>265</v>
      </c>
      <c r="R53" s="97">
        <v>44692</v>
      </c>
      <c r="S53" s="97">
        <v>45057</v>
      </c>
      <c r="T53" s="99">
        <v>13281</v>
      </c>
      <c r="U53" s="101" t="s">
        <v>270</v>
      </c>
      <c r="V53" s="99">
        <v>13399</v>
      </c>
      <c r="W53" s="101" t="s">
        <v>264</v>
      </c>
      <c r="X53" s="95">
        <v>149500</v>
      </c>
      <c r="Y53" s="101" t="s">
        <v>266</v>
      </c>
      <c r="Z53" s="103" t="s">
        <v>267</v>
      </c>
      <c r="AA53" s="101" t="s">
        <v>268</v>
      </c>
      <c r="AB53" s="97">
        <v>44896</v>
      </c>
      <c r="AC53" s="99">
        <v>13427</v>
      </c>
      <c r="AD53" s="97">
        <v>44897</v>
      </c>
      <c r="AE53" s="97">
        <v>45262</v>
      </c>
      <c r="AF53" s="101">
        <v>1500</v>
      </c>
      <c r="AG53" s="101" t="s">
        <v>269</v>
      </c>
      <c r="AH53" s="101"/>
      <c r="AI53" s="101"/>
      <c r="AJ53" s="101"/>
      <c r="AK53" s="93">
        <v>149500</v>
      </c>
      <c r="AL53" s="42" t="s">
        <v>195</v>
      </c>
      <c r="AM53" s="42" t="s">
        <v>191</v>
      </c>
      <c r="AN53" s="43">
        <v>45261</v>
      </c>
      <c r="AO53" s="41">
        <v>13666</v>
      </c>
      <c r="AP53" s="2" t="s">
        <v>192</v>
      </c>
      <c r="AQ53" s="43">
        <v>45262</v>
      </c>
      <c r="AR53" s="43">
        <v>45627</v>
      </c>
      <c r="AS53" s="2"/>
      <c r="AT53" s="2"/>
      <c r="AU53" s="2"/>
      <c r="AV53" s="2"/>
      <c r="AW53" s="16"/>
      <c r="AX53" s="16"/>
      <c r="AY53" s="2"/>
      <c r="AZ53" s="2"/>
      <c r="BA53" s="16"/>
      <c r="BB53" s="16"/>
      <c r="BC53" s="2"/>
      <c r="BD53" s="2"/>
      <c r="BE53" s="16"/>
      <c r="BF53" s="16"/>
      <c r="BG53" s="2"/>
      <c r="BH53" s="16"/>
      <c r="BI53" s="198">
        <f>$AK$53+AW53-AX53</f>
        <v>149500</v>
      </c>
      <c r="BJ53" s="194">
        <f>7495.35+2814.3+945.1+20622.48</f>
        <v>31877.230000000003</v>
      </c>
      <c r="BK53" s="194">
        <f>495+1184.72+4419.1+3960+20797.5+990+330+1442.55+445.5+2065</f>
        <v>36129.370000000003</v>
      </c>
      <c r="BL53" s="200">
        <f t="shared" si="1"/>
        <v>68006.600000000006</v>
      </c>
      <c r="BM53" s="1"/>
      <c r="BN53" s="1"/>
      <c r="BO53" s="1"/>
      <c r="BP53" s="1"/>
      <c r="BQ53" s="1"/>
      <c r="BR53" s="1"/>
      <c r="BS53" s="1"/>
      <c r="BT53" s="1"/>
      <c r="BU53" s="46"/>
      <c r="BV53" s="46"/>
      <c r="BW53" s="1"/>
      <c r="BX53" s="1"/>
      <c r="BY53" s="1"/>
      <c r="BZ53" s="1" t="s">
        <v>271</v>
      </c>
      <c r="CA53" s="57">
        <v>13575</v>
      </c>
      <c r="CB53" s="63" t="s">
        <v>229</v>
      </c>
      <c r="CC53" s="1">
        <v>702800</v>
      </c>
      <c r="CD53" s="47" t="s">
        <v>208</v>
      </c>
      <c r="CE53" s="59">
        <v>358883</v>
      </c>
    </row>
    <row r="54" spans="1:83" ht="13.5" thickBot="1" x14ac:dyDescent="0.3">
      <c r="A54" s="106"/>
      <c r="B54" s="108"/>
      <c r="C54" s="110"/>
      <c r="D54" s="108"/>
      <c r="E54" s="102"/>
      <c r="F54" s="112"/>
      <c r="G54" s="100"/>
      <c r="H54" s="100"/>
      <c r="I54" s="102"/>
      <c r="J54" s="102"/>
      <c r="K54" s="102"/>
      <c r="L54" s="102"/>
      <c r="M54" s="102"/>
      <c r="N54" s="102"/>
      <c r="O54" s="102"/>
      <c r="P54" s="102"/>
      <c r="Q54" s="102"/>
      <c r="R54" s="98"/>
      <c r="S54" s="98"/>
      <c r="T54" s="100"/>
      <c r="U54" s="102"/>
      <c r="V54" s="100"/>
      <c r="W54" s="102"/>
      <c r="X54" s="96"/>
      <c r="Y54" s="102"/>
      <c r="Z54" s="104"/>
      <c r="AA54" s="102"/>
      <c r="AB54" s="98"/>
      <c r="AC54" s="100"/>
      <c r="AD54" s="98"/>
      <c r="AE54" s="98"/>
      <c r="AF54" s="102"/>
      <c r="AG54" s="102"/>
      <c r="AH54" s="102"/>
      <c r="AI54" s="102"/>
      <c r="AJ54" s="102"/>
      <c r="AK54" s="94"/>
      <c r="AL54" s="42" t="s">
        <v>195</v>
      </c>
      <c r="AM54" s="42" t="s">
        <v>193</v>
      </c>
      <c r="AN54" s="43">
        <v>45623</v>
      </c>
      <c r="AO54" s="41">
        <v>13914</v>
      </c>
      <c r="AP54" s="2" t="s">
        <v>192</v>
      </c>
      <c r="AQ54" s="43">
        <v>45628</v>
      </c>
      <c r="AR54" s="43">
        <v>45992</v>
      </c>
      <c r="AS54" s="2"/>
      <c r="AT54" s="2"/>
      <c r="AU54" s="2"/>
      <c r="AV54" s="2"/>
      <c r="AW54" s="16"/>
      <c r="AX54" s="16"/>
      <c r="AY54" s="2"/>
      <c r="AZ54" s="2"/>
      <c r="BA54" s="16"/>
      <c r="BB54" s="16"/>
      <c r="BC54" s="2"/>
      <c r="BD54" s="2"/>
      <c r="BE54" s="16"/>
      <c r="BF54" s="16"/>
      <c r="BG54" s="2"/>
      <c r="BH54" s="16"/>
      <c r="BI54" s="198">
        <f>$AK$53+AW54-AX54</f>
        <v>149500</v>
      </c>
      <c r="BJ54" s="196"/>
      <c r="BK54" s="196"/>
      <c r="BL54" s="200">
        <f t="shared" si="1"/>
        <v>0</v>
      </c>
      <c r="BM54" s="1"/>
      <c r="BN54" s="1"/>
      <c r="BO54" s="1"/>
      <c r="BP54" s="1"/>
      <c r="BQ54" s="1"/>
      <c r="BR54" s="1"/>
      <c r="BS54" s="1"/>
      <c r="BT54" s="1"/>
      <c r="BU54" s="46"/>
      <c r="BV54" s="46"/>
      <c r="BW54" s="1"/>
      <c r="BX54" s="1"/>
      <c r="BY54" s="1"/>
      <c r="BZ54" s="1"/>
      <c r="CA54" s="57"/>
      <c r="CB54" s="63"/>
      <c r="CC54" s="1"/>
      <c r="CD54" s="47"/>
      <c r="CE54" s="59"/>
    </row>
    <row r="55" spans="1:83" ht="26.25" thickBot="1" x14ac:dyDescent="0.3">
      <c r="A55" s="61">
        <v>10</v>
      </c>
      <c r="B55" s="42" t="s">
        <v>272</v>
      </c>
      <c r="C55" s="50" t="s">
        <v>273</v>
      </c>
      <c r="D55" s="42" t="s">
        <v>274</v>
      </c>
      <c r="E55" s="42" t="s">
        <v>183</v>
      </c>
      <c r="F55" s="56" t="s">
        <v>395</v>
      </c>
      <c r="G55" s="41">
        <v>13294</v>
      </c>
      <c r="H55" s="32">
        <v>13316</v>
      </c>
      <c r="I55" s="2" t="s">
        <v>265</v>
      </c>
      <c r="J55" s="31">
        <v>44746</v>
      </c>
      <c r="K55" s="31">
        <v>45111</v>
      </c>
      <c r="L55" s="32">
        <v>13321</v>
      </c>
      <c r="M55" s="2"/>
      <c r="N55" s="2"/>
      <c r="O55" s="2"/>
      <c r="P55" s="2"/>
      <c r="Q55" s="2"/>
      <c r="R55" s="2"/>
      <c r="S55" s="2"/>
      <c r="T55" s="2"/>
      <c r="U55" s="2"/>
      <c r="V55" s="2"/>
      <c r="W55" s="2"/>
      <c r="X55" s="16"/>
      <c r="Y55" s="51" t="s">
        <v>275</v>
      </c>
      <c r="Z55" s="53" t="s">
        <v>276</v>
      </c>
      <c r="AA55" s="42" t="s">
        <v>277</v>
      </c>
      <c r="AB55" s="43">
        <v>45033</v>
      </c>
      <c r="AC55" s="32">
        <v>13517</v>
      </c>
      <c r="AD55" s="31">
        <v>45033</v>
      </c>
      <c r="AE55" s="31">
        <v>45399</v>
      </c>
      <c r="AF55" s="2">
        <v>1500</v>
      </c>
      <c r="AG55" s="2" t="s">
        <v>278</v>
      </c>
      <c r="AH55" s="2"/>
      <c r="AI55" s="16"/>
      <c r="AJ55" s="16"/>
      <c r="AK55" s="58">
        <v>42000</v>
      </c>
      <c r="AL55" s="2" t="s">
        <v>195</v>
      </c>
      <c r="AM55" s="2" t="s">
        <v>191</v>
      </c>
      <c r="AN55" s="31">
        <v>45377</v>
      </c>
      <c r="AO55" s="32">
        <v>13751</v>
      </c>
      <c r="AP55" s="2" t="s">
        <v>192</v>
      </c>
      <c r="AQ55" s="31">
        <v>45400</v>
      </c>
      <c r="AR55" s="31">
        <v>45764</v>
      </c>
      <c r="AS55" s="2"/>
      <c r="AT55" s="2"/>
      <c r="AU55" s="2"/>
      <c r="AV55" s="2"/>
      <c r="AW55" s="16"/>
      <c r="AX55" s="16"/>
      <c r="AY55" s="2"/>
      <c r="AZ55" s="2"/>
      <c r="BA55" s="16"/>
      <c r="BB55" s="16"/>
      <c r="BC55" s="2"/>
      <c r="BD55" s="2"/>
      <c r="BE55" s="16"/>
      <c r="BF55" s="16"/>
      <c r="BG55" s="2"/>
      <c r="BH55" s="16"/>
      <c r="BI55" s="198">
        <f>$AK$55+AW55-AX55</f>
        <v>42000</v>
      </c>
      <c r="BJ55" s="16">
        <f>3500+3500+3500+3500+3500+3500+3500+3500+3500+3500+3500+3500+3500+3500+3500+3500+3500+3500+3500+3500</f>
        <v>70000</v>
      </c>
      <c r="BK55" s="16">
        <f>3500+3500+3500+3500</f>
        <v>14000</v>
      </c>
      <c r="BL55" s="200">
        <f t="shared" si="1"/>
        <v>84000</v>
      </c>
      <c r="BM55" s="1"/>
      <c r="BN55" s="1"/>
      <c r="BO55" s="1"/>
      <c r="BP55" s="1"/>
      <c r="BQ55" s="1"/>
      <c r="BR55" s="1"/>
      <c r="BS55" s="1"/>
      <c r="BT55" s="1"/>
      <c r="BU55" s="46"/>
      <c r="BV55" s="46"/>
      <c r="BW55" s="1"/>
      <c r="BX55" s="1"/>
      <c r="BY55" s="1"/>
      <c r="BZ55" s="1" t="s">
        <v>287</v>
      </c>
      <c r="CA55" s="57">
        <v>13575</v>
      </c>
      <c r="CB55" s="63" t="s">
        <v>208</v>
      </c>
      <c r="CC55" s="1">
        <v>358883</v>
      </c>
      <c r="CD55" s="47" t="s">
        <v>209</v>
      </c>
      <c r="CE55" s="59">
        <v>701609</v>
      </c>
    </row>
    <row r="56" spans="1:83" ht="13.5" thickBot="1" x14ac:dyDescent="0.3">
      <c r="A56" s="161">
        <v>11</v>
      </c>
      <c r="B56" s="107" t="s">
        <v>279</v>
      </c>
      <c r="C56" s="109" t="s">
        <v>280</v>
      </c>
      <c r="D56" s="107" t="s">
        <v>182</v>
      </c>
      <c r="E56" s="101" t="s">
        <v>185</v>
      </c>
      <c r="F56" s="163" t="s">
        <v>281</v>
      </c>
      <c r="G56" s="101" t="s">
        <v>185</v>
      </c>
      <c r="H56" s="101" t="s">
        <v>185</v>
      </c>
      <c r="I56" s="101" t="s">
        <v>185</v>
      </c>
      <c r="J56" s="101" t="s">
        <v>185</v>
      </c>
      <c r="K56" s="101" t="s">
        <v>185</v>
      </c>
      <c r="L56" s="101" t="s">
        <v>185</v>
      </c>
      <c r="M56" s="101" t="s">
        <v>280</v>
      </c>
      <c r="N56" s="101" t="s">
        <v>282</v>
      </c>
      <c r="O56" s="99">
        <v>13537</v>
      </c>
      <c r="P56" s="99">
        <v>13537</v>
      </c>
      <c r="Q56" s="101"/>
      <c r="R56" s="101"/>
      <c r="S56" s="101"/>
      <c r="T56" s="101"/>
      <c r="U56" s="101"/>
      <c r="V56" s="101"/>
      <c r="W56" s="101"/>
      <c r="X56" s="95"/>
      <c r="Y56" s="101" t="s">
        <v>283</v>
      </c>
      <c r="Z56" s="103" t="s">
        <v>284</v>
      </c>
      <c r="AA56" s="101" t="s">
        <v>285</v>
      </c>
      <c r="AB56" s="97">
        <v>45071</v>
      </c>
      <c r="AC56" s="99">
        <v>13544</v>
      </c>
      <c r="AD56" s="97">
        <v>45071</v>
      </c>
      <c r="AE56" s="97">
        <v>45407</v>
      </c>
      <c r="AF56" s="2">
        <v>1500</v>
      </c>
      <c r="AG56" s="2" t="s">
        <v>286</v>
      </c>
      <c r="AH56" s="2"/>
      <c r="AI56" s="16"/>
      <c r="AJ56" s="16"/>
      <c r="AK56" s="93">
        <v>69000</v>
      </c>
      <c r="AL56" s="2" t="s">
        <v>195</v>
      </c>
      <c r="AM56" s="2" t="s">
        <v>191</v>
      </c>
      <c r="AN56" s="31">
        <v>45435</v>
      </c>
      <c r="AO56" s="32">
        <v>13782</v>
      </c>
      <c r="AP56" s="2" t="s">
        <v>192</v>
      </c>
      <c r="AQ56" s="31">
        <v>45438</v>
      </c>
      <c r="AR56" s="31">
        <v>45802</v>
      </c>
      <c r="AS56" s="2"/>
      <c r="AT56" s="2"/>
      <c r="AU56" s="2"/>
      <c r="AV56" s="2"/>
      <c r="AW56" s="16"/>
      <c r="AX56" s="16"/>
      <c r="AY56" s="2"/>
      <c r="AZ56" s="2"/>
      <c r="BA56" s="16"/>
      <c r="BB56" s="16"/>
      <c r="BC56" s="2"/>
      <c r="BD56" s="2"/>
      <c r="BE56" s="16"/>
      <c r="BF56" s="16"/>
      <c r="BG56" s="2"/>
      <c r="BH56" s="16"/>
      <c r="BI56" s="198">
        <f>$AK$56+AW56-AX56</f>
        <v>69000</v>
      </c>
      <c r="BJ56" s="194">
        <v>34500</v>
      </c>
      <c r="BK56" s="194">
        <v>17000</v>
      </c>
      <c r="BL56" s="200">
        <f t="shared" si="1"/>
        <v>51500</v>
      </c>
      <c r="BM56" s="1"/>
      <c r="BN56" s="1"/>
      <c r="BO56" s="1"/>
      <c r="BP56" s="1"/>
      <c r="BQ56" s="1"/>
      <c r="BR56" s="1"/>
      <c r="BS56" s="1"/>
      <c r="BT56" s="1"/>
      <c r="BU56" s="46"/>
      <c r="BV56" s="46"/>
      <c r="BW56" s="1"/>
      <c r="BX56" s="1"/>
      <c r="BY56" s="1"/>
      <c r="BZ56" s="1" t="s">
        <v>288</v>
      </c>
      <c r="CA56" s="57">
        <v>13575</v>
      </c>
      <c r="CB56" s="63" t="s">
        <v>199</v>
      </c>
      <c r="CC56" s="1">
        <v>702406</v>
      </c>
      <c r="CD56" s="47" t="s">
        <v>289</v>
      </c>
      <c r="CE56" s="59">
        <v>702352</v>
      </c>
    </row>
    <row r="57" spans="1:83" ht="13.5" thickBot="1" x14ac:dyDescent="0.3">
      <c r="A57" s="162"/>
      <c r="B57" s="108"/>
      <c r="C57" s="110"/>
      <c r="D57" s="108"/>
      <c r="E57" s="102"/>
      <c r="F57" s="164"/>
      <c r="G57" s="102"/>
      <c r="H57" s="102"/>
      <c r="I57" s="102"/>
      <c r="J57" s="102"/>
      <c r="K57" s="102"/>
      <c r="L57" s="102"/>
      <c r="M57" s="102"/>
      <c r="N57" s="102"/>
      <c r="O57" s="100"/>
      <c r="P57" s="100"/>
      <c r="Q57" s="102"/>
      <c r="R57" s="102"/>
      <c r="S57" s="102"/>
      <c r="T57" s="102"/>
      <c r="U57" s="102"/>
      <c r="V57" s="102"/>
      <c r="W57" s="102"/>
      <c r="X57" s="96"/>
      <c r="Y57" s="102"/>
      <c r="Z57" s="104"/>
      <c r="AA57" s="102"/>
      <c r="AB57" s="98"/>
      <c r="AC57" s="100"/>
      <c r="AD57" s="98"/>
      <c r="AE57" s="98"/>
      <c r="AF57" s="72"/>
      <c r="AG57" s="72"/>
      <c r="AH57" s="72"/>
      <c r="AI57" s="75"/>
      <c r="AJ57" s="75"/>
      <c r="AK57" s="94"/>
      <c r="AL57" s="2" t="s">
        <v>195</v>
      </c>
      <c r="AM57" s="2" t="s">
        <v>193</v>
      </c>
      <c r="AN57" s="31">
        <v>45800</v>
      </c>
      <c r="AO57" s="32">
        <v>14032</v>
      </c>
      <c r="AP57" s="2" t="s">
        <v>192</v>
      </c>
      <c r="AQ57" s="31">
        <v>45803</v>
      </c>
      <c r="AR57" s="31">
        <v>45986</v>
      </c>
      <c r="AS57" s="72"/>
      <c r="AT57" s="72"/>
      <c r="AU57" s="72"/>
      <c r="AV57" s="72"/>
      <c r="AW57" s="75"/>
      <c r="AX57" s="75"/>
      <c r="AY57" s="72"/>
      <c r="AZ57" s="72"/>
      <c r="BA57" s="75"/>
      <c r="BB57" s="75"/>
      <c r="BC57" s="72"/>
      <c r="BD57" s="72"/>
      <c r="BE57" s="75"/>
      <c r="BF57" s="75"/>
      <c r="BG57" s="72"/>
      <c r="BH57" s="75"/>
      <c r="BI57" s="198">
        <f>$AK$56+AW57-AX57</f>
        <v>69000</v>
      </c>
      <c r="BJ57" s="196"/>
      <c r="BK57" s="196"/>
      <c r="BL57" s="200">
        <f t="shared" si="1"/>
        <v>0</v>
      </c>
      <c r="BM57" s="80"/>
      <c r="BN57" s="80"/>
      <c r="BO57" s="80"/>
      <c r="BP57" s="80"/>
      <c r="BQ57" s="80"/>
      <c r="BR57" s="80"/>
      <c r="BS57" s="80"/>
      <c r="BT57" s="80"/>
      <c r="BU57" s="81"/>
      <c r="BV57" s="81"/>
      <c r="BW57" s="80"/>
      <c r="BX57" s="86"/>
      <c r="BY57" s="80"/>
      <c r="BZ57" s="80"/>
      <c r="CA57" s="82"/>
      <c r="CB57" s="83"/>
      <c r="CC57" s="80"/>
      <c r="CD57" s="84"/>
      <c r="CE57" s="89"/>
    </row>
    <row r="58" spans="1:83" ht="13.5" thickBot="1" x14ac:dyDescent="0.3">
      <c r="A58" s="165">
        <v>12</v>
      </c>
      <c r="B58" s="107" t="s">
        <v>423</v>
      </c>
      <c r="C58" s="109" t="s">
        <v>424</v>
      </c>
      <c r="D58" s="107" t="s">
        <v>425</v>
      </c>
      <c r="E58" s="107" t="s">
        <v>290</v>
      </c>
      <c r="F58" s="107" t="s">
        <v>426</v>
      </c>
      <c r="G58" s="170">
        <v>13549</v>
      </c>
      <c r="H58" s="99">
        <v>13567</v>
      </c>
      <c r="I58" s="101"/>
      <c r="J58" s="101"/>
      <c r="K58" s="101"/>
      <c r="L58" s="101"/>
      <c r="M58" s="101"/>
      <c r="N58" s="101"/>
      <c r="O58" s="101"/>
      <c r="P58" s="101"/>
      <c r="Q58" s="101"/>
      <c r="R58" s="101"/>
      <c r="S58" s="101"/>
      <c r="T58" s="101"/>
      <c r="U58" s="101"/>
      <c r="V58" s="101"/>
      <c r="W58" s="101"/>
      <c r="X58" s="95"/>
      <c r="Y58" s="176" t="s">
        <v>427</v>
      </c>
      <c r="Z58" s="179" t="s">
        <v>428</v>
      </c>
      <c r="AA58" s="107" t="s">
        <v>429</v>
      </c>
      <c r="AB58" s="97">
        <v>45195</v>
      </c>
      <c r="AC58" s="99">
        <v>13632</v>
      </c>
      <c r="AD58" s="97">
        <v>45195</v>
      </c>
      <c r="AE58" s="97">
        <v>45561</v>
      </c>
      <c r="AF58" s="72">
        <v>1500</v>
      </c>
      <c r="AG58" s="72" t="s">
        <v>190</v>
      </c>
      <c r="AH58" s="72"/>
      <c r="AI58" s="75"/>
      <c r="AJ58" s="75"/>
      <c r="AK58" s="93">
        <v>251754.88</v>
      </c>
      <c r="AL58" s="72" t="s">
        <v>387</v>
      </c>
      <c r="AM58" s="72" t="s">
        <v>191</v>
      </c>
      <c r="AN58" s="74">
        <v>45210</v>
      </c>
      <c r="AO58" s="73">
        <v>13636</v>
      </c>
      <c r="AP58" s="72" t="s">
        <v>430</v>
      </c>
      <c r="AQ58" s="74">
        <v>45195</v>
      </c>
      <c r="AR58" s="74">
        <v>45561</v>
      </c>
      <c r="AS58" s="72"/>
      <c r="AT58" s="72"/>
      <c r="AU58" s="72"/>
      <c r="AV58" s="72"/>
      <c r="AW58" s="75"/>
      <c r="AX58" s="75"/>
      <c r="AY58" s="72"/>
      <c r="AZ58" s="72"/>
      <c r="BA58" s="75"/>
      <c r="BB58" s="75"/>
      <c r="BC58" s="72"/>
      <c r="BD58" s="72"/>
      <c r="BE58" s="75"/>
      <c r="BF58" s="75"/>
      <c r="BG58" s="72"/>
      <c r="BH58" s="75"/>
      <c r="BI58" s="198">
        <f>$AK$58+AW58-AX58</f>
        <v>251754.88</v>
      </c>
      <c r="BJ58" s="194">
        <f>106926.34+43801.54+48273.68+50710.4+49841.84+45974.59</f>
        <v>345528.39</v>
      </c>
      <c r="BK58" s="194">
        <f>35408.16+4336.68+8498.97+16784.42+23861.22+63149</f>
        <v>152038.45000000001</v>
      </c>
      <c r="BL58" s="200">
        <f t="shared" si="1"/>
        <v>497566.84</v>
      </c>
      <c r="BM58" s="80"/>
      <c r="BN58" s="80"/>
      <c r="BO58" s="80"/>
      <c r="BP58" s="80"/>
      <c r="BQ58" s="80"/>
      <c r="BR58" s="80"/>
      <c r="BS58" s="80"/>
      <c r="BT58" s="80"/>
      <c r="BU58" s="81"/>
      <c r="BV58" s="81"/>
      <c r="BW58" s="80"/>
      <c r="BX58" s="86"/>
      <c r="BY58" s="80"/>
      <c r="BZ58" s="80" t="s">
        <v>431</v>
      </c>
      <c r="CA58" s="82">
        <v>13656</v>
      </c>
      <c r="CB58" s="83" t="s">
        <v>432</v>
      </c>
      <c r="CC58" s="80">
        <v>7016116</v>
      </c>
      <c r="CD58" s="84" t="s">
        <v>433</v>
      </c>
      <c r="CE58" s="80">
        <v>25181</v>
      </c>
    </row>
    <row r="59" spans="1:83" ht="13.5" thickBot="1" x14ac:dyDescent="0.3">
      <c r="A59" s="166"/>
      <c r="B59" s="168"/>
      <c r="C59" s="169"/>
      <c r="D59" s="168"/>
      <c r="E59" s="168"/>
      <c r="F59" s="168"/>
      <c r="G59" s="171"/>
      <c r="H59" s="173"/>
      <c r="I59" s="174"/>
      <c r="J59" s="174"/>
      <c r="K59" s="174"/>
      <c r="L59" s="174"/>
      <c r="M59" s="174"/>
      <c r="N59" s="174"/>
      <c r="O59" s="174"/>
      <c r="P59" s="174"/>
      <c r="Q59" s="174"/>
      <c r="R59" s="174"/>
      <c r="S59" s="174"/>
      <c r="T59" s="174"/>
      <c r="U59" s="174"/>
      <c r="V59" s="174"/>
      <c r="W59" s="174"/>
      <c r="X59" s="175"/>
      <c r="Y59" s="177"/>
      <c r="Z59" s="180"/>
      <c r="AA59" s="168"/>
      <c r="AB59" s="182"/>
      <c r="AC59" s="173"/>
      <c r="AD59" s="182"/>
      <c r="AE59" s="182"/>
      <c r="AF59" s="72"/>
      <c r="AG59" s="72"/>
      <c r="AH59" s="72"/>
      <c r="AI59" s="75"/>
      <c r="AJ59" s="75"/>
      <c r="AK59" s="183"/>
      <c r="AL59" s="2" t="s">
        <v>195</v>
      </c>
      <c r="AM59" s="2" t="s">
        <v>191</v>
      </c>
      <c r="AN59" s="74">
        <v>45558</v>
      </c>
      <c r="AO59" s="73">
        <v>13869</v>
      </c>
      <c r="AP59" s="2" t="s">
        <v>192</v>
      </c>
      <c r="AQ59" s="74">
        <v>45562</v>
      </c>
      <c r="AR59" s="74">
        <v>45926</v>
      </c>
      <c r="AS59" s="72"/>
      <c r="AT59" s="72"/>
      <c r="AU59" s="72"/>
      <c r="AV59" s="72"/>
      <c r="AW59" s="75"/>
      <c r="AX59" s="75"/>
      <c r="AY59" s="72"/>
      <c r="AZ59" s="72"/>
      <c r="BA59" s="75"/>
      <c r="BB59" s="75"/>
      <c r="BC59" s="72"/>
      <c r="BD59" s="72"/>
      <c r="BE59" s="75"/>
      <c r="BF59" s="75"/>
      <c r="BG59" s="72"/>
      <c r="BH59" s="75"/>
      <c r="BI59" s="198">
        <f t="shared" ref="BI59:BI60" si="7">$AK$58+AW59-AX59</f>
        <v>251754.88</v>
      </c>
      <c r="BJ59" s="195"/>
      <c r="BK59" s="195"/>
      <c r="BL59" s="200">
        <f t="shared" si="1"/>
        <v>0</v>
      </c>
      <c r="BM59" s="80"/>
      <c r="BN59" s="80"/>
      <c r="BO59" s="80"/>
      <c r="BP59" s="80"/>
      <c r="BQ59" s="80"/>
      <c r="BR59" s="80"/>
      <c r="BS59" s="80"/>
      <c r="BT59" s="80"/>
      <c r="BU59" s="81"/>
      <c r="BV59" s="81"/>
      <c r="BW59" s="80"/>
      <c r="BX59" s="86"/>
      <c r="BY59" s="80"/>
      <c r="BZ59" s="80"/>
      <c r="CA59" s="82"/>
      <c r="CB59" s="83"/>
      <c r="CC59" s="80"/>
      <c r="CD59" s="84"/>
      <c r="CE59" s="89"/>
    </row>
    <row r="60" spans="1:83" ht="13.5" thickBot="1" x14ac:dyDescent="0.3">
      <c r="A60" s="167"/>
      <c r="B60" s="108"/>
      <c r="C60" s="110"/>
      <c r="D60" s="108"/>
      <c r="E60" s="108"/>
      <c r="F60" s="108"/>
      <c r="G60" s="172"/>
      <c r="H60" s="100"/>
      <c r="I60" s="102"/>
      <c r="J60" s="102"/>
      <c r="K60" s="102"/>
      <c r="L60" s="102"/>
      <c r="M60" s="102"/>
      <c r="N60" s="102"/>
      <c r="O60" s="102"/>
      <c r="P60" s="102"/>
      <c r="Q60" s="102"/>
      <c r="R60" s="102"/>
      <c r="S60" s="102"/>
      <c r="T60" s="102"/>
      <c r="U60" s="102"/>
      <c r="V60" s="102"/>
      <c r="W60" s="102"/>
      <c r="X60" s="96"/>
      <c r="Y60" s="178"/>
      <c r="Z60" s="181"/>
      <c r="AA60" s="108"/>
      <c r="AB60" s="98"/>
      <c r="AC60" s="100"/>
      <c r="AD60" s="98"/>
      <c r="AE60" s="98"/>
      <c r="AF60" s="72"/>
      <c r="AG60" s="72"/>
      <c r="AH60" s="72"/>
      <c r="AI60" s="75"/>
      <c r="AJ60" s="75"/>
      <c r="AK60" s="94"/>
      <c r="AL60" s="2" t="s">
        <v>195</v>
      </c>
      <c r="AM60" s="2" t="s">
        <v>193</v>
      </c>
      <c r="AN60" s="74">
        <v>45898</v>
      </c>
      <c r="AO60" s="73">
        <v>14103</v>
      </c>
      <c r="AP60" s="42" t="s">
        <v>197</v>
      </c>
      <c r="AQ60" s="74">
        <v>45927</v>
      </c>
      <c r="AR60" s="74">
        <v>46291</v>
      </c>
      <c r="AS60" s="72"/>
      <c r="AT60" s="72"/>
      <c r="AU60" s="92">
        <v>0.25</v>
      </c>
      <c r="AV60" s="72"/>
      <c r="AW60" s="75">
        <v>62938.720000000001</v>
      </c>
      <c r="AX60" s="75"/>
      <c r="AY60" s="72"/>
      <c r="AZ60" s="72"/>
      <c r="BA60" s="75"/>
      <c r="BB60" s="75"/>
      <c r="BC60" s="72"/>
      <c r="BD60" s="72"/>
      <c r="BE60" s="75"/>
      <c r="BF60" s="75"/>
      <c r="BG60" s="72"/>
      <c r="BH60" s="75"/>
      <c r="BI60" s="198">
        <f t="shared" si="7"/>
        <v>314693.59999999998</v>
      </c>
      <c r="BJ60" s="196"/>
      <c r="BK60" s="196"/>
      <c r="BL60" s="200">
        <f t="shared" si="1"/>
        <v>0</v>
      </c>
      <c r="BM60" s="80"/>
      <c r="BN60" s="80"/>
      <c r="BO60" s="80"/>
      <c r="BP60" s="80"/>
      <c r="BQ60" s="80"/>
      <c r="BR60" s="80"/>
      <c r="BS60" s="80"/>
      <c r="BT60" s="80"/>
      <c r="BU60" s="81"/>
      <c r="BV60" s="81"/>
      <c r="BW60" s="80"/>
      <c r="BX60" s="86"/>
      <c r="BY60" s="80"/>
      <c r="BZ60" s="80"/>
      <c r="CA60" s="82"/>
      <c r="CB60" s="83"/>
      <c r="CC60" s="80"/>
      <c r="CD60" s="84"/>
      <c r="CE60" s="89"/>
    </row>
    <row r="61" spans="1:83" ht="64.5" thickBot="1" x14ac:dyDescent="0.3">
      <c r="A61" s="69">
        <v>13</v>
      </c>
      <c r="B61" s="42" t="s">
        <v>311</v>
      </c>
      <c r="C61" s="50" t="s">
        <v>312</v>
      </c>
      <c r="D61" s="42" t="s">
        <v>313</v>
      </c>
      <c r="E61" s="42" t="s">
        <v>290</v>
      </c>
      <c r="F61" s="56" t="s">
        <v>314</v>
      </c>
      <c r="G61" s="41">
        <v>13681</v>
      </c>
      <c r="H61" s="32">
        <v>13723</v>
      </c>
      <c r="I61" s="2" t="s">
        <v>383</v>
      </c>
      <c r="J61" s="31">
        <v>45358</v>
      </c>
      <c r="K61" s="31">
        <v>45723</v>
      </c>
      <c r="L61" s="32">
        <v>13732</v>
      </c>
      <c r="M61" s="2"/>
      <c r="N61" s="2"/>
      <c r="O61" s="2"/>
      <c r="P61" s="2"/>
      <c r="Q61" s="2"/>
      <c r="R61" s="2"/>
      <c r="S61" s="2"/>
      <c r="T61" s="2"/>
      <c r="U61" s="2"/>
      <c r="V61" s="2"/>
      <c r="W61" s="2"/>
      <c r="X61" s="16"/>
      <c r="Y61" s="51" t="s">
        <v>315</v>
      </c>
      <c r="Z61" s="53" t="s">
        <v>316</v>
      </c>
      <c r="AA61" s="42" t="s">
        <v>317</v>
      </c>
      <c r="AB61" s="43" t="s">
        <v>318</v>
      </c>
      <c r="AC61" s="41">
        <v>13767</v>
      </c>
      <c r="AD61" s="43">
        <v>45405</v>
      </c>
      <c r="AE61" s="43">
        <v>45770</v>
      </c>
      <c r="AF61" s="42">
        <v>1500</v>
      </c>
      <c r="AG61" s="51" t="s">
        <v>310</v>
      </c>
      <c r="AH61" s="2"/>
      <c r="AI61" s="16"/>
      <c r="AJ61" s="16"/>
      <c r="AK61" s="54">
        <v>1000000</v>
      </c>
      <c r="AL61" s="42" t="s">
        <v>195</v>
      </c>
      <c r="AM61" s="42" t="s">
        <v>191</v>
      </c>
      <c r="AN61" s="31">
        <v>45761</v>
      </c>
      <c r="AO61" s="41">
        <v>14007</v>
      </c>
      <c r="AP61" s="2" t="s">
        <v>192</v>
      </c>
      <c r="AQ61" s="43">
        <v>45771</v>
      </c>
      <c r="AR61" s="43">
        <v>46135</v>
      </c>
      <c r="AS61" s="2"/>
      <c r="AT61" s="2"/>
      <c r="AU61" s="2"/>
      <c r="AV61" s="2"/>
      <c r="AW61" s="16"/>
      <c r="AX61" s="16"/>
      <c r="AY61" s="2"/>
      <c r="AZ61" s="2"/>
      <c r="BA61" s="16"/>
      <c r="BB61" s="16"/>
      <c r="BC61" s="2"/>
      <c r="BD61" s="2"/>
      <c r="BE61" s="16"/>
      <c r="BF61" s="16"/>
      <c r="BG61" s="2"/>
      <c r="BH61" s="16"/>
      <c r="BI61" s="62">
        <f>AK61+AW61-AX61</f>
        <v>1000000</v>
      </c>
      <c r="BJ61" s="16">
        <f>93816+109472.21+501994.76</f>
        <v>705282.97</v>
      </c>
      <c r="BK61" s="16">
        <v>118634.43</v>
      </c>
      <c r="BL61" s="200">
        <f t="shared" si="1"/>
        <v>823917.39999999991</v>
      </c>
      <c r="BM61" s="1"/>
      <c r="BN61" s="1"/>
      <c r="BO61" s="1"/>
      <c r="BP61" s="1"/>
      <c r="BQ61" s="1"/>
      <c r="BR61" s="1"/>
      <c r="BS61" s="1"/>
      <c r="BT61" s="1"/>
      <c r="BU61" s="46"/>
      <c r="BV61" s="46"/>
      <c r="BW61" s="1"/>
      <c r="BX61" s="1"/>
      <c r="BY61" s="1"/>
      <c r="BZ61" s="67" t="s">
        <v>319</v>
      </c>
      <c r="CA61" s="57">
        <v>13763</v>
      </c>
      <c r="CB61" s="63" t="s">
        <v>229</v>
      </c>
      <c r="CC61" s="1">
        <v>702800</v>
      </c>
      <c r="CD61" s="47" t="s">
        <v>208</v>
      </c>
      <c r="CE61" s="59">
        <v>358883</v>
      </c>
    </row>
    <row r="62" spans="1:83" ht="39" thickBot="1" x14ac:dyDescent="0.3">
      <c r="A62" s="61">
        <v>14</v>
      </c>
      <c r="B62" s="42" t="s">
        <v>323</v>
      </c>
      <c r="C62" s="50" t="s">
        <v>324</v>
      </c>
      <c r="D62" s="42" t="s">
        <v>274</v>
      </c>
      <c r="E62" s="42" t="s">
        <v>183</v>
      </c>
      <c r="F62" s="56" t="s">
        <v>325</v>
      </c>
      <c r="G62" s="41">
        <v>13580</v>
      </c>
      <c r="H62" s="32">
        <v>13645</v>
      </c>
      <c r="I62" s="2" t="s">
        <v>335</v>
      </c>
      <c r="J62" s="31">
        <v>45251</v>
      </c>
      <c r="K62" s="31">
        <v>45617</v>
      </c>
      <c r="L62" s="32">
        <v>13663</v>
      </c>
      <c r="M62" s="2"/>
      <c r="N62" s="2"/>
      <c r="O62" s="2"/>
      <c r="P62" s="2"/>
      <c r="Q62" s="2"/>
      <c r="R62" s="2"/>
      <c r="S62" s="2"/>
      <c r="T62" s="2"/>
      <c r="U62" s="2"/>
      <c r="V62" s="2"/>
      <c r="W62" s="2"/>
      <c r="X62" s="16"/>
      <c r="Y62" s="51" t="s">
        <v>326</v>
      </c>
      <c r="Z62" s="52" t="s">
        <v>327</v>
      </c>
      <c r="AA62" s="42" t="s">
        <v>328</v>
      </c>
      <c r="AB62" s="43">
        <v>45411</v>
      </c>
      <c r="AC62" s="41">
        <v>13767</v>
      </c>
      <c r="AD62" s="43">
        <v>45411</v>
      </c>
      <c r="AE62" s="43">
        <v>45776</v>
      </c>
      <c r="AF62" s="42">
        <v>1500</v>
      </c>
      <c r="AG62" s="42" t="s">
        <v>329</v>
      </c>
      <c r="AH62" s="2"/>
      <c r="AI62" s="16"/>
      <c r="AJ62" s="58"/>
      <c r="AK62" s="68">
        <v>171867.1</v>
      </c>
      <c r="AL62" s="2"/>
      <c r="AM62" s="2"/>
      <c r="AN62" s="2"/>
      <c r="AO62" s="32"/>
      <c r="AP62" s="2"/>
      <c r="AQ62" s="2"/>
      <c r="AR62" s="2"/>
      <c r="AS62" s="2"/>
      <c r="AT62" s="2"/>
      <c r="AU62" s="2"/>
      <c r="AV62" s="2"/>
      <c r="AW62" s="16"/>
      <c r="AX62" s="16"/>
      <c r="AY62" s="2"/>
      <c r="AZ62" s="2"/>
      <c r="BA62" s="16"/>
      <c r="BB62" s="16"/>
      <c r="BC62" s="2"/>
      <c r="BD62" s="2"/>
      <c r="BE62" s="16"/>
      <c r="BF62" s="16"/>
      <c r="BG62" s="2"/>
      <c r="BH62" s="16"/>
      <c r="BI62" s="62">
        <f t="shared" ref="BI62:BI71" si="8">AK62+AW62-AX62</f>
        <v>171867.1</v>
      </c>
      <c r="BJ62" s="16">
        <f>20.94+982.85</f>
        <v>1003.7900000000001</v>
      </c>
      <c r="BK62" s="16">
        <f>53.9+1954.19</f>
        <v>2008.0900000000001</v>
      </c>
      <c r="BL62" s="200">
        <f t="shared" si="1"/>
        <v>3011.88</v>
      </c>
      <c r="BM62" s="1"/>
      <c r="BN62" s="1"/>
      <c r="BO62" s="1"/>
      <c r="BP62" s="1"/>
      <c r="BQ62" s="1"/>
      <c r="BR62" s="1"/>
      <c r="BS62" s="1"/>
      <c r="BT62" s="1"/>
      <c r="BU62" s="46"/>
      <c r="BV62" s="46"/>
      <c r="BW62" s="1"/>
      <c r="BX62" s="1"/>
      <c r="BY62" s="1"/>
      <c r="BZ62" s="67" t="s">
        <v>330</v>
      </c>
      <c r="CA62" s="57">
        <v>13768</v>
      </c>
      <c r="CB62" s="63" t="s">
        <v>209</v>
      </c>
      <c r="CC62" s="1">
        <v>701609</v>
      </c>
      <c r="CD62" s="47" t="s">
        <v>229</v>
      </c>
      <c r="CE62" s="59">
        <v>702800</v>
      </c>
    </row>
    <row r="63" spans="1:83" ht="39" thickBot="1" x14ac:dyDescent="0.3">
      <c r="A63" s="61">
        <v>15</v>
      </c>
      <c r="B63" s="42" t="s">
        <v>323</v>
      </c>
      <c r="C63" s="50" t="s">
        <v>324</v>
      </c>
      <c r="D63" s="42" t="s">
        <v>274</v>
      </c>
      <c r="E63" s="42" t="s">
        <v>183</v>
      </c>
      <c r="F63" s="56" t="s">
        <v>325</v>
      </c>
      <c r="G63" s="41">
        <v>13580</v>
      </c>
      <c r="H63" s="32">
        <v>13645</v>
      </c>
      <c r="I63" s="2" t="s">
        <v>335</v>
      </c>
      <c r="J63" s="31">
        <v>45251</v>
      </c>
      <c r="K63" s="31">
        <v>45617</v>
      </c>
      <c r="L63" s="32">
        <v>13663</v>
      </c>
      <c r="M63" s="2"/>
      <c r="N63" s="2"/>
      <c r="O63" s="2"/>
      <c r="P63" s="2"/>
      <c r="Q63" s="2"/>
      <c r="R63" s="2"/>
      <c r="S63" s="2"/>
      <c r="T63" s="2"/>
      <c r="U63" s="2"/>
      <c r="V63" s="2"/>
      <c r="W63" s="2"/>
      <c r="X63" s="16"/>
      <c r="Y63" s="51" t="s">
        <v>331</v>
      </c>
      <c r="Z63" s="52" t="s">
        <v>332</v>
      </c>
      <c r="AA63" s="42" t="s">
        <v>309</v>
      </c>
      <c r="AB63" s="43">
        <v>45411</v>
      </c>
      <c r="AC63" s="41">
        <v>13769</v>
      </c>
      <c r="AD63" s="43">
        <v>45411</v>
      </c>
      <c r="AE63" s="43">
        <v>45776</v>
      </c>
      <c r="AF63" s="42">
        <v>1500</v>
      </c>
      <c r="AG63" s="51" t="s">
        <v>310</v>
      </c>
      <c r="AH63" s="2"/>
      <c r="AI63" s="16"/>
      <c r="AJ63" s="16"/>
      <c r="AK63" s="54">
        <v>11550.4</v>
      </c>
      <c r="AL63" s="2"/>
      <c r="AM63" s="2"/>
      <c r="AN63" s="2"/>
      <c r="AO63" s="32"/>
      <c r="AP63" s="2"/>
      <c r="AQ63" s="2"/>
      <c r="AR63" s="2"/>
      <c r="AS63" s="2"/>
      <c r="AT63" s="2"/>
      <c r="AU63" s="2"/>
      <c r="AV63" s="2"/>
      <c r="AW63" s="16"/>
      <c r="AX63" s="16"/>
      <c r="AY63" s="2"/>
      <c r="AZ63" s="2"/>
      <c r="BA63" s="16"/>
      <c r="BB63" s="16"/>
      <c r="BC63" s="2"/>
      <c r="BD63" s="2"/>
      <c r="BE63" s="16"/>
      <c r="BF63" s="16"/>
      <c r="BG63" s="2"/>
      <c r="BH63" s="16"/>
      <c r="BI63" s="62">
        <f t="shared" si="8"/>
        <v>11550.4</v>
      </c>
      <c r="BJ63" s="16">
        <v>380</v>
      </c>
      <c r="BK63" s="16">
        <v>120</v>
      </c>
      <c r="BL63" s="200">
        <f t="shared" si="1"/>
        <v>500</v>
      </c>
      <c r="BM63" s="1"/>
      <c r="BN63" s="1"/>
      <c r="BO63" s="1"/>
      <c r="BP63" s="1"/>
      <c r="BQ63" s="1"/>
      <c r="BR63" s="1"/>
      <c r="BS63" s="1"/>
      <c r="BT63" s="1"/>
      <c r="BU63" s="46"/>
      <c r="BV63" s="46"/>
      <c r="BW63" s="1"/>
      <c r="BX63" s="1"/>
      <c r="BY63" s="1"/>
      <c r="BZ63" s="67" t="s">
        <v>333</v>
      </c>
      <c r="CA63" s="57">
        <v>13769</v>
      </c>
      <c r="CB63" s="63" t="s">
        <v>208</v>
      </c>
      <c r="CC63" s="1">
        <v>358883</v>
      </c>
      <c r="CD63" s="47" t="s">
        <v>209</v>
      </c>
      <c r="CE63" s="59">
        <v>701609</v>
      </c>
    </row>
    <row r="64" spans="1:83" ht="39" thickBot="1" x14ac:dyDescent="0.3">
      <c r="A64" s="51">
        <v>16</v>
      </c>
      <c r="B64" s="42" t="s">
        <v>334</v>
      </c>
      <c r="C64" s="50" t="s">
        <v>335</v>
      </c>
      <c r="D64" s="42" t="s">
        <v>212</v>
      </c>
      <c r="E64" s="42" t="s">
        <v>290</v>
      </c>
      <c r="F64" s="56" t="s">
        <v>336</v>
      </c>
      <c r="G64" s="41">
        <v>13678</v>
      </c>
      <c r="H64" s="32">
        <v>13501</v>
      </c>
      <c r="I64" s="2"/>
      <c r="J64" s="2"/>
      <c r="K64" s="2"/>
      <c r="L64" s="2"/>
      <c r="M64" s="2"/>
      <c r="N64" s="2"/>
      <c r="O64" s="2"/>
      <c r="P64" s="2"/>
      <c r="Q64" s="2" t="s">
        <v>295</v>
      </c>
      <c r="R64" s="31">
        <v>45320</v>
      </c>
      <c r="S64" s="31">
        <v>45686</v>
      </c>
      <c r="T64" s="32">
        <v>13704</v>
      </c>
      <c r="U64" s="42" t="s">
        <v>341</v>
      </c>
      <c r="V64" s="41">
        <v>13758</v>
      </c>
      <c r="W64" s="2" t="s">
        <v>336</v>
      </c>
      <c r="X64" s="16">
        <v>250000</v>
      </c>
      <c r="Y64" s="51" t="s">
        <v>337</v>
      </c>
      <c r="Z64" s="52" t="s">
        <v>338</v>
      </c>
      <c r="AA64" s="42" t="s">
        <v>339</v>
      </c>
      <c r="AB64" s="43">
        <v>45415</v>
      </c>
      <c r="AC64" s="41">
        <v>13777</v>
      </c>
      <c r="AD64" s="43">
        <v>45415</v>
      </c>
      <c r="AE64" s="43">
        <v>45780</v>
      </c>
      <c r="AF64" s="42">
        <v>1500</v>
      </c>
      <c r="AG64" s="51" t="s">
        <v>340</v>
      </c>
      <c r="AH64" s="2"/>
      <c r="AI64" s="16"/>
      <c r="AJ64" s="16"/>
      <c r="AK64" s="54">
        <v>250000</v>
      </c>
      <c r="AL64" s="42" t="s">
        <v>195</v>
      </c>
      <c r="AM64" s="42" t="s">
        <v>191</v>
      </c>
      <c r="AN64" s="31">
        <v>45782</v>
      </c>
      <c r="AO64" s="32">
        <v>14015</v>
      </c>
      <c r="AP64" s="2" t="s">
        <v>192</v>
      </c>
      <c r="AQ64" s="31">
        <v>45784</v>
      </c>
      <c r="AR64" s="31">
        <v>46148</v>
      </c>
      <c r="AS64" s="2"/>
      <c r="AT64" s="2"/>
      <c r="AU64" s="2"/>
      <c r="AV64" s="2"/>
      <c r="AW64" s="16"/>
      <c r="AX64" s="16"/>
      <c r="AY64" s="2"/>
      <c r="AZ64" s="2"/>
      <c r="BA64" s="16"/>
      <c r="BB64" s="16"/>
      <c r="BC64" s="2"/>
      <c r="BD64" s="2"/>
      <c r="BE64" s="16"/>
      <c r="BF64" s="16"/>
      <c r="BG64" s="2"/>
      <c r="BH64" s="16"/>
      <c r="BI64" s="62">
        <f t="shared" si="8"/>
        <v>250000</v>
      </c>
      <c r="BJ64" s="16">
        <f>9582.7+8388.51</f>
        <v>17971.21</v>
      </c>
      <c r="BK64" s="16">
        <f>5596.48+6785.44+4880.9+2566.69+9458.89+8925.33+3913.72+6216.45+5865.44+8629.46+5169.57+5982.22+6909.36+6205.96+7831.34</f>
        <v>94937.25</v>
      </c>
      <c r="BL64" s="200">
        <f t="shared" si="1"/>
        <v>112908.45999999999</v>
      </c>
      <c r="BM64" s="1"/>
      <c r="BN64" s="1"/>
      <c r="BO64" s="1"/>
      <c r="BP64" s="1"/>
      <c r="BQ64" s="1"/>
      <c r="BR64" s="1"/>
      <c r="BS64" s="1"/>
      <c r="BT64" s="1"/>
      <c r="BU64" s="46"/>
      <c r="BV64" s="46"/>
      <c r="BW64" s="1"/>
      <c r="BX64" s="1"/>
      <c r="BY64" s="1"/>
      <c r="BZ64" s="67" t="s">
        <v>342</v>
      </c>
      <c r="CA64" s="57">
        <v>13771</v>
      </c>
      <c r="CB64" s="63" t="s">
        <v>229</v>
      </c>
      <c r="CC64" s="1">
        <v>702800</v>
      </c>
      <c r="CD64" s="47" t="s">
        <v>209</v>
      </c>
      <c r="CE64" s="59">
        <v>701609</v>
      </c>
    </row>
    <row r="65" spans="1:83" ht="26.25" thickBot="1" x14ac:dyDescent="0.3">
      <c r="A65" s="69">
        <v>17</v>
      </c>
      <c r="B65" s="42" t="s">
        <v>343</v>
      </c>
      <c r="C65" s="50" t="s">
        <v>295</v>
      </c>
      <c r="D65" s="42" t="s">
        <v>321</v>
      </c>
      <c r="E65" s="42" t="s">
        <v>185</v>
      </c>
      <c r="F65" s="56" t="s">
        <v>396</v>
      </c>
      <c r="G65" s="41" t="s">
        <v>185</v>
      </c>
      <c r="H65" s="2"/>
      <c r="I65" s="2"/>
      <c r="J65" s="2"/>
      <c r="K65" s="2"/>
      <c r="L65" s="2"/>
      <c r="M65" s="50" t="s">
        <v>295</v>
      </c>
      <c r="N65" s="42" t="s">
        <v>322</v>
      </c>
      <c r="O65" s="55">
        <v>13792</v>
      </c>
      <c r="P65" s="55">
        <v>13792</v>
      </c>
      <c r="Q65" s="2"/>
      <c r="R65" s="2"/>
      <c r="S65" s="2"/>
      <c r="T65" s="2"/>
      <c r="U65" s="2"/>
      <c r="V65" s="2"/>
      <c r="W65" s="2"/>
      <c r="X65" s="16"/>
      <c r="Y65" s="51" t="s">
        <v>344</v>
      </c>
      <c r="Z65" s="52" t="s">
        <v>345</v>
      </c>
      <c r="AA65" s="42" t="s">
        <v>346</v>
      </c>
      <c r="AB65" s="43">
        <v>45449</v>
      </c>
      <c r="AC65" s="41">
        <v>13796</v>
      </c>
      <c r="AD65" s="43">
        <v>45449</v>
      </c>
      <c r="AE65" s="43">
        <v>45814</v>
      </c>
      <c r="AF65" s="42">
        <v>1500</v>
      </c>
      <c r="AG65" s="51" t="s">
        <v>310</v>
      </c>
      <c r="AH65" s="2"/>
      <c r="AI65" s="16"/>
      <c r="AJ65" s="16"/>
      <c r="AK65" s="54">
        <v>9050</v>
      </c>
      <c r="AL65" s="42" t="s">
        <v>195</v>
      </c>
      <c r="AM65" s="42" t="s">
        <v>191</v>
      </c>
      <c r="AN65" s="31">
        <v>45813</v>
      </c>
      <c r="AO65" s="32">
        <v>14039</v>
      </c>
      <c r="AP65" s="2" t="s">
        <v>192</v>
      </c>
      <c r="AQ65" s="31" t="s">
        <v>493</v>
      </c>
      <c r="AR65" s="31">
        <v>46179</v>
      </c>
      <c r="AS65" s="2"/>
      <c r="AT65" s="2"/>
      <c r="AU65" s="2"/>
      <c r="AV65" s="2"/>
      <c r="AW65" s="16"/>
      <c r="AX65" s="16"/>
      <c r="AY65" s="2"/>
      <c r="AZ65" s="2"/>
      <c r="BA65" s="16"/>
      <c r="BB65" s="16"/>
      <c r="BC65" s="2"/>
      <c r="BD65" s="2"/>
      <c r="BE65" s="16"/>
      <c r="BF65" s="16"/>
      <c r="BG65" s="2"/>
      <c r="BH65" s="16"/>
      <c r="BI65" s="62">
        <f t="shared" si="8"/>
        <v>9050</v>
      </c>
      <c r="BJ65" s="16">
        <f>360+180</f>
        <v>540</v>
      </c>
      <c r="BK65" s="16">
        <f>920+670+480+630</f>
        <v>2700</v>
      </c>
      <c r="BL65" s="200">
        <f t="shared" si="1"/>
        <v>3240</v>
      </c>
      <c r="BM65" s="1"/>
      <c r="BN65" s="1"/>
      <c r="BO65" s="1"/>
      <c r="BP65" s="1"/>
      <c r="BQ65" s="1"/>
      <c r="BR65" s="1"/>
      <c r="BS65" s="1"/>
      <c r="BT65" s="1"/>
      <c r="BU65" s="46"/>
      <c r="BV65" s="46"/>
      <c r="BW65" s="1"/>
      <c r="BX65" s="1"/>
      <c r="BY65" s="1"/>
      <c r="BZ65" s="67" t="s">
        <v>347</v>
      </c>
      <c r="CA65" s="57">
        <v>13795</v>
      </c>
      <c r="CB65" s="63" t="s">
        <v>229</v>
      </c>
      <c r="CC65" s="1">
        <v>702800</v>
      </c>
      <c r="CD65" s="47" t="s">
        <v>208</v>
      </c>
      <c r="CE65" s="59">
        <v>358883</v>
      </c>
    </row>
    <row r="66" spans="1:83" ht="26.25" thickBot="1" x14ac:dyDescent="0.3">
      <c r="A66" s="61">
        <v>18</v>
      </c>
      <c r="B66" s="42" t="s">
        <v>350</v>
      </c>
      <c r="C66" s="50" t="s">
        <v>351</v>
      </c>
      <c r="D66" s="42" t="s">
        <v>321</v>
      </c>
      <c r="E66" s="42" t="s">
        <v>185</v>
      </c>
      <c r="F66" s="56" t="s">
        <v>352</v>
      </c>
      <c r="G66" s="41" t="s">
        <v>185</v>
      </c>
      <c r="H66" s="2"/>
      <c r="I66" s="2"/>
      <c r="J66" s="2"/>
      <c r="K66" s="2"/>
      <c r="L66" s="2"/>
      <c r="M66" s="50" t="s">
        <v>351</v>
      </c>
      <c r="N66" s="42" t="s">
        <v>349</v>
      </c>
      <c r="O66" s="55">
        <v>13805</v>
      </c>
      <c r="P66" s="55">
        <v>13805</v>
      </c>
      <c r="Q66" s="2"/>
      <c r="R66" s="2"/>
      <c r="S66" s="2"/>
      <c r="T66" s="2"/>
      <c r="U66" s="2"/>
      <c r="V66" s="2"/>
      <c r="W66" s="2"/>
      <c r="X66" s="16"/>
      <c r="Y66" s="51" t="s">
        <v>353</v>
      </c>
      <c r="Z66" s="52" t="s">
        <v>354</v>
      </c>
      <c r="AA66" s="42" t="s">
        <v>355</v>
      </c>
      <c r="AB66" s="43">
        <v>45469</v>
      </c>
      <c r="AC66" s="41">
        <v>13818</v>
      </c>
      <c r="AD66" s="43">
        <v>45469</v>
      </c>
      <c r="AE66" s="43">
        <v>45834</v>
      </c>
      <c r="AF66" s="42">
        <v>1500</v>
      </c>
      <c r="AG66" s="51" t="s">
        <v>310</v>
      </c>
      <c r="AH66" s="2"/>
      <c r="AI66" s="16"/>
      <c r="AJ66" s="16"/>
      <c r="AK66" s="54">
        <v>9894.5400000000009</v>
      </c>
      <c r="AL66" s="2"/>
      <c r="AM66" s="2"/>
      <c r="AN66" s="2"/>
      <c r="AO66" s="32"/>
      <c r="AP66" s="2"/>
      <c r="AQ66" s="2"/>
      <c r="AR66" s="2"/>
      <c r="AS66" s="2"/>
      <c r="AT66" s="2"/>
      <c r="AU66" s="2"/>
      <c r="AV66" s="2"/>
      <c r="AW66" s="16"/>
      <c r="AX66" s="16"/>
      <c r="AY66" s="2"/>
      <c r="AZ66" s="2"/>
      <c r="BA66" s="16"/>
      <c r="BB66" s="16"/>
      <c r="BC66" s="2"/>
      <c r="BD66" s="2"/>
      <c r="BE66" s="16"/>
      <c r="BF66" s="16"/>
      <c r="BG66" s="2"/>
      <c r="BH66" s="16"/>
      <c r="BI66" s="62">
        <f t="shared" si="8"/>
        <v>9894.5400000000009</v>
      </c>
      <c r="BJ66" s="16">
        <f>3884.54</f>
        <v>3884.54</v>
      </c>
      <c r="BK66" s="16">
        <v>0</v>
      </c>
      <c r="BL66" s="200">
        <f t="shared" si="1"/>
        <v>3884.54</v>
      </c>
      <c r="BM66" s="1"/>
      <c r="BN66" s="1"/>
      <c r="BO66" s="1"/>
      <c r="BP66" s="1"/>
      <c r="BQ66" s="1"/>
      <c r="BR66" s="1"/>
      <c r="BS66" s="1"/>
      <c r="BT66" s="1"/>
      <c r="BU66" s="46"/>
      <c r="BV66" s="46"/>
      <c r="BW66" s="1"/>
      <c r="BX66" s="1"/>
      <c r="BY66" s="1"/>
      <c r="BZ66" s="67" t="s">
        <v>356</v>
      </c>
      <c r="CA66" s="57">
        <v>13806</v>
      </c>
      <c r="CB66" s="63" t="s">
        <v>229</v>
      </c>
      <c r="CC66" s="1">
        <v>702800</v>
      </c>
      <c r="CD66" s="47" t="s">
        <v>209</v>
      </c>
      <c r="CE66" s="59">
        <v>701609</v>
      </c>
    </row>
    <row r="67" spans="1:83" ht="26.25" thickBot="1" x14ac:dyDescent="0.3">
      <c r="A67" s="61">
        <v>19</v>
      </c>
      <c r="B67" s="42" t="s">
        <v>357</v>
      </c>
      <c r="C67" s="50" t="s">
        <v>358</v>
      </c>
      <c r="D67" s="42" t="s">
        <v>182</v>
      </c>
      <c r="E67" s="42" t="s">
        <v>185</v>
      </c>
      <c r="F67" s="56" t="s">
        <v>359</v>
      </c>
      <c r="G67" s="41" t="s">
        <v>185</v>
      </c>
      <c r="H67" s="2"/>
      <c r="I67" s="2"/>
      <c r="J67" s="2"/>
      <c r="K67" s="2"/>
      <c r="L67" s="2"/>
      <c r="M67" s="50" t="s">
        <v>358</v>
      </c>
      <c r="N67" s="42" t="s">
        <v>361</v>
      </c>
      <c r="O67" s="55">
        <v>13809</v>
      </c>
      <c r="P67" s="55">
        <v>13809</v>
      </c>
      <c r="Q67" s="2"/>
      <c r="R67" s="2"/>
      <c r="S67" s="2"/>
      <c r="T67" s="2"/>
      <c r="U67" s="2"/>
      <c r="V67" s="2"/>
      <c r="W67" s="2"/>
      <c r="X67" s="16"/>
      <c r="Y67" s="51" t="s">
        <v>360</v>
      </c>
      <c r="Z67" s="52" t="s">
        <v>291</v>
      </c>
      <c r="AA67" s="42" t="s">
        <v>292</v>
      </c>
      <c r="AB67" s="43">
        <v>45475</v>
      </c>
      <c r="AC67" s="41">
        <v>13811</v>
      </c>
      <c r="AD67" s="43">
        <v>45475</v>
      </c>
      <c r="AE67" s="43">
        <v>45840</v>
      </c>
      <c r="AF67" s="42">
        <v>1500</v>
      </c>
      <c r="AG67" s="51" t="s">
        <v>310</v>
      </c>
      <c r="AH67" s="2"/>
      <c r="AI67" s="16"/>
      <c r="AJ67" s="16"/>
      <c r="AK67" s="54">
        <v>378000</v>
      </c>
      <c r="AL67" s="42" t="s">
        <v>195</v>
      </c>
      <c r="AM67" s="42" t="s">
        <v>191</v>
      </c>
      <c r="AN67" s="31">
        <v>45838</v>
      </c>
      <c r="AO67" s="32">
        <v>14057</v>
      </c>
      <c r="AP67" s="2" t="s">
        <v>192</v>
      </c>
      <c r="AQ67" s="31">
        <v>45841</v>
      </c>
      <c r="AR67" s="31">
        <v>46205</v>
      </c>
      <c r="AS67" s="2"/>
      <c r="AT67" s="2"/>
      <c r="AU67" s="2"/>
      <c r="AV67" s="2"/>
      <c r="AW67" s="16"/>
      <c r="AX67" s="16"/>
      <c r="AY67" s="2"/>
      <c r="AZ67" s="2"/>
      <c r="BA67" s="16"/>
      <c r="BB67" s="16"/>
      <c r="BC67" s="2"/>
      <c r="BD67" s="2"/>
      <c r="BE67" s="16"/>
      <c r="BF67" s="16"/>
      <c r="BG67" s="2"/>
      <c r="BH67" s="16"/>
      <c r="BI67" s="62">
        <f t="shared" si="8"/>
        <v>378000</v>
      </c>
      <c r="BJ67" s="16">
        <f>31500+31500+31500+31500</f>
        <v>126000</v>
      </c>
      <c r="BK67" s="16">
        <f>31500+31500+31500+31500+31500+31500+31500+31500+31500</f>
        <v>283500</v>
      </c>
      <c r="BL67" s="200">
        <f t="shared" si="1"/>
        <v>409500</v>
      </c>
      <c r="BM67" s="1"/>
      <c r="BN67" s="1"/>
      <c r="BO67" s="1"/>
      <c r="BP67" s="1"/>
      <c r="BQ67" s="1"/>
      <c r="BR67" s="1"/>
      <c r="BS67" s="1"/>
      <c r="BT67" s="1"/>
      <c r="BU67" s="46"/>
      <c r="BV67" s="46"/>
      <c r="BW67" s="1"/>
      <c r="BX67" s="1"/>
      <c r="BY67" s="1"/>
      <c r="BZ67" s="67" t="s">
        <v>362</v>
      </c>
      <c r="CA67" s="57">
        <v>13834</v>
      </c>
      <c r="CB67" s="63" t="s">
        <v>199</v>
      </c>
      <c r="CC67" s="1">
        <v>702406</v>
      </c>
      <c r="CD67" s="47" t="s">
        <v>289</v>
      </c>
      <c r="CE67" s="59">
        <v>702352</v>
      </c>
    </row>
    <row r="68" spans="1:83" ht="26.25" thickBot="1" x14ac:dyDescent="0.3">
      <c r="A68" s="51">
        <v>20</v>
      </c>
      <c r="B68" s="42" t="s">
        <v>363</v>
      </c>
      <c r="C68" s="50" t="s">
        <v>364</v>
      </c>
      <c r="D68" s="42" t="s">
        <v>321</v>
      </c>
      <c r="E68" s="42" t="s">
        <v>185</v>
      </c>
      <c r="F68" s="56" t="s">
        <v>365</v>
      </c>
      <c r="G68" s="41" t="s">
        <v>185</v>
      </c>
      <c r="H68" s="2"/>
      <c r="I68" s="2"/>
      <c r="J68" s="2"/>
      <c r="K68" s="2"/>
      <c r="L68" s="2"/>
      <c r="M68" s="50" t="s">
        <v>364</v>
      </c>
      <c r="N68" s="42" t="s">
        <v>322</v>
      </c>
      <c r="O68" s="55">
        <v>13838</v>
      </c>
      <c r="P68" s="55">
        <v>13838</v>
      </c>
      <c r="Q68" s="2"/>
      <c r="R68" s="2"/>
      <c r="S68" s="2"/>
      <c r="T68" s="2"/>
      <c r="U68" s="2"/>
      <c r="V68" s="2"/>
      <c r="W68" s="2"/>
      <c r="X68" s="16"/>
      <c r="Y68" s="51" t="s">
        <v>366</v>
      </c>
      <c r="Z68" s="52" t="s">
        <v>367</v>
      </c>
      <c r="AA68" s="42" t="s">
        <v>368</v>
      </c>
      <c r="AB68" s="43">
        <v>45512</v>
      </c>
      <c r="AC68" s="41">
        <v>13838</v>
      </c>
      <c r="AD68" s="43">
        <v>45512</v>
      </c>
      <c r="AE68" s="43">
        <v>45877</v>
      </c>
      <c r="AF68" s="42">
        <v>1500</v>
      </c>
      <c r="AG68" s="51" t="s">
        <v>190</v>
      </c>
      <c r="AH68" s="2"/>
      <c r="AI68" s="16"/>
      <c r="AJ68" s="16"/>
      <c r="AK68" s="54">
        <v>27228</v>
      </c>
      <c r="AL68" s="2"/>
      <c r="AM68" s="2"/>
      <c r="AN68" s="2"/>
      <c r="AO68" s="32"/>
      <c r="AP68" s="2"/>
      <c r="AQ68" s="2"/>
      <c r="AR68" s="2"/>
      <c r="AS68" s="2"/>
      <c r="AT68" s="2"/>
      <c r="AU68" s="2"/>
      <c r="AV68" s="2"/>
      <c r="AW68" s="16"/>
      <c r="AX68" s="16"/>
      <c r="AY68" s="2"/>
      <c r="AZ68" s="2"/>
      <c r="BA68" s="16"/>
      <c r="BB68" s="16"/>
      <c r="BC68" s="2"/>
      <c r="BD68" s="2"/>
      <c r="BE68" s="16"/>
      <c r="BF68" s="16"/>
      <c r="BG68" s="2"/>
      <c r="BH68" s="16"/>
      <c r="BI68" s="62">
        <f t="shared" si="8"/>
        <v>27228</v>
      </c>
      <c r="BJ68" s="16">
        <f>350+1517+1517+1517+1517</f>
        <v>6418</v>
      </c>
      <c r="BK68" s="16">
        <f>1517+1517+1517+1517+1517+1517</f>
        <v>9102</v>
      </c>
      <c r="BL68" s="200">
        <f t="shared" si="1"/>
        <v>15520</v>
      </c>
      <c r="BM68" s="1"/>
      <c r="BN68" s="1"/>
      <c r="BO68" s="1"/>
      <c r="BP68" s="1"/>
      <c r="BQ68" s="1"/>
      <c r="BR68" s="1"/>
      <c r="BS68" s="1"/>
      <c r="BT68" s="1"/>
      <c r="BU68" s="46"/>
      <c r="BV68" s="46"/>
      <c r="BW68" s="1"/>
      <c r="BX68" s="1"/>
      <c r="BY68" s="1"/>
      <c r="BZ68" s="67" t="s">
        <v>375</v>
      </c>
      <c r="CA68" s="57"/>
      <c r="CB68" s="63" t="s">
        <v>199</v>
      </c>
      <c r="CC68" s="1">
        <v>702406</v>
      </c>
      <c r="CD68" s="47" t="s">
        <v>229</v>
      </c>
      <c r="CE68" s="59">
        <v>702800</v>
      </c>
    </row>
    <row r="69" spans="1:83" ht="51.75" thickBot="1" x14ac:dyDescent="0.3">
      <c r="A69" s="69">
        <v>21</v>
      </c>
      <c r="B69" s="42" t="s">
        <v>369</v>
      </c>
      <c r="C69" s="50" t="s">
        <v>370</v>
      </c>
      <c r="D69" s="42" t="s">
        <v>212</v>
      </c>
      <c r="E69" s="42" t="s">
        <v>290</v>
      </c>
      <c r="F69" s="56" t="s">
        <v>371</v>
      </c>
      <c r="G69" s="41">
        <v>13575</v>
      </c>
      <c r="H69" s="32">
        <v>13829</v>
      </c>
      <c r="I69" s="2"/>
      <c r="J69" s="2"/>
      <c r="K69" s="2"/>
      <c r="L69" s="2"/>
      <c r="M69" s="2"/>
      <c r="N69" s="2"/>
      <c r="O69" s="2"/>
      <c r="P69" s="2"/>
      <c r="Q69" s="42" t="s">
        <v>348</v>
      </c>
      <c r="R69" s="31">
        <v>45506</v>
      </c>
      <c r="S69" s="31">
        <v>45871</v>
      </c>
      <c r="T69" s="32">
        <v>13835</v>
      </c>
      <c r="U69" s="42" t="s">
        <v>374</v>
      </c>
      <c r="V69" s="41">
        <v>13886</v>
      </c>
      <c r="W69" s="2" t="s">
        <v>371</v>
      </c>
      <c r="X69" s="16">
        <v>239732.52</v>
      </c>
      <c r="Y69" s="51" t="s">
        <v>372</v>
      </c>
      <c r="Z69" s="52" t="s">
        <v>373</v>
      </c>
      <c r="AA69" s="42" t="s">
        <v>491</v>
      </c>
      <c r="AB69" s="43">
        <v>45597</v>
      </c>
      <c r="AC69" s="41">
        <v>13899</v>
      </c>
      <c r="AD69" s="43">
        <v>45597</v>
      </c>
      <c r="AE69" s="43">
        <v>45962</v>
      </c>
      <c r="AF69" s="42">
        <v>1500</v>
      </c>
      <c r="AG69" s="51" t="s">
        <v>190</v>
      </c>
      <c r="AH69" s="2"/>
      <c r="AI69" s="16"/>
      <c r="AJ69" s="16"/>
      <c r="AK69" s="54">
        <v>239732.52</v>
      </c>
      <c r="AL69" s="2"/>
      <c r="AM69" s="2"/>
      <c r="AN69" s="2"/>
      <c r="AO69" s="32"/>
      <c r="AP69" s="2"/>
      <c r="AQ69" s="2"/>
      <c r="AR69" s="2"/>
      <c r="AS69" s="2"/>
      <c r="AT69" s="2"/>
      <c r="AU69" s="2"/>
      <c r="AV69" s="2"/>
      <c r="AW69" s="16"/>
      <c r="AX69" s="16"/>
      <c r="AY69" s="2"/>
      <c r="AZ69" s="2"/>
      <c r="BA69" s="16"/>
      <c r="BB69" s="16"/>
      <c r="BC69" s="2"/>
      <c r="BD69" s="2"/>
      <c r="BE69" s="16"/>
      <c r="BF69" s="16"/>
      <c r="BG69" s="2"/>
      <c r="BH69" s="16"/>
      <c r="BI69" s="62">
        <f t="shared" si="8"/>
        <v>239732.52</v>
      </c>
      <c r="BJ69" s="16">
        <f>16010.31+16010.31</f>
        <v>32020.62</v>
      </c>
      <c r="BK69" s="16">
        <f>15216.89+15216.89+15216.89+15216.89+15216.89+15924.47+15699.77+15699.77</f>
        <v>123408.46</v>
      </c>
      <c r="BL69" s="200">
        <f t="shared" si="1"/>
        <v>155429.08000000002</v>
      </c>
      <c r="BM69" s="1"/>
      <c r="BN69" s="1"/>
      <c r="BO69" s="1"/>
      <c r="BP69" s="1"/>
      <c r="BQ69" s="1"/>
      <c r="BR69" s="1"/>
      <c r="BS69" s="1"/>
      <c r="BT69" s="1"/>
      <c r="BU69" s="46"/>
      <c r="BV69" s="46"/>
      <c r="BW69" s="1"/>
      <c r="BX69" s="1"/>
      <c r="BY69" s="1"/>
      <c r="BZ69" s="67" t="s">
        <v>376</v>
      </c>
      <c r="CA69" s="57">
        <v>13904</v>
      </c>
      <c r="CB69" s="63" t="s">
        <v>229</v>
      </c>
      <c r="CC69" s="1">
        <v>702800</v>
      </c>
      <c r="CD69" s="47" t="s">
        <v>238</v>
      </c>
      <c r="CE69" s="59">
        <v>701971</v>
      </c>
    </row>
    <row r="70" spans="1:83" ht="50.25" customHeight="1" thickBot="1" x14ac:dyDescent="0.3">
      <c r="A70" s="61">
        <v>22</v>
      </c>
      <c r="B70" s="42" t="s">
        <v>377</v>
      </c>
      <c r="C70" s="50" t="s">
        <v>295</v>
      </c>
      <c r="D70" s="42" t="s">
        <v>313</v>
      </c>
      <c r="E70" s="42" t="s">
        <v>183</v>
      </c>
      <c r="F70" s="56" t="s">
        <v>378</v>
      </c>
      <c r="G70" s="41">
        <v>13868</v>
      </c>
      <c r="H70" s="32">
        <v>13900</v>
      </c>
      <c r="I70" s="2" t="s">
        <v>348</v>
      </c>
      <c r="J70" s="31">
        <v>45597</v>
      </c>
      <c r="K70" s="2" t="s">
        <v>397</v>
      </c>
      <c r="L70" s="32">
        <v>13900</v>
      </c>
      <c r="M70" s="2"/>
      <c r="N70" s="2"/>
      <c r="O70" s="32"/>
      <c r="P70" s="32"/>
      <c r="Q70" s="2"/>
      <c r="R70" s="2"/>
      <c r="S70" s="2"/>
      <c r="T70" s="2"/>
      <c r="U70" s="2"/>
      <c r="V70" s="2"/>
      <c r="W70" s="2"/>
      <c r="X70" s="16"/>
      <c r="Y70" s="51" t="s">
        <v>379</v>
      </c>
      <c r="Z70" s="52" t="s">
        <v>380</v>
      </c>
      <c r="AA70" s="42" t="s">
        <v>381</v>
      </c>
      <c r="AB70" s="43">
        <v>45604</v>
      </c>
      <c r="AC70" s="41">
        <v>13902</v>
      </c>
      <c r="AD70" s="43">
        <v>45604</v>
      </c>
      <c r="AE70" s="43">
        <v>45969</v>
      </c>
      <c r="AF70" s="42">
        <v>1500</v>
      </c>
      <c r="AG70" s="51" t="s">
        <v>190</v>
      </c>
      <c r="AH70" s="2"/>
      <c r="AI70" s="16"/>
      <c r="AJ70" s="16"/>
      <c r="AK70" s="54">
        <v>212120</v>
      </c>
      <c r="AL70" s="2"/>
      <c r="AM70" s="2"/>
      <c r="AN70" s="2"/>
      <c r="AO70" s="32"/>
      <c r="AP70" s="2"/>
      <c r="AQ70" s="2"/>
      <c r="AR70" s="2"/>
      <c r="AS70" s="2"/>
      <c r="AT70" s="2"/>
      <c r="AU70" s="2"/>
      <c r="AV70" s="2"/>
      <c r="AW70" s="16"/>
      <c r="AX70" s="16"/>
      <c r="AY70" s="2"/>
      <c r="AZ70" s="2"/>
      <c r="BA70" s="16"/>
      <c r="BB70" s="16"/>
      <c r="BC70" s="2"/>
      <c r="BD70" s="2"/>
      <c r="BE70" s="16"/>
      <c r="BF70" s="16"/>
      <c r="BG70" s="2"/>
      <c r="BH70" s="16"/>
      <c r="BI70" s="62">
        <f t="shared" si="8"/>
        <v>212120</v>
      </c>
      <c r="BJ70" s="16">
        <f>44978+5550</f>
        <v>50528</v>
      </c>
      <c r="BK70" s="16">
        <f>14807+3496+17927</f>
        <v>36230</v>
      </c>
      <c r="BL70" s="200">
        <f t="shared" si="1"/>
        <v>86758</v>
      </c>
      <c r="BM70" s="1"/>
      <c r="BN70" s="1"/>
      <c r="BO70" s="1"/>
      <c r="BP70" s="1"/>
      <c r="BQ70" s="1"/>
      <c r="BR70" s="1"/>
      <c r="BS70" s="1"/>
      <c r="BT70" s="1"/>
      <c r="BU70" s="46"/>
      <c r="BV70" s="46"/>
      <c r="BW70" s="1"/>
      <c r="BX70" s="1"/>
      <c r="BY70" s="1"/>
      <c r="BZ70" s="67" t="s">
        <v>382</v>
      </c>
      <c r="CA70" s="57">
        <v>13904</v>
      </c>
      <c r="CB70" s="63" t="s">
        <v>229</v>
      </c>
      <c r="CC70" s="1">
        <v>702800</v>
      </c>
      <c r="CD70" s="47" t="s">
        <v>209</v>
      </c>
      <c r="CE70" s="59">
        <v>701609</v>
      </c>
    </row>
    <row r="71" spans="1:83" ht="33" customHeight="1" thickBot="1" x14ac:dyDescent="0.3">
      <c r="A71" s="61">
        <v>23</v>
      </c>
      <c r="B71" s="42" t="s">
        <v>296</v>
      </c>
      <c r="C71" s="50" t="s">
        <v>297</v>
      </c>
      <c r="D71" s="42" t="s">
        <v>274</v>
      </c>
      <c r="E71" s="42" t="s">
        <v>183</v>
      </c>
      <c r="F71" s="56" t="s">
        <v>298</v>
      </c>
      <c r="G71" s="41">
        <v>13667</v>
      </c>
      <c r="H71" s="57">
        <v>13686</v>
      </c>
      <c r="I71" s="2" t="s">
        <v>320</v>
      </c>
      <c r="J71" s="31">
        <v>45299</v>
      </c>
      <c r="K71" s="31">
        <v>45665</v>
      </c>
      <c r="L71" s="32">
        <v>13695</v>
      </c>
      <c r="M71" s="2"/>
      <c r="N71" s="2"/>
      <c r="O71" s="2"/>
      <c r="P71" s="2"/>
      <c r="Q71" s="2"/>
      <c r="R71" s="2"/>
      <c r="S71" s="2"/>
      <c r="T71" s="2"/>
      <c r="U71" s="2"/>
      <c r="V71" s="2"/>
      <c r="W71" s="2"/>
      <c r="X71" s="16"/>
      <c r="Y71" s="51" t="s">
        <v>401</v>
      </c>
      <c r="Z71" s="52" t="s">
        <v>299</v>
      </c>
      <c r="AA71" s="42" t="s">
        <v>300</v>
      </c>
      <c r="AB71" s="43">
        <v>45663</v>
      </c>
      <c r="AC71" s="32">
        <v>13940</v>
      </c>
      <c r="AD71" s="31">
        <v>45663</v>
      </c>
      <c r="AE71" s="31">
        <v>46022</v>
      </c>
      <c r="AF71" s="2">
        <v>1500</v>
      </c>
      <c r="AG71" s="2" t="s">
        <v>301</v>
      </c>
      <c r="AH71" s="2"/>
      <c r="AI71" s="16"/>
      <c r="AJ71" s="16"/>
      <c r="AK71" s="58">
        <v>35700</v>
      </c>
      <c r="AL71" s="42" t="s">
        <v>195</v>
      </c>
      <c r="AM71" s="42" t="s">
        <v>191</v>
      </c>
      <c r="AN71" s="31">
        <v>45897</v>
      </c>
      <c r="AO71" s="32">
        <v>14097</v>
      </c>
      <c r="AP71" s="2" t="s">
        <v>196</v>
      </c>
      <c r="AQ71" s="31">
        <v>45897</v>
      </c>
      <c r="AR71" s="31">
        <v>46022</v>
      </c>
      <c r="AS71" s="2"/>
      <c r="AT71" s="2"/>
      <c r="AU71" s="65"/>
      <c r="AV71" s="2"/>
      <c r="AW71" s="16"/>
      <c r="AX71" s="16"/>
      <c r="AY71" s="65">
        <v>0.25</v>
      </c>
      <c r="AZ71" s="2"/>
      <c r="BA71" s="16">
        <v>8925</v>
      </c>
      <c r="BB71" s="16"/>
      <c r="BC71" s="2"/>
      <c r="BD71" s="2"/>
      <c r="BE71" s="16"/>
      <c r="BF71" s="16"/>
      <c r="BG71" s="2"/>
      <c r="BH71" s="16"/>
      <c r="BI71" s="62">
        <f>AK71+BA71-BB71</f>
        <v>44625</v>
      </c>
      <c r="BJ71" s="16">
        <v>0</v>
      </c>
      <c r="BK71" s="16">
        <v>0</v>
      </c>
      <c r="BL71" s="200">
        <f t="shared" si="1"/>
        <v>0</v>
      </c>
      <c r="BM71" s="1"/>
      <c r="BN71" s="1"/>
      <c r="BO71" s="1"/>
      <c r="BP71" s="1"/>
      <c r="BQ71" s="1"/>
      <c r="BR71" s="1"/>
      <c r="BS71" s="1"/>
      <c r="BT71" s="1"/>
      <c r="BU71" s="46"/>
      <c r="BV71" s="46"/>
      <c r="BW71" s="1"/>
      <c r="BX71" s="1"/>
      <c r="BY71" s="1"/>
      <c r="BZ71" s="67" t="s">
        <v>404</v>
      </c>
      <c r="CA71" s="57">
        <v>13950</v>
      </c>
      <c r="CB71" s="47" t="s">
        <v>200</v>
      </c>
      <c r="CC71" s="1">
        <v>702406</v>
      </c>
      <c r="CD71" s="47" t="s">
        <v>302</v>
      </c>
      <c r="CE71" s="59">
        <v>703048</v>
      </c>
    </row>
    <row r="72" spans="1:83" ht="39" thickBot="1" x14ac:dyDescent="0.3">
      <c r="A72" s="51">
        <v>24</v>
      </c>
      <c r="B72" s="42" t="s">
        <v>296</v>
      </c>
      <c r="C72" s="50" t="s">
        <v>297</v>
      </c>
      <c r="D72" s="42" t="s">
        <v>274</v>
      </c>
      <c r="E72" s="42" t="s">
        <v>183</v>
      </c>
      <c r="F72" s="56" t="s">
        <v>306</v>
      </c>
      <c r="G72" s="41">
        <v>13667</v>
      </c>
      <c r="H72" s="57">
        <v>13686</v>
      </c>
      <c r="I72" s="2" t="s">
        <v>320</v>
      </c>
      <c r="J72" s="31">
        <v>45299</v>
      </c>
      <c r="K72" s="31">
        <v>45665</v>
      </c>
      <c r="L72" s="32">
        <v>13695</v>
      </c>
      <c r="M72" s="2"/>
      <c r="N72" s="2"/>
      <c r="O72" s="2"/>
      <c r="P72" s="2"/>
      <c r="Q72" s="2"/>
      <c r="R72" s="2"/>
      <c r="S72" s="2"/>
      <c r="T72" s="2"/>
      <c r="U72" s="2"/>
      <c r="V72" s="2"/>
      <c r="W72" s="2"/>
      <c r="X72" s="16"/>
      <c r="Y72" s="51" t="s">
        <v>402</v>
      </c>
      <c r="Z72" s="52" t="s">
        <v>307</v>
      </c>
      <c r="AA72" s="42" t="s">
        <v>308</v>
      </c>
      <c r="AB72" s="43">
        <v>45663</v>
      </c>
      <c r="AC72" s="32">
        <v>13940</v>
      </c>
      <c r="AD72" s="31">
        <v>45663</v>
      </c>
      <c r="AE72" s="31">
        <v>46022</v>
      </c>
      <c r="AF72" s="42">
        <v>1500</v>
      </c>
      <c r="AG72" s="2" t="s">
        <v>301</v>
      </c>
      <c r="AH72" s="2"/>
      <c r="AI72" s="16"/>
      <c r="AJ72" s="16"/>
      <c r="AK72" s="58">
        <v>22788</v>
      </c>
      <c r="AL72" s="2"/>
      <c r="AM72" s="2"/>
      <c r="AN72" s="2"/>
      <c r="AO72" s="32"/>
      <c r="AP72" s="2"/>
      <c r="AQ72" s="2"/>
      <c r="AR72" s="2"/>
      <c r="AS72" s="2"/>
      <c r="AT72" s="2"/>
      <c r="AU72" s="2"/>
      <c r="AV72" s="2"/>
      <c r="AW72" s="16"/>
      <c r="AX72" s="16"/>
      <c r="AY72" s="2"/>
      <c r="AZ72" s="2"/>
      <c r="BA72" s="16"/>
      <c r="BB72" s="16"/>
      <c r="BC72" s="2"/>
      <c r="BD72" s="2"/>
      <c r="BE72" s="16"/>
      <c r="BF72" s="16"/>
      <c r="BG72" s="2"/>
      <c r="BH72" s="16"/>
      <c r="BI72" s="62">
        <f>AK72+AW72-AX72</f>
        <v>22788</v>
      </c>
      <c r="BJ72" s="16">
        <v>0</v>
      </c>
      <c r="BK72" s="16">
        <v>22788</v>
      </c>
      <c r="BL72" s="200">
        <f t="shared" si="1"/>
        <v>22788</v>
      </c>
      <c r="BM72" s="1"/>
      <c r="BN72" s="1"/>
      <c r="BO72" s="1"/>
      <c r="BP72" s="1"/>
      <c r="BQ72" s="1"/>
      <c r="BR72" s="1"/>
      <c r="BS72" s="1"/>
      <c r="BT72" s="1"/>
      <c r="BU72" s="46"/>
      <c r="BV72" s="46"/>
      <c r="BW72" s="1"/>
      <c r="BX72" s="1"/>
      <c r="BY72" s="1"/>
      <c r="BZ72" s="67" t="s">
        <v>406</v>
      </c>
      <c r="CA72" s="57">
        <v>13950</v>
      </c>
      <c r="CB72" s="63" t="s">
        <v>199</v>
      </c>
      <c r="CC72" s="1">
        <v>702406</v>
      </c>
      <c r="CD72" s="47" t="s">
        <v>200</v>
      </c>
      <c r="CE72" s="59">
        <v>701825</v>
      </c>
    </row>
    <row r="73" spans="1:83" ht="26.25" thickBot="1" x14ac:dyDescent="0.3">
      <c r="A73" s="69">
        <v>25</v>
      </c>
      <c r="B73" s="42" t="s">
        <v>296</v>
      </c>
      <c r="C73" s="50" t="s">
        <v>297</v>
      </c>
      <c r="D73" s="42" t="s">
        <v>274</v>
      </c>
      <c r="E73" s="42" t="s">
        <v>183</v>
      </c>
      <c r="F73" s="56" t="s">
        <v>303</v>
      </c>
      <c r="G73" s="41">
        <v>13667</v>
      </c>
      <c r="H73" s="57">
        <v>13686</v>
      </c>
      <c r="I73" s="2" t="s">
        <v>320</v>
      </c>
      <c r="J73" s="31">
        <v>45299</v>
      </c>
      <c r="K73" s="31">
        <v>45665</v>
      </c>
      <c r="L73" s="32">
        <v>13695</v>
      </c>
      <c r="M73" s="2"/>
      <c r="N73" s="2"/>
      <c r="O73" s="2"/>
      <c r="P73" s="2"/>
      <c r="Q73" s="2"/>
      <c r="R73" s="2"/>
      <c r="S73" s="2"/>
      <c r="T73" s="2"/>
      <c r="U73" s="2"/>
      <c r="V73" s="2"/>
      <c r="W73" s="2"/>
      <c r="X73" s="16"/>
      <c r="Y73" s="51" t="s">
        <v>403</v>
      </c>
      <c r="Z73" s="52" t="s">
        <v>304</v>
      </c>
      <c r="AA73" s="42" t="s">
        <v>305</v>
      </c>
      <c r="AB73" s="43">
        <v>45664</v>
      </c>
      <c r="AC73" s="32">
        <v>13940</v>
      </c>
      <c r="AD73" s="31">
        <v>45664</v>
      </c>
      <c r="AE73" s="31">
        <v>46022</v>
      </c>
      <c r="AF73" s="2">
        <v>1500</v>
      </c>
      <c r="AG73" s="2" t="s">
        <v>301</v>
      </c>
      <c r="AH73" s="2"/>
      <c r="AI73" s="16"/>
      <c r="AJ73" s="16"/>
      <c r="AK73" s="58">
        <v>177680</v>
      </c>
      <c r="AL73" s="2" t="s">
        <v>466</v>
      </c>
      <c r="AM73" s="2" t="s">
        <v>185</v>
      </c>
      <c r="AN73" s="31">
        <v>45785</v>
      </c>
      <c r="AO73" s="32">
        <v>14021</v>
      </c>
      <c r="AP73" s="2" t="s">
        <v>466</v>
      </c>
      <c r="AQ73" s="31">
        <v>45664</v>
      </c>
      <c r="AR73" s="31">
        <v>45786</v>
      </c>
      <c r="AS73" s="2"/>
      <c r="AT73" s="2"/>
      <c r="AU73" s="2"/>
      <c r="AV73" s="2"/>
      <c r="AW73" s="16"/>
      <c r="AX73" s="16"/>
      <c r="AY73" s="2"/>
      <c r="AZ73" s="2"/>
      <c r="BA73" s="16"/>
      <c r="BB73" s="16"/>
      <c r="BC73" s="2"/>
      <c r="BD73" s="2"/>
      <c r="BE73" s="16"/>
      <c r="BF73" s="16"/>
      <c r="BG73" s="2"/>
      <c r="BH73" s="16"/>
      <c r="BI73" s="62">
        <f t="shared" ref="BI73:BI88" si="9">AK73+AW73-AX73</f>
        <v>177680</v>
      </c>
      <c r="BJ73" s="16">
        <v>0</v>
      </c>
      <c r="BK73" s="16">
        <v>0</v>
      </c>
      <c r="BL73" s="200">
        <f t="shared" si="1"/>
        <v>0</v>
      </c>
      <c r="BM73" s="1"/>
      <c r="BN73" s="1"/>
      <c r="BO73" s="1"/>
      <c r="BP73" s="1"/>
      <c r="BQ73" s="1"/>
      <c r="BR73" s="1"/>
      <c r="BS73" s="1"/>
      <c r="BT73" s="1"/>
      <c r="BU73" s="46"/>
      <c r="BV73" s="46"/>
      <c r="BW73" s="1"/>
      <c r="BX73" s="1"/>
      <c r="BY73" s="1"/>
      <c r="BZ73" s="67" t="s">
        <v>405</v>
      </c>
      <c r="CA73" s="57">
        <v>13950</v>
      </c>
      <c r="CB73" s="63" t="s">
        <v>199</v>
      </c>
      <c r="CC73" s="1">
        <v>702406</v>
      </c>
      <c r="CD73" s="47" t="s">
        <v>200</v>
      </c>
      <c r="CE73" s="59">
        <v>701825</v>
      </c>
    </row>
    <row r="74" spans="1:83" ht="48" customHeight="1" thickBot="1" x14ac:dyDescent="0.3">
      <c r="A74" s="61">
        <v>26</v>
      </c>
      <c r="B74" s="70" t="s">
        <v>407</v>
      </c>
      <c r="C74" s="71" t="s">
        <v>320</v>
      </c>
      <c r="D74" s="70" t="s">
        <v>313</v>
      </c>
      <c r="E74" s="70" t="s">
        <v>290</v>
      </c>
      <c r="F74" s="77" t="s">
        <v>408</v>
      </c>
      <c r="G74" s="78">
        <v>13761</v>
      </c>
      <c r="H74" s="82" t="s">
        <v>409</v>
      </c>
      <c r="I74" s="72"/>
      <c r="J74" s="74"/>
      <c r="K74" s="74"/>
      <c r="L74" s="82"/>
      <c r="M74" s="72"/>
      <c r="N74" s="72"/>
      <c r="O74" s="72"/>
      <c r="P74" s="72"/>
      <c r="Q74" s="72" t="s">
        <v>410</v>
      </c>
      <c r="R74" s="74">
        <v>45455</v>
      </c>
      <c r="S74" s="74">
        <v>45820</v>
      </c>
      <c r="T74" s="82" t="s">
        <v>411</v>
      </c>
      <c r="U74" s="72" t="s">
        <v>412</v>
      </c>
      <c r="V74" s="73">
        <v>13953</v>
      </c>
      <c r="W74" s="77" t="s">
        <v>408</v>
      </c>
      <c r="X74" s="75">
        <v>146250</v>
      </c>
      <c r="Y74" s="51" t="s">
        <v>413</v>
      </c>
      <c r="Z74" s="53" t="s">
        <v>293</v>
      </c>
      <c r="AA74" s="42" t="s">
        <v>294</v>
      </c>
      <c r="AB74" s="79">
        <v>45670</v>
      </c>
      <c r="AC74" s="73">
        <v>13958</v>
      </c>
      <c r="AD74" s="74">
        <v>45670</v>
      </c>
      <c r="AE74" s="74">
        <v>46035</v>
      </c>
      <c r="AF74" s="70">
        <v>1500</v>
      </c>
      <c r="AG74" s="72" t="s">
        <v>190</v>
      </c>
      <c r="AH74" s="72"/>
      <c r="AI74" s="75"/>
      <c r="AJ74" s="75"/>
      <c r="AK74" s="76">
        <v>158900</v>
      </c>
      <c r="AL74" s="72"/>
      <c r="AM74" s="72"/>
      <c r="AN74" s="72"/>
      <c r="AO74" s="73"/>
      <c r="AP74" s="72"/>
      <c r="AQ74" s="72"/>
      <c r="AR74" s="72"/>
      <c r="AS74" s="72"/>
      <c r="AT74" s="72"/>
      <c r="AU74" s="72"/>
      <c r="AV74" s="72"/>
      <c r="AW74" s="75"/>
      <c r="AX74" s="75"/>
      <c r="AY74" s="72"/>
      <c r="AZ74" s="72"/>
      <c r="BA74" s="75"/>
      <c r="BB74" s="75"/>
      <c r="BC74" s="72"/>
      <c r="BD74" s="72"/>
      <c r="BE74" s="75"/>
      <c r="BF74" s="75"/>
      <c r="BG74" s="72"/>
      <c r="BH74" s="75"/>
      <c r="BI74" s="62">
        <f t="shared" si="9"/>
        <v>158900</v>
      </c>
      <c r="BJ74" s="75">
        <v>0</v>
      </c>
      <c r="BK74" s="75">
        <f>6840+17176</f>
        <v>24016</v>
      </c>
      <c r="BL74" s="200">
        <f t="shared" si="1"/>
        <v>24016</v>
      </c>
      <c r="BM74" s="80"/>
      <c r="BN74" s="80"/>
      <c r="BO74" s="80"/>
      <c r="BP74" s="80"/>
      <c r="BQ74" s="80"/>
      <c r="BR74" s="80"/>
      <c r="BS74" s="80"/>
      <c r="BT74" s="80"/>
      <c r="BU74" s="81"/>
      <c r="BV74" s="81"/>
      <c r="BW74" s="80"/>
      <c r="BX74" s="80"/>
      <c r="BY74" s="80"/>
      <c r="BZ74" s="67" t="s">
        <v>414</v>
      </c>
      <c r="CA74" s="82">
        <v>13954</v>
      </c>
      <c r="CB74" s="83" t="s">
        <v>229</v>
      </c>
      <c r="CC74" s="80">
        <v>702800</v>
      </c>
      <c r="CD74" s="84" t="s">
        <v>209</v>
      </c>
      <c r="CE74" s="85">
        <v>701609</v>
      </c>
    </row>
    <row r="75" spans="1:83" ht="39" thickBot="1" x14ac:dyDescent="0.3">
      <c r="A75" s="61">
        <v>27</v>
      </c>
      <c r="B75" s="42" t="s">
        <v>434</v>
      </c>
      <c r="C75" s="50" t="s">
        <v>320</v>
      </c>
      <c r="D75" s="42" t="s">
        <v>425</v>
      </c>
      <c r="E75" s="42" t="s">
        <v>290</v>
      </c>
      <c r="F75" s="56" t="s">
        <v>435</v>
      </c>
      <c r="G75" s="41">
        <v>13879</v>
      </c>
      <c r="H75" s="73">
        <v>13941</v>
      </c>
      <c r="I75" s="72"/>
      <c r="J75" s="72"/>
      <c r="K75" s="72"/>
      <c r="L75" s="72"/>
      <c r="M75" s="72"/>
      <c r="N75" s="72"/>
      <c r="O75" s="72"/>
      <c r="P75" s="72"/>
      <c r="Q75" s="72"/>
      <c r="R75" s="72"/>
      <c r="S75" s="72"/>
      <c r="T75" s="72"/>
      <c r="U75" s="72"/>
      <c r="V75" s="72"/>
      <c r="W75" s="72"/>
      <c r="X75" s="75"/>
      <c r="Y75" s="72" t="s">
        <v>436</v>
      </c>
      <c r="Z75" s="53" t="s">
        <v>437</v>
      </c>
      <c r="AA75" s="42" t="s">
        <v>438</v>
      </c>
      <c r="AB75" s="74">
        <v>45670</v>
      </c>
      <c r="AC75" s="73">
        <v>13953</v>
      </c>
      <c r="AD75" s="74">
        <v>45670</v>
      </c>
      <c r="AE75" s="74">
        <v>46035</v>
      </c>
      <c r="AF75" s="72">
        <v>1500</v>
      </c>
      <c r="AG75" s="72" t="s">
        <v>190</v>
      </c>
      <c r="AH75" s="72"/>
      <c r="AI75" s="75"/>
      <c r="AJ75" s="75"/>
      <c r="AK75" s="76">
        <v>130747</v>
      </c>
      <c r="AL75" s="72"/>
      <c r="AM75" s="72"/>
      <c r="AN75" s="74"/>
      <c r="AO75" s="73"/>
      <c r="AP75" s="72"/>
      <c r="AQ75" s="74"/>
      <c r="AR75" s="74"/>
      <c r="AS75" s="72"/>
      <c r="AT75" s="72"/>
      <c r="AU75" s="72"/>
      <c r="AV75" s="72"/>
      <c r="AW75" s="75"/>
      <c r="AX75" s="75"/>
      <c r="AY75" s="72"/>
      <c r="AZ75" s="72"/>
      <c r="BA75" s="75"/>
      <c r="BB75" s="75"/>
      <c r="BC75" s="72"/>
      <c r="BD75" s="72"/>
      <c r="BE75" s="75"/>
      <c r="BF75" s="75"/>
      <c r="BG75" s="72"/>
      <c r="BH75" s="75"/>
      <c r="BI75" s="62">
        <f t="shared" si="9"/>
        <v>130747</v>
      </c>
      <c r="BJ75" s="75">
        <v>0</v>
      </c>
      <c r="BK75" s="75">
        <f>496.04+453.44+1069.64+1681.6+1452+1293.7+1192.8</f>
        <v>7639.22</v>
      </c>
      <c r="BL75" s="200">
        <f t="shared" si="1"/>
        <v>7639.22</v>
      </c>
      <c r="BM75" s="80"/>
      <c r="BN75" s="80"/>
      <c r="BO75" s="80"/>
      <c r="BP75" s="80"/>
      <c r="BQ75" s="80"/>
      <c r="BR75" s="80"/>
      <c r="BS75" s="80"/>
      <c r="BT75" s="80"/>
      <c r="BU75" s="81"/>
      <c r="BV75" s="81"/>
      <c r="BW75" s="80"/>
      <c r="BX75" s="86"/>
      <c r="BY75" s="80"/>
      <c r="BZ75" s="80" t="s">
        <v>439</v>
      </c>
      <c r="CA75" s="82">
        <v>13964</v>
      </c>
      <c r="CB75" s="83" t="s">
        <v>432</v>
      </c>
      <c r="CC75" s="80">
        <v>7016116</v>
      </c>
      <c r="CD75" s="84" t="s">
        <v>433</v>
      </c>
      <c r="CE75" s="85">
        <v>25181</v>
      </c>
    </row>
    <row r="76" spans="1:83" ht="39" thickBot="1" x14ac:dyDescent="0.3">
      <c r="A76" s="51">
        <v>28</v>
      </c>
      <c r="B76" s="42" t="s">
        <v>434</v>
      </c>
      <c r="C76" s="50" t="s">
        <v>320</v>
      </c>
      <c r="D76" s="42" t="s">
        <v>425</v>
      </c>
      <c r="E76" s="42" t="s">
        <v>290</v>
      </c>
      <c r="F76" s="56" t="s">
        <v>435</v>
      </c>
      <c r="G76" s="41">
        <v>13879</v>
      </c>
      <c r="H76" s="73">
        <v>13941</v>
      </c>
      <c r="I76" s="72"/>
      <c r="J76" s="72"/>
      <c r="K76" s="72"/>
      <c r="L76" s="72"/>
      <c r="M76" s="72"/>
      <c r="N76" s="72"/>
      <c r="O76" s="72"/>
      <c r="P76" s="72"/>
      <c r="Q76" s="72"/>
      <c r="R76" s="72"/>
      <c r="S76" s="72"/>
      <c r="T76" s="72"/>
      <c r="U76" s="72"/>
      <c r="V76" s="72"/>
      <c r="W76" s="72"/>
      <c r="X76" s="75"/>
      <c r="Y76" s="72" t="s">
        <v>440</v>
      </c>
      <c r="Z76" s="53" t="s">
        <v>441</v>
      </c>
      <c r="AA76" s="42" t="s">
        <v>442</v>
      </c>
      <c r="AB76" s="74">
        <v>45672</v>
      </c>
      <c r="AC76" s="73">
        <v>13953</v>
      </c>
      <c r="AD76" s="74">
        <v>45672</v>
      </c>
      <c r="AE76" s="74">
        <v>46037</v>
      </c>
      <c r="AF76" s="72">
        <v>1500</v>
      </c>
      <c r="AG76" s="72" t="s">
        <v>190</v>
      </c>
      <c r="AH76" s="72"/>
      <c r="AI76" s="75"/>
      <c r="AJ76" s="75"/>
      <c r="AK76" s="76">
        <v>130746</v>
      </c>
      <c r="AL76" s="72"/>
      <c r="AM76" s="72"/>
      <c r="AN76" s="74"/>
      <c r="AO76" s="73"/>
      <c r="AP76" s="72"/>
      <c r="AQ76" s="74"/>
      <c r="AR76" s="74"/>
      <c r="AS76" s="72"/>
      <c r="AT76" s="72"/>
      <c r="AU76" s="72"/>
      <c r="AV76" s="72"/>
      <c r="AW76" s="75"/>
      <c r="AX76" s="75"/>
      <c r="AY76" s="72"/>
      <c r="AZ76" s="72"/>
      <c r="BA76" s="75"/>
      <c r="BB76" s="75"/>
      <c r="BC76" s="72"/>
      <c r="BD76" s="72"/>
      <c r="BE76" s="75"/>
      <c r="BF76" s="75"/>
      <c r="BG76" s="72"/>
      <c r="BH76" s="75"/>
      <c r="BI76" s="62">
        <f t="shared" si="9"/>
        <v>130746</v>
      </c>
      <c r="BJ76" s="75">
        <v>0</v>
      </c>
      <c r="BK76" s="75">
        <f>1609.91+20.15+20.15</f>
        <v>1650.2100000000003</v>
      </c>
      <c r="BL76" s="200">
        <f t="shared" si="1"/>
        <v>1650.2100000000003</v>
      </c>
      <c r="BM76" s="80"/>
      <c r="BN76" s="80"/>
      <c r="BO76" s="80"/>
      <c r="BP76" s="80"/>
      <c r="BQ76" s="80"/>
      <c r="BR76" s="80"/>
      <c r="BS76" s="80"/>
      <c r="BT76" s="80"/>
      <c r="BU76" s="81"/>
      <c r="BV76" s="81"/>
      <c r="BW76" s="80"/>
      <c r="BX76" s="86"/>
      <c r="BY76" s="80"/>
      <c r="BZ76" s="80" t="s">
        <v>443</v>
      </c>
      <c r="CA76" s="82">
        <v>13964</v>
      </c>
      <c r="CB76" s="83" t="s">
        <v>432</v>
      </c>
      <c r="CC76" s="80">
        <v>7016116</v>
      </c>
      <c r="CD76" s="84" t="s">
        <v>433</v>
      </c>
      <c r="CE76" s="85">
        <v>25181</v>
      </c>
    </row>
    <row r="77" spans="1:83" ht="39" thickBot="1" x14ac:dyDescent="0.3">
      <c r="A77" s="69">
        <v>29</v>
      </c>
      <c r="B77" s="42" t="s">
        <v>434</v>
      </c>
      <c r="C77" s="50" t="s">
        <v>320</v>
      </c>
      <c r="D77" s="42" t="s">
        <v>425</v>
      </c>
      <c r="E77" s="42" t="s">
        <v>290</v>
      </c>
      <c r="F77" s="56" t="s">
        <v>435</v>
      </c>
      <c r="G77" s="41">
        <v>13879</v>
      </c>
      <c r="H77" s="73">
        <v>13941</v>
      </c>
      <c r="I77" s="72"/>
      <c r="J77" s="72"/>
      <c r="K77" s="72"/>
      <c r="L77" s="72"/>
      <c r="M77" s="72"/>
      <c r="N77" s="72"/>
      <c r="O77" s="72"/>
      <c r="P77" s="72"/>
      <c r="Q77" s="72"/>
      <c r="R77" s="72"/>
      <c r="S77" s="72"/>
      <c r="T77" s="72"/>
      <c r="U77" s="72"/>
      <c r="V77" s="72"/>
      <c r="W77" s="72"/>
      <c r="X77" s="75"/>
      <c r="Y77" s="72" t="s">
        <v>444</v>
      </c>
      <c r="Z77" s="53" t="s">
        <v>445</v>
      </c>
      <c r="AA77" s="42" t="s">
        <v>446</v>
      </c>
      <c r="AB77" s="74">
        <v>45670</v>
      </c>
      <c r="AC77" s="73">
        <v>13953</v>
      </c>
      <c r="AD77" s="74">
        <v>45670</v>
      </c>
      <c r="AE77" s="74">
        <v>46035</v>
      </c>
      <c r="AF77" s="72">
        <v>1500</v>
      </c>
      <c r="AG77" s="72" t="s">
        <v>190</v>
      </c>
      <c r="AH77" s="72"/>
      <c r="AI77" s="75"/>
      <c r="AJ77" s="75"/>
      <c r="AK77" s="76">
        <v>130746</v>
      </c>
      <c r="AL77" s="72"/>
      <c r="AM77" s="72"/>
      <c r="AN77" s="74"/>
      <c r="AO77" s="73"/>
      <c r="AP77" s="72"/>
      <c r="AQ77" s="74"/>
      <c r="AR77" s="74"/>
      <c r="AS77" s="72"/>
      <c r="AT77" s="72"/>
      <c r="AU77" s="72"/>
      <c r="AV77" s="72"/>
      <c r="AW77" s="75"/>
      <c r="AX77" s="75"/>
      <c r="AY77" s="72"/>
      <c r="AZ77" s="72"/>
      <c r="BA77" s="75"/>
      <c r="BB77" s="75"/>
      <c r="BC77" s="72"/>
      <c r="BD77" s="72"/>
      <c r="BE77" s="75"/>
      <c r="BF77" s="75"/>
      <c r="BG77" s="72"/>
      <c r="BH77" s="75"/>
      <c r="BI77" s="62">
        <f t="shared" si="9"/>
        <v>130746</v>
      </c>
      <c r="BJ77" s="75">
        <v>0</v>
      </c>
      <c r="BK77" s="75">
        <f>26.7+95.2+220.5+1097.55+183.5+126.2+178.8+139.2</f>
        <v>2067.6499999999996</v>
      </c>
      <c r="BL77" s="200">
        <f t="shared" si="1"/>
        <v>2067.6499999999996</v>
      </c>
      <c r="BM77" s="80"/>
      <c r="BN77" s="80"/>
      <c r="BO77" s="80"/>
      <c r="BP77" s="80"/>
      <c r="BQ77" s="80"/>
      <c r="BR77" s="80"/>
      <c r="BS77" s="80"/>
      <c r="BT77" s="80"/>
      <c r="BU77" s="81"/>
      <c r="BV77" s="81"/>
      <c r="BW77" s="80"/>
      <c r="BX77" s="86"/>
      <c r="BY77" s="80"/>
      <c r="BZ77" s="80" t="s">
        <v>447</v>
      </c>
      <c r="CA77" s="82">
        <v>13964</v>
      </c>
      <c r="CB77" s="83" t="s">
        <v>432</v>
      </c>
      <c r="CC77" s="80">
        <v>7016116</v>
      </c>
      <c r="CD77" s="84" t="s">
        <v>433</v>
      </c>
      <c r="CE77" s="85">
        <v>25181</v>
      </c>
    </row>
    <row r="78" spans="1:83" ht="51.75" thickBot="1" x14ac:dyDescent="0.3">
      <c r="A78" s="61">
        <v>30</v>
      </c>
      <c r="B78" s="42" t="s">
        <v>434</v>
      </c>
      <c r="C78" s="50" t="s">
        <v>320</v>
      </c>
      <c r="D78" s="42" t="s">
        <v>425</v>
      </c>
      <c r="E78" s="42" t="s">
        <v>290</v>
      </c>
      <c r="F78" s="56" t="s">
        <v>435</v>
      </c>
      <c r="G78" s="41">
        <v>13879</v>
      </c>
      <c r="H78" s="73">
        <v>13941</v>
      </c>
      <c r="I78" s="72"/>
      <c r="J78" s="72"/>
      <c r="K78" s="72"/>
      <c r="L78" s="72"/>
      <c r="M78" s="72"/>
      <c r="N78" s="72"/>
      <c r="O78" s="72"/>
      <c r="P78" s="72"/>
      <c r="Q78" s="72"/>
      <c r="R78" s="72"/>
      <c r="S78" s="72"/>
      <c r="T78" s="72"/>
      <c r="U78" s="72"/>
      <c r="V78" s="72"/>
      <c r="W78" s="72"/>
      <c r="X78" s="75"/>
      <c r="Y78" s="72" t="s">
        <v>448</v>
      </c>
      <c r="Z78" s="52" t="s">
        <v>449</v>
      </c>
      <c r="AA78" s="42" t="s">
        <v>450</v>
      </c>
      <c r="AB78" s="74">
        <v>45672</v>
      </c>
      <c r="AC78" s="73">
        <v>13978</v>
      </c>
      <c r="AD78" s="74">
        <v>45672</v>
      </c>
      <c r="AE78" s="74">
        <v>46037</v>
      </c>
      <c r="AF78" s="72">
        <v>1500</v>
      </c>
      <c r="AG78" s="72" t="s">
        <v>190</v>
      </c>
      <c r="AH78" s="72"/>
      <c r="AI78" s="75"/>
      <c r="AJ78" s="75"/>
      <c r="AK78" s="76">
        <v>130746</v>
      </c>
      <c r="AL78" s="72"/>
      <c r="AM78" s="72"/>
      <c r="AN78" s="74"/>
      <c r="AO78" s="73"/>
      <c r="AP78" s="72"/>
      <c r="AQ78" s="74"/>
      <c r="AR78" s="74"/>
      <c r="AS78" s="72"/>
      <c r="AT78" s="72"/>
      <c r="AU78" s="72"/>
      <c r="AV78" s="72"/>
      <c r="AW78" s="75"/>
      <c r="AX78" s="75"/>
      <c r="AY78" s="72"/>
      <c r="AZ78" s="72"/>
      <c r="BA78" s="75"/>
      <c r="BB78" s="75"/>
      <c r="BC78" s="72"/>
      <c r="BD78" s="72"/>
      <c r="BE78" s="75"/>
      <c r="BF78" s="75"/>
      <c r="BG78" s="72"/>
      <c r="BH78" s="75"/>
      <c r="BI78" s="62">
        <f t="shared" si="9"/>
        <v>130746</v>
      </c>
      <c r="BJ78" s="75">
        <v>0</v>
      </c>
      <c r="BK78" s="75">
        <f>366.33+507+696+1366.98+1164.33+912.15</f>
        <v>5012.7899999999991</v>
      </c>
      <c r="BL78" s="200">
        <f t="shared" si="1"/>
        <v>5012.7899999999991</v>
      </c>
      <c r="BM78" s="80"/>
      <c r="BN78" s="80"/>
      <c r="BO78" s="80"/>
      <c r="BP78" s="80"/>
      <c r="BQ78" s="80"/>
      <c r="BR78" s="80"/>
      <c r="BS78" s="80"/>
      <c r="BT78" s="80"/>
      <c r="BU78" s="81"/>
      <c r="BV78" s="81"/>
      <c r="BW78" s="80"/>
      <c r="BX78" s="86"/>
      <c r="BY78" s="80"/>
      <c r="BZ78" s="80" t="s">
        <v>451</v>
      </c>
      <c r="CA78" s="57">
        <v>13964</v>
      </c>
      <c r="CB78" s="63" t="s">
        <v>432</v>
      </c>
      <c r="CC78" s="1">
        <v>7016116</v>
      </c>
      <c r="CD78" s="47" t="s">
        <v>433</v>
      </c>
      <c r="CE78" s="59">
        <v>25181</v>
      </c>
    </row>
    <row r="79" spans="1:83" ht="39" thickBot="1" x14ac:dyDescent="0.3">
      <c r="A79" s="61">
        <v>31</v>
      </c>
      <c r="B79" s="42" t="s">
        <v>434</v>
      </c>
      <c r="C79" s="50" t="s">
        <v>320</v>
      </c>
      <c r="D79" s="42" t="s">
        <v>425</v>
      </c>
      <c r="E79" s="42" t="s">
        <v>290</v>
      </c>
      <c r="F79" s="56" t="s">
        <v>435</v>
      </c>
      <c r="G79" s="41">
        <v>13879</v>
      </c>
      <c r="H79" s="73">
        <v>13941</v>
      </c>
      <c r="I79" s="72"/>
      <c r="J79" s="72"/>
      <c r="K79" s="72"/>
      <c r="L79" s="72"/>
      <c r="M79" s="72"/>
      <c r="N79" s="72"/>
      <c r="O79" s="72"/>
      <c r="P79" s="72"/>
      <c r="Q79" s="72"/>
      <c r="R79" s="72"/>
      <c r="S79" s="72"/>
      <c r="T79" s="72"/>
      <c r="U79" s="72"/>
      <c r="V79" s="72"/>
      <c r="W79" s="72"/>
      <c r="X79" s="75"/>
      <c r="Y79" s="72" t="s">
        <v>452</v>
      </c>
      <c r="Z79" s="52" t="s">
        <v>453</v>
      </c>
      <c r="AA79" s="42" t="s">
        <v>454</v>
      </c>
      <c r="AB79" s="74">
        <v>45670</v>
      </c>
      <c r="AC79" s="73">
        <v>13953</v>
      </c>
      <c r="AD79" s="74">
        <v>45670</v>
      </c>
      <c r="AE79" s="74">
        <v>46035</v>
      </c>
      <c r="AF79" s="72">
        <v>1500</v>
      </c>
      <c r="AG79" s="72" t="s">
        <v>190</v>
      </c>
      <c r="AH79" s="72"/>
      <c r="AI79" s="75"/>
      <c r="AJ79" s="75"/>
      <c r="AK79" s="76">
        <v>130746</v>
      </c>
      <c r="AL79" s="72"/>
      <c r="AM79" s="72"/>
      <c r="AN79" s="74"/>
      <c r="AO79" s="73"/>
      <c r="AP79" s="72"/>
      <c r="AQ79" s="74"/>
      <c r="AR79" s="74"/>
      <c r="AS79" s="72"/>
      <c r="AT79" s="72"/>
      <c r="AU79" s="72"/>
      <c r="AV79" s="72"/>
      <c r="AW79" s="75"/>
      <c r="AX79" s="75"/>
      <c r="AY79" s="72"/>
      <c r="AZ79" s="72"/>
      <c r="BA79" s="75"/>
      <c r="BB79" s="75"/>
      <c r="BC79" s="72"/>
      <c r="BD79" s="72"/>
      <c r="BE79" s="75"/>
      <c r="BF79" s="75"/>
      <c r="BG79" s="72"/>
      <c r="BH79" s="75"/>
      <c r="BI79" s="62">
        <f t="shared" si="9"/>
        <v>130746</v>
      </c>
      <c r="BJ79" s="75">
        <v>0</v>
      </c>
      <c r="BK79" s="75">
        <v>0</v>
      </c>
      <c r="BL79" s="200">
        <f t="shared" si="1"/>
        <v>0</v>
      </c>
      <c r="BM79" s="80"/>
      <c r="BN79" s="80"/>
      <c r="BO79" s="80"/>
      <c r="BP79" s="80"/>
      <c r="BQ79" s="80"/>
      <c r="BR79" s="80"/>
      <c r="BS79" s="80"/>
      <c r="BT79" s="80"/>
      <c r="BU79" s="81"/>
      <c r="BV79" s="81"/>
      <c r="BW79" s="80"/>
      <c r="BX79" s="86"/>
      <c r="BY79" s="80"/>
      <c r="BZ79" s="80" t="s">
        <v>455</v>
      </c>
      <c r="CA79" s="57">
        <v>13964</v>
      </c>
      <c r="CB79" s="63" t="s">
        <v>432</v>
      </c>
      <c r="CC79" s="1">
        <v>7016116</v>
      </c>
      <c r="CD79" s="47" t="s">
        <v>433</v>
      </c>
      <c r="CE79" s="59">
        <v>25181</v>
      </c>
    </row>
    <row r="80" spans="1:83" ht="39" thickBot="1" x14ac:dyDescent="0.3">
      <c r="A80" s="51">
        <v>32</v>
      </c>
      <c r="B80" s="42" t="s">
        <v>434</v>
      </c>
      <c r="C80" s="50" t="s">
        <v>320</v>
      </c>
      <c r="D80" s="42" t="s">
        <v>425</v>
      </c>
      <c r="E80" s="42" t="s">
        <v>290</v>
      </c>
      <c r="F80" s="56" t="s">
        <v>435</v>
      </c>
      <c r="G80" s="41">
        <v>13879</v>
      </c>
      <c r="H80" s="73">
        <v>13941</v>
      </c>
      <c r="I80" s="72"/>
      <c r="J80" s="72"/>
      <c r="K80" s="72"/>
      <c r="L80" s="72"/>
      <c r="M80" s="72"/>
      <c r="N80" s="72"/>
      <c r="O80" s="72"/>
      <c r="P80" s="72"/>
      <c r="Q80" s="72"/>
      <c r="R80" s="72"/>
      <c r="S80" s="72"/>
      <c r="T80" s="72"/>
      <c r="U80" s="72"/>
      <c r="V80" s="72"/>
      <c r="W80" s="72"/>
      <c r="X80" s="75"/>
      <c r="Y80" s="72" t="s">
        <v>456</v>
      </c>
      <c r="Z80" s="52" t="s">
        <v>457</v>
      </c>
      <c r="AA80" s="42" t="s">
        <v>458</v>
      </c>
      <c r="AB80" s="74">
        <v>45670</v>
      </c>
      <c r="AC80" s="73">
        <v>13968</v>
      </c>
      <c r="AD80" s="74">
        <v>45671</v>
      </c>
      <c r="AE80" s="74">
        <v>46036</v>
      </c>
      <c r="AF80" s="72">
        <v>1500</v>
      </c>
      <c r="AG80" s="72" t="s">
        <v>190</v>
      </c>
      <c r="AH80" s="72"/>
      <c r="AI80" s="75"/>
      <c r="AJ80" s="75"/>
      <c r="AK80" s="76">
        <v>130746</v>
      </c>
      <c r="AL80" s="72"/>
      <c r="AM80" s="72"/>
      <c r="AN80" s="74"/>
      <c r="AO80" s="73"/>
      <c r="AP80" s="72"/>
      <c r="AQ80" s="74"/>
      <c r="AR80" s="74"/>
      <c r="AS80" s="72"/>
      <c r="AT80" s="72"/>
      <c r="AU80" s="72"/>
      <c r="AV80" s="72"/>
      <c r="AW80" s="75"/>
      <c r="AX80" s="75"/>
      <c r="AY80" s="72"/>
      <c r="AZ80" s="72"/>
      <c r="BA80" s="75"/>
      <c r="BB80" s="75"/>
      <c r="BC80" s="72"/>
      <c r="BD80" s="72"/>
      <c r="BE80" s="75"/>
      <c r="BF80" s="75"/>
      <c r="BG80" s="72"/>
      <c r="BH80" s="75"/>
      <c r="BI80" s="62">
        <f t="shared" si="9"/>
        <v>130746</v>
      </c>
      <c r="BJ80" s="75">
        <v>0</v>
      </c>
      <c r="BK80" s="75">
        <v>0</v>
      </c>
      <c r="BL80" s="200">
        <f t="shared" si="1"/>
        <v>0</v>
      </c>
      <c r="BM80" s="80"/>
      <c r="BN80" s="80"/>
      <c r="BO80" s="80"/>
      <c r="BP80" s="80"/>
      <c r="BQ80" s="80"/>
      <c r="BR80" s="80"/>
      <c r="BS80" s="80"/>
      <c r="BT80" s="80"/>
      <c r="BU80" s="81"/>
      <c r="BV80" s="81"/>
      <c r="BW80" s="80"/>
      <c r="BX80" s="86"/>
      <c r="BY80" s="80"/>
      <c r="BZ80" s="80" t="s">
        <v>459</v>
      </c>
      <c r="CA80" s="57">
        <v>13971</v>
      </c>
      <c r="CB80" s="63" t="s">
        <v>433</v>
      </c>
      <c r="CC80" s="1">
        <v>25181</v>
      </c>
      <c r="CD80" s="47" t="s">
        <v>432</v>
      </c>
      <c r="CE80" s="59">
        <v>7016116</v>
      </c>
    </row>
    <row r="81" spans="1:83" ht="51.75" thickBot="1" x14ac:dyDescent="0.3">
      <c r="A81" s="69">
        <v>33</v>
      </c>
      <c r="B81" s="42" t="s">
        <v>416</v>
      </c>
      <c r="C81" s="50" t="s">
        <v>404</v>
      </c>
      <c r="D81" s="42" t="s">
        <v>182</v>
      </c>
      <c r="E81" s="42" t="s">
        <v>185</v>
      </c>
      <c r="F81" s="56" t="s">
        <v>417</v>
      </c>
      <c r="G81" s="41" t="s">
        <v>185</v>
      </c>
      <c r="H81" s="2"/>
      <c r="I81" s="2"/>
      <c r="J81" s="2"/>
      <c r="K81" s="2"/>
      <c r="L81" s="2"/>
      <c r="M81" s="50" t="s">
        <v>404</v>
      </c>
      <c r="N81" s="42" t="s">
        <v>418</v>
      </c>
      <c r="O81" s="55">
        <v>13965</v>
      </c>
      <c r="P81" s="55">
        <v>13965</v>
      </c>
      <c r="Q81" s="2"/>
      <c r="R81" s="2"/>
      <c r="S81" s="2"/>
      <c r="T81" s="2"/>
      <c r="U81" s="2"/>
      <c r="V81" s="2"/>
      <c r="W81" s="2"/>
      <c r="X81" s="16"/>
      <c r="Y81" s="51" t="s">
        <v>419</v>
      </c>
      <c r="Z81" s="52" t="s">
        <v>420</v>
      </c>
      <c r="AA81" s="42" t="s">
        <v>421</v>
      </c>
      <c r="AB81" s="43">
        <v>45693</v>
      </c>
      <c r="AC81" s="41">
        <v>13959</v>
      </c>
      <c r="AD81" s="43">
        <v>45689</v>
      </c>
      <c r="AE81" s="43">
        <v>46054</v>
      </c>
      <c r="AF81" s="42">
        <v>1500</v>
      </c>
      <c r="AG81" s="51" t="s">
        <v>310</v>
      </c>
      <c r="AH81" s="2"/>
      <c r="AI81" s="16"/>
      <c r="AJ81" s="16"/>
      <c r="AK81" s="54">
        <v>196692.36</v>
      </c>
      <c r="AL81" s="2"/>
      <c r="AM81" s="2"/>
      <c r="AN81" s="2"/>
      <c r="AO81" s="32"/>
      <c r="AP81" s="2"/>
      <c r="AQ81" s="2"/>
      <c r="AR81" s="2"/>
      <c r="AS81" s="2"/>
      <c r="AT81" s="2"/>
      <c r="AU81" s="2"/>
      <c r="AV81" s="2"/>
      <c r="AW81" s="16"/>
      <c r="AX81" s="16"/>
      <c r="AY81" s="2"/>
      <c r="AZ81" s="2"/>
      <c r="BA81" s="16"/>
      <c r="BB81" s="16"/>
      <c r="BC81" s="2"/>
      <c r="BD81" s="2"/>
      <c r="BE81" s="16"/>
      <c r="BF81" s="16"/>
      <c r="BG81" s="2"/>
      <c r="BH81" s="16"/>
      <c r="BI81" s="62">
        <f t="shared" si="9"/>
        <v>196692.36</v>
      </c>
      <c r="BJ81" s="16">
        <v>0</v>
      </c>
      <c r="BK81" s="16">
        <f>49173.09+32782.06+16391.03+16391.03+16391.03</f>
        <v>131128.24</v>
      </c>
      <c r="BL81" s="200">
        <f t="shared" si="1"/>
        <v>131128.24</v>
      </c>
      <c r="BM81" s="1"/>
      <c r="BN81" s="1"/>
      <c r="BO81" s="1"/>
      <c r="BP81" s="1"/>
      <c r="BQ81" s="1"/>
      <c r="BR81" s="1"/>
      <c r="BS81" s="1"/>
      <c r="BT81" s="1"/>
      <c r="BU81" s="46"/>
      <c r="BV81" s="46"/>
      <c r="BW81" s="1"/>
      <c r="BX81" s="1"/>
      <c r="BY81" s="1"/>
      <c r="BZ81" s="67" t="s">
        <v>422</v>
      </c>
      <c r="CA81" s="57">
        <v>13971</v>
      </c>
      <c r="CB81" s="47" t="s">
        <v>208</v>
      </c>
      <c r="CC81" s="1">
        <v>358883</v>
      </c>
      <c r="CD81" s="47" t="s">
        <v>229</v>
      </c>
      <c r="CE81" s="59">
        <v>702800</v>
      </c>
    </row>
    <row r="82" spans="1:83" ht="26.25" thickBot="1" x14ac:dyDescent="0.3">
      <c r="A82" s="61">
        <v>34</v>
      </c>
      <c r="B82" s="42" t="s">
        <v>434</v>
      </c>
      <c r="C82" s="50" t="s">
        <v>320</v>
      </c>
      <c r="D82" s="42" t="s">
        <v>425</v>
      </c>
      <c r="E82" s="42" t="s">
        <v>290</v>
      </c>
      <c r="F82" s="56" t="s">
        <v>460</v>
      </c>
      <c r="G82" s="41">
        <v>13879</v>
      </c>
      <c r="H82" s="73">
        <v>13941</v>
      </c>
      <c r="I82" s="72"/>
      <c r="J82" s="72"/>
      <c r="K82" s="72"/>
      <c r="L82" s="72"/>
      <c r="M82" s="72"/>
      <c r="N82" s="72"/>
      <c r="O82" s="72"/>
      <c r="P82" s="72"/>
      <c r="Q82" s="72"/>
      <c r="R82" s="72"/>
      <c r="S82" s="72"/>
      <c r="T82" s="72"/>
      <c r="U82" s="72"/>
      <c r="V82" s="72"/>
      <c r="W82" s="72"/>
      <c r="X82" s="75"/>
      <c r="Y82" s="72" t="s">
        <v>461</v>
      </c>
      <c r="Z82" s="53" t="s">
        <v>462</v>
      </c>
      <c r="AA82" s="42" t="s">
        <v>463</v>
      </c>
      <c r="AB82" s="74">
        <v>45695</v>
      </c>
      <c r="AC82" s="73">
        <v>13630</v>
      </c>
      <c r="AD82" s="74">
        <v>45695</v>
      </c>
      <c r="AE82" s="74">
        <v>46060</v>
      </c>
      <c r="AF82" s="72">
        <v>1500</v>
      </c>
      <c r="AG82" s="72" t="s">
        <v>190</v>
      </c>
      <c r="AH82" s="72"/>
      <c r="AI82" s="75"/>
      <c r="AJ82" s="75"/>
      <c r="AK82" s="76">
        <v>130746</v>
      </c>
      <c r="AL82" s="72"/>
      <c r="AM82" s="72"/>
      <c r="AN82" s="74"/>
      <c r="AO82" s="73"/>
      <c r="AP82" s="72"/>
      <c r="AQ82" s="74"/>
      <c r="AR82" s="74"/>
      <c r="AS82" s="72"/>
      <c r="AT82" s="72"/>
      <c r="AU82" s="72"/>
      <c r="AV82" s="72"/>
      <c r="AW82" s="75"/>
      <c r="AX82" s="75"/>
      <c r="AY82" s="72"/>
      <c r="AZ82" s="72"/>
      <c r="BA82" s="75"/>
      <c r="BB82" s="75"/>
      <c r="BC82" s="72"/>
      <c r="BD82" s="72"/>
      <c r="BE82" s="75"/>
      <c r="BF82" s="75"/>
      <c r="BG82" s="72"/>
      <c r="BH82" s="75"/>
      <c r="BI82" s="62">
        <f t="shared" si="9"/>
        <v>130746</v>
      </c>
      <c r="BJ82" s="75">
        <v>0</v>
      </c>
      <c r="BK82" s="75">
        <f>14.5+14.5+14.5+14.5+14.5+14.5+14.5</f>
        <v>101.5</v>
      </c>
      <c r="BL82" s="200">
        <f t="shared" si="1"/>
        <v>101.5</v>
      </c>
      <c r="BM82" s="80"/>
      <c r="BN82" s="80"/>
      <c r="BO82" s="80"/>
      <c r="BP82" s="80"/>
      <c r="BQ82" s="80"/>
      <c r="BR82" s="80"/>
      <c r="BS82" s="80"/>
      <c r="BT82" s="80"/>
      <c r="BU82" s="81"/>
      <c r="BV82" s="81"/>
      <c r="BW82" s="80"/>
      <c r="BX82" s="86"/>
      <c r="BY82" s="80"/>
      <c r="BZ82" s="80" t="s">
        <v>464</v>
      </c>
      <c r="CA82" s="57">
        <v>13971</v>
      </c>
      <c r="CB82" s="63" t="s">
        <v>433</v>
      </c>
      <c r="CC82" s="1">
        <v>25181</v>
      </c>
      <c r="CD82" s="47" t="s">
        <v>432</v>
      </c>
      <c r="CE82" s="59">
        <v>7016116</v>
      </c>
    </row>
    <row r="83" spans="1:83" ht="37.5" customHeight="1" thickBot="1" x14ac:dyDescent="0.3">
      <c r="A83" s="87">
        <v>35</v>
      </c>
      <c r="B83" s="70" t="s">
        <v>407</v>
      </c>
      <c r="C83" s="71" t="s">
        <v>320</v>
      </c>
      <c r="D83" s="70" t="s">
        <v>313</v>
      </c>
      <c r="E83" s="70" t="s">
        <v>290</v>
      </c>
      <c r="F83" s="77" t="s">
        <v>467</v>
      </c>
      <c r="G83" s="78">
        <v>13761</v>
      </c>
      <c r="H83" s="82" t="s">
        <v>409</v>
      </c>
      <c r="I83" s="72"/>
      <c r="J83" s="74"/>
      <c r="K83" s="74"/>
      <c r="L83" s="82"/>
      <c r="M83" s="72"/>
      <c r="N83" s="72"/>
      <c r="O83" s="72"/>
      <c r="P83" s="72"/>
      <c r="Q83" s="72" t="s">
        <v>410</v>
      </c>
      <c r="R83" s="74">
        <v>45455</v>
      </c>
      <c r="S83" s="74">
        <v>45820</v>
      </c>
      <c r="T83" s="82" t="s">
        <v>411</v>
      </c>
      <c r="U83" s="72" t="s">
        <v>412</v>
      </c>
      <c r="V83" s="73">
        <v>13953</v>
      </c>
      <c r="W83" s="77" t="s">
        <v>408</v>
      </c>
      <c r="X83" s="75">
        <v>83375</v>
      </c>
      <c r="Y83" s="51" t="s">
        <v>468</v>
      </c>
      <c r="Z83" s="53" t="s">
        <v>469</v>
      </c>
      <c r="AA83" s="42" t="s">
        <v>470</v>
      </c>
      <c r="AB83" s="79">
        <v>45797</v>
      </c>
      <c r="AC83" s="73">
        <v>14042</v>
      </c>
      <c r="AD83" s="74">
        <v>45797</v>
      </c>
      <c r="AE83" s="74">
        <v>46162</v>
      </c>
      <c r="AF83" s="70">
        <v>1500</v>
      </c>
      <c r="AG83" s="72" t="s">
        <v>190</v>
      </c>
      <c r="AH83" s="72"/>
      <c r="AI83" s="75"/>
      <c r="AJ83" s="75"/>
      <c r="AK83" s="76">
        <v>83375</v>
      </c>
      <c r="AL83" s="72"/>
      <c r="AM83" s="72"/>
      <c r="AN83" s="72"/>
      <c r="AO83" s="73"/>
      <c r="AP83" s="72"/>
      <c r="AQ83" s="72"/>
      <c r="AR83" s="72"/>
      <c r="AS83" s="72"/>
      <c r="AT83" s="72"/>
      <c r="AU83" s="72"/>
      <c r="AV83" s="72"/>
      <c r="AW83" s="75"/>
      <c r="AX83" s="75"/>
      <c r="AY83" s="72"/>
      <c r="AZ83" s="72"/>
      <c r="BA83" s="75"/>
      <c r="BB83" s="75"/>
      <c r="BC83" s="72"/>
      <c r="BD83" s="72"/>
      <c r="BE83" s="75"/>
      <c r="BF83" s="75"/>
      <c r="BG83" s="72"/>
      <c r="BH83" s="75"/>
      <c r="BI83" s="62">
        <f t="shared" si="9"/>
        <v>83375</v>
      </c>
      <c r="BJ83" s="75">
        <v>0</v>
      </c>
      <c r="BK83" s="75">
        <v>0</v>
      </c>
      <c r="BL83" s="200">
        <f t="shared" si="1"/>
        <v>0</v>
      </c>
      <c r="BM83" s="80"/>
      <c r="BN83" s="80"/>
      <c r="BO83" s="80"/>
      <c r="BP83" s="80"/>
      <c r="BQ83" s="80"/>
      <c r="BR83" s="80"/>
      <c r="BS83" s="80"/>
      <c r="BT83" s="80"/>
      <c r="BU83" s="81"/>
      <c r="BV83" s="81"/>
      <c r="BW83" s="80"/>
      <c r="BX83" s="80"/>
      <c r="BY83" s="80"/>
      <c r="BZ83" s="67" t="s">
        <v>471</v>
      </c>
      <c r="CA83" s="57">
        <v>14028</v>
      </c>
      <c r="CB83" s="47" t="s">
        <v>208</v>
      </c>
      <c r="CC83" s="1">
        <v>358883</v>
      </c>
      <c r="CD83" s="47" t="s">
        <v>209</v>
      </c>
      <c r="CE83" s="59">
        <v>701609</v>
      </c>
    </row>
    <row r="84" spans="1:83" ht="39" thickBot="1" x14ac:dyDescent="0.3">
      <c r="A84" s="87">
        <v>36</v>
      </c>
      <c r="B84" s="70" t="s">
        <v>472</v>
      </c>
      <c r="C84" s="71" t="s">
        <v>406</v>
      </c>
      <c r="D84" s="70" t="s">
        <v>182</v>
      </c>
      <c r="E84" s="70" t="s">
        <v>185</v>
      </c>
      <c r="F84" s="77" t="s">
        <v>473</v>
      </c>
      <c r="G84" s="78" t="s">
        <v>185</v>
      </c>
      <c r="H84" s="73" t="s">
        <v>185</v>
      </c>
      <c r="I84" s="72"/>
      <c r="J84" s="72"/>
      <c r="K84" s="72"/>
      <c r="L84" s="72"/>
      <c r="M84" s="72" t="s">
        <v>406</v>
      </c>
      <c r="N84" s="42" t="s">
        <v>474</v>
      </c>
      <c r="O84" s="73">
        <v>13990</v>
      </c>
      <c r="P84" s="73">
        <v>13990</v>
      </c>
      <c r="Q84" s="72"/>
      <c r="R84" s="72"/>
      <c r="S84" s="72"/>
      <c r="T84" s="72"/>
      <c r="U84" s="72"/>
      <c r="V84" s="72"/>
      <c r="W84" s="72"/>
      <c r="X84" s="75"/>
      <c r="Y84" s="51" t="s">
        <v>475</v>
      </c>
      <c r="Z84" s="88" t="s">
        <v>476</v>
      </c>
      <c r="AA84" s="70" t="s">
        <v>477</v>
      </c>
      <c r="AB84" s="74">
        <v>45748</v>
      </c>
      <c r="AC84" s="73">
        <v>13996</v>
      </c>
      <c r="AD84" s="74">
        <v>45748</v>
      </c>
      <c r="AE84" s="74">
        <v>45874</v>
      </c>
      <c r="AF84" s="72">
        <v>1500</v>
      </c>
      <c r="AG84" s="72" t="s">
        <v>190</v>
      </c>
      <c r="AH84" s="72"/>
      <c r="AI84" s="75"/>
      <c r="AJ84" s="75"/>
      <c r="AK84" s="76">
        <v>7988.78</v>
      </c>
      <c r="AL84" s="72"/>
      <c r="AM84" s="72"/>
      <c r="AN84" s="74"/>
      <c r="AO84" s="73"/>
      <c r="AP84" s="72"/>
      <c r="AQ84" s="74"/>
      <c r="AR84" s="74"/>
      <c r="AS84" s="72"/>
      <c r="AT84" s="72"/>
      <c r="AU84" s="72"/>
      <c r="AV84" s="72"/>
      <c r="AW84" s="75"/>
      <c r="AX84" s="75"/>
      <c r="AY84" s="72"/>
      <c r="AZ84" s="72"/>
      <c r="BA84" s="75"/>
      <c r="BB84" s="75"/>
      <c r="BC84" s="72"/>
      <c r="BD84" s="72"/>
      <c r="BE84" s="75"/>
      <c r="BF84" s="75"/>
      <c r="BG84" s="72"/>
      <c r="BH84" s="75"/>
      <c r="BI84" s="62">
        <f t="shared" si="9"/>
        <v>7988.78</v>
      </c>
      <c r="BJ84" s="75">
        <v>0</v>
      </c>
      <c r="BK84" s="75">
        <f>380+380+380+475+6373.78</f>
        <v>7988.78</v>
      </c>
      <c r="BL84" s="200">
        <f t="shared" si="1"/>
        <v>7988.78</v>
      </c>
      <c r="BM84" s="80"/>
      <c r="BN84" s="80"/>
      <c r="BO84" s="80"/>
      <c r="BP84" s="80"/>
      <c r="BQ84" s="80"/>
      <c r="BR84" s="80"/>
      <c r="BS84" s="80"/>
      <c r="BT84" s="80"/>
      <c r="BU84" s="81"/>
      <c r="BV84" s="81"/>
      <c r="BW84" s="80"/>
      <c r="BX84" s="86"/>
      <c r="BY84" s="80"/>
      <c r="BZ84" s="80" t="s">
        <v>482</v>
      </c>
      <c r="CA84" s="57">
        <v>14028</v>
      </c>
      <c r="CB84" s="63" t="s">
        <v>229</v>
      </c>
      <c r="CC84" s="1">
        <v>702800</v>
      </c>
      <c r="CD84" s="47" t="s">
        <v>209</v>
      </c>
      <c r="CE84" s="59">
        <v>701609</v>
      </c>
    </row>
    <row r="85" spans="1:83" ht="26.25" thickBot="1" x14ac:dyDescent="0.3">
      <c r="A85" s="87">
        <v>37</v>
      </c>
      <c r="B85" s="70" t="s">
        <v>478</v>
      </c>
      <c r="C85" s="71" t="s">
        <v>404</v>
      </c>
      <c r="D85" s="70" t="s">
        <v>321</v>
      </c>
      <c r="E85" s="70" t="s">
        <v>185</v>
      </c>
      <c r="F85" s="77" t="s">
        <v>184</v>
      </c>
      <c r="G85" s="78" t="s">
        <v>185</v>
      </c>
      <c r="H85" s="73" t="s">
        <v>185</v>
      </c>
      <c r="I85" s="72"/>
      <c r="J85" s="72"/>
      <c r="K85" s="72"/>
      <c r="L85" s="72"/>
      <c r="M85" s="72" t="s">
        <v>404</v>
      </c>
      <c r="N85" s="70" t="s">
        <v>480</v>
      </c>
      <c r="O85" s="73">
        <v>13989</v>
      </c>
      <c r="P85" s="73">
        <v>13989</v>
      </c>
      <c r="Q85" s="72"/>
      <c r="R85" s="72"/>
      <c r="S85" s="72"/>
      <c r="T85" s="72"/>
      <c r="U85" s="72"/>
      <c r="V85" s="72"/>
      <c r="W85" s="72"/>
      <c r="X85" s="75"/>
      <c r="Y85" s="51" t="s">
        <v>479</v>
      </c>
      <c r="Z85" s="90" t="s">
        <v>188</v>
      </c>
      <c r="AA85" s="70" t="s">
        <v>189</v>
      </c>
      <c r="AB85" s="74">
        <v>45776</v>
      </c>
      <c r="AC85" s="73">
        <v>14016</v>
      </c>
      <c r="AD85" s="74">
        <v>45779</v>
      </c>
      <c r="AE85" s="74">
        <v>46022</v>
      </c>
      <c r="AF85" s="72">
        <v>1500</v>
      </c>
      <c r="AG85" s="72" t="s">
        <v>190</v>
      </c>
      <c r="AH85" s="72"/>
      <c r="AI85" s="75"/>
      <c r="AJ85" s="75"/>
      <c r="AK85" s="76">
        <v>20120.16</v>
      </c>
      <c r="AL85" s="72"/>
      <c r="AM85" s="72"/>
      <c r="AN85" s="74"/>
      <c r="AO85" s="73"/>
      <c r="AP85" s="72"/>
      <c r="AQ85" s="74"/>
      <c r="AR85" s="74"/>
      <c r="AS85" s="72"/>
      <c r="AT85" s="72"/>
      <c r="AU85" s="72"/>
      <c r="AV85" s="72"/>
      <c r="AW85" s="75"/>
      <c r="AX85" s="75"/>
      <c r="AY85" s="72"/>
      <c r="AZ85" s="72"/>
      <c r="BA85" s="75"/>
      <c r="BB85" s="75"/>
      <c r="BC85" s="72"/>
      <c r="BD85" s="72"/>
      <c r="BE85" s="75"/>
      <c r="BF85" s="75"/>
      <c r="BG85" s="72"/>
      <c r="BH85" s="75"/>
      <c r="BI85" s="62">
        <f t="shared" si="9"/>
        <v>20120.16</v>
      </c>
      <c r="BJ85" s="75">
        <v>0</v>
      </c>
      <c r="BK85" s="75">
        <f>20120.16</f>
        <v>20120.16</v>
      </c>
      <c r="BL85" s="200">
        <f t="shared" si="1"/>
        <v>20120.16</v>
      </c>
      <c r="BM85" s="80"/>
      <c r="BN85" s="80"/>
      <c r="BO85" s="80"/>
      <c r="BP85" s="80"/>
      <c r="BQ85" s="80"/>
      <c r="BR85" s="80"/>
      <c r="BS85" s="80"/>
      <c r="BT85" s="80"/>
      <c r="BU85" s="81"/>
      <c r="BV85" s="81"/>
      <c r="BW85" s="80"/>
      <c r="BX85" s="86"/>
      <c r="BY85" s="80"/>
      <c r="BZ85" s="80" t="s">
        <v>481</v>
      </c>
      <c r="CA85" s="82">
        <v>14028</v>
      </c>
      <c r="CB85" s="63" t="s">
        <v>199</v>
      </c>
      <c r="CC85" s="1">
        <v>702406</v>
      </c>
      <c r="CD85" s="47" t="s">
        <v>289</v>
      </c>
      <c r="CE85" s="59">
        <v>702352</v>
      </c>
    </row>
    <row r="86" spans="1:83" ht="26.25" thickBot="1" x14ac:dyDescent="0.3">
      <c r="A86" s="87">
        <v>38</v>
      </c>
      <c r="B86" s="70" t="s">
        <v>483</v>
      </c>
      <c r="C86" s="71" t="s">
        <v>406</v>
      </c>
      <c r="D86" s="70" t="s">
        <v>321</v>
      </c>
      <c r="E86" s="70" t="s">
        <v>185</v>
      </c>
      <c r="F86" s="77" t="s">
        <v>484</v>
      </c>
      <c r="G86" s="78" t="s">
        <v>185</v>
      </c>
      <c r="H86" s="73" t="s">
        <v>185</v>
      </c>
      <c r="I86" s="72"/>
      <c r="J86" s="72"/>
      <c r="K86" s="72"/>
      <c r="L86" s="72"/>
      <c r="M86" s="72" t="s">
        <v>406</v>
      </c>
      <c r="N86" s="42" t="s">
        <v>322</v>
      </c>
      <c r="O86" s="73">
        <v>14022</v>
      </c>
      <c r="P86" s="73">
        <v>14022</v>
      </c>
      <c r="Q86" s="72"/>
      <c r="R86" s="72"/>
      <c r="S86" s="72"/>
      <c r="T86" s="72"/>
      <c r="U86" s="72"/>
      <c r="V86" s="72"/>
      <c r="W86" s="72"/>
      <c r="X86" s="75"/>
      <c r="Y86" s="51" t="s">
        <v>485</v>
      </c>
      <c r="Z86" s="90" t="s">
        <v>486</v>
      </c>
      <c r="AA86" s="70" t="s">
        <v>487</v>
      </c>
      <c r="AB86" s="74">
        <v>45786</v>
      </c>
      <c r="AC86" s="73">
        <v>14022</v>
      </c>
      <c r="AD86" s="74">
        <v>45790</v>
      </c>
      <c r="AE86" s="74">
        <v>45851</v>
      </c>
      <c r="AF86" s="72">
        <v>1500</v>
      </c>
      <c r="AG86" s="72" t="s">
        <v>488</v>
      </c>
      <c r="AH86" s="72"/>
      <c r="AI86" s="75"/>
      <c r="AJ86" s="75"/>
      <c r="AK86" s="76">
        <v>3012</v>
      </c>
      <c r="AL86" s="72"/>
      <c r="AM86" s="72"/>
      <c r="AN86" s="74"/>
      <c r="AO86" s="73"/>
      <c r="AP86" s="72"/>
      <c r="AQ86" s="74"/>
      <c r="AR86" s="74"/>
      <c r="AS86" s="72"/>
      <c r="AT86" s="72"/>
      <c r="AU86" s="72"/>
      <c r="AV86" s="72"/>
      <c r="AW86" s="75"/>
      <c r="AX86" s="75"/>
      <c r="AY86" s="72"/>
      <c r="AZ86" s="72"/>
      <c r="BA86" s="75"/>
      <c r="BB86" s="75"/>
      <c r="BC86" s="72"/>
      <c r="BD86" s="72"/>
      <c r="BE86" s="75"/>
      <c r="BF86" s="75"/>
      <c r="BG86" s="72"/>
      <c r="BH86" s="75"/>
      <c r="BI86" s="62">
        <f t="shared" si="9"/>
        <v>3012</v>
      </c>
      <c r="BJ86" s="75">
        <v>0</v>
      </c>
      <c r="BK86" s="75">
        <v>3012</v>
      </c>
      <c r="BL86" s="200">
        <f t="shared" si="1"/>
        <v>3012</v>
      </c>
      <c r="BM86" s="80"/>
      <c r="BN86" s="80"/>
      <c r="BO86" s="80"/>
      <c r="BP86" s="80"/>
      <c r="BQ86" s="80"/>
      <c r="BR86" s="80"/>
      <c r="BS86" s="80"/>
      <c r="BT86" s="80"/>
      <c r="BU86" s="81"/>
      <c r="BV86" s="81"/>
      <c r="BW86" s="80"/>
      <c r="BX86" s="86"/>
      <c r="BY86" s="80"/>
      <c r="BZ86" s="1" t="s">
        <v>489</v>
      </c>
      <c r="CA86" s="82">
        <v>14028</v>
      </c>
      <c r="CB86" s="47" t="s">
        <v>209</v>
      </c>
      <c r="CC86" s="1">
        <v>701609</v>
      </c>
      <c r="CD86" s="47" t="s">
        <v>490</v>
      </c>
      <c r="CE86" s="59">
        <v>716231</v>
      </c>
    </row>
    <row r="87" spans="1:83" ht="26.25" thickBot="1" x14ac:dyDescent="0.3">
      <c r="A87" s="87">
        <v>39</v>
      </c>
      <c r="B87" s="70" t="s">
        <v>494</v>
      </c>
      <c r="C87" s="71" t="s">
        <v>495</v>
      </c>
      <c r="D87" s="70" t="s">
        <v>182</v>
      </c>
      <c r="E87" s="70" t="s">
        <v>185</v>
      </c>
      <c r="F87" s="77" t="s">
        <v>496</v>
      </c>
      <c r="G87" s="78" t="s">
        <v>185</v>
      </c>
      <c r="H87" s="73" t="s">
        <v>185</v>
      </c>
      <c r="I87" s="72"/>
      <c r="J87" s="72"/>
      <c r="K87" s="72"/>
      <c r="L87" s="72"/>
      <c r="M87" s="72" t="s">
        <v>405</v>
      </c>
      <c r="N87" s="70" t="s">
        <v>497</v>
      </c>
      <c r="O87" s="73">
        <v>14034</v>
      </c>
      <c r="P87" s="73">
        <v>14034</v>
      </c>
      <c r="Q87" s="72"/>
      <c r="R87" s="72"/>
      <c r="S87" s="72"/>
      <c r="T87" s="72"/>
      <c r="U87" s="72"/>
      <c r="V87" s="72"/>
      <c r="W87" s="72"/>
      <c r="X87" s="75"/>
      <c r="Y87" s="51" t="s">
        <v>498</v>
      </c>
      <c r="Z87" s="90" t="s">
        <v>499</v>
      </c>
      <c r="AA87" s="70" t="s">
        <v>500</v>
      </c>
      <c r="AB87" s="74">
        <v>45814</v>
      </c>
      <c r="AC87" s="73">
        <v>14042</v>
      </c>
      <c r="AD87" s="74">
        <v>45814</v>
      </c>
      <c r="AE87" s="74">
        <v>46179</v>
      </c>
      <c r="AF87" s="72">
        <v>1500</v>
      </c>
      <c r="AG87" s="72" t="s">
        <v>190</v>
      </c>
      <c r="AH87" s="72"/>
      <c r="AI87" s="75"/>
      <c r="AJ87" s="75"/>
      <c r="AK87" s="76">
        <v>15375</v>
      </c>
      <c r="AL87" s="72"/>
      <c r="AM87" s="72"/>
      <c r="AN87" s="74"/>
      <c r="AO87" s="73"/>
      <c r="AP87" s="72"/>
      <c r="AQ87" s="74"/>
      <c r="AR87" s="74"/>
      <c r="AS87" s="72"/>
      <c r="AT87" s="72"/>
      <c r="AU87" s="72"/>
      <c r="AV87" s="72"/>
      <c r="AW87" s="75"/>
      <c r="AX87" s="75"/>
      <c r="AY87" s="72"/>
      <c r="AZ87" s="72"/>
      <c r="BA87" s="75"/>
      <c r="BB87" s="75"/>
      <c r="BC87" s="72"/>
      <c r="BD87" s="72"/>
      <c r="BE87" s="75"/>
      <c r="BF87" s="75"/>
      <c r="BG87" s="72"/>
      <c r="BH87" s="75"/>
      <c r="BI87" s="62">
        <f t="shared" si="9"/>
        <v>15375</v>
      </c>
      <c r="BJ87" s="75">
        <v>0</v>
      </c>
      <c r="BK87" s="75">
        <v>15350</v>
      </c>
      <c r="BL87" s="200">
        <f t="shared" ref="BL87:BL88" si="10">BJ87+BK87</f>
        <v>15350</v>
      </c>
      <c r="BM87" s="80"/>
      <c r="BN87" s="80"/>
      <c r="BO87" s="80"/>
      <c r="BP87" s="80"/>
      <c r="BQ87" s="80"/>
      <c r="BR87" s="80"/>
      <c r="BS87" s="80"/>
      <c r="BT87" s="80"/>
      <c r="BU87" s="81"/>
      <c r="BV87" s="81"/>
      <c r="BW87" s="80"/>
      <c r="BX87" s="86"/>
      <c r="BY87" s="80"/>
      <c r="BZ87" s="80" t="s">
        <v>501</v>
      </c>
      <c r="CA87" s="57">
        <v>14028</v>
      </c>
      <c r="CB87" s="63" t="s">
        <v>229</v>
      </c>
      <c r="CC87" s="1">
        <v>702800</v>
      </c>
      <c r="CD87" s="47" t="s">
        <v>209</v>
      </c>
      <c r="CE87" s="59">
        <v>701609</v>
      </c>
    </row>
    <row r="88" spans="1:83" ht="39" thickBot="1" x14ac:dyDescent="0.3">
      <c r="A88" s="87">
        <v>40</v>
      </c>
      <c r="B88" s="70" t="s">
        <v>504</v>
      </c>
      <c r="C88" s="71" t="s">
        <v>443</v>
      </c>
      <c r="D88" s="70" t="s">
        <v>321</v>
      </c>
      <c r="E88" s="70" t="s">
        <v>185</v>
      </c>
      <c r="F88" s="77" t="s">
        <v>505</v>
      </c>
      <c r="G88" s="78" t="s">
        <v>185</v>
      </c>
      <c r="H88" s="73" t="s">
        <v>185</v>
      </c>
      <c r="I88" s="72"/>
      <c r="J88" s="72"/>
      <c r="K88" s="72"/>
      <c r="L88" s="72"/>
      <c r="M88" s="72" t="s">
        <v>443</v>
      </c>
      <c r="N88" s="70" t="s">
        <v>506</v>
      </c>
      <c r="O88" s="73">
        <v>14100</v>
      </c>
      <c r="P88" s="73">
        <v>14100</v>
      </c>
      <c r="Q88" s="72"/>
      <c r="R88" s="72"/>
      <c r="S88" s="72"/>
      <c r="T88" s="72"/>
      <c r="U88" s="72"/>
      <c r="V88" s="72"/>
      <c r="W88" s="72"/>
      <c r="X88" s="75"/>
      <c r="Y88" s="91" t="s">
        <v>507</v>
      </c>
      <c r="Z88" s="90" t="s">
        <v>508</v>
      </c>
      <c r="AA88" s="70" t="s">
        <v>509</v>
      </c>
      <c r="AB88" s="74">
        <v>45909</v>
      </c>
      <c r="AC88" s="73">
        <v>14104</v>
      </c>
      <c r="AD88" s="74">
        <v>45909</v>
      </c>
      <c r="AE88" s="74">
        <v>45970</v>
      </c>
      <c r="AF88" s="72">
        <v>1500</v>
      </c>
      <c r="AG88" s="72" t="s">
        <v>510</v>
      </c>
      <c r="AH88" s="72"/>
      <c r="AI88" s="75"/>
      <c r="AJ88" s="75"/>
      <c r="AK88" s="76">
        <v>1280</v>
      </c>
      <c r="AL88" s="72"/>
      <c r="AM88" s="72"/>
      <c r="AN88" s="74"/>
      <c r="AO88" s="73"/>
      <c r="AP88" s="72"/>
      <c r="AQ88" s="74"/>
      <c r="AR88" s="74"/>
      <c r="AS88" s="72"/>
      <c r="AT88" s="72"/>
      <c r="AU88" s="72"/>
      <c r="AV88" s="72"/>
      <c r="AW88" s="75"/>
      <c r="AX88" s="75"/>
      <c r="AY88" s="72"/>
      <c r="AZ88" s="72"/>
      <c r="BA88" s="75"/>
      <c r="BB88" s="75"/>
      <c r="BC88" s="72"/>
      <c r="BD88" s="72"/>
      <c r="BE88" s="75"/>
      <c r="BF88" s="75"/>
      <c r="BG88" s="72"/>
      <c r="BH88" s="75"/>
      <c r="BI88" s="62">
        <f t="shared" si="9"/>
        <v>1280</v>
      </c>
      <c r="BJ88" s="75">
        <v>0</v>
      </c>
      <c r="BK88" s="75">
        <v>1280</v>
      </c>
      <c r="BL88" s="200">
        <f t="shared" si="10"/>
        <v>1280</v>
      </c>
      <c r="BM88" s="80"/>
      <c r="BN88" s="80"/>
      <c r="BO88" s="80"/>
      <c r="BP88" s="80"/>
      <c r="BQ88" s="80"/>
      <c r="BR88" s="80"/>
      <c r="BS88" s="80"/>
      <c r="BT88" s="80"/>
      <c r="BU88" s="81"/>
      <c r="BV88" s="81"/>
      <c r="BW88" s="80"/>
      <c r="BX88" s="86"/>
      <c r="BY88" s="80"/>
      <c r="BZ88" s="80" t="s">
        <v>512</v>
      </c>
      <c r="CA88" s="82">
        <v>14105</v>
      </c>
      <c r="CB88" s="83" t="s">
        <v>511</v>
      </c>
      <c r="CC88" s="80">
        <v>702406</v>
      </c>
      <c r="CD88" s="84" t="s">
        <v>490</v>
      </c>
      <c r="CE88" s="60">
        <v>716231</v>
      </c>
    </row>
    <row r="89" spans="1:83" s="7" customFormat="1" ht="13.5" customHeight="1" thickBot="1" x14ac:dyDescent="0.3">
      <c r="A89" s="184" t="s">
        <v>175</v>
      </c>
      <c r="B89" s="185"/>
      <c r="C89" s="185"/>
      <c r="D89" s="185"/>
      <c r="E89" s="185"/>
      <c r="F89" s="185"/>
      <c r="G89" s="185"/>
      <c r="H89" s="185"/>
      <c r="I89" s="185"/>
      <c r="J89" s="185"/>
      <c r="K89" s="185"/>
      <c r="L89" s="185"/>
      <c r="M89" s="185"/>
      <c r="N89" s="185"/>
      <c r="O89" s="185"/>
      <c r="P89" s="185"/>
      <c r="Q89" s="185"/>
      <c r="R89" s="185"/>
      <c r="S89" s="185"/>
      <c r="T89" s="185"/>
      <c r="U89" s="185"/>
      <c r="V89" s="185"/>
      <c r="W89" s="186"/>
      <c r="X89" s="187">
        <f>SUM(X21:X88)</f>
        <v>1439067.24</v>
      </c>
      <c r="Y89" s="188"/>
      <c r="Z89" s="188"/>
      <c r="AA89" s="188"/>
      <c r="AB89" s="188"/>
      <c r="AC89" s="188"/>
      <c r="AD89" s="188"/>
      <c r="AE89" s="188"/>
      <c r="AF89" s="188"/>
      <c r="AG89" s="188"/>
      <c r="AH89" s="188"/>
      <c r="AI89" s="187">
        <f>SUM(AI21:AI88)</f>
        <v>0</v>
      </c>
      <c r="AJ89" s="187">
        <f>SUM(AJ21:AJ88)</f>
        <v>0</v>
      </c>
      <c r="AK89" s="187">
        <f>SUM(AK21:AK88)</f>
        <v>12063851.759999996</v>
      </c>
      <c r="AL89" s="188"/>
      <c r="AM89" s="188"/>
      <c r="AN89" s="188"/>
      <c r="AO89" s="188"/>
      <c r="AP89" s="188"/>
      <c r="AQ89" s="188"/>
      <c r="AR89" s="188"/>
      <c r="AS89" s="188"/>
      <c r="AT89" s="188"/>
      <c r="AU89" s="188"/>
      <c r="AV89" s="188"/>
      <c r="AW89" s="187">
        <f>SUM(AW21:AW88)</f>
        <v>1921938.05</v>
      </c>
      <c r="AX89" s="187">
        <f>SUM(AX21:AX88)</f>
        <v>0</v>
      </c>
      <c r="AY89" s="188"/>
      <c r="AZ89" s="188"/>
      <c r="BA89" s="187">
        <f>SUM(BA21:BA88)</f>
        <v>8925</v>
      </c>
      <c r="BB89" s="187">
        <f>SUM(BB21:BB88)</f>
        <v>0</v>
      </c>
      <c r="BC89" s="188"/>
      <c r="BD89" s="188"/>
      <c r="BE89" s="187">
        <f>SUM(BE21:BE88)</f>
        <v>0</v>
      </c>
      <c r="BF89" s="187">
        <f>SUM(BF21:BF88)</f>
        <v>0</v>
      </c>
      <c r="BG89" s="188"/>
      <c r="BH89" s="187">
        <f>SUM(BH21:BH88)</f>
        <v>0</v>
      </c>
      <c r="BI89" s="189">
        <f>SUM(BI21:BI88)</f>
        <v>50284074.850000001</v>
      </c>
      <c r="BJ89" s="187">
        <f>SUM(BJ21:BJ88)</f>
        <v>14194167.990000002</v>
      </c>
      <c r="BK89" s="187">
        <f>SUM(BK21:BK88)</f>
        <v>5366301.6500000013</v>
      </c>
      <c r="BL89" s="190">
        <f>SUM(BL21:BL88)</f>
        <v>19560469.639999997</v>
      </c>
      <c r="BM89" s="191"/>
      <c r="BN89" s="13"/>
      <c r="BO89" s="13"/>
      <c r="BP89" s="13"/>
      <c r="BQ89" s="13"/>
      <c r="BR89" s="13"/>
      <c r="BS89" s="13"/>
      <c r="BT89" s="13"/>
      <c r="BU89" s="187">
        <f>SUM(BU21:BU88)</f>
        <v>0</v>
      </c>
      <c r="BV89" s="187">
        <f>SUM(BV21:BV88)</f>
        <v>0</v>
      </c>
      <c r="BW89" s="13"/>
      <c r="BX89" s="13"/>
      <c r="BY89" s="13"/>
      <c r="BZ89" s="13"/>
      <c r="CA89" s="192"/>
      <c r="CB89" s="192"/>
      <c r="CC89" s="192"/>
      <c r="CD89" s="192"/>
      <c r="CE89" s="193"/>
    </row>
    <row r="90" spans="1:83" x14ac:dyDescent="0.25">
      <c r="A90" s="4"/>
      <c r="B90" s="4"/>
      <c r="C90" s="4"/>
      <c r="D90" s="4"/>
      <c r="E90" s="4"/>
      <c r="F90" s="4"/>
      <c r="G90" s="4"/>
      <c r="H90" s="4"/>
      <c r="I90" s="4"/>
      <c r="J90" s="4"/>
      <c r="K90" s="4"/>
      <c r="L90" s="4"/>
      <c r="M90" s="4"/>
      <c r="N90" s="4"/>
      <c r="O90" s="4"/>
      <c r="P90" s="4"/>
      <c r="Q90" s="4"/>
      <c r="R90" s="4"/>
      <c r="S90" s="4"/>
      <c r="T90" s="4"/>
      <c r="U90" s="4"/>
      <c r="V90" s="4"/>
      <c r="W90" s="4"/>
      <c r="X90" s="17"/>
      <c r="Y90" s="4"/>
      <c r="Z90" s="4"/>
      <c r="AA90" s="4"/>
      <c r="AB90" s="4"/>
      <c r="AC90" s="4"/>
      <c r="AD90" s="4"/>
      <c r="AE90" s="4"/>
      <c r="AF90" s="4"/>
      <c r="AG90" s="4"/>
      <c r="AH90" s="4"/>
      <c r="AI90" s="17"/>
      <c r="AJ90" s="17"/>
      <c r="AK90" s="4"/>
      <c r="AL90" s="4"/>
      <c r="AM90" s="4"/>
      <c r="AN90" s="4"/>
      <c r="AO90" s="4"/>
      <c r="AP90" s="4"/>
      <c r="AQ90" s="4"/>
      <c r="AR90" s="4"/>
      <c r="AS90" s="4"/>
      <c r="AT90" s="4"/>
      <c r="AU90" s="4"/>
      <c r="AV90" s="4"/>
      <c r="AW90" s="17"/>
      <c r="AX90" s="17"/>
      <c r="AY90" s="4"/>
      <c r="AZ90" s="4"/>
      <c r="BA90" s="17"/>
      <c r="BB90" s="17"/>
      <c r="BC90" s="4"/>
      <c r="BD90" s="4"/>
      <c r="BE90" s="17"/>
      <c r="BF90" s="17"/>
      <c r="BG90" s="4"/>
      <c r="BH90" s="17"/>
      <c r="BI90" s="17"/>
      <c r="BJ90" s="25"/>
      <c r="BK90" s="25"/>
      <c r="BL90" s="25"/>
      <c r="BM90" s="5"/>
      <c r="BN90" s="6"/>
      <c r="BO90" s="6"/>
      <c r="BP90" s="6"/>
      <c r="BQ90" s="6"/>
      <c r="BR90" s="6"/>
      <c r="BS90" s="6"/>
      <c r="BT90" s="6"/>
      <c r="BU90" s="28"/>
      <c r="BV90" s="28"/>
      <c r="BW90" s="6"/>
      <c r="BX90" s="6"/>
      <c r="BY90" s="6"/>
    </row>
    <row r="91" spans="1:83" ht="37.5" customHeight="1" x14ac:dyDescent="0.25">
      <c r="A91" s="4" t="s">
        <v>178</v>
      </c>
      <c r="B91" s="135" t="s">
        <v>179</v>
      </c>
      <c r="C91" s="135"/>
      <c r="D91" s="135"/>
      <c r="E91" s="135"/>
      <c r="F91" s="135"/>
      <c r="G91" s="135"/>
      <c r="H91" s="135"/>
      <c r="I91" s="135"/>
      <c r="J91" s="135"/>
      <c r="K91" s="135"/>
      <c r="L91" s="135"/>
      <c r="M91" s="4"/>
      <c r="N91" s="4"/>
      <c r="O91" s="4"/>
      <c r="P91" s="4"/>
      <c r="Q91" s="4"/>
      <c r="R91" s="4"/>
      <c r="S91" s="4"/>
      <c r="T91" s="4"/>
      <c r="U91" s="4"/>
      <c r="V91" s="4"/>
      <c r="W91" s="4"/>
      <c r="X91" s="17"/>
      <c r="Y91" s="4"/>
      <c r="Z91" s="4"/>
      <c r="AA91" s="4"/>
      <c r="AB91" s="4"/>
      <c r="AC91" s="4"/>
      <c r="AD91" s="4"/>
      <c r="AE91" s="4"/>
      <c r="AF91" s="4"/>
      <c r="AG91" s="4"/>
      <c r="AH91" s="4"/>
      <c r="AI91" s="17"/>
      <c r="AJ91" s="17"/>
      <c r="AK91" s="4"/>
      <c r="AL91" s="4"/>
      <c r="AM91" s="4"/>
      <c r="AN91" s="4"/>
      <c r="AO91" s="4"/>
      <c r="AP91" s="4"/>
      <c r="AQ91" s="4"/>
      <c r="AR91" s="4"/>
      <c r="AS91" s="4"/>
      <c r="AT91" s="4"/>
      <c r="AU91" s="4"/>
      <c r="AV91" s="4"/>
      <c r="AW91" s="17"/>
      <c r="AX91" s="17"/>
      <c r="AY91" s="4"/>
      <c r="AZ91" s="4"/>
      <c r="BA91" s="17"/>
      <c r="BB91" s="17"/>
      <c r="BC91" s="4"/>
      <c r="BD91" s="4"/>
      <c r="BE91" s="17"/>
      <c r="BF91" s="17"/>
      <c r="BG91" s="4"/>
      <c r="BH91" s="17"/>
      <c r="BI91" s="17"/>
      <c r="BJ91" s="25"/>
      <c r="BK91" s="25"/>
      <c r="BL91" s="25"/>
      <c r="BM91" s="5"/>
      <c r="BN91" s="6"/>
      <c r="BO91" s="6"/>
      <c r="BP91" s="6"/>
      <c r="BQ91" s="6"/>
      <c r="BR91" s="6"/>
      <c r="BS91" s="6"/>
      <c r="BT91" s="6"/>
      <c r="BU91" s="28"/>
      <c r="BV91" s="28"/>
      <c r="BW91" s="6"/>
      <c r="BX91" s="6"/>
      <c r="BY91" s="6"/>
    </row>
    <row r="92" spans="1:83" x14ac:dyDescent="0.25">
      <c r="A92" s="4"/>
      <c r="B92" s="4"/>
      <c r="C92" s="4"/>
      <c r="D92" s="4"/>
      <c r="E92" s="4"/>
      <c r="F92" s="4"/>
      <c r="G92" s="4"/>
      <c r="H92" s="4"/>
      <c r="I92" s="4"/>
      <c r="J92" s="4"/>
      <c r="K92" s="4"/>
      <c r="L92" s="4"/>
      <c r="M92" s="4"/>
      <c r="N92" s="4"/>
      <c r="O92" s="4"/>
      <c r="P92" s="4"/>
      <c r="Q92" s="4"/>
      <c r="R92" s="4"/>
      <c r="S92" s="4"/>
      <c r="T92" s="4"/>
      <c r="U92" s="4"/>
      <c r="V92" s="4"/>
      <c r="W92" s="4"/>
      <c r="X92" s="17"/>
      <c r="Y92" s="4"/>
      <c r="Z92" s="4"/>
      <c r="AA92" s="4"/>
      <c r="AB92" s="4"/>
      <c r="AC92" s="4"/>
      <c r="AD92" s="4"/>
      <c r="AE92" s="4"/>
      <c r="AF92" s="4"/>
      <c r="AG92" s="4"/>
      <c r="AH92" s="4"/>
      <c r="AI92" s="17"/>
      <c r="AJ92" s="17"/>
      <c r="AK92" s="4"/>
      <c r="AL92" s="4"/>
      <c r="AM92" s="4"/>
      <c r="AN92" s="4"/>
      <c r="AO92" s="4"/>
      <c r="AP92" s="4"/>
      <c r="AQ92" s="4"/>
      <c r="AR92" s="4"/>
      <c r="AS92" s="4"/>
      <c r="AT92" s="4"/>
      <c r="AU92" s="4"/>
      <c r="AV92" s="4"/>
      <c r="AW92" s="17"/>
      <c r="AX92" s="17"/>
      <c r="AY92" s="4"/>
      <c r="AZ92" s="4"/>
      <c r="BA92" s="17"/>
      <c r="BB92" s="17"/>
      <c r="BC92" s="4"/>
      <c r="BD92" s="4"/>
      <c r="BE92" s="17"/>
      <c r="BF92" s="17"/>
      <c r="BG92" s="4"/>
      <c r="BH92" s="17"/>
      <c r="BI92" s="17"/>
      <c r="BJ92" s="25"/>
      <c r="BK92" s="25"/>
      <c r="BL92" s="25"/>
      <c r="BM92" s="5"/>
      <c r="BN92" s="6"/>
      <c r="BO92" s="6"/>
      <c r="BP92" s="6"/>
      <c r="BQ92" s="6"/>
      <c r="BR92" s="6"/>
      <c r="BS92" s="6"/>
      <c r="BT92" s="6"/>
      <c r="BU92" s="28"/>
      <c r="BV92" s="28"/>
      <c r="BW92" s="6"/>
      <c r="BX92" s="6"/>
      <c r="BY92" s="6"/>
    </row>
    <row r="93" spans="1:83" x14ac:dyDescent="0.25">
      <c r="A93" s="7" t="s">
        <v>503</v>
      </c>
      <c r="B93" s="7"/>
      <c r="C93" s="7"/>
      <c r="D93" s="7"/>
      <c r="E93" s="7"/>
      <c r="F93" s="7"/>
      <c r="G93" s="7"/>
      <c r="H93" s="7"/>
      <c r="I93" s="7"/>
      <c r="J93" s="7"/>
      <c r="K93" s="7"/>
      <c r="L93" s="7"/>
      <c r="M93" s="7"/>
      <c r="N93" s="7"/>
      <c r="O93" s="7"/>
      <c r="P93" s="7"/>
      <c r="Q93" s="7"/>
      <c r="R93" s="7"/>
      <c r="S93" s="7"/>
      <c r="T93" s="7"/>
      <c r="U93" s="7"/>
      <c r="V93" s="7"/>
      <c r="W93" s="7"/>
      <c r="X93" s="18"/>
      <c r="Y93" s="7"/>
      <c r="Z93" s="7"/>
      <c r="AA93" s="7"/>
      <c r="AB93" s="7"/>
      <c r="AC93" s="7"/>
      <c r="AD93" s="7"/>
      <c r="AE93" s="7"/>
      <c r="AF93" s="7"/>
      <c r="AG93" s="7"/>
      <c r="AH93" s="7"/>
      <c r="AI93" s="18"/>
      <c r="AJ93" s="18"/>
      <c r="AK93" s="7"/>
      <c r="AL93" s="7"/>
      <c r="AM93" s="7"/>
      <c r="AN93" s="7"/>
      <c r="AO93" s="7"/>
      <c r="AP93" s="7"/>
      <c r="AQ93" s="7"/>
      <c r="AR93" s="7"/>
      <c r="AS93" s="7"/>
      <c r="AT93" s="7"/>
      <c r="AU93" s="7"/>
      <c r="AV93" s="7"/>
      <c r="AW93" s="18"/>
      <c r="AX93" s="18"/>
      <c r="AY93" s="7"/>
      <c r="AZ93" s="7"/>
      <c r="BA93" s="18"/>
      <c r="BB93" s="18"/>
      <c r="BC93" s="7"/>
      <c r="BD93" s="7"/>
      <c r="BE93" s="18"/>
      <c r="BF93" s="18"/>
      <c r="BG93" s="7"/>
      <c r="BH93" s="18"/>
      <c r="BI93" s="18"/>
      <c r="BJ93" s="18"/>
      <c r="BK93" s="18"/>
      <c r="BL93" s="18"/>
      <c r="BM93" s="7"/>
      <c r="BU93" s="29"/>
      <c r="BV93" s="29"/>
    </row>
    <row r="94" spans="1:83" x14ac:dyDescent="0.25">
      <c r="A94" s="9" t="s">
        <v>392</v>
      </c>
      <c r="B94" s="9"/>
      <c r="C94" s="9"/>
      <c r="D94" s="9"/>
      <c r="E94" s="7"/>
      <c r="F94" s="7"/>
      <c r="G94" s="7"/>
      <c r="H94" s="7"/>
      <c r="I94" s="7"/>
      <c r="J94" s="7"/>
      <c r="K94" s="7"/>
      <c r="L94" s="7"/>
      <c r="M94" s="7"/>
      <c r="N94" s="7"/>
      <c r="O94" s="7"/>
      <c r="P94" s="7"/>
      <c r="Q94" s="7"/>
      <c r="R94" s="7"/>
      <c r="S94" s="7"/>
      <c r="T94" s="7"/>
      <c r="U94" s="7"/>
      <c r="V94" s="7"/>
      <c r="W94" s="7"/>
      <c r="X94" s="19"/>
      <c r="Y94" s="7"/>
      <c r="Z94" s="7"/>
      <c r="AA94" s="7"/>
      <c r="AB94" s="7"/>
      <c r="AC94" s="7"/>
      <c r="AD94" s="7"/>
      <c r="AE94" s="7"/>
      <c r="AF94" s="7"/>
      <c r="AG94" s="7"/>
      <c r="AH94" s="7"/>
      <c r="AI94" s="19"/>
      <c r="AJ94" s="19"/>
      <c r="AK94" s="7"/>
      <c r="AL94" s="7"/>
      <c r="AM94" s="7"/>
      <c r="AN94" s="7"/>
      <c r="AO94" s="7"/>
      <c r="AP94" s="7"/>
      <c r="AQ94" s="7"/>
      <c r="AR94" s="7"/>
      <c r="AS94" s="7"/>
      <c r="AT94" s="7"/>
      <c r="AU94" s="7"/>
      <c r="AV94" s="7"/>
      <c r="AW94" s="19"/>
      <c r="AX94" s="19"/>
      <c r="AY94" s="7"/>
      <c r="AZ94" s="7"/>
      <c r="BA94" s="19"/>
      <c r="BB94" s="19"/>
      <c r="BC94" s="7"/>
      <c r="BD94" s="7"/>
      <c r="BE94" s="19"/>
      <c r="BF94" s="19"/>
      <c r="BG94" s="7"/>
      <c r="BH94" s="19"/>
      <c r="BI94" s="19"/>
      <c r="BJ94" s="19"/>
      <c r="BK94" s="19"/>
      <c r="BL94" s="19"/>
      <c r="BM94" s="7"/>
    </row>
    <row r="95" spans="1:83" ht="13.5" thickBot="1" x14ac:dyDescent="0.3">
      <c r="A95" s="7" t="s">
        <v>393</v>
      </c>
      <c r="B95" s="7"/>
      <c r="C95" s="7"/>
      <c r="D95" s="7"/>
      <c r="E95" s="7"/>
      <c r="F95" s="7"/>
      <c r="G95" s="7"/>
      <c r="H95" s="9"/>
      <c r="I95" s="9"/>
      <c r="J95" s="9"/>
      <c r="K95" s="9"/>
      <c r="L95" s="9"/>
      <c r="M95" s="9"/>
      <c r="N95" s="9"/>
      <c r="O95" s="9"/>
      <c r="P95" s="9"/>
      <c r="Q95" s="9"/>
      <c r="R95" s="9"/>
      <c r="S95" s="9"/>
      <c r="T95" s="9"/>
      <c r="U95" s="9"/>
      <c r="V95" s="9"/>
      <c r="W95" s="9"/>
      <c r="X95" s="20"/>
      <c r="Y95" s="9"/>
      <c r="Z95" s="9"/>
      <c r="AA95" s="9"/>
      <c r="AB95" s="9"/>
      <c r="AC95" s="9"/>
      <c r="AD95" s="9"/>
      <c r="AE95" s="9"/>
      <c r="AF95" s="9"/>
      <c r="AG95" s="9"/>
      <c r="AH95" s="9"/>
      <c r="AI95" s="20"/>
      <c r="AJ95" s="20"/>
      <c r="AK95" s="9"/>
      <c r="AL95" s="9"/>
      <c r="AM95" s="9"/>
      <c r="AN95" s="9"/>
      <c r="AO95" s="9"/>
      <c r="AP95" s="9"/>
      <c r="AQ95" s="9"/>
      <c r="AR95" s="9"/>
      <c r="AS95" s="9"/>
      <c r="AT95" s="9"/>
      <c r="AU95" s="9"/>
      <c r="AV95" s="9"/>
      <c r="AW95" s="20"/>
      <c r="AX95" s="20"/>
      <c r="AY95" s="9"/>
      <c r="AZ95" s="9"/>
      <c r="BA95" s="20"/>
      <c r="BB95" s="20"/>
      <c r="BC95" s="9"/>
      <c r="BD95" s="9"/>
      <c r="BE95" s="20"/>
      <c r="BF95" s="20"/>
      <c r="BG95" s="9"/>
      <c r="BH95" s="20"/>
      <c r="BI95" s="20"/>
      <c r="BJ95" s="19"/>
      <c r="BK95" s="19"/>
      <c r="BL95" s="19"/>
      <c r="BM95" s="7"/>
    </row>
    <row r="96" spans="1:83" ht="13.5" thickBot="1" x14ac:dyDescent="0.3">
      <c r="A96" s="8"/>
      <c r="B96" s="8"/>
      <c r="C96" s="8"/>
      <c r="D96" s="8"/>
      <c r="E96" s="8"/>
      <c r="F96" s="8"/>
      <c r="G96" s="8"/>
      <c r="H96" s="8"/>
      <c r="I96" s="8"/>
      <c r="J96" s="8"/>
      <c r="K96" s="8"/>
      <c r="L96" s="8"/>
      <c r="M96" s="8"/>
      <c r="N96" s="8"/>
      <c r="Q96" s="8"/>
      <c r="R96" s="8"/>
      <c r="S96" s="8"/>
      <c r="T96" s="8"/>
      <c r="U96" s="8"/>
      <c r="V96" s="8"/>
      <c r="W96" s="8"/>
      <c r="X96" s="21"/>
      <c r="Y96" s="8"/>
      <c r="Z96" s="8"/>
      <c r="AA96" s="8"/>
      <c r="AB96" s="8"/>
      <c r="AC96" s="8"/>
      <c r="AD96" s="8"/>
      <c r="AE96" s="8"/>
      <c r="AF96" s="8"/>
      <c r="AG96" s="8"/>
      <c r="AH96" s="8"/>
      <c r="AI96" s="21"/>
      <c r="AJ96" s="21"/>
      <c r="AK96" s="8"/>
      <c r="AL96" s="8"/>
      <c r="AM96" s="8"/>
      <c r="AN96" s="8"/>
      <c r="AO96" s="8"/>
      <c r="AP96" s="8"/>
      <c r="AQ96" s="8"/>
      <c r="AR96" s="8"/>
      <c r="AS96" s="8"/>
      <c r="AT96" s="8"/>
      <c r="AU96" s="8"/>
      <c r="AV96" s="8"/>
      <c r="AW96" s="21"/>
      <c r="AX96" s="21"/>
      <c r="AY96" s="8"/>
      <c r="AZ96" s="8"/>
      <c r="BA96" s="21"/>
      <c r="BB96" s="21"/>
      <c r="BC96" s="8"/>
      <c r="BD96" s="8"/>
      <c r="BE96" s="21"/>
      <c r="BF96" s="21"/>
      <c r="BG96" s="8"/>
      <c r="BH96" s="21"/>
      <c r="BI96" s="21"/>
      <c r="BJ96" s="303"/>
    </row>
  </sheetData>
  <mergeCells count="467">
    <mergeCell ref="AB58:AB60"/>
    <mergeCell ref="AC58:AC60"/>
    <mergeCell ref="AD58:AD60"/>
    <mergeCell ref="AE58:AE60"/>
    <mergeCell ref="AK58:AK60"/>
    <mergeCell ref="S58:S60"/>
    <mergeCell ref="T58:T60"/>
    <mergeCell ref="V58:V60"/>
    <mergeCell ref="U58:U60"/>
    <mergeCell ref="W58:W60"/>
    <mergeCell ref="X58:X60"/>
    <mergeCell ref="Y58:Y60"/>
    <mergeCell ref="Z58:Z60"/>
    <mergeCell ref="AA58:AA60"/>
    <mergeCell ref="J58:J60"/>
    <mergeCell ref="K58:K60"/>
    <mergeCell ref="L58:L60"/>
    <mergeCell ref="M58:M60"/>
    <mergeCell ref="N58:N60"/>
    <mergeCell ref="O58:O60"/>
    <mergeCell ref="P58:P60"/>
    <mergeCell ref="Q58:Q60"/>
    <mergeCell ref="R58:R60"/>
    <mergeCell ref="A58:A60"/>
    <mergeCell ref="B58:B60"/>
    <mergeCell ref="C58:C60"/>
    <mergeCell ref="D58:D60"/>
    <mergeCell ref="E58:E60"/>
    <mergeCell ref="F58:F60"/>
    <mergeCell ref="G58:G60"/>
    <mergeCell ref="H58:H60"/>
    <mergeCell ref="I58:I60"/>
    <mergeCell ref="AB56:AB57"/>
    <mergeCell ref="AC56:AC57"/>
    <mergeCell ref="AD56:AD57"/>
    <mergeCell ref="AE56:AE57"/>
    <mergeCell ref="AK56:AK57"/>
    <mergeCell ref="S56:S57"/>
    <mergeCell ref="T56:T57"/>
    <mergeCell ref="U56:U57"/>
    <mergeCell ref="V56:V57"/>
    <mergeCell ref="W56:W57"/>
    <mergeCell ref="X56:X57"/>
    <mergeCell ref="Y56:Y57"/>
    <mergeCell ref="Z56:Z57"/>
    <mergeCell ref="AA56:AA57"/>
    <mergeCell ref="M56:M57"/>
    <mergeCell ref="J56:J57"/>
    <mergeCell ref="K56:K57"/>
    <mergeCell ref="L56:L57"/>
    <mergeCell ref="N56:N57"/>
    <mergeCell ref="O56:O57"/>
    <mergeCell ref="P56:P57"/>
    <mergeCell ref="Q56:Q57"/>
    <mergeCell ref="R56:R57"/>
    <mergeCell ref="A56:A57"/>
    <mergeCell ref="B56:B57"/>
    <mergeCell ref="C56:C57"/>
    <mergeCell ref="D56:D57"/>
    <mergeCell ref="E56:E57"/>
    <mergeCell ref="F56:F57"/>
    <mergeCell ref="G56:G57"/>
    <mergeCell ref="H56:H57"/>
    <mergeCell ref="I56:I57"/>
    <mergeCell ref="H38:H46"/>
    <mergeCell ref="I38:I46"/>
    <mergeCell ref="J38:J46"/>
    <mergeCell ref="K38:K46"/>
    <mergeCell ref="L38:L46"/>
    <mergeCell ref="M38:M46"/>
    <mergeCell ref="N38:N46"/>
    <mergeCell ref="O38:O46"/>
    <mergeCell ref="F33:F37"/>
    <mergeCell ref="G33:G37"/>
    <mergeCell ref="F38:F46"/>
    <mergeCell ref="G38:G46"/>
    <mergeCell ref="A33:A37"/>
    <mergeCell ref="B33:B37"/>
    <mergeCell ref="C33:C37"/>
    <mergeCell ref="D33:D37"/>
    <mergeCell ref="E33:E37"/>
    <mergeCell ref="A38:A46"/>
    <mergeCell ref="B38:B46"/>
    <mergeCell ref="C38:C46"/>
    <mergeCell ref="D38:D46"/>
    <mergeCell ref="E38:E46"/>
    <mergeCell ref="A30:A32"/>
    <mergeCell ref="CC30:CC32"/>
    <mergeCell ref="CD30:CD32"/>
    <mergeCell ref="CE30:CE32"/>
    <mergeCell ref="BZ30:BZ32"/>
    <mergeCell ref="AH30:AH32"/>
    <mergeCell ref="AI30:AI32"/>
    <mergeCell ref="AJ30:AJ32"/>
    <mergeCell ref="AK30:AK32"/>
    <mergeCell ref="H30:H32"/>
    <mergeCell ref="I30:I32"/>
    <mergeCell ref="J30:J32"/>
    <mergeCell ref="K30:K32"/>
    <mergeCell ref="CA30:CA32"/>
    <mergeCell ref="CB30:CB32"/>
    <mergeCell ref="M30:M32"/>
    <mergeCell ref="N30:N32"/>
    <mergeCell ref="O30:O32"/>
    <mergeCell ref="P30:P32"/>
    <mergeCell ref="AC30:AC32"/>
    <mergeCell ref="S30:S32"/>
    <mergeCell ref="T30:T32"/>
    <mergeCell ref="U30:U32"/>
    <mergeCell ref="V30:V32"/>
    <mergeCell ref="W30:W32"/>
    <mergeCell ref="BZ26:BZ29"/>
    <mergeCell ref="CA26:CA29"/>
    <mergeCell ref="CB26:CB29"/>
    <mergeCell ref="AJ26:AJ29"/>
    <mergeCell ref="AK26:AK29"/>
    <mergeCell ref="AD30:AD32"/>
    <mergeCell ref="AE30:AE32"/>
    <mergeCell ref="AF30:AF32"/>
    <mergeCell ref="AG30:AG32"/>
    <mergeCell ref="X30:X32"/>
    <mergeCell ref="Y30:Y32"/>
    <mergeCell ref="Z30:Z32"/>
    <mergeCell ref="AA30:AA32"/>
    <mergeCell ref="AB30:AB32"/>
    <mergeCell ref="Y26:Y29"/>
    <mergeCell ref="B30:B32"/>
    <mergeCell ref="C30:C32"/>
    <mergeCell ref="D30:D32"/>
    <mergeCell ref="E30:E32"/>
    <mergeCell ref="F30:F32"/>
    <mergeCell ref="G30:G32"/>
    <mergeCell ref="L30:L32"/>
    <mergeCell ref="Q30:Q32"/>
    <mergeCell ref="R30:R32"/>
    <mergeCell ref="CB22:CB25"/>
    <mergeCell ref="CC22:CC25"/>
    <mergeCell ref="CD22:CD25"/>
    <mergeCell ref="CE22:CE25"/>
    <mergeCell ref="W22:W25"/>
    <mergeCell ref="X22:X25"/>
    <mergeCell ref="AE26:AE29"/>
    <mergeCell ref="AF26:AF29"/>
    <mergeCell ref="AG26:AG29"/>
    <mergeCell ref="AH26:AH29"/>
    <mergeCell ref="AI26:AI29"/>
    <mergeCell ref="Z26:Z29"/>
    <mergeCell ref="AA26:AA29"/>
    <mergeCell ref="AB26:AB29"/>
    <mergeCell ref="AC26:AC29"/>
    <mergeCell ref="AD26:AD29"/>
    <mergeCell ref="CD26:CD29"/>
    <mergeCell ref="CE26:CE29"/>
    <mergeCell ref="CC26:CC29"/>
    <mergeCell ref="AB22:AB25"/>
    <mergeCell ref="W26:W29"/>
    <mergeCell ref="X26:X29"/>
    <mergeCell ref="U22:U25"/>
    <mergeCell ref="V22:V25"/>
    <mergeCell ref="G26:G29"/>
    <mergeCell ref="H26:H29"/>
    <mergeCell ref="I26:I29"/>
    <mergeCell ref="J26:J29"/>
    <mergeCell ref="K26:K29"/>
    <mergeCell ref="L26:L29"/>
    <mergeCell ref="M26:M29"/>
    <mergeCell ref="N26:N29"/>
    <mergeCell ref="O26:O29"/>
    <mergeCell ref="U26:U29"/>
    <mergeCell ref="V26:V29"/>
    <mergeCell ref="BZ22:BZ25"/>
    <mergeCell ref="CA22:CA25"/>
    <mergeCell ref="AK22:AK25"/>
    <mergeCell ref="AC22:AC25"/>
    <mergeCell ref="AD22:AD25"/>
    <mergeCell ref="AE22:AE25"/>
    <mergeCell ref="AF22:AF25"/>
    <mergeCell ref="AG22:AG25"/>
    <mergeCell ref="F26:F29"/>
    <mergeCell ref="Q22:Q25"/>
    <mergeCell ref="R22:R25"/>
    <mergeCell ref="S22:S25"/>
    <mergeCell ref="T22:T25"/>
    <mergeCell ref="S26:S29"/>
    <mergeCell ref="T26:T29"/>
    <mergeCell ref="A26:A29"/>
    <mergeCell ref="B26:B29"/>
    <mergeCell ref="C26:C29"/>
    <mergeCell ref="D26:D29"/>
    <mergeCell ref="E26:E29"/>
    <mergeCell ref="P22:P25"/>
    <mergeCell ref="J22:J25"/>
    <mergeCell ref="K22:K25"/>
    <mergeCell ref="L22:L25"/>
    <mergeCell ref="M22:M25"/>
    <mergeCell ref="N22:N25"/>
    <mergeCell ref="O22:O25"/>
    <mergeCell ref="P26:P29"/>
    <mergeCell ref="Q26:Q29"/>
    <mergeCell ref="R26:R29"/>
    <mergeCell ref="AK19:AK20"/>
    <mergeCell ref="O19:O20"/>
    <mergeCell ref="P19:P20"/>
    <mergeCell ref="Q19:Q20"/>
    <mergeCell ref="AG19:AG20"/>
    <mergeCell ref="AH19:AH20"/>
    <mergeCell ref="AI19:AI20"/>
    <mergeCell ref="AJ19:AJ20"/>
    <mergeCell ref="A22:A25"/>
    <mergeCell ref="B22:B25"/>
    <mergeCell ref="C22:C25"/>
    <mergeCell ref="D22:D25"/>
    <mergeCell ref="E22:E25"/>
    <mergeCell ref="F22:F25"/>
    <mergeCell ref="G22:G25"/>
    <mergeCell ref="H22:H25"/>
    <mergeCell ref="I22:I25"/>
    <mergeCell ref="AB19:AB20"/>
    <mergeCell ref="AH22:AH25"/>
    <mergeCell ref="AI22:AI25"/>
    <mergeCell ref="AJ22:AJ25"/>
    <mergeCell ref="Y22:Y25"/>
    <mergeCell ref="Z22:Z25"/>
    <mergeCell ref="AA22:AA25"/>
    <mergeCell ref="B91:L91"/>
    <mergeCell ref="A89:W89"/>
    <mergeCell ref="BM15:BY17"/>
    <mergeCell ref="E12:F12"/>
    <mergeCell ref="AL18:BB18"/>
    <mergeCell ref="V19:V20"/>
    <mergeCell ref="X19:X20"/>
    <mergeCell ref="W19:W20"/>
    <mergeCell ref="AQ19:AR19"/>
    <mergeCell ref="AS19:AT19"/>
    <mergeCell ref="AU19:AX19"/>
    <mergeCell ref="AY19:BB19"/>
    <mergeCell ref="Y19:Y20"/>
    <mergeCell ref="Z19:Z20"/>
    <mergeCell ref="AA19:AA20"/>
    <mergeCell ref="J19:K19"/>
    <mergeCell ref="AL19:AL20"/>
    <mergeCell ref="B15:X15"/>
    <mergeCell ref="A15:A20"/>
    <mergeCell ref="Y15:BL17"/>
    <mergeCell ref="AE19:AE20"/>
    <mergeCell ref="AF19:AF20"/>
    <mergeCell ref="M19:M20"/>
    <mergeCell ref="N19:N20"/>
    <mergeCell ref="E11:F11"/>
    <mergeCell ref="BZ15:CE19"/>
    <mergeCell ref="Y18:AK18"/>
    <mergeCell ref="BI18:BI20"/>
    <mergeCell ref="B16:H19"/>
    <mergeCell ref="I16:L18"/>
    <mergeCell ref="M16:P18"/>
    <mergeCell ref="Q16:X18"/>
    <mergeCell ref="BC19:BE19"/>
    <mergeCell ref="BF19:BH19"/>
    <mergeCell ref="BC18:BH18"/>
    <mergeCell ref="AM19:AM20"/>
    <mergeCell ref="AN19:AN20"/>
    <mergeCell ref="AO19:AO20"/>
    <mergeCell ref="AD19:AD20"/>
    <mergeCell ref="I19:I20"/>
    <mergeCell ref="BW18:BY19"/>
    <mergeCell ref="BR18:BS19"/>
    <mergeCell ref="BO18:BQ19"/>
    <mergeCell ref="BT18:BT20"/>
    <mergeCell ref="L19:L20"/>
    <mergeCell ref="BU18:BU20"/>
    <mergeCell ref="AP19:AP20"/>
    <mergeCell ref="BV18:BV20"/>
    <mergeCell ref="BM18:BM20"/>
    <mergeCell ref="BN18:BN20"/>
    <mergeCell ref="BJ18:BL18"/>
    <mergeCell ref="BJ19:BL19"/>
    <mergeCell ref="R19:S19"/>
    <mergeCell ref="T19:T20"/>
    <mergeCell ref="U19:U20"/>
    <mergeCell ref="H33:H37"/>
    <mergeCell ref="I33:I37"/>
    <mergeCell ref="J33:J37"/>
    <mergeCell ref="K33:K37"/>
    <mergeCell ref="L33:L37"/>
    <mergeCell ref="M33:M37"/>
    <mergeCell ref="N33:N37"/>
    <mergeCell ref="O33:O37"/>
    <mergeCell ref="P33:P37"/>
    <mergeCell ref="Q33:Q37"/>
    <mergeCell ref="R33:R37"/>
    <mergeCell ref="S33:S37"/>
    <mergeCell ref="T33:T37"/>
    <mergeCell ref="U33:U37"/>
    <mergeCell ref="V33:V37"/>
    <mergeCell ref="AC19:AC20"/>
    <mergeCell ref="AF33:AF37"/>
    <mergeCell ref="CC33:CC37"/>
    <mergeCell ref="CD33:CD37"/>
    <mergeCell ref="CE33:CE37"/>
    <mergeCell ref="BZ38:BZ46"/>
    <mergeCell ref="CA38:CA46"/>
    <mergeCell ref="CB38:CB46"/>
    <mergeCell ref="CC38:CC46"/>
    <mergeCell ref="CD38:CD46"/>
    <mergeCell ref="CE38:CE46"/>
    <mergeCell ref="BZ33:BZ37"/>
    <mergeCell ref="AG33:AG37"/>
    <mergeCell ref="AH33:AH37"/>
    <mergeCell ref="AI33:AI37"/>
    <mergeCell ref="AJ33:AJ37"/>
    <mergeCell ref="AK33:AK37"/>
    <mergeCell ref="W33:W37"/>
    <mergeCell ref="X33:X37"/>
    <mergeCell ref="Y33:Y37"/>
    <mergeCell ref="Z33:Z37"/>
    <mergeCell ref="AA33:AA37"/>
    <mergeCell ref="AB33:AB37"/>
    <mergeCell ref="AC33:AC37"/>
    <mergeCell ref="AD33:AD37"/>
    <mergeCell ref="AE33:AE37"/>
    <mergeCell ref="P38:P46"/>
    <mergeCell ref="Q38:Q46"/>
    <mergeCell ref="R38:R46"/>
    <mergeCell ref="S38:S46"/>
    <mergeCell ref="T38:T46"/>
    <mergeCell ref="U38:U46"/>
    <mergeCell ref="V38:V46"/>
    <mergeCell ref="AF38:AF46"/>
    <mergeCell ref="AG38:AG46"/>
    <mergeCell ref="AH38:AH46"/>
    <mergeCell ref="AI38:AI46"/>
    <mergeCell ref="AJ38:AJ46"/>
    <mergeCell ref="AK38:AK46"/>
    <mergeCell ref="W38:W46"/>
    <mergeCell ref="X38:X46"/>
    <mergeCell ref="AA38:AA46"/>
    <mergeCell ref="AB38:AB46"/>
    <mergeCell ref="Y38:Y46"/>
    <mergeCell ref="Z38:Z46"/>
    <mergeCell ref="AC38:AC46"/>
    <mergeCell ref="AD38:AD46"/>
    <mergeCell ref="AE38:AE46"/>
    <mergeCell ref="A48:A50"/>
    <mergeCell ref="B48:B50"/>
    <mergeCell ref="C48:C50"/>
    <mergeCell ref="D48:D50"/>
    <mergeCell ref="E48:E50"/>
    <mergeCell ref="F48:F50"/>
    <mergeCell ref="G48:G50"/>
    <mergeCell ref="Y48:Y50"/>
    <mergeCell ref="Z48:Z50"/>
    <mergeCell ref="R48:R50"/>
    <mergeCell ref="S48:S50"/>
    <mergeCell ref="U48:U50"/>
    <mergeCell ref="V48:V50"/>
    <mergeCell ref="W48:W50"/>
    <mergeCell ref="X48:X50"/>
    <mergeCell ref="J48:J50"/>
    <mergeCell ref="K48:K50"/>
    <mergeCell ref="L48:L50"/>
    <mergeCell ref="M48:M50"/>
    <mergeCell ref="N48:N50"/>
    <mergeCell ref="O48:O50"/>
    <mergeCell ref="P48:P50"/>
    <mergeCell ref="Q48:Q50"/>
    <mergeCell ref="T48:T50"/>
    <mergeCell ref="AA48:AA50"/>
    <mergeCell ref="AB48:AB50"/>
    <mergeCell ref="AC48:AC50"/>
    <mergeCell ref="AD48:AD50"/>
    <mergeCell ref="AE48:AE50"/>
    <mergeCell ref="AF48:AF50"/>
    <mergeCell ref="AG48:AG50"/>
    <mergeCell ref="AH48:AH50"/>
    <mergeCell ref="AI48:AI50"/>
    <mergeCell ref="CC48:CC50"/>
    <mergeCell ref="CD48:CD50"/>
    <mergeCell ref="CE48:CE50"/>
    <mergeCell ref="A51:A52"/>
    <mergeCell ref="B51:B52"/>
    <mergeCell ref="C51:C52"/>
    <mergeCell ref="D51:D52"/>
    <mergeCell ref="E51:E52"/>
    <mergeCell ref="F51:F52"/>
    <mergeCell ref="G51:G52"/>
    <mergeCell ref="H51:H52"/>
    <mergeCell ref="I51:I52"/>
    <mergeCell ref="J51:J52"/>
    <mergeCell ref="K51:K52"/>
    <mergeCell ref="L51:L52"/>
    <mergeCell ref="N51:N52"/>
    <mergeCell ref="M51:M52"/>
    <mergeCell ref="O51:O52"/>
    <mergeCell ref="AJ48:AJ50"/>
    <mergeCell ref="AK48:AK50"/>
    <mergeCell ref="H48:H50"/>
    <mergeCell ref="P51:P52"/>
    <mergeCell ref="Q51:Q52"/>
    <mergeCell ref="I48:I50"/>
    <mergeCell ref="R51:R52"/>
    <mergeCell ref="S51:S52"/>
    <mergeCell ref="T51:T52"/>
    <mergeCell ref="U51:U52"/>
    <mergeCell ref="V51:V52"/>
    <mergeCell ref="W51:W52"/>
    <mergeCell ref="X51:X52"/>
    <mergeCell ref="BZ51:BZ52"/>
    <mergeCell ref="CA51:CA52"/>
    <mergeCell ref="CC51:CC52"/>
    <mergeCell ref="CD51:CD52"/>
    <mergeCell ref="CE51:CE52"/>
    <mergeCell ref="Y51:Y52"/>
    <mergeCell ref="Z51:Z52"/>
    <mergeCell ref="AA51:AA52"/>
    <mergeCell ref="AB51:AB52"/>
    <mergeCell ref="AC51:AC52"/>
    <mergeCell ref="AK51:AK52"/>
    <mergeCell ref="AD51:AD52"/>
    <mergeCell ref="AE51:AE52"/>
    <mergeCell ref="AF51:AF52"/>
    <mergeCell ref="AG51:AG52"/>
    <mergeCell ref="AH51:AH52"/>
    <mergeCell ref="AI51:AI52"/>
    <mergeCell ref="AJ51:AJ52"/>
    <mergeCell ref="CB51:CB52"/>
    <mergeCell ref="CB48:CB50"/>
    <mergeCell ref="CA33:CA37"/>
    <mergeCell ref="CB33:CB37"/>
    <mergeCell ref="BZ48:BZ50"/>
    <mergeCell ref="CA48:CA50"/>
    <mergeCell ref="A53:A54"/>
    <mergeCell ref="B53:B54"/>
    <mergeCell ref="C53:C54"/>
    <mergeCell ref="D53:D54"/>
    <mergeCell ref="E53:E54"/>
    <mergeCell ref="F53:F54"/>
    <mergeCell ref="G53:G54"/>
    <mergeCell ref="H53:H54"/>
    <mergeCell ref="I53:I54"/>
    <mergeCell ref="J53:J54"/>
    <mergeCell ref="K53:K54"/>
    <mergeCell ref="L53:L54"/>
    <mergeCell ref="M53:M54"/>
    <mergeCell ref="N53:N54"/>
    <mergeCell ref="O53:O54"/>
    <mergeCell ref="P53:P54"/>
    <mergeCell ref="Q53:Q54"/>
    <mergeCell ref="R53:R54"/>
    <mergeCell ref="S53:S54"/>
    <mergeCell ref="T53:T54"/>
    <mergeCell ref="U53:U54"/>
    <mergeCell ref="V53:V54"/>
    <mergeCell ref="W53:W54"/>
    <mergeCell ref="X53:X54"/>
    <mergeCell ref="Y53:Y54"/>
    <mergeCell ref="Z53:Z54"/>
    <mergeCell ref="AA53:AA54"/>
    <mergeCell ref="AK53:AK54"/>
    <mergeCell ref="AB53:AB54"/>
    <mergeCell ref="AC53:AC54"/>
    <mergeCell ref="AD53:AD54"/>
    <mergeCell ref="AE53:AE54"/>
    <mergeCell ref="AF53:AF54"/>
    <mergeCell ref="AG53:AG54"/>
    <mergeCell ref="AH53:AH54"/>
    <mergeCell ref="AI53:AI54"/>
    <mergeCell ref="AJ53:AJ54"/>
  </mergeCells>
  <pageMargins left="0.51181102362204722" right="0.51181102362204722" top="0.78740157480314965" bottom="0.78740157480314965" header="0.31496062992125984" footer="0.31496062992125984"/>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SEFIN CONTRATAÇÕES OUT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Bruno Melo</cp:lastModifiedBy>
  <cp:lastPrinted>2017-01-12T16:09:07Z</cp:lastPrinted>
  <dcterms:created xsi:type="dcterms:W3CDTF">2013-10-11T22:10:57Z</dcterms:created>
  <dcterms:modified xsi:type="dcterms:W3CDTF">2026-01-04T16:03:17Z</dcterms:modified>
</cp:coreProperties>
</file>