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57"/>
  </bookViews>
  <sheets>
    <sheet name="SASDH LICITAÇÕES JUL 2021" sheetId="1" r:id="rId1"/>
  </sheets>
  <definedNames>
    <definedName name="OLE_LINK1" localSheetId="0">'SASDH LICITAÇÕES JUL 2021'!#REF!</definedName>
  </definedNames>
  <calcPr calcId="145621"/>
</workbook>
</file>

<file path=xl/calcChain.xml><?xml version="1.0" encoding="utf-8"?>
<calcChain xmlns="http://schemas.openxmlformats.org/spreadsheetml/2006/main">
  <c r="AG91" i="1" l="1"/>
  <c r="AF91" i="1"/>
  <c r="AE91" i="1"/>
  <c r="AD91" i="1"/>
  <c r="AC91" i="1"/>
  <c r="AB91" i="1"/>
  <c r="K91" i="1"/>
  <c r="AG23" i="1"/>
  <c r="AG22" i="1"/>
  <c r="AF90" i="1" l="1"/>
  <c r="AF68" i="1"/>
  <c r="AF65" i="1"/>
  <c r="AF21" i="1"/>
  <c r="AF84" i="1"/>
  <c r="AF38" i="1"/>
  <c r="AF35" i="1"/>
  <c r="AF52" i="1"/>
  <c r="AF60" i="1"/>
  <c r="AF61" i="1"/>
  <c r="AF78" i="1"/>
  <c r="AF73" i="1"/>
  <c r="AF54" i="1"/>
  <c r="AF67" i="1"/>
  <c r="AF37" i="1"/>
  <c r="AF75" i="1"/>
  <c r="AF89" i="1"/>
  <c r="AF31" i="1"/>
  <c r="AF69" i="1"/>
  <c r="AF41" i="1"/>
  <c r="AF57" i="1"/>
  <c r="AF86" i="1"/>
  <c r="AF82" i="1"/>
  <c r="AF83" i="1"/>
  <c r="AF30" i="1"/>
  <c r="AF27" i="1"/>
  <c r="AF64" i="1"/>
  <c r="AF23" i="1" l="1"/>
  <c r="AG51" i="1"/>
  <c r="AF51" i="1"/>
  <c r="AF50" i="1"/>
  <c r="AG50" i="1" s="1"/>
  <c r="AF62" i="1" l="1"/>
  <c r="AG20" i="1" l="1"/>
  <c r="AG21" i="1"/>
  <c r="AG25" i="1"/>
  <c r="AG27" i="1"/>
  <c r="AG30" i="1"/>
  <c r="AG31" i="1"/>
  <c r="AG34" i="1"/>
  <c r="AG36" i="1"/>
  <c r="AG37" i="1"/>
  <c r="AG39" i="1"/>
  <c r="AG41" i="1"/>
  <c r="AG42" i="1"/>
  <c r="AG43" i="1"/>
  <c r="AG46" i="1"/>
  <c r="AG47" i="1"/>
  <c r="AG48" i="1"/>
  <c r="AG49" i="1"/>
  <c r="AG52" i="1"/>
  <c r="AG53" i="1"/>
  <c r="AG54" i="1"/>
  <c r="AG55" i="1"/>
  <c r="AG56" i="1"/>
  <c r="AG57" i="1"/>
  <c r="AG62" i="1"/>
  <c r="AG64" i="1"/>
  <c r="AG65" i="1"/>
  <c r="AG66" i="1"/>
  <c r="AG90" i="1"/>
  <c r="AF24" i="1" l="1"/>
  <c r="AG24" i="1" s="1"/>
  <c r="AF26" i="1" l="1"/>
  <c r="AG26" i="1" s="1"/>
  <c r="AF45" i="1"/>
  <c r="AG45" i="1" s="1"/>
  <c r="AF44" i="1"/>
  <c r="AG44" i="1" s="1"/>
  <c r="AF33" i="1"/>
  <c r="AG33" i="1" s="1"/>
  <c r="AF22" i="1" l="1"/>
  <c r="AG35" i="1" l="1"/>
  <c r="AG38" i="1"/>
  <c r="AF40" i="1"/>
  <c r="AG40" i="1" s="1"/>
  <c r="AG60" i="1"/>
  <c r="AF58" i="1"/>
  <c r="AG58" i="1" s="1"/>
  <c r="AF59" i="1"/>
  <c r="AG59" i="1" s="1"/>
  <c r="AF32" i="1"/>
  <c r="AG32" i="1" s="1"/>
  <c r="T56" i="1"/>
</calcChain>
</file>

<file path=xl/sharedStrings.xml><?xml version="1.0" encoding="utf-8"?>
<sst xmlns="http://schemas.openxmlformats.org/spreadsheetml/2006/main" count="1634" uniqueCount="482">
  <si>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</si>
  <si>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</si>
  <si>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</si>
  <si>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</si>
  <si>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</si>
  <si>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</si>
  <si>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</si>
  <si>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</si>
  <si>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</si>
  <si>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</si>
  <si>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</si>
  <si>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</si>
  <si>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</si>
  <si>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</si>
  <si>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</si>
  <si>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</si>
  <si>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</si>
  <si>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</si>
  <si>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</si>
  <si>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</si>
  <si>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</si>
  <si>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</si>
  <si>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</si>
  <si>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</si>
  <si>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</si>
  <si>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</si>
  <si>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</si>
  <si>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</si>
  <si>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</si>
  <si>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</si>
  <si>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</si>
  <si>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</si>
  <si>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</si>
  <si>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</si>
  <si>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</si>
  <si>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</si>
  <si>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</si>
  <si>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</si>
  <si>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</si>
  <si>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</si>
  <si>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</si>
  <si>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</si>
  <si>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</si>
  <si>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</si>
  <si>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</si>
  <si>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</si>
  <si>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</si>
  <si>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</si>
  <si>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</si>
  <si>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</si>
  <si>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</si>
  <si>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</si>
  <si>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</si>
  <si>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</si>
  <si>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</si>
  <si>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</si>
  <si>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</si>
  <si>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</si>
  <si>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Manual de Referência - Anexos IV, VI, VII e VIII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</si>
  <si>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</si>
  <si>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</si>
  <si>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</si>
  <si>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</si>
  <si>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</si>
  <si>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</si>
  <si>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</si>
  <si>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</si>
  <si>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Processo nº 176/2016</t>
  </si>
  <si>
    <t>PREGÃO PRESENCIAL Nº 083/2016</t>
  </si>
  <si>
    <t>076/2016</t>
  </si>
  <si>
    <t>10.737.867/0001-88</t>
  </si>
  <si>
    <t>SEMCAS</t>
  </si>
  <si>
    <t>14.294.326/0001-83</t>
  </si>
  <si>
    <t>Empresa especializada na prestação de serviços terceirizados de apoio administrtaivo e operaçional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</si>
  <si>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</si>
  <si>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</si>
  <si>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</si>
  <si>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</si>
  <si>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</si>
  <si>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Locação de veículo - moto</t>
  </si>
  <si>
    <t>PREGÃO PRESENCIAL Nº 102/2015</t>
  </si>
  <si>
    <t>Processo nº 282/2015</t>
  </si>
  <si>
    <t>004/2016</t>
  </si>
  <si>
    <t>LEONARDO DO NASCIMENTO MONTEIRO</t>
  </si>
  <si>
    <t>004.990.242-30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</si>
  <si>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</si>
  <si>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</si>
  <si>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</si>
  <si>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</si>
  <si>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</si>
  <si>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</si>
  <si>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</si>
  <si>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</si>
  <si>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</si>
  <si>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</si>
  <si>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</si>
  <si>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</si>
  <si>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005/2016</t>
  </si>
  <si>
    <t>PAMELA DIANA MAIA DE ARAUJO</t>
  </si>
  <si>
    <t>002.176.232-55</t>
  </si>
  <si>
    <t>R.S.FREITAS</t>
  </si>
  <si>
    <t>LOCAÇÃO DE VEICULO</t>
  </si>
  <si>
    <t>006/2017</t>
  </si>
  <si>
    <t>EQUIPAMENTOS DE INFORMÁTICA /COMPUTADORES</t>
  </si>
  <si>
    <t>PREGÃO Nº 0565/2016</t>
  </si>
  <si>
    <t>PROCESSO Nº0011689-7/2016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</si>
  <si>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</si>
  <si>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</si>
  <si>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</si>
  <si>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</si>
  <si>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</si>
  <si>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</si>
  <si>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</si>
  <si>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</si>
  <si>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</si>
  <si>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</si>
  <si>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>PROCESSO Nº 381/2014</t>
  </si>
  <si>
    <t>PREGÃO Nº 020/2014</t>
  </si>
  <si>
    <t>008/2015</t>
  </si>
  <si>
    <t>07.112.520/0001-35</t>
  </si>
  <si>
    <t>PROCESSO Nº 023389-77/2017</t>
  </si>
  <si>
    <t>PREGÃO Nº 596/2017</t>
  </si>
  <si>
    <t>REFEIÇOES PREPARADAS</t>
  </si>
  <si>
    <t>045/2019</t>
  </si>
  <si>
    <t>COOPERVEL</t>
  </si>
  <si>
    <t>13.052.004/0001-65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</si>
  <si>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</si>
  <si>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</si>
  <si>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</si>
  <si>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</si>
  <si>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</si>
  <si>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</si>
  <si>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</si>
  <si>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</si>
  <si>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</si>
  <si>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SEDHIPA</t>
  </si>
  <si>
    <t>045/2018.</t>
  </si>
  <si>
    <t>-</t>
  </si>
  <si>
    <t>07.190.927/0001-80</t>
  </si>
  <si>
    <t>J. F. R. CONSTRUÇÕES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</si>
  <si>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</si>
  <si>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</si>
  <si>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</si>
  <si>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</si>
  <si>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</si>
  <si>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</si>
  <si>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</si>
  <si>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</si>
  <si>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</si>
  <si>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</si>
  <si>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</si>
  <si>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</si>
  <si>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</si>
  <si>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</si>
  <si>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</si>
  <si>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</si>
  <si>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</si>
  <si>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</si>
  <si>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</si>
  <si>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</si>
  <si>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</si>
  <si>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</si>
  <si>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 xml:space="preserve">GAMA CONSTRUÇOES </t>
  </si>
  <si>
    <t xml:space="preserve">PROCESSO Nº </t>
  </si>
  <si>
    <t>PREGÃO ELETRONICO Nº 131.726/2019</t>
  </si>
  <si>
    <t>MANUTENÇÃO PREDIAL</t>
  </si>
  <si>
    <t>075/2019</t>
  </si>
  <si>
    <t>.09.374.006/0001-01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</si>
  <si>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</si>
  <si>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</si>
  <si>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</si>
  <si>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</si>
  <si>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</si>
  <si>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</si>
  <si>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</si>
  <si>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 xml:space="preserve">DISPENSA LICITAÇÃO </t>
  </si>
  <si>
    <t>114/2019</t>
  </si>
  <si>
    <t>05.608.779/0001-47</t>
  </si>
  <si>
    <t xml:space="preserve">AGUIA AZUL </t>
  </si>
  <si>
    <t>PROCESSO Nº 046/2019</t>
  </si>
  <si>
    <t xml:space="preserve">PEÇA PARA MANUTENÇÃO DE VEICULOS </t>
  </si>
  <si>
    <t>92/2019</t>
  </si>
  <si>
    <t>05.391.917/0001-88</t>
  </si>
  <si>
    <t>4.4.90.39.00</t>
  </si>
  <si>
    <t xml:space="preserve">PREGÃO PRESENCIAL Nº 004/2019 </t>
  </si>
  <si>
    <t>PROCESSO Nº 033/2019</t>
  </si>
  <si>
    <t>PREGÃO Nº 428/2018</t>
  </si>
  <si>
    <t>101  e 117</t>
  </si>
  <si>
    <t>C R M REPRESENTAÇOES E SERVIÇOS LTDA - EPP</t>
  </si>
  <si>
    <t>136/2019</t>
  </si>
  <si>
    <t xml:space="preserve">ARRAS ADMINISTRADORA DE BENS IMOVEIS 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</si>
  <si>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</si>
  <si>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</si>
  <si>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</si>
  <si>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</si>
  <si>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</si>
  <si>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>63.600.449/0001-00</t>
  </si>
  <si>
    <t>PROCESSO ADMINISTRATIVO SEDHIPA  Nº 45949</t>
  </si>
  <si>
    <t>028/2016</t>
  </si>
  <si>
    <t>SEDIHPA</t>
  </si>
  <si>
    <t xml:space="preserve">   </t>
  </si>
  <si>
    <t>001/2017</t>
  </si>
  <si>
    <t>044/2020</t>
  </si>
  <si>
    <t xml:space="preserve">INSTITUTO EUVALDO LODI </t>
  </si>
  <si>
    <t>045/2020</t>
  </si>
  <si>
    <t xml:space="preserve">CENTRO DE INTEGRAÇÃO </t>
  </si>
  <si>
    <t>PROCESSO Nº 305/2019</t>
  </si>
  <si>
    <t>CHAMAMENTO PÚBLICO PARA CREDENCIAMENTO Nº 002/2020CEL/PMRB</t>
  </si>
  <si>
    <t>101 e 117</t>
  </si>
  <si>
    <t>SASDH</t>
  </si>
  <si>
    <t>CONSTRUTORA J.R</t>
  </si>
  <si>
    <t>PROCESSO Nº 300/2019</t>
  </si>
  <si>
    <t>TOMADA DE PREÇO Nº19/2019</t>
  </si>
  <si>
    <t>046/2020</t>
  </si>
  <si>
    <t>13.479.997/0001-56</t>
  </si>
  <si>
    <t>4.4.90.51.00</t>
  </si>
  <si>
    <t xml:space="preserve">SENAC  </t>
  </si>
  <si>
    <t>062/2019</t>
  </si>
  <si>
    <t>064/2019</t>
  </si>
  <si>
    <t>113/2019</t>
  </si>
  <si>
    <t>PROCESSO                                         Nº 15/SASDH/2019</t>
  </si>
  <si>
    <t xml:space="preserve">CURSOS DE CAPACITAÇÃO </t>
  </si>
  <si>
    <t>PROCESSO                                         Nº 15/SASDH/2020</t>
  </si>
  <si>
    <t>03.636.146/0001-16</t>
  </si>
  <si>
    <t>03.636.146/0001-17</t>
  </si>
  <si>
    <t>CONSTRUCOES E OBRAS</t>
  </si>
  <si>
    <t xml:space="preserve">REVITALIZAÇÃO DE PREDIOS </t>
  </si>
  <si>
    <t xml:space="preserve">                                                                                                </t>
  </si>
  <si>
    <t xml:space="preserve">EGS CONSTRUÇOES                  </t>
  </si>
  <si>
    <t xml:space="preserve">17.708.828/0001-62                     </t>
  </si>
  <si>
    <t>TOMADA DE PREÇO Nº07/2019</t>
  </si>
  <si>
    <t>PROCESSO Nº 102/2019</t>
  </si>
  <si>
    <t xml:space="preserve"> R.S FREITAS JUCA - ME </t>
  </si>
  <si>
    <t>003/2017</t>
  </si>
  <si>
    <t>092/2019</t>
  </si>
  <si>
    <t>PREGÃO PRESENCIAL Nº026/2017</t>
  </si>
  <si>
    <t>PROCESSO Nº 085/2017</t>
  </si>
  <si>
    <t xml:space="preserve">LOCAÇÃO DE IMPRESSORAS  </t>
  </si>
  <si>
    <t xml:space="preserve">MANUTENÇÃO  DE VEICULOS </t>
  </si>
  <si>
    <t xml:space="preserve">REAJUSTE </t>
  </si>
  <si>
    <t xml:space="preserve"> </t>
  </si>
  <si>
    <t xml:space="preserve">AC SERVIÇOS ALIMENTAÇÃO  - RESTAURANTE POPULAR </t>
  </si>
  <si>
    <t>042/2020</t>
  </si>
  <si>
    <t xml:space="preserve">R &amp; N LIMA </t>
  </si>
  <si>
    <t>089/2020</t>
  </si>
  <si>
    <t>063/2019</t>
  </si>
  <si>
    <t xml:space="preserve">CURSOS PROFISSIONALIZANTES </t>
  </si>
  <si>
    <t>PELICULA FUMÊ</t>
  </si>
  <si>
    <t xml:space="preserve">PASSAGENS TERRESTRES </t>
  </si>
  <si>
    <t>PROCESSO N° 014/SASDH/19</t>
  </si>
  <si>
    <t xml:space="preserve">INEXIBILIDADE DE LICITAÇÃO    </t>
  </si>
  <si>
    <t>PROCESSO N° 001/2020</t>
  </si>
  <si>
    <t>PREGÃO N° 097/2019</t>
  </si>
  <si>
    <t>01.022.483.0001/24</t>
  </si>
  <si>
    <t>PROCESSO N°045/2020</t>
  </si>
  <si>
    <t>PREGÃO Nº 147/2020</t>
  </si>
  <si>
    <t>03.383.410/0001.57</t>
  </si>
  <si>
    <t xml:space="preserve">CRM REPRESENTAÇOES </t>
  </si>
  <si>
    <t>053/2020</t>
  </si>
  <si>
    <t>055/2020</t>
  </si>
  <si>
    <t xml:space="preserve">ISAO </t>
  </si>
  <si>
    <t>054/2020</t>
  </si>
  <si>
    <t>EFFORTE</t>
  </si>
  <si>
    <t>049/2020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</si>
  <si>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</si>
  <si>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</si>
  <si>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</si>
  <si>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</si>
  <si>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</si>
  <si>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</si>
  <si>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JOAO ALVES</t>
  </si>
  <si>
    <t>135/2019</t>
  </si>
  <si>
    <t>021.778.972-20</t>
  </si>
  <si>
    <t>17.189.998/0001/17</t>
  </si>
  <si>
    <t>07.909.967/0001-30</t>
  </si>
  <si>
    <t>14.009.721/000177</t>
  </si>
  <si>
    <t>101, 117 e 126</t>
  </si>
  <si>
    <t>3.3.90..39.00</t>
  </si>
  <si>
    <t>REAJUSTE / PRAZO</t>
  </si>
  <si>
    <t xml:space="preserve">PRAZO </t>
  </si>
  <si>
    <t>101,117 e 126</t>
  </si>
  <si>
    <t>PROCESSO N° 016//2019</t>
  </si>
  <si>
    <t>PREGÃO N°094/2018</t>
  </si>
  <si>
    <t>PROCESSO N° 358/2019</t>
  </si>
  <si>
    <t>PREGÃO N° 016/2020</t>
  </si>
  <si>
    <t>PREGÃO N°016/2020</t>
  </si>
  <si>
    <t>PROCESSO N° 005/2020</t>
  </si>
  <si>
    <t>PREGÃO N° 005/2020</t>
  </si>
  <si>
    <t>PROCESSO N°  327/2019</t>
  </si>
  <si>
    <t>PRESTAÇÃO DE CONTAS MENSAL - EXERCÍCIO 2021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</si>
  <si>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</si>
  <si>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</si>
  <si>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</si>
  <si>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</si>
  <si>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</si>
  <si>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</si>
  <si>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>PROCESSO Nº 278/2017</t>
  </si>
  <si>
    <t>PREGÃO PRESENCIAL N120/2017</t>
  </si>
  <si>
    <t xml:space="preserve">AGENCIAMENTO DE VIAGENS </t>
  </si>
  <si>
    <t>002/2019</t>
  </si>
  <si>
    <t>012/2020</t>
  </si>
  <si>
    <t>Executado até o exercício anterior 2020</t>
  </si>
  <si>
    <t xml:space="preserve"> Executado no Exercício 2021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</si>
  <si>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</si>
  <si>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</si>
  <si>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</si>
  <si>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</si>
  <si>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</si>
  <si>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</si>
  <si>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</si>
  <si>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</si>
  <si>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</si>
  <si>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</si>
  <si>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PROCESSO N°  176/2016</t>
  </si>
  <si>
    <t>PREGÃO N° 083/2016</t>
  </si>
  <si>
    <t>F R OLIVEIRA</t>
  </si>
  <si>
    <t>10/737.867/0001-88</t>
  </si>
  <si>
    <t>E. G. SILVA CONSTRUÇÕES E COMERCIO</t>
  </si>
  <si>
    <t>17.706.828/0001-62</t>
  </si>
  <si>
    <t>A. A. SOUZA  - EIRELI</t>
  </si>
  <si>
    <t>029/2021</t>
  </si>
  <si>
    <t>33.873.300/0001-34</t>
  </si>
  <si>
    <t>030/2021</t>
  </si>
  <si>
    <t>PROCESSO N°  001/2021</t>
  </si>
  <si>
    <t>PREGÃO N° 106/2019</t>
  </si>
  <si>
    <t>ACRETEC INDUSTRIA</t>
  </si>
  <si>
    <t>04.039.966/0001-11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</si>
  <si>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</si>
  <si>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</si>
  <si>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</si>
  <si>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</si>
  <si>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</si>
  <si>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</si>
  <si>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</si>
  <si>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</si>
  <si>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</si>
  <si>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</si>
  <si>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07.190.927/0001-81</t>
  </si>
  <si>
    <t>3.3.90.39.01</t>
  </si>
  <si>
    <t>003/2016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</si>
  <si>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</si>
  <si>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</si>
  <si>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</si>
  <si>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</si>
  <si>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</si>
  <si>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</si>
  <si>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</si>
  <si>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</si>
  <si>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</si>
  <si>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</si>
  <si>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</si>
  <si>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</si>
  <si>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</si>
  <si>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</si>
  <si>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</si>
  <si>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</si>
  <si>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</si>
  <si>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</si>
  <si>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</si>
  <si>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</si>
  <si>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</si>
  <si>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</si>
  <si>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</si>
  <si>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</si>
  <si>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</si>
  <si>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</si>
  <si>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</si>
  <si>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</si>
  <si>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</si>
  <si>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</si>
  <si>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</si>
  <si>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</si>
  <si>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</si>
  <si>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</si>
  <si>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</si>
  <si>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</si>
  <si>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</si>
  <si>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</si>
  <si>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</si>
  <si>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</si>
  <si>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</si>
  <si>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</si>
  <si>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</si>
  <si>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</si>
  <si>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</si>
  <si>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</si>
  <si>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</si>
  <si>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</si>
  <si>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</si>
  <si>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</si>
  <si>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</si>
  <si>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</si>
  <si>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</si>
  <si>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</si>
  <si>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</si>
  <si>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J. G. CHASSOT - EPP</t>
  </si>
  <si>
    <t>PROCESSO N°  265/2020</t>
  </si>
  <si>
    <t>PREGÃO N° 049/2020</t>
  </si>
  <si>
    <t>016/2021</t>
  </si>
  <si>
    <t>01.353.640/0001-48</t>
  </si>
  <si>
    <t>.56</t>
  </si>
  <si>
    <t>010/2021</t>
  </si>
  <si>
    <t>MS SERVIÇO, COMERCIO E REPRESENTAÇOES</t>
  </si>
  <si>
    <t>22.172.177/0001-08</t>
  </si>
  <si>
    <t>PROCESSO N°  155/2020</t>
  </si>
  <si>
    <t>PREGÃO N° 032/2020</t>
  </si>
  <si>
    <t>.57</t>
  </si>
  <si>
    <t>MATERIAL DE CONSUMO</t>
  </si>
  <si>
    <t>015/2021</t>
  </si>
  <si>
    <t xml:space="preserve">RAIMUNDO NONATO  DAS NEVES FILHO  </t>
  </si>
  <si>
    <t>34.702.431/0001-11</t>
  </si>
  <si>
    <t>08.805.247/0001-98</t>
  </si>
  <si>
    <t>014/2021</t>
  </si>
  <si>
    <t>.58</t>
  </si>
  <si>
    <t>011/2021</t>
  </si>
  <si>
    <t>T. C. OLIVEIRA</t>
  </si>
  <si>
    <t>33.297.274/0001-43</t>
  </si>
  <si>
    <t>.59</t>
  </si>
  <si>
    <t>KELLE DE MELO OLIVEIRA</t>
  </si>
  <si>
    <t>29.422.974/0001-45</t>
  </si>
  <si>
    <t>017/2021</t>
  </si>
  <si>
    <t>.60</t>
  </si>
  <si>
    <t>17.337.136/0001-95</t>
  </si>
  <si>
    <t>PROCESSO N° 327/2019</t>
  </si>
  <si>
    <t>092/2020</t>
  </si>
  <si>
    <t>.61</t>
  </si>
  <si>
    <t>.62</t>
  </si>
  <si>
    <t xml:space="preserve">J S COMERCIO </t>
  </si>
  <si>
    <t>009/2021</t>
  </si>
  <si>
    <t>11.338.721/0001-22</t>
  </si>
  <si>
    <t>E C O MOURA</t>
  </si>
  <si>
    <t>28.572.074/0001-11</t>
  </si>
  <si>
    <t>007/2021</t>
  </si>
  <si>
    <t xml:space="preserve">PROCESSO N° 155/2020  </t>
  </si>
  <si>
    <t>IF LOCAÇÕES DE IMOVEIS - EIRELI</t>
  </si>
  <si>
    <t>34.625.024/0001-58</t>
  </si>
  <si>
    <t>PROCESSO N°  025/2017</t>
  </si>
  <si>
    <t>.63</t>
  </si>
  <si>
    <t>.64</t>
  </si>
  <si>
    <t>.65</t>
  </si>
  <si>
    <t>018/2021</t>
  </si>
  <si>
    <t xml:space="preserve">SB DISTRIBUIDORA </t>
  </si>
  <si>
    <t>00.415.832/0001-79</t>
  </si>
  <si>
    <t>03.082.817/0001-45</t>
  </si>
  <si>
    <t>PREGÃO Nº 016/2020</t>
  </si>
  <si>
    <t>PROCESSO Nº 358/2019</t>
  </si>
  <si>
    <t>.66</t>
  </si>
  <si>
    <t>.67</t>
  </si>
  <si>
    <t>.68</t>
  </si>
  <si>
    <t>039/2016</t>
  </si>
  <si>
    <t>SUPER FRIO</t>
  </si>
  <si>
    <t>14.064.495/0001-27</t>
  </si>
  <si>
    <t>PROCESSO N°  010/2016</t>
  </si>
  <si>
    <t>PREGÃO N° 034/2016</t>
  </si>
  <si>
    <t>3.390.30.00</t>
  </si>
  <si>
    <t>05/07/218</t>
  </si>
  <si>
    <t>42..000,00</t>
  </si>
  <si>
    <t>LATERAÇÃO</t>
  </si>
  <si>
    <t>100/2021</t>
  </si>
  <si>
    <t>PREGÃO N° 151/2019</t>
  </si>
  <si>
    <t>PROCESSO N°  035/2020</t>
  </si>
  <si>
    <t xml:space="preserve">J. O. NASCIMENTO </t>
  </si>
  <si>
    <t>14.009.721/000178</t>
  </si>
  <si>
    <t>005/2021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</si>
  <si>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</si>
  <si>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</si>
  <si>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</si>
  <si>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</si>
  <si>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</si>
  <si>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</si>
  <si>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</si>
  <si>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</si>
  <si>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</si>
  <si>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</si>
  <si>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r>
      <t xml:space="preserve">IDENTIFICAÇÃO DO ÓRGÃO/ENTIDADE: </t>
    </r>
    <r>
      <rPr>
        <b/>
        <sz val="11"/>
        <color theme="1"/>
        <rFont val="Arial"/>
        <family val="2"/>
      </rPr>
      <t>SECRETARIA DE ASSISTENCIA SOCIAL E DIREITOS HUMANOS - SASDH</t>
    </r>
  </si>
  <si>
    <r>
      <t xml:space="preserve">MÊS/ANO: </t>
    </r>
    <r>
      <rPr>
        <b/>
        <sz val="11"/>
        <color theme="1"/>
        <rFont val="Arial"/>
        <family val="2"/>
      </rPr>
      <t>JANEIRO A MAIO/2021</t>
    </r>
  </si>
  <si>
    <t>TOTAL</t>
  </si>
  <si>
    <r>
      <t xml:space="preserve">DATA DA ÚLTIMA ATUALIZAÇÃO: </t>
    </r>
    <r>
      <rPr>
        <b/>
        <sz val="11"/>
        <color theme="1"/>
        <rFont val="Arial"/>
        <family val="2"/>
      </rPr>
      <t>31/05/2021</t>
    </r>
  </si>
  <si>
    <r>
      <t xml:space="preserve">Nome do responsável pela elaboração: </t>
    </r>
    <r>
      <rPr>
        <b/>
        <sz val="10"/>
        <color theme="1"/>
        <rFont val="Arial"/>
        <family val="2"/>
      </rPr>
      <t>Ailton José Blazute Braga</t>
    </r>
  </si>
  <si>
    <r>
      <t xml:space="preserve">Nome do Responsável pelo Órgão/Entidade: </t>
    </r>
    <r>
      <rPr>
        <b/>
        <sz val="10"/>
        <color theme="1"/>
        <rFont val="Arial"/>
        <family val="2"/>
      </rPr>
      <t xml:space="preserve">Marfisa de Lima Galvão </t>
    </r>
  </si>
  <si>
    <t>Nº do Convênio/ Contrato</t>
  </si>
  <si>
    <t>POIDER EXECUTIVO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</si>
</sst>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4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4" fontId="2" fillId="0" borderId="0" xfId="1" applyFont="1" applyFill="1" applyAlignment="1">
      <alignment vertical="center"/>
    </xf>
    <xf numFmtId="44" fontId="2" fillId="0" borderId="0" xfId="1" applyFont="1" applyFill="1" applyBorder="1" applyAlignment="1">
      <alignment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6" fillId="0" borderId="15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44" fontId="6" fillId="0" borderId="7" xfId="1" applyFont="1" applyFill="1" applyBorder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vertical="center"/>
    </xf>
    <xf numFmtId="44" fontId="7" fillId="0" borderId="1" xfId="1" applyFont="1" applyFill="1" applyBorder="1" applyAlignment="1">
      <alignment horizontal="center" vertical="center" wrapText="1"/>
    </xf>
    <xf numFmtId="44" fontId="6" fillId="0" borderId="8" xfId="1" applyFont="1" applyFill="1" applyBorder="1" applyAlignment="1">
      <alignment horizontal="center" vertical="center" wrapText="1"/>
    </xf>
    <xf numFmtId="44" fontId="7" fillId="0" borderId="10" xfId="1" applyFont="1" applyFill="1" applyBorder="1" applyAlignment="1">
      <alignment horizontal="center" vertical="center" wrapText="1"/>
    </xf>
    <xf numFmtId="44" fontId="7" fillId="0" borderId="11" xfId="1" applyFont="1" applyFill="1" applyBorder="1" applyAlignment="1">
      <alignment horizontal="center" vertical="center" wrapText="1"/>
    </xf>
    <xf numFmtId="44" fontId="7" fillId="0" borderId="4" xfId="1" applyFont="1" applyFill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 wrapText="1"/>
    </xf>
    <xf numFmtId="44" fontId="7" fillId="0" borderId="3" xfId="1" applyFont="1" applyFill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0</xdr:row>
      <xdr:rowOff>57150</xdr:rowOff>
    </xdr:from>
    <xdr:to>
      <xdr:col>1</xdr:col>
      <xdr:colOff>790575</xdr:colOff>
      <xdr:row>2</xdr:row>
      <xdr:rowOff>133350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571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zoomScaleNormal="100" zoomScaleSheetLayoutView="20" workbookViewId="0">
      <selection activeCell="H8" sqref="H8"/>
    </sheetView>
  </sheetViews>
  <sheetFormatPr defaultRowHeight="12.75" x14ac:dyDescent="0.25"/>
  <cols>
    <col min="1" max="1" width="6.85546875" style="23" customWidth="1"/>
    <col min="2" max="2" width="30.5703125" style="23" bestFit="1" customWidth="1"/>
    <col min="3" max="3" width="33.28515625" style="23" bestFit="1" customWidth="1"/>
    <col min="4" max="4" width="11.7109375" style="23" customWidth="1"/>
    <col min="5" max="5" width="5" style="23" bestFit="1" customWidth="1"/>
    <col min="6" max="6" width="41" style="26" customWidth="1"/>
    <col min="7" max="7" width="10.140625" style="24" customWidth="1"/>
    <col min="8" max="8" width="53.5703125" style="72" customWidth="1"/>
    <col min="9" max="9" width="20.140625" style="26" customWidth="1"/>
    <col min="10" max="10" width="13.85546875" style="23" customWidth="1"/>
    <col min="11" max="11" width="16.85546875" style="87" bestFit="1" customWidth="1"/>
    <col min="12" max="12" width="13" style="23" customWidth="1"/>
    <col min="13" max="13" width="10.140625" style="23" bestFit="1" customWidth="1"/>
    <col min="14" max="14" width="11.42578125" style="23" bestFit="1" customWidth="1"/>
    <col min="15" max="15" width="13.42578125" style="23" bestFit="1" customWidth="1"/>
    <col min="16" max="16" width="12.5703125" style="24" customWidth="1"/>
    <col min="17" max="17" width="19.85546875" style="23" customWidth="1"/>
    <col min="18" max="18" width="13.5703125" style="92" bestFit="1" customWidth="1"/>
    <col min="19" max="19" width="12.42578125" style="23" bestFit="1" customWidth="1"/>
    <col min="20" max="20" width="8.85546875" style="23" customWidth="1"/>
    <col min="21" max="21" width="10.28515625" style="23" bestFit="1" customWidth="1"/>
    <col min="22" max="22" width="12.28515625" style="23" customWidth="1"/>
    <col min="23" max="23" width="19.28515625" style="26" bestFit="1" customWidth="1"/>
    <col min="24" max="24" width="10.140625" style="23" bestFit="1" customWidth="1"/>
    <col min="25" max="25" width="11.42578125" style="23" bestFit="1" customWidth="1"/>
    <col min="26" max="26" width="10.28515625" style="23" bestFit="1" customWidth="1"/>
    <col min="27" max="27" width="10" style="23" bestFit="1" customWidth="1"/>
    <col min="28" max="28" width="12.140625" style="92" bestFit="1" customWidth="1"/>
    <col min="29" max="29" width="10" style="92" bestFit="1" customWidth="1"/>
    <col min="30" max="30" width="20.42578125" style="92" bestFit="1" customWidth="1"/>
    <col min="31" max="31" width="17.28515625" style="92" customWidth="1"/>
    <col min="32" max="32" width="15.85546875" style="92" bestFit="1" customWidth="1"/>
    <col min="33" max="33" width="17.28515625" style="92" bestFit="1" customWidth="1"/>
    <col min="34" max="16384" width="9.140625" style="23"/>
  </cols>
  <sheetData>
    <row r="1" spans="1:33" s="27" customFormat="1" ht="15" x14ac:dyDescent="0.25">
      <c r="F1" s="58"/>
      <c r="G1" s="28"/>
      <c r="H1" s="73"/>
      <c r="K1" s="78"/>
      <c r="P1" s="28"/>
      <c r="R1" s="78"/>
      <c r="W1" s="58"/>
      <c r="AB1" s="78"/>
      <c r="AC1" s="78"/>
      <c r="AD1" s="78"/>
      <c r="AE1" s="78"/>
      <c r="AF1" s="78"/>
      <c r="AG1" s="78"/>
    </row>
    <row r="2" spans="1:33" s="27" customFormat="1" ht="15" x14ac:dyDescent="0.25">
      <c r="F2" s="58"/>
      <c r="G2" s="28"/>
      <c r="H2" s="73"/>
      <c r="K2" s="78"/>
      <c r="P2" s="28"/>
      <c r="R2" s="78"/>
      <c r="W2" s="58"/>
      <c r="AB2" s="78"/>
      <c r="AC2" s="78"/>
      <c r="AD2" s="78"/>
      <c r="AE2" s="78"/>
      <c r="AF2" s="78"/>
      <c r="AG2" s="78"/>
    </row>
    <row r="3" spans="1:33" s="27" customFormat="1" ht="15" x14ac:dyDescent="0.25">
      <c r="F3" s="58"/>
      <c r="G3" s="28"/>
      <c r="H3" s="73"/>
      <c r="K3" s="78"/>
      <c r="P3" s="28"/>
      <c r="R3" s="78"/>
      <c r="W3" s="58"/>
      <c r="AB3" s="78"/>
      <c r="AC3" s="78"/>
      <c r="AD3" s="78"/>
      <c r="AE3" s="78"/>
      <c r="AF3" s="78"/>
      <c r="AG3" s="78"/>
    </row>
    <row r="4" spans="1:33" s="27" customFormat="1" ht="15" x14ac:dyDescent="0.25">
      <c r="A4" s="28" t="s">
        <v>481</v>
      </c>
      <c r="F4" s="58"/>
      <c r="G4" s="28"/>
      <c r="H4" s="73"/>
      <c r="K4" s="78"/>
      <c r="P4" s="28"/>
      <c r="R4" s="78"/>
      <c r="W4" s="58"/>
      <c r="AB4" s="78"/>
      <c r="AC4" s="78"/>
      <c r="AD4" s="78"/>
      <c r="AE4" s="78"/>
      <c r="AF4" s="78"/>
      <c r="AG4" s="78"/>
    </row>
    <row r="5" spans="1:33" s="27" customFormat="1" ht="15" x14ac:dyDescent="0.25">
      <c r="F5" s="58"/>
      <c r="G5" s="28"/>
      <c r="H5" s="73"/>
      <c r="K5" s="78"/>
      <c r="P5" s="28"/>
      <c r="R5" s="78"/>
      <c r="W5" s="58"/>
      <c r="AB5" s="78"/>
      <c r="AC5" s="78"/>
      <c r="AD5" s="78"/>
      <c r="AE5" s="78"/>
      <c r="AF5" s="78"/>
      <c r="AG5" s="78"/>
    </row>
    <row r="6" spans="1:33" s="27" customFormat="1" ht="15" x14ac:dyDescent="0.25">
      <c r="A6" s="28" t="s">
        <v>289</v>
      </c>
      <c r="F6" s="58"/>
      <c r="G6" s="28"/>
      <c r="H6" s="73"/>
      <c r="K6" s="78"/>
      <c r="P6" s="28"/>
      <c r="R6" s="78"/>
      <c r="W6" s="58"/>
      <c r="AB6" s="78"/>
      <c r="AC6" s="78"/>
      <c r="AD6" s="78"/>
      <c r="AE6" s="78"/>
      <c r="AF6" s="78"/>
      <c r="AG6" s="78"/>
    </row>
    <row r="7" spans="1:33" s="27" customFormat="1" ht="15" x14ac:dyDescent="0.25">
      <c r="A7" s="27" t="s">
        <v>59</v>
      </c>
      <c r="F7" s="58"/>
      <c r="G7" s="28"/>
      <c r="H7" s="73"/>
      <c r="K7" s="78"/>
      <c r="P7" s="28"/>
      <c r="R7" s="78"/>
      <c r="W7" s="58"/>
      <c r="AB7" s="78"/>
      <c r="AC7" s="78"/>
      <c r="AD7" s="78"/>
      <c r="AE7" s="78"/>
      <c r="AF7" s="78"/>
      <c r="AG7" s="78"/>
    </row>
    <row r="8" spans="1:33" s="27" customFormat="1" ht="15" x14ac:dyDescent="0.25">
      <c r="A8" s="27" t="s">
        <v>58</v>
      </c>
      <c r="F8" s="58"/>
      <c r="G8" s="28"/>
      <c r="H8" s="73"/>
      <c r="K8" s="78"/>
      <c r="P8" s="28"/>
      <c r="R8" s="78"/>
      <c r="W8" s="58"/>
      <c r="AB8" s="78"/>
      <c r="AC8" s="78"/>
      <c r="AD8" s="78"/>
      <c r="AE8" s="78"/>
      <c r="AF8" s="78"/>
      <c r="AG8" s="78"/>
    </row>
    <row r="9" spans="1:33" s="27" customFormat="1" ht="15" x14ac:dyDescent="0.25">
      <c r="F9" s="58"/>
      <c r="G9" s="28"/>
      <c r="H9" s="73"/>
      <c r="K9" s="78"/>
      <c r="P9" s="28"/>
      <c r="R9" s="78"/>
      <c r="W9" s="58"/>
      <c r="AB9" s="78"/>
      <c r="AC9" s="78"/>
      <c r="AD9" s="78"/>
      <c r="AE9" s="78"/>
      <c r="AF9" s="78"/>
      <c r="AG9" s="78"/>
    </row>
    <row r="10" spans="1:33" s="27" customFormat="1" ht="15" x14ac:dyDescent="0.25">
      <c r="A10" s="27" t="s">
        <v>474</v>
      </c>
      <c r="F10" s="58"/>
      <c r="G10" s="28"/>
      <c r="H10" s="73"/>
      <c r="K10" s="78"/>
      <c r="P10" s="28"/>
      <c r="R10" s="78"/>
      <c r="W10" s="58"/>
      <c r="AB10" s="78"/>
      <c r="AC10" s="78"/>
      <c r="AD10" s="78"/>
      <c r="AE10" s="78"/>
      <c r="AF10" s="78"/>
      <c r="AG10" s="78"/>
    </row>
    <row r="11" spans="1:33" s="27" customFormat="1" ht="15" x14ac:dyDescent="0.25">
      <c r="A11" s="27" t="s">
        <v>475</v>
      </c>
      <c r="F11" s="58"/>
      <c r="G11" s="28"/>
      <c r="H11" s="73"/>
      <c r="K11" s="78"/>
      <c r="P11" s="28"/>
      <c r="R11" s="78"/>
      <c r="W11" s="58"/>
      <c r="AB11" s="78"/>
      <c r="AC11" s="78"/>
      <c r="AD11" s="78"/>
      <c r="AE11" s="78"/>
      <c r="AF11" s="78"/>
      <c r="AG11" s="78"/>
    </row>
    <row r="12" spans="1:33" s="27" customFormat="1" ht="15" x14ac:dyDescent="0.25">
      <c r="A12" s="27" t="s">
        <v>477</v>
      </c>
      <c r="F12" s="58"/>
      <c r="G12" s="28"/>
      <c r="H12" s="73"/>
      <c r="K12" s="78"/>
      <c r="P12" s="28"/>
      <c r="R12" s="78"/>
      <c r="W12" s="58"/>
      <c r="AB12" s="78"/>
      <c r="AC12" s="78"/>
      <c r="AD12" s="78"/>
      <c r="AE12" s="78"/>
      <c r="AF12" s="78"/>
      <c r="AG12" s="78"/>
    </row>
    <row r="13" spans="1:33" s="27" customFormat="1" ht="15" x14ac:dyDescent="0.25">
      <c r="F13" s="58"/>
      <c r="G13" s="28"/>
      <c r="H13" s="73"/>
      <c r="K13" s="78"/>
      <c r="P13" s="28"/>
      <c r="R13" s="78"/>
      <c r="W13" s="58"/>
      <c r="AB13" s="78"/>
      <c r="AC13" s="78"/>
      <c r="AD13" s="78"/>
      <c r="AE13" s="78"/>
      <c r="AF13" s="78"/>
      <c r="AG13" s="78"/>
    </row>
    <row r="14" spans="1:33" s="27" customFormat="1" ht="15.75" thickBot="1" x14ac:dyDescent="0.3">
      <c r="A14" s="29" t="s">
        <v>294</v>
      </c>
      <c r="B14" s="30"/>
      <c r="C14" s="30"/>
      <c r="D14" s="30"/>
      <c r="E14" s="30"/>
      <c r="F14" s="59"/>
      <c r="G14" s="66"/>
      <c r="H14" s="74"/>
      <c r="I14" s="30"/>
      <c r="J14" s="30"/>
      <c r="K14" s="79"/>
      <c r="L14" s="30"/>
      <c r="M14" s="30"/>
      <c r="N14" s="30"/>
      <c r="O14" s="30"/>
      <c r="P14" s="66"/>
      <c r="Q14" s="30"/>
      <c r="R14" s="79"/>
      <c r="S14" s="30"/>
      <c r="T14" s="30"/>
      <c r="U14" s="30"/>
      <c r="V14" s="30"/>
      <c r="W14" s="59"/>
      <c r="X14" s="30"/>
      <c r="Y14" s="30"/>
      <c r="Z14" s="30"/>
      <c r="AA14" s="30"/>
      <c r="AB14" s="79"/>
      <c r="AC14" s="79"/>
      <c r="AD14" s="79"/>
      <c r="AE14" s="79"/>
      <c r="AF14" s="79"/>
      <c r="AG14" s="78"/>
    </row>
    <row r="15" spans="1:33" x14ac:dyDescent="0.25">
      <c r="A15" s="38" t="s">
        <v>51</v>
      </c>
      <c r="B15" s="39" t="s">
        <v>20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98"/>
    </row>
    <row r="16" spans="1:33" x14ac:dyDescent="0.25">
      <c r="A16" s="40"/>
      <c r="B16" s="31"/>
      <c r="C16" s="31"/>
      <c r="D16" s="31"/>
      <c r="E16" s="31"/>
      <c r="F16" s="31"/>
      <c r="G16" s="31" t="s">
        <v>48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 t="s">
        <v>49</v>
      </c>
      <c r="U16" s="31"/>
      <c r="V16" s="31"/>
      <c r="W16" s="31"/>
      <c r="X16" s="31"/>
      <c r="Y16" s="31"/>
      <c r="Z16" s="31"/>
      <c r="AA16" s="31"/>
      <c r="AB16" s="31"/>
      <c r="AC16" s="31"/>
      <c r="AD16" s="99" t="s">
        <v>50</v>
      </c>
      <c r="AE16" s="99"/>
      <c r="AF16" s="99"/>
      <c r="AG16" s="100"/>
    </row>
    <row r="17" spans="1:33" ht="38.25" x14ac:dyDescent="0.25">
      <c r="A17" s="40"/>
      <c r="B17" s="1" t="s">
        <v>6</v>
      </c>
      <c r="C17" s="1" t="s">
        <v>7</v>
      </c>
      <c r="D17" s="1" t="s">
        <v>0</v>
      </c>
      <c r="E17" s="1" t="s">
        <v>1</v>
      </c>
      <c r="F17" s="1" t="s">
        <v>2</v>
      </c>
      <c r="G17" s="32" t="s">
        <v>8</v>
      </c>
      <c r="H17" s="1" t="s">
        <v>3</v>
      </c>
      <c r="I17" s="1" t="s">
        <v>19</v>
      </c>
      <c r="J17" s="1" t="s">
        <v>9</v>
      </c>
      <c r="K17" s="80" t="s">
        <v>46</v>
      </c>
      <c r="L17" s="1" t="s">
        <v>14</v>
      </c>
      <c r="M17" s="1" t="s">
        <v>13</v>
      </c>
      <c r="N17" s="1" t="s">
        <v>12</v>
      </c>
      <c r="O17" s="1" t="s">
        <v>4</v>
      </c>
      <c r="P17" s="1" t="s">
        <v>480</v>
      </c>
      <c r="Q17" s="1" t="s">
        <v>52</v>
      </c>
      <c r="R17" s="80" t="s">
        <v>53</v>
      </c>
      <c r="S17" s="1" t="s">
        <v>5</v>
      </c>
      <c r="T17" s="1" t="s">
        <v>10</v>
      </c>
      <c r="U17" s="1" t="s">
        <v>9</v>
      </c>
      <c r="V17" s="1" t="s">
        <v>14</v>
      </c>
      <c r="W17" s="1" t="s">
        <v>11</v>
      </c>
      <c r="X17" s="1" t="s">
        <v>13</v>
      </c>
      <c r="Y17" s="1" t="s">
        <v>12</v>
      </c>
      <c r="Z17" s="1" t="s">
        <v>15</v>
      </c>
      <c r="AA17" s="1" t="s">
        <v>16</v>
      </c>
      <c r="AB17" s="80" t="s">
        <v>17</v>
      </c>
      <c r="AC17" s="80" t="s">
        <v>18</v>
      </c>
      <c r="AD17" s="80" t="s">
        <v>21</v>
      </c>
      <c r="AE17" s="101" t="s">
        <v>301</v>
      </c>
      <c r="AF17" s="80" t="s">
        <v>302</v>
      </c>
      <c r="AG17" s="102" t="s">
        <v>303</v>
      </c>
    </row>
    <row r="18" spans="1:33" ht="13.5" thickBot="1" x14ac:dyDescent="0.3">
      <c r="A18" s="41"/>
      <c r="B18" s="42" t="s">
        <v>22</v>
      </c>
      <c r="C18" s="42" t="s">
        <v>23</v>
      </c>
      <c r="D18" s="43" t="s">
        <v>45</v>
      </c>
      <c r="E18" s="42" t="s">
        <v>24</v>
      </c>
      <c r="F18" s="42" t="s">
        <v>25</v>
      </c>
      <c r="G18" s="43" t="s">
        <v>26</v>
      </c>
      <c r="H18" s="42" t="s">
        <v>27</v>
      </c>
      <c r="I18" s="42" t="s">
        <v>28</v>
      </c>
      <c r="J18" s="42" t="s">
        <v>29</v>
      </c>
      <c r="K18" s="81" t="s">
        <v>30</v>
      </c>
      <c r="L18" s="42" t="s">
        <v>31</v>
      </c>
      <c r="M18" s="42" t="s">
        <v>32</v>
      </c>
      <c r="N18" s="42" t="s">
        <v>33</v>
      </c>
      <c r="O18" s="42" t="s">
        <v>34</v>
      </c>
      <c r="P18" s="42" t="s">
        <v>35</v>
      </c>
      <c r="Q18" s="42" t="s">
        <v>36</v>
      </c>
      <c r="R18" s="81" t="s">
        <v>47</v>
      </c>
      <c r="S18" s="42" t="s">
        <v>37</v>
      </c>
      <c r="T18" s="42" t="s">
        <v>54</v>
      </c>
      <c r="U18" s="42" t="s">
        <v>38</v>
      </c>
      <c r="V18" s="42" t="s">
        <v>39</v>
      </c>
      <c r="W18" s="42" t="s">
        <v>40</v>
      </c>
      <c r="X18" s="42" t="s">
        <v>41</v>
      </c>
      <c r="Y18" s="42" t="s">
        <v>42</v>
      </c>
      <c r="Z18" s="42" t="s">
        <v>43</v>
      </c>
      <c r="AA18" s="42" t="s">
        <v>55</v>
      </c>
      <c r="AB18" s="81" t="s">
        <v>44</v>
      </c>
      <c r="AC18" s="81" t="s">
        <v>56</v>
      </c>
      <c r="AD18" s="81" t="s">
        <v>57</v>
      </c>
      <c r="AE18" s="103" t="s">
        <v>304</v>
      </c>
      <c r="AF18" s="103" t="s">
        <v>305</v>
      </c>
      <c r="AG18" s="104" t="s">
        <v>306</v>
      </c>
    </row>
    <row r="19" spans="1:33" ht="38.25" x14ac:dyDescent="0.25">
      <c r="A19" s="33" t="s">
        <v>340</v>
      </c>
      <c r="B19" s="34" t="s">
        <v>67</v>
      </c>
      <c r="C19" s="34" t="s">
        <v>68</v>
      </c>
      <c r="D19" s="35" t="s">
        <v>60</v>
      </c>
      <c r="E19" s="35" t="s">
        <v>64</v>
      </c>
      <c r="F19" s="61" t="s">
        <v>73</v>
      </c>
      <c r="G19" s="67" t="s">
        <v>69</v>
      </c>
      <c r="H19" s="75" t="s">
        <v>139</v>
      </c>
      <c r="I19" s="34" t="s">
        <v>70</v>
      </c>
      <c r="J19" s="36">
        <v>42569</v>
      </c>
      <c r="K19" s="82">
        <v>21124.49</v>
      </c>
      <c r="L19" s="37">
        <v>11852</v>
      </c>
      <c r="M19" s="36">
        <v>42569</v>
      </c>
      <c r="N19" s="36">
        <v>42933</v>
      </c>
      <c r="O19" s="35">
        <v>101</v>
      </c>
      <c r="P19" s="68" t="s">
        <v>69</v>
      </c>
      <c r="Q19" s="34" t="s">
        <v>71</v>
      </c>
      <c r="R19" s="82" t="s">
        <v>137</v>
      </c>
      <c r="S19" s="34" t="s">
        <v>93</v>
      </c>
      <c r="T19" s="34">
        <v>3</v>
      </c>
      <c r="U19" s="36">
        <v>43846</v>
      </c>
      <c r="V19" s="37">
        <v>12355</v>
      </c>
      <c r="W19" s="61" t="s">
        <v>63</v>
      </c>
      <c r="X19" s="36">
        <v>43939</v>
      </c>
      <c r="Y19" s="36">
        <v>44213</v>
      </c>
      <c r="Z19" s="34" t="s">
        <v>137</v>
      </c>
      <c r="AA19" s="34" t="s">
        <v>137</v>
      </c>
      <c r="AB19" s="82" t="s">
        <v>137</v>
      </c>
      <c r="AC19" s="82" t="s">
        <v>137</v>
      </c>
      <c r="AD19" s="82" t="s">
        <v>137</v>
      </c>
      <c r="AE19" s="105">
        <v>4037.18</v>
      </c>
      <c r="AF19" s="106" t="s">
        <v>137</v>
      </c>
      <c r="AG19" s="107"/>
    </row>
    <row r="20" spans="1:33" x14ac:dyDescent="0.25">
      <c r="A20" s="10" t="s">
        <v>341</v>
      </c>
      <c r="B20" s="3" t="s">
        <v>86</v>
      </c>
      <c r="C20" s="3" t="s">
        <v>66</v>
      </c>
      <c r="D20" s="5" t="s">
        <v>60</v>
      </c>
      <c r="E20" s="5" t="s">
        <v>64</v>
      </c>
      <c r="F20" s="62" t="s">
        <v>74</v>
      </c>
      <c r="G20" s="32" t="s">
        <v>85</v>
      </c>
      <c r="H20" s="60" t="s">
        <v>75</v>
      </c>
      <c r="I20" s="3" t="s">
        <v>72</v>
      </c>
      <c r="J20" s="6">
        <v>42368</v>
      </c>
      <c r="K20" s="22">
        <v>36000</v>
      </c>
      <c r="L20" s="7"/>
      <c r="M20" s="6">
        <v>42368</v>
      </c>
      <c r="N20" s="6">
        <v>42733</v>
      </c>
      <c r="O20" s="5">
        <v>101</v>
      </c>
      <c r="P20" s="1" t="s">
        <v>85</v>
      </c>
      <c r="Q20" s="3" t="s">
        <v>71</v>
      </c>
      <c r="R20" s="22" t="s">
        <v>137</v>
      </c>
      <c r="S20" s="3" t="s">
        <v>93</v>
      </c>
      <c r="T20" s="3">
        <v>4</v>
      </c>
      <c r="U20" s="6">
        <v>43752</v>
      </c>
      <c r="V20" s="7">
        <v>12660</v>
      </c>
      <c r="W20" s="62" t="s">
        <v>63</v>
      </c>
      <c r="X20" s="6">
        <v>44194</v>
      </c>
      <c r="Y20" s="6">
        <v>44558</v>
      </c>
      <c r="Z20" s="3" t="s">
        <v>137</v>
      </c>
      <c r="AA20" s="3" t="s">
        <v>137</v>
      </c>
      <c r="AB20" s="22" t="s">
        <v>137</v>
      </c>
      <c r="AC20" s="22" t="s">
        <v>137</v>
      </c>
      <c r="AD20" s="22" t="s">
        <v>137</v>
      </c>
      <c r="AE20" s="101"/>
      <c r="AF20" s="108"/>
      <c r="AG20" s="83">
        <f t="shared" ref="AG20:AG90" si="0">SUM(AE20+AF20)</f>
        <v>0</v>
      </c>
    </row>
    <row r="21" spans="1:33" x14ac:dyDescent="0.25">
      <c r="A21" s="10" t="s">
        <v>342</v>
      </c>
      <c r="B21" s="3" t="s">
        <v>86</v>
      </c>
      <c r="C21" s="3" t="s">
        <v>66</v>
      </c>
      <c r="D21" s="5" t="s">
        <v>60</v>
      </c>
      <c r="E21" s="5" t="s">
        <v>64</v>
      </c>
      <c r="F21" s="62" t="s">
        <v>76</v>
      </c>
      <c r="G21" s="32" t="s">
        <v>201</v>
      </c>
      <c r="H21" s="60" t="s">
        <v>77</v>
      </c>
      <c r="I21" s="3" t="s">
        <v>78</v>
      </c>
      <c r="J21" s="6">
        <v>42006</v>
      </c>
      <c r="K21" s="22">
        <v>9456</v>
      </c>
      <c r="L21" s="7">
        <v>11764</v>
      </c>
      <c r="M21" s="6">
        <v>44197</v>
      </c>
      <c r="N21" s="6">
        <v>44561</v>
      </c>
      <c r="O21" s="5">
        <v>101</v>
      </c>
      <c r="P21" s="1" t="s">
        <v>201</v>
      </c>
      <c r="Q21" s="3" t="s">
        <v>71</v>
      </c>
      <c r="R21" s="22" t="s">
        <v>137</v>
      </c>
      <c r="S21" s="3" t="s">
        <v>94</v>
      </c>
      <c r="T21" s="3">
        <v>4</v>
      </c>
      <c r="U21" s="6">
        <v>44197</v>
      </c>
      <c r="V21" s="7">
        <v>12953</v>
      </c>
      <c r="W21" s="62" t="s">
        <v>63</v>
      </c>
      <c r="X21" s="6">
        <v>44197</v>
      </c>
      <c r="Y21" s="6">
        <v>44561</v>
      </c>
      <c r="Z21" s="3" t="s">
        <v>137</v>
      </c>
      <c r="AA21" s="3" t="s">
        <v>137</v>
      </c>
      <c r="AB21" s="22">
        <v>1070.48</v>
      </c>
      <c r="AC21" s="22" t="s">
        <v>137</v>
      </c>
      <c r="AD21" s="22" t="s">
        <v>137</v>
      </c>
      <c r="AE21" s="101">
        <v>12845.76</v>
      </c>
      <c r="AF21" s="108">
        <f>1224.62+1224.62+1224.62+1224.62+1224.62+1224.62+1224.62</f>
        <v>8572.34</v>
      </c>
      <c r="AG21" s="83">
        <f t="shared" si="0"/>
        <v>21418.1</v>
      </c>
    </row>
    <row r="22" spans="1:33" x14ac:dyDescent="0.25">
      <c r="A22" s="10" t="s">
        <v>343</v>
      </c>
      <c r="B22" s="3" t="s">
        <v>81</v>
      </c>
      <c r="C22" s="3" t="s">
        <v>80</v>
      </c>
      <c r="D22" s="5" t="s">
        <v>60</v>
      </c>
      <c r="E22" s="5" t="s">
        <v>64</v>
      </c>
      <c r="F22" s="62" t="s">
        <v>79</v>
      </c>
      <c r="G22" s="32" t="s">
        <v>82</v>
      </c>
      <c r="H22" s="60" t="s">
        <v>83</v>
      </c>
      <c r="I22" s="3" t="s">
        <v>84</v>
      </c>
      <c r="J22" s="6">
        <v>42015</v>
      </c>
      <c r="K22" s="22">
        <v>10788</v>
      </c>
      <c r="L22" s="7">
        <v>11725</v>
      </c>
      <c r="M22" s="6">
        <v>42380</v>
      </c>
      <c r="N22" s="6">
        <v>42745</v>
      </c>
      <c r="O22" s="5">
        <v>101</v>
      </c>
      <c r="P22" s="1" t="s">
        <v>82</v>
      </c>
      <c r="Q22" s="3" t="s">
        <v>71</v>
      </c>
      <c r="R22" s="22" t="s">
        <v>137</v>
      </c>
      <c r="S22" s="3" t="s">
        <v>94</v>
      </c>
      <c r="T22" s="3">
        <v>3</v>
      </c>
      <c r="U22" s="6">
        <v>43476</v>
      </c>
      <c r="V22" s="7">
        <v>12472</v>
      </c>
      <c r="W22" s="62" t="s">
        <v>63</v>
      </c>
      <c r="X22" s="6">
        <v>43476</v>
      </c>
      <c r="Y22" s="6">
        <v>43840</v>
      </c>
      <c r="Z22" s="3" t="s">
        <v>137</v>
      </c>
      <c r="AA22" s="3" t="s">
        <v>137</v>
      </c>
      <c r="AB22" s="22" t="s">
        <v>137</v>
      </c>
      <c r="AC22" s="22" t="s">
        <v>137</v>
      </c>
      <c r="AD22" s="22" t="s">
        <v>137</v>
      </c>
      <c r="AE22" s="101"/>
      <c r="AF22" s="108">
        <f>330.04</f>
        <v>330.04</v>
      </c>
      <c r="AG22" s="83">
        <f>SUM(AE22+AF22)</f>
        <v>330.04</v>
      </c>
    </row>
    <row r="23" spans="1:33" x14ac:dyDescent="0.25">
      <c r="A23" s="10" t="s">
        <v>344</v>
      </c>
      <c r="B23" s="3" t="s">
        <v>87</v>
      </c>
      <c r="C23" s="3" t="s">
        <v>88</v>
      </c>
      <c r="D23" s="5" t="s">
        <v>60</v>
      </c>
      <c r="E23" s="5" t="s">
        <v>64</v>
      </c>
      <c r="F23" s="62" t="s">
        <v>89</v>
      </c>
      <c r="G23" s="32" t="s">
        <v>90</v>
      </c>
      <c r="H23" s="60" t="s">
        <v>91</v>
      </c>
      <c r="I23" s="3" t="s">
        <v>92</v>
      </c>
      <c r="J23" s="6">
        <v>42891</v>
      </c>
      <c r="K23" s="22">
        <v>42000</v>
      </c>
      <c r="L23" s="7">
        <v>12125</v>
      </c>
      <c r="M23" s="6">
        <v>42891</v>
      </c>
      <c r="N23" s="6">
        <v>43255</v>
      </c>
      <c r="O23" s="5">
        <v>101</v>
      </c>
      <c r="P23" s="1" t="s">
        <v>90</v>
      </c>
      <c r="Q23" s="5" t="s">
        <v>71</v>
      </c>
      <c r="R23" s="22" t="s">
        <v>137</v>
      </c>
      <c r="S23" s="3" t="s">
        <v>93</v>
      </c>
      <c r="T23" s="3">
        <v>4</v>
      </c>
      <c r="U23" s="6">
        <v>44309</v>
      </c>
      <c r="V23" s="7">
        <v>12832</v>
      </c>
      <c r="W23" s="62" t="s">
        <v>63</v>
      </c>
      <c r="X23" s="6">
        <v>44018</v>
      </c>
      <c r="Y23" s="6">
        <v>44383</v>
      </c>
      <c r="Z23" s="8">
        <v>6.5100000000000005E-2</v>
      </c>
      <c r="AA23" s="3" t="s">
        <v>137</v>
      </c>
      <c r="AB23" s="22"/>
      <c r="AC23" s="22" t="s">
        <v>137</v>
      </c>
      <c r="AD23" s="22" t="s">
        <v>137</v>
      </c>
      <c r="AE23" s="101">
        <v>48496.26</v>
      </c>
      <c r="AF23" s="108">
        <f>4168.76+4168.76+4168.76</f>
        <v>12506.28</v>
      </c>
      <c r="AG23" s="83">
        <f>SUM(AE23+AF23)</f>
        <v>61002.54</v>
      </c>
    </row>
    <row r="24" spans="1:33" x14ac:dyDescent="0.25">
      <c r="A24" s="10" t="s">
        <v>345</v>
      </c>
      <c r="B24" s="3" t="s">
        <v>81</v>
      </c>
      <c r="C24" s="3" t="s">
        <v>80</v>
      </c>
      <c r="D24" s="5" t="s">
        <v>60</v>
      </c>
      <c r="E24" s="5" t="s">
        <v>64</v>
      </c>
      <c r="F24" s="62" t="s">
        <v>79</v>
      </c>
      <c r="G24" s="32" t="s">
        <v>97</v>
      </c>
      <c r="H24" s="60" t="s">
        <v>98</v>
      </c>
      <c r="I24" s="3" t="s">
        <v>99</v>
      </c>
      <c r="J24" s="6">
        <v>42380</v>
      </c>
      <c r="K24" s="22">
        <v>12197.72</v>
      </c>
      <c r="L24" s="7">
        <v>11725</v>
      </c>
      <c r="M24" s="6">
        <v>42380</v>
      </c>
      <c r="N24" s="6">
        <v>42745</v>
      </c>
      <c r="O24" s="5">
        <v>101</v>
      </c>
      <c r="P24" s="1" t="s">
        <v>97</v>
      </c>
      <c r="Q24" s="3" t="s">
        <v>71</v>
      </c>
      <c r="R24" s="22" t="s">
        <v>137</v>
      </c>
      <c r="S24" s="3" t="s">
        <v>94</v>
      </c>
      <c r="T24" s="3">
        <v>3</v>
      </c>
      <c r="U24" s="6">
        <v>43476</v>
      </c>
      <c r="V24" s="7">
        <v>12472</v>
      </c>
      <c r="W24" s="62" t="s">
        <v>63</v>
      </c>
      <c r="X24" s="6">
        <v>43476</v>
      </c>
      <c r="Y24" s="6">
        <v>43840</v>
      </c>
      <c r="Z24" s="3" t="s">
        <v>137</v>
      </c>
      <c r="AA24" s="3" t="s">
        <v>137</v>
      </c>
      <c r="AB24" s="22" t="s">
        <v>137</v>
      </c>
      <c r="AC24" s="22" t="s">
        <v>137</v>
      </c>
      <c r="AD24" s="22" t="s">
        <v>137</v>
      </c>
      <c r="AE24" s="101"/>
      <c r="AF24" s="108">
        <f>387.95</f>
        <v>387.95</v>
      </c>
      <c r="AG24" s="83">
        <f t="shared" si="0"/>
        <v>387.95</v>
      </c>
    </row>
    <row r="25" spans="1:33" ht="25.5" x14ac:dyDescent="0.25">
      <c r="A25" s="10" t="s">
        <v>346</v>
      </c>
      <c r="B25" s="3" t="s">
        <v>105</v>
      </c>
      <c r="C25" s="3" t="s">
        <v>104</v>
      </c>
      <c r="D25" s="5" t="s">
        <v>60</v>
      </c>
      <c r="E25" s="5" t="s">
        <v>64</v>
      </c>
      <c r="F25" s="62" t="s">
        <v>103</v>
      </c>
      <c r="G25" s="32" t="s">
        <v>102</v>
      </c>
      <c r="H25" s="60" t="s">
        <v>100</v>
      </c>
      <c r="I25" s="9" t="s">
        <v>138</v>
      </c>
      <c r="J25" s="6">
        <v>42857</v>
      </c>
      <c r="K25" s="22">
        <v>168000</v>
      </c>
      <c r="L25" s="7">
        <v>12062</v>
      </c>
      <c r="M25" s="6">
        <v>42859</v>
      </c>
      <c r="N25" s="6">
        <v>43224</v>
      </c>
      <c r="O25" s="5">
        <v>101</v>
      </c>
      <c r="P25" s="88" t="s">
        <v>102</v>
      </c>
      <c r="Q25" s="3" t="s">
        <v>71</v>
      </c>
      <c r="R25" s="22" t="s">
        <v>137</v>
      </c>
      <c r="S25" s="3" t="s">
        <v>62</v>
      </c>
      <c r="T25" s="3">
        <v>5</v>
      </c>
      <c r="U25" s="6">
        <v>44308</v>
      </c>
      <c r="V25" s="7">
        <v>13029</v>
      </c>
      <c r="W25" s="62" t="s">
        <v>63</v>
      </c>
      <c r="X25" s="6">
        <v>44138</v>
      </c>
      <c r="Y25" s="6">
        <v>44318</v>
      </c>
      <c r="Z25" s="3" t="s">
        <v>137</v>
      </c>
      <c r="AA25" s="3" t="s">
        <v>137</v>
      </c>
      <c r="AB25" s="22" t="s">
        <v>137</v>
      </c>
      <c r="AC25" s="22" t="s">
        <v>137</v>
      </c>
      <c r="AD25" s="22" t="s">
        <v>137</v>
      </c>
      <c r="AE25" s="101">
        <v>17220</v>
      </c>
      <c r="AF25" s="108"/>
      <c r="AG25" s="83">
        <f t="shared" si="0"/>
        <v>17220</v>
      </c>
    </row>
    <row r="26" spans="1:33" x14ac:dyDescent="0.25">
      <c r="A26" s="10" t="s">
        <v>347</v>
      </c>
      <c r="B26" s="3" t="s">
        <v>114</v>
      </c>
      <c r="C26" s="3" t="s">
        <v>115</v>
      </c>
      <c r="D26" s="5" t="s">
        <v>60</v>
      </c>
      <c r="E26" s="5" t="s">
        <v>61</v>
      </c>
      <c r="F26" s="62" t="s">
        <v>107</v>
      </c>
      <c r="G26" s="32" t="s">
        <v>108</v>
      </c>
      <c r="H26" s="76" t="s">
        <v>106</v>
      </c>
      <c r="I26" s="10" t="s">
        <v>109</v>
      </c>
      <c r="J26" s="6">
        <v>43305</v>
      </c>
      <c r="K26" s="22">
        <v>174322.08</v>
      </c>
      <c r="L26" s="7">
        <v>12375</v>
      </c>
      <c r="M26" s="6">
        <v>43305</v>
      </c>
      <c r="N26" s="6">
        <v>43670</v>
      </c>
      <c r="O26" s="5">
        <v>101</v>
      </c>
      <c r="P26" s="89" t="s">
        <v>136</v>
      </c>
      <c r="Q26" s="3" t="s">
        <v>71</v>
      </c>
      <c r="R26" s="22" t="s">
        <v>137</v>
      </c>
      <c r="S26" s="3" t="s">
        <v>62</v>
      </c>
      <c r="T26" s="3">
        <v>2</v>
      </c>
      <c r="U26" s="6">
        <v>44035</v>
      </c>
      <c r="V26" s="7">
        <v>12845</v>
      </c>
      <c r="W26" s="62" t="s">
        <v>63</v>
      </c>
      <c r="X26" s="6">
        <v>44037</v>
      </c>
      <c r="Y26" s="6">
        <v>44401</v>
      </c>
      <c r="Z26" s="3" t="s">
        <v>137</v>
      </c>
      <c r="AA26" s="3" t="s">
        <v>137</v>
      </c>
      <c r="AB26" s="22" t="s">
        <v>137</v>
      </c>
      <c r="AC26" s="22" t="s">
        <v>137</v>
      </c>
      <c r="AD26" s="22" t="s">
        <v>137</v>
      </c>
      <c r="AE26" s="101"/>
      <c r="AF26" s="108">
        <f>9684.56+8554.69</f>
        <v>18239.25</v>
      </c>
      <c r="AG26" s="83">
        <f t="shared" si="0"/>
        <v>18239.25</v>
      </c>
    </row>
    <row r="27" spans="1:33" x14ac:dyDescent="0.25">
      <c r="A27" s="10" t="s">
        <v>348</v>
      </c>
      <c r="B27" s="3" t="s">
        <v>114</v>
      </c>
      <c r="C27" s="3" t="s">
        <v>112</v>
      </c>
      <c r="D27" s="5" t="s">
        <v>60</v>
      </c>
      <c r="E27" s="5" t="s">
        <v>64</v>
      </c>
      <c r="F27" s="62" t="s">
        <v>107</v>
      </c>
      <c r="G27" s="32" t="s">
        <v>110</v>
      </c>
      <c r="H27" s="76" t="s">
        <v>113</v>
      </c>
      <c r="I27" s="10" t="s">
        <v>111</v>
      </c>
      <c r="J27" s="6">
        <v>43301</v>
      </c>
      <c r="K27" s="22">
        <v>235600.8</v>
      </c>
      <c r="L27" s="7">
        <v>12375</v>
      </c>
      <c r="M27" s="6">
        <v>43305</v>
      </c>
      <c r="N27" s="6">
        <v>43670</v>
      </c>
      <c r="O27" s="5">
        <v>101</v>
      </c>
      <c r="P27" s="32" t="s">
        <v>110</v>
      </c>
      <c r="Q27" s="3" t="s">
        <v>71</v>
      </c>
      <c r="R27" s="22" t="s">
        <v>137</v>
      </c>
      <c r="S27" s="3" t="s">
        <v>62</v>
      </c>
      <c r="T27" s="3">
        <v>2</v>
      </c>
      <c r="U27" s="6">
        <v>44028</v>
      </c>
      <c r="V27" s="7">
        <v>12845</v>
      </c>
      <c r="W27" s="62" t="s">
        <v>63</v>
      </c>
      <c r="X27" s="6">
        <v>44037</v>
      </c>
      <c r="Y27" s="6">
        <v>44401</v>
      </c>
      <c r="Z27" s="3" t="s">
        <v>137</v>
      </c>
      <c r="AA27" s="3" t="s">
        <v>137</v>
      </c>
      <c r="AB27" s="22" t="s">
        <v>137</v>
      </c>
      <c r="AC27" s="22" t="s">
        <v>137</v>
      </c>
      <c r="AD27" s="22" t="s">
        <v>137</v>
      </c>
      <c r="AE27" s="101"/>
      <c r="AF27" s="108">
        <f>3357.52+3357.52+17621.81</f>
        <v>24336.850000000002</v>
      </c>
      <c r="AG27" s="83">
        <f t="shared" si="0"/>
        <v>24336.850000000002</v>
      </c>
    </row>
    <row r="28" spans="1:33" x14ac:dyDescent="0.25">
      <c r="A28" s="10" t="s">
        <v>349</v>
      </c>
      <c r="B28" s="3" t="s">
        <v>445</v>
      </c>
      <c r="C28" s="3" t="s">
        <v>444</v>
      </c>
      <c r="D28" s="5" t="s">
        <v>60</v>
      </c>
      <c r="E28" s="5" t="s">
        <v>64</v>
      </c>
      <c r="F28" s="62" t="s">
        <v>107</v>
      </c>
      <c r="G28" s="32" t="s">
        <v>292</v>
      </c>
      <c r="H28" s="76" t="s">
        <v>113</v>
      </c>
      <c r="I28" s="10" t="s">
        <v>111</v>
      </c>
      <c r="J28" s="6">
        <v>44237</v>
      </c>
      <c r="K28" s="22">
        <v>1995152.04</v>
      </c>
      <c r="L28" s="7"/>
      <c r="M28" s="6">
        <v>44237</v>
      </c>
      <c r="N28" s="6">
        <v>44602</v>
      </c>
      <c r="O28" s="5" t="s">
        <v>208</v>
      </c>
      <c r="P28" s="1" t="s">
        <v>137</v>
      </c>
      <c r="Q28" s="3" t="s">
        <v>71</v>
      </c>
      <c r="R28" s="22" t="s">
        <v>137</v>
      </c>
      <c r="S28" s="3" t="s">
        <v>154</v>
      </c>
      <c r="T28" s="3"/>
      <c r="U28" s="6"/>
      <c r="V28" s="7"/>
      <c r="W28" s="62"/>
      <c r="X28" s="6"/>
      <c r="Y28" s="6"/>
      <c r="Z28" s="3"/>
      <c r="AA28" s="3"/>
      <c r="AB28" s="22"/>
      <c r="AC28" s="22"/>
      <c r="AD28" s="22"/>
      <c r="AE28" s="101"/>
      <c r="AF28" s="108">
        <v>85233.01</v>
      </c>
      <c r="AG28" s="83"/>
    </row>
    <row r="29" spans="1:33" x14ac:dyDescent="0.25">
      <c r="A29" s="10" t="s">
        <v>350</v>
      </c>
      <c r="B29" s="3" t="s">
        <v>445</v>
      </c>
      <c r="C29" s="3" t="s">
        <v>444</v>
      </c>
      <c r="D29" s="5" t="s">
        <v>60</v>
      </c>
      <c r="E29" s="5" t="s">
        <v>64</v>
      </c>
      <c r="F29" s="62" t="s">
        <v>107</v>
      </c>
      <c r="G29" s="32" t="s">
        <v>258</v>
      </c>
      <c r="H29" s="76" t="s">
        <v>113</v>
      </c>
      <c r="I29" s="10" t="s">
        <v>443</v>
      </c>
      <c r="J29" s="6">
        <v>44053</v>
      </c>
      <c r="K29" s="22">
        <v>195597.36</v>
      </c>
      <c r="L29" s="7"/>
      <c r="M29" s="6">
        <v>44053</v>
      </c>
      <c r="N29" s="6">
        <v>44418</v>
      </c>
      <c r="O29" s="5" t="s">
        <v>208</v>
      </c>
      <c r="P29" s="1" t="s">
        <v>137</v>
      </c>
      <c r="Q29" s="3" t="s">
        <v>71</v>
      </c>
      <c r="R29" s="22" t="s">
        <v>137</v>
      </c>
      <c r="S29" s="3" t="s">
        <v>62</v>
      </c>
      <c r="T29" s="3"/>
      <c r="U29" s="6"/>
      <c r="V29" s="7"/>
      <c r="W29" s="62"/>
      <c r="X29" s="6"/>
      <c r="Y29" s="6"/>
      <c r="Z29" s="3"/>
      <c r="AA29" s="3"/>
      <c r="AB29" s="22"/>
      <c r="AC29" s="22"/>
      <c r="AD29" s="22"/>
      <c r="AE29" s="101"/>
      <c r="AF29" s="108">
        <v>69008.78</v>
      </c>
      <c r="AG29" s="83"/>
    </row>
    <row r="30" spans="1:33" ht="25.5" x14ac:dyDescent="0.25">
      <c r="A30" s="10" t="s">
        <v>351</v>
      </c>
      <c r="B30" s="3" t="s">
        <v>116</v>
      </c>
      <c r="C30" s="3" t="s">
        <v>117</v>
      </c>
      <c r="D30" s="5" t="s">
        <v>60</v>
      </c>
      <c r="E30" s="5" t="s">
        <v>64</v>
      </c>
      <c r="F30" s="62" t="s">
        <v>122</v>
      </c>
      <c r="G30" s="32" t="s">
        <v>118</v>
      </c>
      <c r="H30" s="76" t="s">
        <v>241</v>
      </c>
      <c r="I30" s="10" t="s">
        <v>119</v>
      </c>
      <c r="J30" s="6">
        <v>42072</v>
      </c>
      <c r="K30" s="22">
        <v>9900</v>
      </c>
      <c r="L30" s="7" t="s">
        <v>137</v>
      </c>
      <c r="M30" s="6">
        <v>42072</v>
      </c>
      <c r="N30" s="6">
        <v>42437</v>
      </c>
      <c r="O30" s="5">
        <v>101</v>
      </c>
      <c r="P30" s="32" t="s">
        <v>118</v>
      </c>
      <c r="Q30" s="3" t="s">
        <v>131</v>
      </c>
      <c r="R30" s="22" t="s">
        <v>137</v>
      </c>
      <c r="S30" s="3" t="s">
        <v>62</v>
      </c>
      <c r="T30" s="3">
        <v>8</v>
      </c>
      <c r="U30" s="6">
        <v>44173</v>
      </c>
      <c r="V30" s="7">
        <v>12944</v>
      </c>
      <c r="W30" s="62" t="s">
        <v>63</v>
      </c>
      <c r="X30" s="6">
        <v>44174</v>
      </c>
      <c r="Y30" s="6">
        <v>44263</v>
      </c>
      <c r="Z30" s="3" t="s">
        <v>137</v>
      </c>
      <c r="AA30" s="3" t="s">
        <v>137</v>
      </c>
      <c r="AB30" s="22" t="s">
        <v>137</v>
      </c>
      <c r="AC30" s="22" t="s">
        <v>137</v>
      </c>
      <c r="AD30" s="22" t="s">
        <v>137</v>
      </c>
      <c r="AE30" s="101">
        <v>808775.7</v>
      </c>
      <c r="AF30" s="108">
        <f>45483.9+128214.17+94680.18+57928.57+56000.28</f>
        <v>382307.1</v>
      </c>
      <c r="AG30" s="83">
        <f t="shared" si="0"/>
        <v>1191082.7999999998</v>
      </c>
    </row>
    <row r="31" spans="1:33" x14ac:dyDescent="0.25">
      <c r="A31" s="10" t="s">
        <v>352</v>
      </c>
      <c r="B31" s="3" t="s">
        <v>120</v>
      </c>
      <c r="C31" s="3" t="s">
        <v>121</v>
      </c>
      <c r="D31" s="5" t="s">
        <v>60</v>
      </c>
      <c r="E31" s="5" t="s">
        <v>64</v>
      </c>
      <c r="F31" s="62" t="s">
        <v>101</v>
      </c>
      <c r="G31" s="32" t="s">
        <v>123</v>
      </c>
      <c r="H31" s="76" t="s">
        <v>124</v>
      </c>
      <c r="I31" s="10" t="s">
        <v>125</v>
      </c>
      <c r="J31" s="6">
        <v>43283</v>
      </c>
      <c r="K31" s="22">
        <v>25000</v>
      </c>
      <c r="L31" s="7">
        <v>12347</v>
      </c>
      <c r="M31" s="6">
        <v>43283</v>
      </c>
      <c r="N31" s="6">
        <v>43647</v>
      </c>
      <c r="O31" s="5">
        <v>101</v>
      </c>
      <c r="P31" s="32" t="s">
        <v>123</v>
      </c>
      <c r="Q31" s="3" t="s">
        <v>135</v>
      </c>
      <c r="R31" s="22" t="s">
        <v>137</v>
      </c>
      <c r="S31" s="3" t="s">
        <v>62</v>
      </c>
      <c r="T31" s="3">
        <v>4</v>
      </c>
      <c r="U31" s="6">
        <v>44105</v>
      </c>
      <c r="V31" s="7">
        <v>12989</v>
      </c>
      <c r="W31" s="62" t="s">
        <v>239</v>
      </c>
      <c r="X31" s="6">
        <v>44105</v>
      </c>
      <c r="Y31" s="6">
        <v>44379</v>
      </c>
      <c r="Z31" s="3" t="s">
        <v>137</v>
      </c>
      <c r="AA31" s="3" t="s">
        <v>137</v>
      </c>
      <c r="AB31" s="22" t="s">
        <v>240</v>
      </c>
      <c r="AC31" s="22" t="s">
        <v>137</v>
      </c>
      <c r="AD31" s="22" t="s">
        <v>137</v>
      </c>
      <c r="AE31" s="101">
        <v>25200</v>
      </c>
      <c r="AF31" s="108">
        <f>2129.11+2129.11+2129.11+2129.11+2129.11+2129.11</f>
        <v>12774.660000000002</v>
      </c>
      <c r="AG31" s="83">
        <f t="shared" si="0"/>
        <v>37974.660000000003</v>
      </c>
    </row>
    <row r="32" spans="1:33" x14ac:dyDescent="0.25">
      <c r="A32" s="10" t="s">
        <v>353</v>
      </c>
      <c r="B32" s="3" t="s">
        <v>134</v>
      </c>
      <c r="C32" s="3" t="s">
        <v>133</v>
      </c>
      <c r="D32" s="5" t="s">
        <v>60</v>
      </c>
      <c r="E32" s="5" t="s">
        <v>64</v>
      </c>
      <c r="F32" s="62" t="s">
        <v>101</v>
      </c>
      <c r="G32" s="32" t="s">
        <v>128</v>
      </c>
      <c r="H32" s="76" t="s">
        <v>126</v>
      </c>
      <c r="I32" s="10" t="s">
        <v>129</v>
      </c>
      <c r="J32" s="6">
        <v>43412</v>
      </c>
      <c r="K32" s="22">
        <v>18000</v>
      </c>
      <c r="L32" s="7">
        <v>12429</v>
      </c>
      <c r="M32" s="6">
        <v>43412</v>
      </c>
      <c r="N32" s="6">
        <v>43777</v>
      </c>
      <c r="O32" s="5">
        <v>101</v>
      </c>
      <c r="P32" s="32" t="s">
        <v>128</v>
      </c>
      <c r="Q32" s="3" t="s">
        <v>131</v>
      </c>
      <c r="R32" s="22" t="s">
        <v>137</v>
      </c>
      <c r="S32" s="3" t="s">
        <v>62</v>
      </c>
      <c r="T32" s="3">
        <v>1</v>
      </c>
      <c r="U32" s="11">
        <v>43627</v>
      </c>
      <c r="V32" s="7">
        <v>12580</v>
      </c>
      <c r="W32" s="62" t="s">
        <v>295</v>
      </c>
      <c r="X32" s="6">
        <v>44509</v>
      </c>
      <c r="Y32" s="6">
        <v>44508</v>
      </c>
      <c r="Z32" s="3" t="s">
        <v>137</v>
      </c>
      <c r="AA32" s="8">
        <v>4.7699999999999999E-2</v>
      </c>
      <c r="AB32" s="22" t="s">
        <v>137</v>
      </c>
      <c r="AC32" s="22" t="s">
        <v>137</v>
      </c>
      <c r="AD32" s="22" t="s">
        <v>137</v>
      </c>
      <c r="AE32" s="101"/>
      <c r="AF32" s="108">
        <f>1800.69+1800.69</f>
        <v>3601.38</v>
      </c>
      <c r="AG32" s="83">
        <f t="shared" si="0"/>
        <v>3601.38</v>
      </c>
    </row>
    <row r="33" spans="1:33" x14ac:dyDescent="0.25">
      <c r="A33" s="10" t="s">
        <v>354</v>
      </c>
      <c r="B33" s="3" t="s">
        <v>160</v>
      </c>
      <c r="C33" s="3" t="s">
        <v>161</v>
      </c>
      <c r="D33" s="5" t="s">
        <v>60</v>
      </c>
      <c r="E33" s="5" t="s">
        <v>64</v>
      </c>
      <c r="F33" s="62" t="s">
        <v>267</v>
      </c>
      <c r="G33" s="32" t="s">
        <v>291</v>
      </c>
      <c r="H33" s="76" t="s">
        <v>268</v>
      </c>
      <c r="I33" s="10" t="s">
        <v>269</v>
      </c>
      <c r="J33" s="6">
        <v>43565</v>
      </c>
      <c r="K33" s="22">
        <v>9960</v>
      </c>
      <c r="L33" s="7">
        <v>12538</v>
      </c>
      <c r="M33" s="6">
        <v>43565</v>
      </c>
      <c r="N33" s="6">
        <v>43830</v>
      </c>
      <c r="O33" s="5">
        <v>101</v>
      </c>
      <c r="P33" s="32" t="s">
        <v>140</v>
      </c>
      <c r="Q33" s="3" t="s">
        <v>131</v>
      </c>
      <c r="R33" s="22" t="s">
        <v>137</v>
      </c>
      <c r="S33" s="3" t="s">
        <v>62</v>
      </c>
      <c r="T33" s="3">
        <v>2</v>
      </c>
      <c r="U33" s="11">
        <v>43990</v>
      </c>
      <c r="V33" s="7">
        <v>12819</v>
      </c>
      <c r="W33" s="62" t="s">
        <v>295</v>
      </c>
      <c r="X33" s="6">
        <v>43990</v>
      </c>
      <c r="Y33" s="6">
        <v>44354</v>
      </c>
      <c r="Z33" s="3" t="s">
        <v>137</v>
      </c>
      <c r="AA33" s="8">
        <v>4.7699999999999999E-2</v>
      </c>
      <c r="AB33" s="22">
        <v>149.78</v>
      </c>
      <c r="AC33" s="22" t="s">
        <v>137</v>
      </c>
      <c r="AD33" s="22" t="s">
        <v>137</v>
      </c>
      <c r="AE33" s="101"/>
      <c r="AF33" s="108">
        <f>3140.18+3140.18</f>
        <v>6280.36</v>
      </c>
      <c r="AG33" s="83">
        <f t="shared" si="0"/>
        <v>6280.36</v>
      </c>
    </row>
    <row r="34" spans="1:33" ht="25.5" x14ac:dyDescent="0.25">
      <c r="A34" s="10" t="s">
        <v>355</v>
      </c>
      <c r="B34" s="3" t="s">
        <v>156</v>
      </c>
      <c r="C34" s="3" t="s">
        <v>157</v>
      </c>
      <c r="D34" s="5" t="s">
        <v>60</v>
      </c>
      <c r="E34" s="5" t="s">
        <v>64</v>
      </c>
      <c r="F34" s="62" t="s">
        <v>143</v>
      </c>
      <c r="G34" s="32" t="s">
        <v>159</v>
      </c>
      <c r="H34" s="60" t="s">
        <v>142</v>
      </c>
      <c r="I34" s="3" t="s">
        <v>158</v>
      </c>
      <c r="J34" s="6">
        <v>43259</v>
      </c>
      <c r="K34" s="22">
        <v>16900</v>
      </c>
      <c r="L34" s="7">
        <v>12323</v>
      </c>
      <c r="M34" s="6">
        <v>43259</v>
      </c>
      <c r="N34" s="6">
        <v>43624</v>
      </c>
      <c r="O34" s="5">
        <v>101</v>
      </c>
      <c r="P34" s="32" t="s">
        <v>159</v>
      </c>
      <c r="Q34" s="3" t="s">
        <v>131</v>
      </c>
      <c r="R34" s="22" t="s">
        <v>137</v>
      </c>
      <c r="S34" s="3" t="s">
        <v>62</v>
      </c>
      <c r="T34" s="3">
        <v>2</v>
      </c>
      <c r="U34" s="6">
        <v>44021</v>
      </c>
      <c r="V34" s="7">
        <v>12815</v>
      </c>
      <c r="W34" s="62" t="s">
        <v>63</v>
      </c>
      <c r="X34" s="6">
        <v>43991</v>
      </c>
      <c r="Y34" s="6">
        <v>44355</v>
      </c>
      <c r="Z34" s="3" t="s">
        <v>137</v>
      </c>
      <c r="AA34" s="3" t="s">
        <v>137</v>
      </c>
      <c r="AB34" s="22" t="s">
        <v>137</v>
      </c>
      <c r="AC34" s="22" t="s">
        <v>137</v>
      </c>
      <c r="AD34" s="22" t="s">
        <v>137</v>
      </c>
      <c r="AE34" s="101">
        <v>1590</v>
      </c>
      <c r="AF34" s="108">
        <v>1115</v>
      </c>
      <c r="AG34" s="83">
        <f t="shared" si="0"/>
        <v>2705</v>
      </c>
    </row>
    <row r="35" spans="1:33" x14ac:dyDescent="0.25">
      <c r="A35" s="10" t="s">
        <v>356</v>
      </c>
      <c r="B35" s="3" t="s">
        <v>152</v>
      </c>
      <c r="C35" s="3" t="s">
        <v>137</v>
      </c>
      <c r="D35" s="5" t="s">
        <v>60</v>
      </c>
      <c r="E35" s="5" t="s">
        <v>64</v>
      </c>
      <c r="F35" s="62" t="s">
        <v>153</v>
      </c>
      <c r="G35" s="32" t="s">
        <v>144</v>
      </c>
      <c r="H35" s="60" t="s">
        <v>145</v>
      </c>
      <c r="I35" s="3" t="s">
        <v>65</v>
      </c>
      <c r="J35" s="6">
        <v>43616</v>
      </c>
      <c r="K35" s="22">
        <v>1098144.57</v>
      </c>
      <c r="L35" s="7">
        <v>12568</v>
      </c>
      <c r="M35" s="6">
        <v>43616</v>
      </c>
      <c r="N35" s="6">
        <v>43982</v>
      </c>
      <c r="O35" s="5">
        <v>101</v>
      </c>
      <c r="P35" s="32" t="s">
        <v>144</v>
      </c>
      <c r="Q35" s="3" t="s">
        <v>131</v>
      </c>
      <c r="R35" s="22" t="s">
        <v>137</v>
      </c>
      <c r="S35" s="3" t="s">
        <v>62</v>
      </c>
      <c r="T35" s="10">
        <v>2</v>
      </c>
      <c r="U35" s="12">
        <v>43966</v>
      </c>
      <c r="V35" s="13">
        <v>12932</v>
      </c>
      <c r="W35" s="63" t="s">
        <v>278</v>
      </c>
      <c r="X35" s="12">
        <v>43998</v>
      </c>
      <c r="Y35" s="12">
        <v>44392</v>
      </c>
      <c r="Z35" s="3" t="s">
        <v>137</v>
      </c>
      <c r="AA35" s="3" t="s">
        <v>137</v>
      </c>
      <c r="AB35" s="22" t="s">
        <v>137</v>
      </c>
      <c r="AC35" s="22" t="s">
        <v>137</v>
      </c>
      <c r="AD35" s="22" t="s">
        <v>137</v>
      </c>
      <c r="AE35" s="101">
        <v>30000</v>
      </c>
      <c r="AF35" s="108">
        <f>19087.04+15269.96+2726.72+29993.92+3635.62+114158.67</f>
        <v>184871.93</v>
      </c>
      <c r="AG35" s="83">
        <f t="shared" si="0"/>
        <v>214871.93</v>
      </c>
    </row>
    <row r="36" spans="1:33" ht="25.5" x14ac:dyDescent="0.25">
      <c r="A36" s="10" t="s">
        <v>357</v>
      </c>
      <c r="B36" s="3" t="s">
        <v>163</v>
      </c>
      <c r="C36" s="3" t="s">
        <v>164</v>
      </c>
      <c r="D36" s="5" t="s">
        <v>60</v>
      </c>
      <c r="E36" s="5" t="s">
        <v>64</v>
      </c>
      <c r="F36" s="62" t="s">
        <v>165</v>
      </c>
      <c r="G36" s="32" t="s">
        <v>166</v>
      </c>
      <c r="H36" s="60" t="s">
        <v>162</v>
      </c>
      <c r="I36" s="7" t="s">
        <v>167</v>
      </c>
      <c r="J36" s="6">
        <v>43644</v>
      </c>
      <c r="K36" s="22">
        <v>20019.12</v>
      </c>
      <c r="L36" s="7">
        <v>12587</v>
      </c>
      <c r="M36" s="6">
        <v>43644</v>
      </c>
      <c r="N36" s="6">
        <v>44010</v>
      </c>
      <c r="O36" s="5">
        <v>101</v>
      </c>
      <c r="P36" s="32" t="s">
        <v>166</v>
      </c>
      <c r="Q36" s="3" t="s">
        <v>131</v>
      </c>
      <c r="R36" s="22" t="s">
        <v>137</v>
      </c>
      <c r="S36" s="3" t="s">
        <v>62</v>
      </c>
      <c r="T36" s="3">
        <v>1</v>
      </c>
      <c r="U36" s="3" t="s">
        <v>137</v>
      </c>
      <c r="V36" s="7">
        <v>12828</v>
      </c>
      <c r="W36" s="62" t="s">
        <v>63</v>
      </c>
      <c r="X36" s="6">
        <v>44011</v>
      </c>
      <c r="Y36" s="6">
        <v>44375</v>
      </c>
      <c r="Z36" s="3" t="s">
        <v>137</v>
      </c>
      <c r="AA36" s="3" t="s">
        <v>137</v>
      </c>
      <c r="AB36" s="22" t="s">
        <v>137</v>
      </c>
      <c r="AC36" s="22" t="s">
        <v>137</v>
      </c>
      <c r="AD36" s="22" t="s">
        <v>137</v>
      </c>
      <c r="AE36" s="101">
        <v>87739.89</v>
      </c>
      <c r="AF36" s="108"/>
      <c r="AG36" s="83">
        <f t="shared" si="0"/>
        <v>87739.89</v>
      </c>
    </row>
    <row r="37" spans="1:33" x14ac:dyDescent="0.25">
      <c r="A37" s="10" t="s">
        <v>358</v>
      </c>
      <c r="B37" s="3" t="s">
        <v>150</v>
      </c>
      <c r="C37" s="3" t="s">
        <v>137</v>
      </c>
      <c r="D37" s="5" t="s">
        <v>60</v>
      </c>
      <c r="E37" s="5" t="s">
        <v>64</v>
      </c>
      <c r="F37" s="62" t="s">
        <v>151</v>
      </c>
      <c r="G37" s="32" t="s">
        <v>147</v>
      </c>
      <c r="H37" s="60" t="s">
        <v>141</v>
      </c>
      <c r="I37" s="3" t="s">
        <v>149</v>
      </c>
      <c r="J37" s="6">
        <v>43562</v>
      </c>
      <c r="K37" s="22">
        <v>400025.4</v>
      </c>
      <c r="L37" s="7">
        <v>12784</v>
      </c>
      <c r="M37" s="6">
        <v>43928</v>
      </c>
      <c r="N37" s="6">
        <v>44292</v>
      </c>
      <c r="O37" s="5">
        <v>101</v>
      </c>
      <c r="P37" s="32" t="s">
        <v>147</v>
      </c>
      <c r="Q37" s="3" t="s">
        <v>131</v>
      </c>
      <c r="R37" s="22" t="s">
        <v>137</v>
      </c>
      <c r="S37" s="3" t="s">
        <v>62</v>
      </c>
      <c r="T37" s="3">
        <v>2</v>
      </c>
      <c r="U37" s="11">
        <v>44285</v>
      </c>
      <c r="V37" s="14">
        <v>13013</v>
      </c>
      <c r="W37" s="93" t="s">
        <v>63</v>
      </c>
      <c r="X37" s="12">
        <v>44293</v>
      </c>
      <c r="Y37" s="12">
        <v>44657</v>
      </c>
      <c r="Z37" s="6" t="s">
        <v>137</v>
      </c>
      <c r="AA37" s="6" t="s">
        <v>137</v>
      </c>
      <c r="AB37" s="22" t="s">
        <v>137</v>
      </c>
      <c r="AC37" s="22" t="s">
        <v>137</v>
      </c>
      <c r="AD37" s="22" t="s">
        <v>137</v>
      </c>
      <c r="AE37" s="101">
        <v>45609.05</v>
      </c>
      <c r="AF37" s="108">
        <f>9085.75+914.25+6880.11+8119.89+17424.43+12317.43</f>
        <v>54741.86</v>
      </c>
      <c r="AG37" s="83">
        <f t="shared" si="0"/>
        <v>100350.91</v>
      </c>
    </row>
    <row r="38" spans="1:33" x14ac:dyDescent="0.25">
      <c r="A38" s="10" t="s">
        <v>359</v>
      </c>
      <c r="B38" s="3" t="s">
        <v>172</v>
      </c>
      <c r="C38" s="3" t="s">
        <v>173</v>
      </c>
      <c r="D38" s="5" t="s">
        <v>60</v>
      </c>
      <c r="E38" s="5" t="s">
        <v>64</v>
      </c>
      <c r="F38" s="62" t="s">
        <v>107</v>
      </c>
      <c r="G38" s="32" t="s">
        <v>170</v>
      </c>
      <c r="H38" s="60" t="s">
        <v>169</v>
      </c>
      <c r="I38" s="3" t="s">
        <v>171</v>
      </c>
      <c r="J38" s="6">
        <v>43662</v>
      </c>
      <c r="K38" s="22">
        <v>1073883.3600000001</v>
      </c>
      <c r="L38" s="7" t="s">
        <v>137</v>
      </c>
      <c r="M38" s="6">
        <v>43663</v>
      </c>
      <c r="N38" s="6">
        <v>44029</v>
      </c>
      <c r="O38" s="5" t="s">
        <v>187</v>
      </c>
      <c r="P38" s="32" t="s">
        <v>170</v>
      </c>
      <c r="Q38" s="3" t="s">
        <v>131</v>
      </c>
      <c r="R38" s="22" t="s">
        <v>137</v>
      </c>
      <c r="S38" s="3" t="s">
        <v>62</v>
      </c>
      <c r="T38" s="3">
        <v>2</v>
      </c>
      <c r="U38" s="6">
        <v>44347</v>
      </c>
      <c r="V38" s="7">
        <v>13065</v>
      </c>
      <c r="W38" s="94" t="s">
        <v>63</v>
      </c>
      <c r="X38" s="6">
        <v>44395</v>
      </c>
      <c r="Y38" s="6">
        <v>44729</v>
      </c>
      <c r="Z38" s="6" t="s">
        <v>137</v>
      </c>
      <c r="AA38" s="6" t="s">
        <v>137</v>
      </c>
      <c r="AB38" s="22" t="s">
        <v>137</v>
      </c>
      <c r="AC38" s="22" t="s">
        <v>137</v>
      </c>
      <c r="AD38" s="22" t="s">
        <v>137</v>
      </c>
      <c r="AE38" s="101"/>
      <c r="AF38" s="108">
        <f>33558.84+41389.24+117413+115651.81</f>
        <v>308012.89</v>
      </c>
      <c r="AG38" s="83">
        <f>SUM(AE38+AF38)</f>
        <v>308012.89</v>
      </c>
    </row>
    <row r="39" spans="1:33" x14ac:dyDescent="0.25">
      <c r="A39" s="10" t="s">
        <v>360</v>
      </c>
      <c r="B39" s="3" t="s">
        <v>137</v>
      </c>
      <c r="C39" s="3" t="s">
        <v>174</v>
      </c>
      <c r="D39" s="5" t="s">
        <v>60</v>
      </c>
      <c r="E39" s="5" t="s">
        <v>64</v>
      </c>
      <c r="F39" s="62" t="s">
        <v>107</v>
      </c>
      <c r="G39" s="32" t="s">
        <v>146</v>
      </c>
      <c r="H39" s="60" t="s">
        <v>168</v>
      </c>
      <c r="I39" s="3" t="s">
        <v>65</v>
      </c>
      <c r="J39" s="6">
        <v>43661</v>
      </c>
      <c r="K39" s="22">
        <v>325884</v>
      </c>
      <c r="L39" s="7">
        <v>12602</v>
      </c>
      <c r="M39" s="6">
        <v>43661</v>
      </c>
      <c r="N39" s="6">
        <v>43997</v>
      </c>
      <c r="O39" s="5">
        <v>101</v>
      </c>
      <c r="P39" s="32" t="s">
        <v>146</v>
      </c>
      <c r="Q39" s="3" t="s">
        <v>131</v>
      </c>
      <c r="R39" s="22" t="s">
        <v>137</v>
      </c>
      <c r="S39" s="3" t="s">
        <v>62</v>
      </c>
      <c r="T39" s="10">
        <v>2</v>
      </c>
      <c r="U39" s="12">
        <v>43966</v>
      </c>
      <c r="V39" s="13">
        <v>12932</v>
      </c>
      <c r="W39" s="63" t="s">
        <v>278</v>
      </c>
      <c r="X39" s="12">
        <v>43998</v>
      </c>
      <c r="Y39" s="12">
        <v>44392</v>
      </c>
      <c r="Z39" s="3" t="s">
        <v>137</v>
      </c>
      <c r="AA39" s="3" t="s">
        <v>137</v>
      </c>
      <c r="AB39" s="22" t="s">
        <v>137</v>
      </c>
      <c r="AC39" s="22" t="s">
        <v>137</v>
      </c>
      <c r="AD39" s="22" t="s">
        <v>137</v>
      </c>
      <c r="AE39" s="101"/>
      <c r="AF39" s="108">
        <v>27306.400000000001</v>
      </c>
      <c r="AG39" s="83">
        <f t="shared" si="0"/>
        <v>27306.400000000001</v>
      </c>
    </row>
    <row r="40" spans="1:33" x14ac:dyDescent="0.25">
      <c r="A40" s="10" t="s">
        <v>361</v>
      </c>
      <c r="B40" s="3" t="s">
        <v>185</v>
      </c>
      <c r="C40" s="3" t="s">
        <v>186</v>
      </c>
      <c r="D40" s="5" t="s">
        <v>60</v>
      </c>
      <c r="E40" s="5" t="s">
        <v>64</v>
      </c>
      <c r="F40" s="62" t="s">
        <v>107</v>
      </c>
      <c r="G40" s="32" t="s">
        <v>176</v>
      </c>
      <c r="H40" s="60" t="s">
        <v>168</v>
      </c>
      <c r="I40" s="3" t="s">
        <v>177</v>
      </c>
      <c r="J40" s="6">
        <v>43707</v>
      </c>
      <c r="K40" s="22">
        <v>239468.98</v>
      </c>
      <c r="L40" s="7">
        <v>12632</v>
      </c>
      <c r="M40" s="6">
        <v>43707</v>
      </c>
      <c r="N40" s="6">
        <v>44073</v>
      </c>
      <c r="O40" s="5">
        <v>101</v>
      </c>
      <c r="P40" s="32" t="s">
        <v>176</v>
      </c>
      <c r="Q40" s="3" t="s">
        <v>131</v>
      </c>
      <c r="R40" s="22" t="s">
        <v>137</v>
      </c>
      <c r="S40" s="3" t="s">
        <v>62</v>
      </c>
      <c r="T40" s="10">
        <v>2</v>
      </c>
      <c r="U40" s="12">
        <v>44020</v>
      </c>
      <c r="V40" s="13">
        <v>12845</v>
      </c>
      <c r="W40" s="63" t="s">
        <v>278</v>
      </c>
      <c r="X40" s="12">
        <v>44074</v>
      </c>
      <c r="Y40" s="12">
        <v>44438</v>
      </c>
      <c r="Z40" s="3" t="s">
        <v>137</v>
      </c>
      <c r="AA40" s="3" t="s">
        <v>137</v>
      </c>
      <c r="AB40" s="22" t="s">
        <v>137</v>
      </c>
      <c r="AC40" s="22" t="s">
        <v>137</v>
      </c>
      <c r="AD40" s="22" t="s">
        <v>137</v>
      </c>
      <c r="AE40" s="101"/>
      <c r="AF40" s="108">
        <f>3788.04+2962.71</f>
        <v>6750.75</v>
      </c>
      <c r="AG40" s="83">
        <f t="shared" si="0"/>
        <v>6750.75</v>
      </c>
    </row>
    <row r="41" spans="1:33" x14ac:dyDescent="0.25">
      <c r="A41" s="10" t="s">
        <v>362</v>
      </c>
      <c r="B41" s="3" t="s">
        <v>179</v>
      </c>
      <c r="C41" s="10" t="s">
        <v>184</v>
      </c>
      <c r="D41" s="5" t="s">
        <v>60</v>
      </c>
      <c r="E41" s="5" t="s">
        <v>64</v>
      </c>
      <c r="F41" s="62" t="s">
        <v>180</v>
      </c>
      <c r="G41" s="32" t="s">
        <v>181</v>
      </c>
      <c r="H41" s="60" t="s">
        <v>178</v>
      </c>
      <c r="I41" s="3" t="s">
        <v>182</v>
      </c>
      <c r="J41" s="6">
        <v>43683</v>
      </c>
      <c r="K41" s="22">
        <v>55950</v>
      </c>
      <c r="L41" s="7">
        <v>12615</v>
      </c>
      <c r="M41" s="6">
        <v>43683</v>
      </c>
      <c r="N41" s="6">
        <v>44049</v>
      </c>
      <c r="O41" s="5">
        <v>117</v>
      </c>
      <c r="P41" s="32" t="s">
        <v>181</v>
      </c>
      <c r="Q41" s="3" t="s">
        <v>131</v>
      </c>
      <c r="R41" s="22" t="s">
        <v>137</v>
      </c>
      <c r="S41" s="3" t="s">
        <v>154</v>
      </c>
      <c r="T41" s="3">
        <v>1</v>
      </c>
      <c r="U41" s="6">
        <v>44040</v>
      </c>
      <c r="V41" s="7">
        <v>12852</v>
      </c>
      <c r="W41" s="62" t="s">
        <v>63</v>
      </c>
      <c r="X41" s="6">
        <v>44049</v>
      </c>
      <c r="Y41" s="6">
        <v>44413</v>
      </c>
      <c r="Z41" s="3" t="s">
        <v>137</v>
      </c>
      <c r="AA41" s="3" t="s">
        <v>137</v>
      </c>
      <c r="AB41" s="22" t="s">
        <v>137</v>
      </c>
      <c r="AC41" s="22" t="s">
        <v>137</v>
      </c>
      <c r="AD41" s="22" t="s">
        <v>137</v>
      </c>
      <c r="AE41" s="101"/>
      <c r="AF41" s="108">
        <f>1542.13+4862+3358.65+374+140.65</f>
        <v>10277.43</v>
      </c>
      <c r="AG41" s="83">
        <f t="shared" si="0"/>
        <v>10277.43</v>
      </c>
    </row>
    <row r="42" spans="1:33" ht="25.5" x14ac:dyDescent="0.25">
      <c r="A42" s="10" t="s">
        <v>363</v>
      </c>
      <c r="B42" s="3" t="s">
        <v>197</v>
      </c>
      <c r="C42" s="3" t="s">
        <v>192</v>
      </c>
      <c r="D42" s="5" t="s">
        <v>60</v>
      </c>
      <c r="E42" s="5" t="s">
        <v>64</v>
      </c>
      <c r="F42" s="62" t="s">
        <v>89</v>
      </c>
      <c r="G42" s="32" t="s">
        <v>198</v>
      </c>
      <c r="H42" s="60" t="s">
        <v>190</v>
      </c>
      <c r="I42" s="3" t="s">
        <v>196</v>
      </c>
      <c r="J42" s="6">
        <v>42671</v>
      </c>
      <c r="K42" s="22">
        <v>21600</v>
      </c>
      <c r="L42" s="7" t="s">
        <v>137</v>
      </c>
      <c r="M42" s="6">
        <v>42705</v>
      </c>
      <c r="N42" s="6">
        <v>43039</v>
      </c>
      <c r="O42" s="5">
        <v>101</v>
      </c>
      <c r="P42" s="32" t="s">
        <v>198</v>
      </c>
      <c r="Q42" s="3" t="s">
        <v>199</v>
      </c>
      <c r="R42" s="22" t="s">
        <v>137</v>
      </c>
      <c r="S42" s="3" t="s">
        <v>62</v>
      </c>
      <c r="T42" s="3">
        <v>3</v>
      </c>
      <c r="U42" s="15">
        <v>43739</v>
      </c>
      <c r="V42" s="7">
        <v>12690</v>
      </c>
      <c r="W42" s="62" t="s">
        <v>137</v>
      </c>
      <c r="X42" s="3" t="s">
        <v>137</v>
      </c>
      <c r="Y42" s="3" t="s">
        <v>137</v>
      </c>
      <c r="Z42" s="3" t="s">
        <v>137</v>
      </c>
      <c r="AA42" s="3" t="s">
        <v>137</v>
      </c>
      <c r="AB42" s="22" t="s">
        <v>137</v>
      </c>
      <c r="AC42" s="22" t="s">
        <v>137</v>
      </c>
      <c r="AD42" s="22" t="s">
        <v>137</v>
      </c>
      <c r="AE42" s="101"/>
      <c r="AF42" s="108"/>
      <c r="AG42" s="83">
        <f t="shared" si="0"/>
        <v>0</v>
      </c>
    </row>
    <row r="43" spans="1:33" x14ac:dyDescent="0.25">
      <c r="A43" s="10" t="s">
        <v>364</v>
      </c>
      <c r="B43" s="3" t="s">
        <v>193</v>
      </c>
      <c r="C43" s="3" t="s">
        <v>194</v>
      </c>
      <c r="D43" s="5" t="s">
        <v>60</v>
      </c>
      <c r="E43" s="5" t="s">
        <v>64</v>
      </c>
      <c r="F43" s="62" t="s">
        <v>191</v>
      </c>
      <c r="G43" s="32" t="s">
        <v>189</v>
      </c>
      <c r="H43" s="60" t="s">
        <v>188</v>
      </c>
      <c r="I43" s="3" t="s">
        <v>195</v>
      </c>
      <c r="J43" s="6">
        <v>43747</v>
      </c>
      <c r="K43" s="22">
        <v>762648</v>
      </c>
      <c r="L43" s="7">
        <v>12654</v>
      </c>
      <c r="M43" s="6">
        <v>43747</v>
      </c>
      <c r="N43" s="6">
        <v>44113</v>
      </c>
      <c r="O43" s="5">
        <v>101</v>
      </c>
      <c r="P43" s="32" t="s">
        <v>189</v>
      </c>
      <c r="Q43" s="3" t="s">
        <v>131</v>
      </c>
      <c r="R43" s="22" t="s">
        <v>200</v>
      </c>
      <c r="S43" s="3" t="s">
        <v>62</v>
      </c>
      <c r="T43" s="10">
        <v>1</v>
      </c>
      <c r="U43" s="12">
        <v>44104</v>
      </c>
      <c r="V43" s="13">
        <v>12898</v>
      </c>
      <c r="W43" s="95" t="s">
        <v>279</v>
      </c>
      <c r="X43" s="12">
        <v>44113</v>
      </c>
      <c r="Y43" s="12">
        <v>44477</v>
      </c>
      <c r="Z43" s="3" t="s">
        <v>137</v>
      </c>
      <c r="AA43" s="3" t="s">
        <v>137</v>
      </c>
      <c r="AB43" s="22" t="s">
        <v>137</v>
      </c>
      <c r="AC43" s="22" t="s">
        <v>137</v>
      </c>
      <c r="AD43" s="22" t="s">
        <v>137</v>
      </c>
      <c r="AE43" s="101"/>
      <c r="AF43" s="108">
        <v>64348.2</v>
      </c>
      <c r="AG43" s="83">
        <f t="shared" si="0"/>
        <v>64348.2</v>
      </c>
    </row>
    <row r="44" spans="1:33" ht="38.25" x14ac:dyDescent="0.25">
      <c r="A44" s="10" t="s">
        <v>365</v>
      </c>
      <c r="B44" s="3" t="s">
        <v>206</v>
      </c>
      <c r="C44" s="3" t="s">
        <v>207</v>
      </c>
      <c r="D44" s="5" t="s">
        <v>60</v>
      </c>
      <c r="E44" s="5" t="s">
        <v>61</v>
      </c>
      <c r="F44" s="62" t="s">
        <v>155</v>
      </c>
      <c r="G44" s="69" t="s">
        <v>202</v>
      </c>
      <c r="H44" s="60" t="s">
        <v>203</v>
      </c>
      <c r="I44" s="10" t="s">
        <v>95</v>
      </c>
      <c r="J44" s="12">
        <v>43909</v>
      </c>
      <c r="K44" s="83">
        <v>1445904</v>
      </c>
      <c r="L44" s="13">
        <v>12777</v>
      </c>
      <c r="M44" s="12">
        <v>43909</v>
      </c>
      <c r="N44" s="12">
        <v>44273</v>
      </c>
      <c r="O44" s="16" t="s">
        <v>208</v>
      </c>
      <c r="P44" s="69" t="s">
        <v>202</v>
      </c>
      <c r="Q44" s="10" t="s">
        <v>209</v>
      </c>
      <c r="R44" s="22" t="s">
        <v>137</v>
      </c>
      <c r="S44" s="3" t="s">
        <v>62</v>
      </c>
      <c r="T44" s="10">
        <v>1</v>
      </c>
      <c r="U44" s="12">
        <v>44274</v>
      </c>
      <c r="V44" s="13">
        <v>13012</v>
      </c>
      <c r="W44" s="63" t="s">
        <v>63</v>
      </c>
      <c r="X44" s="12">
        <v>44274</v>
      </c>
      <c r="Y44" s="12">
        <v>44638</v>
      </c>
      <c r="Z44" s="3" t="s">
        <v>137</v>
      </c>
      <c r="AA44" s="3" t="s">
        <v>137</v>
      </c>
      <c r="AB44" s="22" t="s">
        <v>137</v>
      </c>
      <c r="AC44" s="22" t="s">
        <v>137</v>
      </c>
      <c r="AD44" s="22" t="s">
        <v>137</v>
      </c>
      <c r="AE44" s="101"/>
      <c r="AF44" s="108">
        <f>33524.8+28370.9</f>
        <v>61895.700000000004</v>
      </c>
      <c r="AG44" s="83">
        <f t="shared" si="0"/>
        <v>61895.700000000004</v>
      </c>
    </row>
    <row r="45" spans="1:33" ht="38.25" x14ac:dyDescent="0.25">
      <c r="A45" s="10" t="s">
        <v>366</v>
      </c>
      <c r="B45" s="3" t="s">
        <v>206</v>
      </c>
      <c r="C45" s="3" t="s">
        <v>207</v>
      </c>
      <c r="D45" s="5" t="s">
        <v>60</v>
      </c>
      <c r="E45" s="5" t="s">
        <v>61</v>
      </c>
      <c r="F45" s="62" t="s">
        <v>155</v>
      </c>
      <c r="G45" s="69" t="s">
        <v>204</v>
      </c>
      <c r="H45" s="60" t="s">
        <v>205</v>
      </c>
      <c r="I45" s="10" t="s">
        <v>148</v>
      </c>
      <c r="J45" s="12">
        <v>43910</v>
      </c>
      <c r="K45" s="83">
        <v>1445904</v>
      </c>
      <c r="L45" s="13">
        <v>12798</v>
      </c>
      <c r="M45" s="12">
        <v>43910</v>
      </c>
      <c r="N45" s="12">
        <v>44275</v>
      </c>
      <c r="O45" s="16" t="s">
        <v>208</v>
      </c>
      <c r="P45" s="69" t="s">
        <v>204</v>
      </c>
      <c r="Q45" s="10" t="s">
        <v>209</v>
      </c>
      <c r="R45" s="22" t="s">
        <v>137</v>
      </c>
      <c r="S45" s="3" t="s">
        <v>62</v>
      </c>
      <c r="T45" s="3" t="s">
        <v>137</v>
      </c>
      <c r="U45" s="18" t="s">
        <v>137</v>
      </c>
      <c r="V45" s="18" t="s">
        <v>137</v>
      </c>
      <c r="W45" s="96" t="s">
        <v>137</v>
      </c>
      <c r="X45" s="3" t="s">
        <v>137</v>
      </c>
      <c r="Y45" s="3" t="s">
        <v>137</v>
      </c>
      <c r="Z45" s="3" t="s">
        <v>137</v>
      </c>
      <c r="AA45" s="3" t="s">
        <v>137</v>
      </c>
      <c r="AB45" s="22" t="s">
        <v>137</v>
      </c>
      <c r="AC45" s="22" t="s">
        <v>137</v>
      </c>
      <c r="AD45" s="22" t="s">
        <v>137</v>
      </c>
      <c r="AE45" s="101"/>
      <c r="AF45" s="108">
        <f>34891.3+27482.2</f>
        <v>62373.5</v>
      </c>
      <c r="AG45" s="83">
        <f t="shared" si="0"/>
        <v>62373.5</v>
      </c>
    </row>
    <row r="46" spans="1:33" x14ac:dyDescent="0.25">
      <c r="A46" s="10" t="s">
        <v>367</v>
      </c>
      <c r="B46" s="3" t="s">
        <v>211</v>
      </c>
      <c r="C46" s="3" t="s">
        <v>212</v>
      </c>
      <c r="D46" s="5" t="s">
        <v>60</v>
      </c>
      <c r="E46" s="5" t="s">
        <v>61</v>
      </c>
      <c r="F46" s="62" t="s">
        <v>226</v>
      </c>
      <c r="G46" s="69" t="s">
        <v>213</v>
      </c>
      <c r="H46" s="60" t="s">
        <v>210</v>
      </c>
      <c r="I46" s="10" t="s">
        <v>214</v>
      </c>
      <c r="J46" s="12">
        <v>43962</v>
      </c>
      <c r="K46" s="83">
        <v>387281.72</v>
      </c>
      <c r="L46" s="13">
        <v>12804</v>
      </c>
      <c r="M46" s="12" t="s">
        <v>137</v>
      </c>
      <c r="N46" s="12" t="s">
        <v>137</v>
      </c>
      <c r="O46" s="16">
        <v>101</v>
      </c>
      <c r="P46" s="69" t="s">
        <v>213</v>
      </c>
      <c r="Q46" s="10" t="s">
        <v>209</v>
      </c>
      <c r="R46" s="22" t="s">
        <v>137</v>
      </c>
      <c r="S46" s="3" t="s">
        <v>215</v>
      </c>
      <c r="T46" s="3" t="s">
        <v>137</v>
      </c>
      <c r="U46" s="3" t="s">
        <v>137</v>
      </c>
      <c r="V46" s="3" t="s">
        <v>137</v>
      </c>
      <c r="W46" s="62" t="s">
        <v>137</v>
      </c>
      <c r="X46" s="3" t="s">
        <v>137</v>
      </c>
      <c r="Y46" s="3" t="s">
        <v>137</v>
      </c>
      <c r="Z46" s="3" t="s">
        <v>137</v>
      </c>
      <c r="AA46" s="3" t="s">
        <v>137</v>
      </c>
      <c r="AB46" s="22" t="s">
        <v>137</v>
      </c>
      <c r="AC46" s="22" t="s">
        <v>137</v>
      </c>
      <c r="AD46" s="22" t="s">
        <v>137</v>
      </c>
      <c r="AE46" s="101"/>
      <c r="AF46" s="108"/>
      <c r="AG46" s="83">
        <f t="shared" si="0"/>
        <v>0</v>
      </c>
    </row>
    <row r="47" spans="1:33" x14ac:dyDescent="0.25">
      <c r="A47" s="10" t="s">
        <v>368</v>
      </c>
      <c r="B47" s="3" t="s">
        <v>231</v>
      </c>
      <c r="C47" s="3" t="s">
        <v>230</v>
      </c>
      <c r="D47" s="5" t="s">
        <v>60</v>
      </c>
      <c r="E47" s="5" t="s">
        <v>61</v>
      </c>
      <c r="F47" s="62" t="s">
        <v>225</v>
      </c>
      <c r="G47" s="69" t="s">
        <v>219</v>
      </c>
      <c r="H47" s="60" t="s">
        <v>228</v>
      </c>
      <c r="I47" s="10" t="s">
        <v>229</v>
      </c>
      <c r="J47" s="12">
        <v>44099</v>
      </c>
      <c r="K47" s="83">
        <v>174096.06</v>
      </c>
      <c r="L47" s="13">
        <v>12629</v>
      </c>
      <c r="M47" s="12" t="s">
        <v>137</v>
      </c>
      <c r="N47" s="12" t="s">
        <v>137</v>
      </c>
      <c r="O47" s="16">
        <v>117</v>
      </c>
      <c r="P47" s="69" t="s">
        <v>219</v>
      </c>
      <c r="Q47" s="10" t="s">
        <v>209</v>
      </c>
      <c r="R47" s="22" t="s">
        <v>137</v>
      </c>
      <c r="S47" s="3" t="s">
        <v>62</v>
      </c>
      <c r="T47" s="3">
        <v>5</v>
      </c>
      <c r="U47" s="6">
        <v>44183</v>
      </c>
      <c r="V47" s="7">
        <v>12948</v>
      </c>
      <c r="W47" s="62" t="s">
        <v>63</v>
      </c>
      <c r="X47" s="6">
        <v>44164</v>
      </c>
      <c r="Y47" s="6">
        <v>43917</v>
      </c>
      <c r="Z47" s="3" t="s">
        <v>137</v>
      </c>
      <c r="AA47" s="3" t="s">
        <v>137</v>
      </c>
      <c r="AB47" s="22" t="s">
        <v>137</v>
      </c>
      <c r="AC47" s="22" t="s">
        <v>137</v>
      </c>
      <c r="AD47" s="22" t="s">
        <v>137</v>
      </c>
      <c r="AE47" s="101"/>
      <c r="AF47" s="108"/>
      <c r="AG47" s="83">
        <f t="shared" si="0"/>
        <v>0</v>
      </c>
    </row>
    <row r="48" spans="1:33" ht="25.5" x14ac:dyDescent="0.25">
      <c r="A48" s="10" t="s">
        <v>369</v>
      </c>
      <c r="B48" s="3" t="s">
        <v>220</v>
      </c>
      <c r="C48" s="3" t="s">
        <v>175</v>
      </c>
      <c r="D48" s="5" t="s">
        <v>60</v>
      </c>
      <c r="E48" s="5" t="s">
        <v>61</v>
      </c>
      <c r="F48" s="62" t="s">
        <v>221</v>
      </c>
      <c r="G48" s="69" t="s">
        <v>217</v>
      </c>
      <c r="H48" s="60" t="s">
        <v>216</v>
      </c>
      <c r="I48" s="10" t="s">
        <v>223</v>
      </c>
      <c r="J48" s="12">
        <v>43663</v>
      </c>
      <c r="K48" s="83">
        <v>199200</v>
      </c>
      <c r="L48" s="13">
        <v>12600</v>
      </c>
      <c r="M48" s="12" t="s">
        <v>137</v>
      </c>
      <c r="N48" s="12" t="s">
        <v>137</v>
      </c>
      <c r="O48" s="16">
        <v>106</v>
      </c>
      <c r="P48" s="69" t="s">
        <v>217</v>
      </c>
      <c r="Q48" s="10" t="s">
        <v>209</v>
      </c>
      <c r="R48" s="22" t="s">
        <v>137</v>
      </c>
      <c r="S48" s="3" t="s">
        <v>183</v>
      </c>
      <c r="T48" s="3" t="s">
        <v>137</v>
      </c>
      <c r="U48" s="3" t="s">
        <v>137</v>
      </c>
      <c r="V48" s="3" t="s">
        <v>137</v>
      </c>
      <c r="W48" s="62" t="s">
        <v>137</v>
      </c>
      <c r="X48" s="3" t="s">
        <v>137</v>
      </c>
      <c r="Y48" s="3" t="s">
        <v>137</v>
      </c>
      <c r="Z48" s="3" t="s">
        <v>137</v>
      </c>
      <c r="AA48" s="3" t="s">
        <v>137</v>
      </c>
      <c r="AB48" s="22" t="s">
        <v>137</v>
      </c>
      <c r="AC48" s="22" t="s">
        <v>137</v>
      </c>
      <c r="AD48" s="22" t="s">
        <v>137</v>
      </c>
      <c r="AE48" s="101"/>
      <c r="AF48" s="108"/>
      <c r="AG48" s="83">
        <f t="shared" si="0"/>
        <v>0</v>
      </c>
    </row>
    <row r="49" spans="1:33" ht="25.5" x14ac:dyDescent="0.25">
      <c r="A49" s="10" t="s">
        <v>370</v>
      </c>
      <c r="B49" s="3" t="s">
        <v>222</v>
      </c>
      <c r="C49" s="3" t="s">
        <v>175</v>
      </c>
      <c r="D49" s="5" t="s">
        <v>60</v>
      </c>
      <c r="E49" s="5" t="s">
        <v>61</v>
      </c>
      <c r="F49" s="62" t="s">
        <v>221</v>
      </c>
      <c r="G49" s="69" t="s">
        <v>218</v>
      </c>
      <c r="H49" s="60" t="s">
        <v>216</v>
      </c>
      <c r="I49" s="10" t="s">
        <v>224</v>
      </c>
      <c r="J49" s="12">
        <v>43663</v>
      </c>
      <c r="K49" s="83">
        <v>119200</v>
      </c>
      <c r="L49" s="13">
        <v>12600</v>
      </c>
      <c r="M49" s="12">
        <v>43663</v>
      </c>
      <c r="N49" s="12">
        <v>43830</v>
      </c>
      <c r="O49" s="16">
        <v>106</v>
      </c>
      <c r="P49" s="69" t="s">
        <v>218</v>
      </c>
      <c r="Q49" s="10" t="s">
        <v>209</v>
      </c>
      <c r="R49" s="22" t="s">
        <v>137</v>
      </c>
      <c r="S49" s="3" t="s">
        <v>183</v>
      </c>
      <c r="T49" s="3">
        <v>3</v>
      </c>
      <c r="U49" s="6">
        <v>44223</v>
      </c>
      <c r="V49" s="7">
        <v>12977</v>
      </c>
      <c r="W49" s="97">
        <v>12977</v>
      </c>
      <c r="X49" s="6">
        <v>44225</v>
      </c>
      <c r="Y49" s="6">
        <v>44405</v>
      </c>
      <c r="Z49" s="3" t="s">
        <v>137</v>
      </c>
      <c r="AA49" s="3" t="s">
        <v>137</v>
      </c>
      <c r="AB49" s="22" t="s">
        <v>137</v>
      </c>
      <c r="AC49" s="22" t="s">
        <v>137</v>
      </c>
      <c r="AD49" s="22" t="s">
        <v>137</v>
      </c>
      <c r="AE49" s="101"/>
      <c r="AF49" s="108"/>
      <c r="AG49" s="83">
        <f t="shared" si="0"/>
        <v>0</v>
      </c>
    </row>
    <row r="50" spans="1:33" x14ac:dyDescent="0.25">
      <c r="A50" s="10" t="s">
        <v>371</v>
      </c>
      <c r="B50" s="3" t="s">
        <v>236</v>
      </c>
      <c r="C50" s="3" t="s">
        <v>235</v>
      </c>
      <c r="D50" s="5" t="s">
        <v>60</v>
      </c>
      <c r="E50" s="5" t="s">
        <v>61</v>
      </c>
      <c r="F50" s="62" t="s">
        <v>237</v>
      </c>
      <c r="G50" s="69" t="s">
        <v>233</v>
      </c>
      <c r="H50" s="60" t="s">
        <v>232</v>
      </c>
      <c r="I50" s="9" t="s">
        <v>138</v>
      </c>
      <c r="J50" s="6">
        <v>42828</v>
      </c>
      <c r="K50" s="22">
        <v>158400</v>
      </c>
      <c r="L50" s="7">
        <v>12037</v>
      </c>
      <c r="M50" s="6">
        <v>42828</v>
      </c>
      <c r="N50" s="6">
        <v>43193</v>
      </c>
      <c r="O50" s="5">
        <v>117</v>
      </c>
      <c r="P50" s="69" t="s">
        <v>339</v>
      </c>
      <c r="Q50" s="10" t="s">
        <v>209</v>
      </c>
      <c r="R50" s="22" t="s">
        <v>137</v>
      </c>
      <c r="S50" s="3" t="s">
        <v>62</v>
      </c>
      <c r="T50" s="3">
        <v>4</v>
      </c>
      <c r="U50" s="6">
        <v>44134</v>
      </c>
      <c r="V50" s="7">
        <v>12895</v>
      </c>
      <c r="W50" s="62" t="s">
        <v>63</v>
      </c>
      <c r="X50" s="6">
        <v>44108</v>
      </c>
      <c r="Y50" s="6">
        <v>44288</v>
      </c>
      <c r="Z50" s="3" t="s">
        <v>137</v>
      </c>
      <c r="AA50" s="3" t="s">
        <v>137</v>
      </c>
      <c r="AB50" s="22" t="s">
        <v>137</v>
      </c>
      <c r="AC50" s="22" t="s">
        <v>137</v>
      </c>
      <c r="AD50" s="22" t="s">
        <v>137</v>
      </c>
      <c r="AE50" s="101"/>
      <c r="AF50" s="108">
        <f>3250+3250+3250</f>
        <v>9750</v>
      </c>
      <c r="AG50" s="83">
        <f>SUM(AE50+AF50)</f>
        <v>9750</v>
      </c>
    </row>
    <row r="51" spans="1:33" x14ac:dyDescent="0.25">
      <c r="A51" s="10" t="s">
        <v>372</v>
      </c>
      <c r="B51" s="3" t="s">
        <v>236</v>
      </c>
      <c r="C51" s="3" t="s">
        <v>235</v>
      </c>
      <c r="D51" s="5" t="s">
        <v>60</v>
      </c>
      <c r="E51" s="5" t="s">
        <v>61</v>
      </c>
      <c r="F51" s="62" t="s">
        <v>237</v>
      </c>
      <c r="G51" s="69" t="s">
        <v>102</v>
      </c>
      <c r="H51" s="60" t="s">
        <v>232</v>
      </c>
      <c r="I51" s="9" t="s">
        <v>337</v>
      </c>
      <c r="J51" s="6">
        <v>42859</v>
      </c>
      <c r="K51" s="22">
        <v>168000</v>
      </c>
      <c r="L51" s="7"/>
      <c r="M51" s="6">
        <v>43223</v>
      </c>
      <c r="N51" s="6">
        <v>43588</v>
      </c>
      <c r="O51" s="5">
        <v>117</v>
      </c>
      <c r="P51" s="69" t="s">
        <v>233</v>
      </c>
      <c r="Q51" s="10" t="s">
        <v>209</v>
      </c>
      <c r="R51" s="22" t="s">
        <v>137</v>
      </c>
      <c r="S51" s="3" t="s">
        <v>338</v>
      </c>
      <c r="T51" s="6" t="s">
        <v>137</v>
      </c>
      <c r="U51" s="6" t="s">
        <v>137</v>
      </c>
      <c r="V51" s="6" t="s">
        <v>137</v>
      </c>
      <c r="W51" s="94" t="s">
        <v>137</v>
      </c>
      <c r="X51" s="6" t="s">
        <v>137</v>
      </c>
      <c r="Y51" s="6" t="s">
        <v>137</v>
      </c>
      <c r="Z51" s="6" t="s">
        <v>137</v>
      </c>
      <c r="AA51" s="6" t="s">
        <v>137</v>
      </c>
      <c r="AB51" s="22" t="s">
        <v>137</v>
      </c>
      <c r="AC51" s="22" t="s">
        <v>137</v>
      </c>
      <c r="AD51" s="22" t="s">
        <v>137</v>
      </c>
      <c r="AE51" s="101"/>
      <c r="AF51" s="108">
        <f>9100+9100+9100</f>
        <v>27300</v>
      </c>
      <c r="AG51" s="108">
        <f>9100+9100+9100</f>
        <v>27300</v>
      </c>
    </row>
    <row r="52" spans="1:33" x14ac:dyDescent="0.25">
      <c r="A52" s="10" t="s">
        <v>373</v>
      </c>
      <c r="B52" s="3" t="s">
        <v>179</v>
      </c>
      <c r="C52" s="10" t="s">
        <v>184</v>
      </c>
      <c r="D52" s="5" t="s">
        <v>60</v>
      </c>
      <c r="E52" s="5" t="s">
        <v>61</v>
      </c>
      <c r="F52" s="62" t="s">
        <v>238</v>
      </c>
      <c r="G52" s="69" t="s">
        <v>234</v>
      </c>
      <c r="H52" s="60" t="s">
        <v>178</v>
      </c>
      <c r="I52" s="3" t="s">
        <v>182</v>
      </c>
      <c r="J52" s="6">
        <v>43683</v>
      </c>
      <c r="K52" s="83">
        <v>55950</v>
      </c>
      <c r="L52" s="7">
        <v>12615</v>
      </c>
      <c r="M52" s="6">
        <v>43683</v>
      </c>
      <c r="N52" s="6">
        <v>44049</v>
      </c>
      <c r="O52" s="5">
        <v>117</v>
      </c>
      <c r="P52" s="69" t="s">
        <v>234</v>
      </c>
      <c r="Q52" s="10" t="s">
        <v>209</v>
      </c>
      <c r="R52" s="22" t="s">
        <v>137</v>
      </c>
      <c r="S52" s="3" t="s">
        <v>62</v>
      </c>
      <c r="T52" s="3">
        <v>1</v>
      </c>
      <c r="U52" s="6">
        <v>44040</v>
      </c>
      <c r="V52" s="7">
        <v>12852</v>
      </c>
      <c r="W52" s="62" t="s">
        <v>63</v>
      </c>
      <c r="X52" s="6">
        <v>44049</v>
      </c>
      <c r="Y52" s="6">
        <v>44413</v>
      </c>
      <c r="Z52" s="3" t="s">
        <v>137</v>
      </c>
      <c r="AA52" s="3" t="s">
        <v>137</v>
      </c>
      <c r="AB52" s="22" t="s">
        <v>137</v>
      </c>
      <c r="AC52" s="22" t="s">
        <v>137</v>
      </c>
      <c r="AD52" s="22" t="s">
        <v>137</v>
      </c>
      <c r="AE52" s="101">
        <v>16784.439999999999</v>
      </c>
      <c r="AF52" s="108">
        <f>3065.04+316.8+1275</f>
        <v>4656.84</v>
      </c>
      <c r="AG52" s="83">
        <f t="shared" si="0"/>
        <v>21441.279999999999</v>
      </c>
    </row>
    <row r="53" spans="1:33" x14ac:dyDescent="0.25">
      <c r="A53" s="10" t="s">
        <v>374</v>
      </c>
      <c r="B53" s="3" t="s">
        <v>296</v>
      </c>
      <c r="C53" s="10" t="s">
        <v>297</v>
      </c>
      <c r="D53" s="5" t="s">
        <v>60</v>
      </c>
      <c r="E53" s="5" t="s">
        <v>61</v>
      </c>
      <c r="F53" s="62" t="s">
        <v>298</v>
      </c>
      <c r="G53" s="69" t="s">
        <v>299</v>
      </c>
      <c r="H53" s="60" t="s">
        <v>127</v>
      </c>
      <c r="I53" s="10" t="s">
        <v>256</v>
      </c>
      <c r="J53" s="6">
        <v>43375</v>
      </c>
      <c r="K53" s="83">
        <v>35000</v>
      </c>
      <c r="L53" s="7">
        <v>12472</v>
      </c>
      <c r="M53" s="6">
        <v>43467</v>
      </c>
      <c r="N53" s="6">
        <v>43830</v>
      </c>
      <c r="O53" s="5">
        <v>117</v>
      </c>
      <c r="P53" s="69" t="s">
        <v>299</v>
      </c>
      <c r="Q53" s="10" t="s">
        <v>209</v>
      </c>
      <c r="R53" s="22" t="s">
        <v>137</v>
      </c>
      <c r="S53" s="3" t="s">
        <v>132</v>
      </c>
      <c r="T53" s="3">
        <v>2</v>
      </c>
      <c r="U53" s="6">
        <v>44186</v>
      </c>
      <c r="V53" s="7">
        <v>12949</v>
      </c>
      <c r="W53" s="62" t="s">
        <v>279</v>
      </c>
      <c r="X53" s="6">
        <v>44197</v>
      </c>
      <c r="Y53" s="6">
        <v>44561</v>
      </c>
      <c r="Z53" s="6" t="s">
        <v>137</v>
      </c>
      <c r="AA53" s="6" t="s">
        <v>137</v>
      </c>
      <c r="AB53" s="22" t="s">
        <v>137</v>
      </c>
      <c r="AC53" s="22" t="s">
        <v>137</v>
      </c>
      <c r="AD53" s="22" t="s">
        <v>137</v>
      </c>
      <c r="AE53" s="101"/>
      <c r="AF53" s="108"/>
      <c r="AG53" s="83">
        <f t="shared" si="0"/>
        <v>0</v>
      </c>
    </row>
    <row r="54" spans="1:33" x14ac:dyDescent="0.25">
      <c r="A54" s="10" t="s">
        <v>375</v>
      </c>
      <c r="B54" s="3" t="s">
        <v>254</v>
      </c>
      <c r="C54" s="10" t="s">
        <v>255</v>
      </c>
      <c r="D54" s="5" t="s">
        <v>60</v>
      </c>
      <c r="E54" s="5" t="s">
        <v>61</v>
      </c>
      <c r="F54" s="62" t="s">
        <v>248</v>
      </c>
      <c r="G54" s="69" t="s">
        <v>244</v>
      </c>
      <c r="H54" s="60" t="s">
        <v>127</v>
      </c>
      <c r="I54" s="10" t="s">
        <v>256</v>
      </c>
      <c r="J54" s="12">
        <v>44144</v>
      </c>
      <c r="K54" s="83">
        <v>343653.68</v>
      </c>
      <c r="L54" s="13">
        <v>12927</v>
      </c>
      <c r="M54" s="12">
        <v>44144</v>
      </c>
      <c r="N54" s="12">
        <v>44508</v>
      </c>
      <c r="O54" s="16">
        <v>101</v>
      </c>
      <c r="P54" s="69" t="s">
        <v>244</v>
      </c>
      <c r="Q54" s="10" t="s">
        <v>209</v>
      </c>
      <c r="R54" s="22" t="s">
        <v>137</v>
      </c>
      <c r="S54" s="3" t="s">
        <v>132</v>
      </c>
      <c r="T54" s="3" t="s">
        <v>137</v>
      </c>
      <c r="U54" s="3" t="s">
        <v>137</v>
      </c>
      <c r="V54" s="3" t="s">
        <v>137</v>
      </c>
      <c r="W54" s="62" t="s">
        <v>137</v>
      </c>
      <c r="X54" s="3" t="s">
        <v>137</v>
      </c>
      <c r="Y54" s="3" t="s">
        <v>137</v>
      </c>
      <c r="Z54" s="3" t="s">
        <v>137</v>
      </c>
      <c r="AA54" s="3" t="s">
        <v>137</v>
      </c>
      <c r="AB54" s="22" t="s">
        <v>137</v>
      </c>
      <c r="AC54" s="22" t="s">
        <v>137</v>
      </c>
      <c r="AD54" s="22" t="s">
        <v>137</v>
      </c>
      <c r="AE54" s="101">
        <v>7905.32</v>
      </c>
      <c r="AF54" s="108">
        <f>2546.8+7728.27</f>
        <v>10275.07</v>
      </c>
      <c r="AG54" s="83">
        <f t="shared" si="0"/>
        <v>18180.39</v>
      </c>
    </row>
    <row r="55" spans="1:33" x14ac:dyDescent="0.25">
      <c r="A55" s="10" t="s">
        <v>376</v>
      </c>
      <c r="B55" s="3" t="s">
        <v>251</v>
      </c>
      <c r="C55" s="10" t="s">
        <v>252</v>
      </c>
      <c r="D55" s="5" t="s">
        <v>60</v>
      </c>
      <c r="E55" s="5" t="s">
        <v>61</v>
      </c>
      <c r="F55" s="62" t="s">
        <v>247</v>
      </c>
      <c r="G55" s="69" t="s">
        <v>242</v>
      </c>
      <c r="H55" s="60" t="s">
        <v>243</v>
      </c>
      <c r="I55" s="10" t="s">
        <v>253</v>
      </c>
      <c r="J55" s="12">
        <v>43888</v>
      </c>
      <c r="K55" s="83">
        <v>24150</v>
      </c>
      <c r="L55" s="13">
        <v>12750</v>
      </c>
      <c r="M55" s="12">
        <v>43888</v>
      </c>
      <c r="N55" s="12">
        <v>44196</v>
      </c>
      <c r="O55" s="16">
        <v>101</v>
      </c>
      <c r="P55" s="69" t="s">
        <v>242</v>
      </c>
      <c r="Q55" s="10" t="s">
        <v>209</v>
      </c>
      <c r="R55" s="22" t="s">
        <v>137</v>
      </c>
      <c r="S55" s="3" t="s">
        <v>62</v>
      </c>
      <c r="T55" s="3">
        <v>1</v>
      </c>
      <c r="U55" s="6">
        <v>44195</v>
      </c>
      <c r="V55" s="7">
        <v>12954</v>
      </c>
      <c r="W55" s="62" t="s">
        <v>279</v>
      </c>
      <c r="X55" s="6">
        <v>44197</v>
      </c>
      <c r="Y55" s="6">
        <v>44561</v>
      </c>
      <c r="Z55" s="3" t="s">
        <v>137</v>
      </c>
      <c r="AA55" s="3" t="s">
        <v>137</v>
      </c>
      <c r="AB55" s="22" t="s">
        <v>137</v>
      </c>
      <c r="AC55" s="22" t="s">
        <v>137</v>
      </c>
      <c r="AD55" s="22" t="s">
        <v>137</v>
      </c>
      <c r="AE55" s="101">
        <v>2906.18</v>
      </c>
      <c r="AF55" s="108"/>
      <c r="AG55" s="83">
        <f t="shared" si="0"/>
        <v>2906.18</v>
      </c>
    </row>
    <row r="56" spans="1:33" x14ac:dyDescent="0.25">
      <c r="A56" s="10" t="s">
        <v>377</v>
      </c>
      <c r="B56" s="3" t="s">
        <v>249</v>
      </c>
      <c r="C56" s="10" t="s">
        <v>250</v>
      </c>
      <c r="D56" s="5" t="s">
        <v>60</v>
      </c>
      <c r="E56" s="5" t="s">
        <v>61</v>
      </c>
      <c r="F56" s="63" t="s">
        <v>246</v>
      </c>
      <c r="G56" s="69" t="s">
        <v>245</v>
      </c>
      <c r="H56" s="60" t="s">
        <v>216</v>
      </c>
      <c r="I56" s="10" t="s">
        <v>223</v>
      </c>
      <c r="J56" s="12">
        <v>43663</v>
      </c>
      <c r="K56" s="83">
        <v>76000</v>
      </c>
      <c r="L56" s="13">
        <v>12600</v>
      </c>
      <c r="M56" s="12">
        <v>43862</v>
      </c>
      <c r="N56" s="12">
        <v>44043</v>
      </c>
      <c r="O56" s="16">
        <v>101</v>
      </c>
      <c r="P56" s="69" t="s">
        <v>245</v>
      </c>
      <c r="Q56" s="10" t="s">
        <v>209</v>
      </c>
      <c r="R56" s="22" t="s">
        <v>137</v>
      </c>
      <c r="S56" s="3" t="s">
        <v>183</v>
      </c>
      <c r="T56" s="3">
        <f ca="1">T56:T666</f>
        <v>0</v>
      </c>
      <c r="U56" s="6">
        <v>44225</v>
      </c>
      <c r="V56" s="7">
        <v>12977</v>
      </c>
      <c r="W56" s="62" t="s">
        <v>279</v>
      </c>
      <c r="X56" s="6">
        <v>44228</v>
      </c>
      <c r="Y56" s="6">
        <v>44408</v>
      </c>
      <c r="Z56" s="3" t="s">
        <v>137</v>
      </c>
      <c r="AA56" s="3" t="s">
        <v>137</v>
      </c>
      <c r="AB56" s="22" t="s">
        <v>137</v>
      </c>
      <c r="AC56" s="22" t="s">
        <v>137</v>
      </c>
      <c r="AD56" s="22" t="s">
        <v>137</v>
      </c>
      <c r="AE56" s="101">
        <v>64000</v>
      </c>
      <c r="AF56" s="108"/>
      <c r="AG56" s="83">
        <f t="shared" si="0"/>
        <v>64000</v>
      </c>
    </row>
    <row r="57" spans="1:33" x14ac:dyDescent="0.25">
      <c r="A57" s="10" t="s">
        <v>378</v>
      </c>
      <c r="B57" s="3" t="s">
        <v>281</v>
      </c>
      <c r="C57" s="10" t="s">
        <v>282</v>
      </c>
      <c r="D57" s="5" t="s">
        <v>60</v>
      </c>
      <c r="E57" s="5" t="s">
        <v>61</v>
      </c>
      <c r="F57" s="63" t="s">
        <v>107</v>
      </c>
      <c r="G57" s="69" t="s">
        <v>189</v>
      </c>
      <c r="H57" s="60" t="s">
        <v>257</v>
      </c>
      <c r="I57" s="10" t="s">
        <v>195</v>
      </c>
      <c r="J57" s="12">
        <v>43747</v>
      </c>
      <c r="K57" s="83">
        <v>762648</v>
      </c>
      <c r="L57" s="13">
        <v>12654</v>
      </c>
      <c r="M57" s="12">
        <v>43747</v>
      </c>
      <c r="N57" s="12">
        <v>44113</v>
      </c>
      <c r="O57" s="16">
        <v>101</v>
      </c>
      <c r="P57" s="69" t="s">
        <v>189</v>
      </c>
      <c r="Q57" s="10" t="s">
        <v>209</v>
      </c>
      <c r="R57" s="83" t="s">
        <v>137</v>
      </c>
      <c r="S57" s="10" t="s">
        <v>62</v>
      </c>
      <c r="T57" s="10">
        <v>1</v>
      </c>
      <c r="U57" s="12">
        <v>44104</v>
      </c>
      <c r="V57" s="19">
        <v>12989</v>
      </c>
      <c r="W57" s="62" t="s">
        <v>279</v>
      </c>
      <c r="X57" s="12">
        <v>44113</v>
      </c>
      <c r="Y57" s="12">
        <v>44477</v>
      </c>
      <c r="Z57" s="3" t="s">
        <v>137</v>
      </c>
      <c r="AA57" s="3" t="s">
        <v>137</v>
      </c>
      <c r="AB57" s="22" t="s">
        <v>137</v>
      </c>
      <c r="AC57" s="22" t="s">
        <v>137</v>
      </c>
      <c r="AD57" s="22" t="s">
        <v>137</v>
      </c>
      <c r="AE57" s="101"/>
      <c r="AF57" s="108">
        <f>11485.6+4594.24+6891.36+6891.36+73080</f>
        <v>102942.56</v>
      </c>
      <c r="AG57" s="83">
        <f t="shared" si="0"/>
        <v>102942.56</v>
      </c>
    </row>
    <row r="58" spans="1:33" x14ac:dyDescent="0.25">
      <c r="A58" s="10" t="s">
        <v>379</v>
      </c>
      <c r="B58" s="3" t="s">
        <v>283</v>
      </c>
      <c r="C58" s="10" t="s">
        <v>284</v>
      </c>
      <c r="D58" s="5" t="s">
        <v>60</v>
      </c>
      <c r="E58" s="5" t="s">
        <v>61</v>
      </c>
      <c r="F58" s="63" t="s">
        <v>107</v>
      </c>
      <c r="G58" s="69" t="s">
        <v>258</v>
      </c>
      <c r="H58" s="60" t="s">
        <v>113</v>
      </c>
      <c r="I58" s="3" t="s">
        <v>111</v>
      </c>
      <c r="J58" s="12">
        <v>44053</v>
      </c>
      <c r="K58" s="83">
        <v>1076549.76</v>
      </c>
      <c r="L58" s="13">
        <v>12863</v>
      </c>
      <c r="M58" s="12">
        <v>44053</v>
      </c>
      <c r="N58" s="12">
        <v>44418</v>
      </c>
      <c r="O58" s="16" t="s">
        <v>280</v>
      </c>
      <c r="P58" s="69" t="s">
        <v>258</v>
      </c>
      <c r="Q58" s="10" t="s">
        <v>209</v>
      </c>
      <c r="R58" s="83" t="s">
        <v>137</v>
      </c>
      <c r="S58" s="10" t="s">
        <v>62</v>
      </c>
      <c r="T58" s="10" t="s">
        <v>137</v>
      </c>
      <c r="U58" s="10" t="s">
        <v>137</v>
      </c>
      <c r="V58" s="10" t="s">
        <v>137</v>
      </c>
      <c r="W58" s="63" t="s">
        <v>137</v>
      </c>
      <c r="X58" s="10" t="s">
        <v>137</v>
      </c>
      <c r="Y58" s="10" t="s">
        <v>137</v>
      </c>
      <c r="Z58" s="3" t="s">
        <v>137</v>
      </c>
      <c r="AA58" s="3" t="s">
        <v>137</v>
      </c>
      <c r="AB58" s="22" t="s">
        <v>137</v>
      </c>
      <c r="AC58" s="22" t="s">
        <v>137</v>
      </c>
      <c r="AD58" s="22" t="s">
        <v>137</v>
      </c>
      <c r="AE58" s="101"/>
      <c r="AF58" s="108">
        <f>40019.3+40579.19 +3919.41</f>
        <v>84517.900000000009</v>
      </c>
      <c r="AG58" s="83">
        <f t="shared" si="0"/>
        <v>84517.900000000009</v>
      </c>
    </row>
    <row r="59" spans="1:33" x14ac:dyDescent="0.25">
      <c r="A59" s="10" t="s">
        <v>380</v>
      </c>
      <c r="B59" s="3" t="s">
        <v>283</v>
      </c>
      <c r="C59" s="10" t="s">
        <v>285</v>
      </c>
      <c r="D59" s="5" t="s">
        <v>60</v>
      </c>
      <c r="E59" s="5" t="s">
        <v>61</v>
      </c>
      <c r="F59" s="63" t="s">
        <v>107</v>
      </c>
      <c r="G59" s="69" t="s">
        <v>259</v>
      </c>
      <c r="H59" s="60" t="s">
        <v>260</v>
      </c>
      <c r="I59" s="3" t="s">
        <v>273</v>
      </c>
      <c r="J59" s="12">
        <v>44053</v>
      </c>
      <c r="K59" s="83">
        <v>285426</v>
      </c>
      <c r="L59" s="13">
        <v>12863</v>
      </c>
      <c r="M59" s="12">
        <v>44053</v>
      </c>
      <c r="N59" s="12">
        <v>44418</v>
      </c>
      <c r="O59" s="16">
        <v>126</v>
      </c>
      <c r="P59" s="69" t="s">
        <v>259</v>
      </c>
      <c r="Q59" s="10" t="s">
        <v>209</v>
      </c>
      <c r="R59" s="83" t="s">
        <v>137</v>
      </c>
      <c r="S59" s="10" t="s">
        <v>62</v>
      </c>
      <c r="T59" s="10" t="s">
        <v>137</v>
      </c>
      <c r="U59" s="10" t="s">
        <v>137</v>
      </c>
      <c r="V59" s="10" t="s">
        <v>137</v>
      </c>
      <c r="W59" s="63" t="s">
        <v>137</v>
      </c>
      <c r="X59" s="10" t="s">
        <v>137</v>
      </c>
      <c r="Y59" s="6"/>
      <c r="Z59" s="3" t="s">
        <v>137</v>
      </c>
      <c r="AA59" s="3" t="s">
        <v>137</v>
      </c>
      <c r="AB59" s="22" t="s">
        <v>137</v>
      </c>
      <c r="AC59" s="22" t="s">
        <v>137</v>
      </c>
      <c r="AD59" s="22" t="s">
        <v>137</v>
      </c>
      <c r="AE59" s="101"/>
      <c r="AF59" s="108">
        <f>9378.87+9378.87</f>
        <v>18757.740000000002</v>
      </c>
      <c r="AG59" s="83">
        <f t="shared" si="0"/>
        <v>18757.740000000002</v>
      </c>
    </row>
    <row r="60" spans="1:33" x14ac:dyDescent="0.25">
      <c r="A60" s="10" t="s">
        <v>381</v>
      </c>
      <c r="B60" s="3" t="s">
        <v>283</v>
      </c>
      <c r="C60" s="10" t="s">
        <v>284</v>
      </c>
      <c r="D60" s="5" t="s">
        <v>60</v>
      </c>
      <c r="E60" s="5" t="s">
        <v>61</v>
      </c>
      <c r="F60" s="63" t="s">
        <v>107</v>
      </c>
      <c r="G60" s="69" t="s">
        <v>261</v>
      </c>
      <c r="H60" s="60" t="s">
        <v>262</v>
      </c>
      <c r="I60" s="3" t="s">
        <v>275</v>
      </c>
      <c r="J60" s="12">
        <v>44053</v>
      </c>
      <c r="K60" s="83">
        <v>285426</v>
      </c>
      <c r="L60" s="13">
        <v>12863</v>
      </c>
      <c r="M60" s="12">
        <v>44053</v>
      </c>
      <c r="N60" s="12">
        <v>44053</v>
      </c>
      <c r="O60" s="16" t="s">
        <v>276</v>
      </c>
      <c r="P60" s="69" t="s">
        <v>261</v>
      </c>
      <c r="Q60" s="10" t="s">
        <v>209</v>
      </c>
      <c r="R60" s="83" t="s">
        <v>137</v>
      </c>
      <c r="S60" s="10" t="s">
        <v>277</v>
      </c>
      <c r="T60" s="10" t="s">
        <v>137</v>
      </c>
      <c r="U60" s="10" t="s">
        <v>137</v>
      </c>
      <c r="V60" s="10" t="s">
        <v>137</v>
      </c>
      <c r="W60" s="63" t="s">
        <v>137</v>
      </c>
      <c r="X60" s="10" t="s">
        <v>137</v>
      </c>
      <c r="Y60" s="6"/>
      <c r="Z60" s="3" t="s">
        <v>137</v>
      </c>
      <c r="AA60" s="3" t="s">
        <v>137</v>
      </c>
      <c r="AB60" s="22" t="s">
        <v>137</v>
      </c>
      <c r="AC60" s="22" t="s">
        <v>137</v>
      </c>
      <c r="AD60" s="22" t="s">
        <v>137</v>
      </c>
      <c r="AE60" s="101"/>
      <c r="AF60" s="108">
        <f>10465.62+14271.3+23785.5</f>
        <v>48522.42</v>
      </c>
      <c r="AG60" s="83">
        <f t="shared" si="0"/>
        <v>48522.42</v>
      </c>
    </row>
    <row r="61" spans="1:33" x14ac:dyDescent="0.25">
      <c r="A61" s="10"/>
      <c r="B61" s="3" t="s">
        <v>283</v>
      </c>
      <c r="C61" s="10" t="s">
        <v>284</v>
      </c>
      <c r="D61" s="5" t="s">
        <v>60</v>
      </c>
      <c r="E61" s="5" t="s">
        <v>61</v>
      </c>
      <c r="F61" s="63" t="s">
        <v>107</v>
      </c>
      <c r="G61" s="69" t="s">
        <v>463</v>
      </c>
      <c r="H61" s="60" t="s">
        <v>262</v>
      </c>
      <c r="I61" s="3" t="s">
        <v>462</v>
      </c>
      <c r="J61" s="12"/>
      <c r="K61" s="83"/>
      <c r="L61" s="13"/>
      <c r="M61" s="12"/>
      <c r="N61" s="12"/>
      <c r="O61" s="16"/>
      <c r="P61" s="69"/>
      <c r="Q61" s="10"/>
      <c r="R61" s="83" t="s">
        <v>137</v>
      </c>
      <c r="S61" s="10"/>
      <c r="T61" s="10" t="s">
        <v>137</v>
      </c>
      <c r="U61" s="10" t="s">
        <v>137</v>
      </c>
      <c r="V61" s="10" t="s">
        <v>137</v>
      </c>
      <c r="W61" s="63" t="s">
        <v>137</v>
      </c>
      <c r="X61" s="10" t="s">
        <v>137</v>
      </c>
      <c r="Y61" s="6"/>
      <c r="Z61" s="3" t="s">
        <v>137</v>
      </c>
      <c r="AA61" s="3" t="s">
        <v>137</v>
      </c>
      <c r="AB61" s="22" t="s">
        <v>137</v>
      </c>
      <c r="AC61" s="22" t="s">
        <v>137</v>
      </c>
      <c r="AD61" s="22"/>
      <c r="AE61" s="101"/>
      <c r="AF61" s="108">
        <f>22834.08+23785.5</f>
        <v>46619.58</v>
      </c>
      <c r="AG61" s="83"/>
    </row>
    <row r="62" spans="1:33" x14ac:dyDescent="0.25">
      <c r="A62" s="10" t="s">
        <v>382</v>
      </c>
      <c r="B62" s="3" t="s">
        <v>286</v>
      </c>
      <c r="C62" s="10" t="s">
        <v>287</v>
      </c>
      <c r="D62" s="5" t="s">
        <v>60</v>
      </c>
      <c r="E62" s="5" t="s">
        <v>61</v>
      </c>
      <c r="F62" s="63" t="s">
        <v>101</v>
      </c>
      <c r="G62" s="69" t="s">
        <v>263</v>
      </c>
      <c r="H62" s="60" t="s">
        <v>264</v>
      </c>
      <c r="I62" s="10" t="s">
        <v>130</v>
      </c>
      <c r="J62" s="12">
        <v>43955</v>
      </c>
      <c r="K62" s="83">
        <v>222912</v>
      </c>
      <c r="L62" s="13">
        <v>12798</v>
      </c>
      <c r="M62" s="12">
        <v>43955</v>
      </c>
      <c r="N62" s="12">
        <v>44196</v>
      </c>
      <c r="O62" s="16">
        <v>117</v>
      </c>
      <c r="P62" s="69" t="s">
        <v>263</v>
      </c>
      <c r="Q62" s="10" t="s">
        <v>209</v>
      </c>
      <c r="R62" s="83" t="s">
        <v>137</v>
      </c>
      <c r="S62" s="10" t="s">
        <v>62</v>
      </c>
      <c r="T62" s="10">
        <v>1</v>
      </c>
      <c r="U62" s="12">
        <v>44180</v>
      </c>
      <c r="V62" s="13">
        <v>12947</v>
      </c>
      <c r="W62" s="63" t="s">
        <v>278</v>
      </c>
      <c r="X62" s="12">
        <v>44197</v>
      </c>
      <c r="Y62" s="12">
        <v>44561</v>
      </c>
      <c r="Z62" s="3" t="s">
        <v>137</v>
      </c>
      <c r="AA62" s="3" t="s">
        <v>137</v>
      </c>
      <c r="AB62" s="22" t="s">
        <v>137</v>
      </c>
      <c r="AC62" s="22" t="s">
        <v>137</v>
      </c>
      <c r="AD62" s="22" t="s">
        <v>137</v>
      </c>
      <c r="AE62" s="101"/>
      <c r="AF62" s="108">
        <f>9642.24+9642.24+4821.12</f>
        <v>24105.599999999999</v>
      </c>
      <c r="AG62" s="83">
        <f t="shared" si="0"/>
        <v>24105.599999999999</v>
      </c>
    </row>
    <row r="63" spans="1:33" x14ac:dyDescent="0.25">
      <c r="A63" s="10" t="s">
        <v>383</v>
      </c>
      <c r="B63" s="3" t="s">
        <v>423</v>
      </c>
      <c r="C63" s="10" t="s">
        <v>287</v>
      </c>
      <c r="D63" s="5" t="s">
        <v>60</v>
      </c>
      <c r="E63" s="5" t="s">
        <v>61</v>
      </c>
      <c r="F63" s="63" t="s">
        <v>101</v>
      </c>
      <c r="G63" s="69" t="s">
        <v>424</v>
      </c>
      <c r="H63" s="60" t="s">
        <v>264</v>
      </c>
      <c r="I63" s="10" t="s">
        <v>422</v>
      </c>
      <c r="J63" s="12">
        <v>44138</v>
      </c>
      <c r="K63" s="83">
        <v>149608</v>
      </c>
      <c r="L63" s="13">
        <v>12927</v>
      </c>
      <c r="M63" s="12">
        <v>44138</v>
      </c>
      <c r="N63" s="12">
        <v>44503</v>
      </c>
      <c r="O63" s="16" t="s">
        <v>276</v>
      </c>
      <c r="P63" s="69"/>
      <c r="Q63" s="10" t="s">
        <v>209</v>
      </c>
      <c r="R63" s="83" t="s">
        <v>137</v>
      </c>
      <c r="S63" s="10" t="s">
        <v>62</v>
      </c>
      <c r="T63" s="10">
        <v>1</v>
      </c>
      <c r="U63" s="12">
        <v>44314</v>
      </c>
      <c r="V63" s="13">
        <v>13034</v>
      </c>
      <c r="W63" s="63" t="s">
        <v>457</v>
      </c>
      <c r="X63" s="3" t="s">
        <v>137</v>
      </c>
      <c r="Y63" s="3" t="s">
        <v>137</v>
      </c>
      <c r="Z63" s="3" t="s">
        <v>137</v>
      </c>
      <c r="AA63" s="3" t="s">
        <v>137</v>
      </c>
      <c r="AB63" s="22" t="s">
        <v>137</v>
      </c>
      <c r="AC63" s="22" t="s">
        <v>137</v>
      </c>
      <c r="AD63" s="22" t="s">
        <v>137</v>
      </c>
      <c r="AE63" s="101"/>
      <c r="AF63" s="108">
        <v>2064</v>
      </c>
      <c r="AG63" s="83"/>
    </row>
    <row r="64" spans="1:33" x14ac:dyDescent="0.25">
      <c r="A64" s="10" t="s">
        <v>384</v>
      </c>
      <c r="B64" s="3" t="s">
        <v>288</v>
      </c>
      <c r="C64" s="10" t="s">
        <v>287</v>
      </c>
      <c r="D64" s="5" t="s">
        <v>60</v>
      </c>
      <c r="E64" s="5" t="s">
        <v>61</v>
      </c>
      <c r="F64" s="63" t="s">
        <v>101</v>
      </c>
      <c r="G64" s="69" t="s">
        <v>265</v>
      </c>
      <c r="H64" s="60" t="s">
        <v>266</v>
      </c>
      <c r="I64" s="3" t="s">
        <v>274</v>
      </c>
      <c r="J64" s="12">
        <v>44174</v>
      </c>
      <c r="K64" s="83">
        <v>64788</v>
      </c>
      <c r="L64" s="13">
        <v>12927</v>
      </c>
      <c r="M64" s="12" t="s">
        <v>137</v>
      </c>
      <c r="N64" s="12" t="s">
        <v>137</v>
      </c>
      <c r="O64" s="16">
        <v>117</v>
      </c>
      <c r="P64" s="69" t="s">
        <v>265</v>
      </c>
      <c r="Q64" s="10" t="s">
        <v>209</v>
      </c>
      <c r="R64" s="83" t="s">
        <v>137</v>
      </c>
      <c r="S64" s="10" t="s">
        <v>62</v>
      </c>
      <c r="T64" s="3" t="s">
        <v>137</v>
      </c>
      <c r="U64" s="6" t="s">
        <v>137</v>
      </c>
      <c r="V64" s="3" t="s">
        <v>137</v>
      </c>
      <c r="W64" s="62" t="s">
        <v>137</v>
      </c>
      <c r="X64" s="3" t="s">
        <v>137</v>
      </c>
      <c r="Y64" s="3" t="s">
        <v>137</v>
      </c>
      <c r="Z64" s="3" t="s">
        <v>137</v>
      </c>
      <c r="AA64" s="3" t="s">
        <v>137</v>
      </c>
      <c r="AB64" s="22" t="s">
        <v>137</v>
      </c>
      <c r="AC64" s="22" t="s">
        <v>137</v>
      </c>
      <c r="AD64" s="22" t="s">
        <v>137</v>
      </c>
      <c r="AE64" s="101"/>
      <c r="AF64" s="108">
        <f>5399+5399+5399+5399</f>
        <v>21596</v>
      </c>
      <c r="AG64" s="83">
        <f t="shared" si="0"/>
        <v>21596</v>
      </c>
    </row>
    <row r="65" spans="1:33" x14ac:dyDescent="0.25">
      <c r="A65" s="10" t="s">
        <v>385</v>
      </c>
      <c r="B65" s="3" t="s">
        <v>137</v>
      </c>
      <c r="C65" s="10" t="s">
        <v>137</v>
      </c>
      <c r="D65" s="5" t="s">
        <v>60</v>
      </c>
      <c r="E65" s="5" t="s">
        <v>61</v>
      </c>
      <c r="F65" s="63" t="s">
        <v>89</v>
      </c>
      <c r="G65" s="69" t="s">
        <v>271</v>
      </c>
      <c r="H65" s="60" t="s">
        <v>270</v>
      </c>
      <c r="I65" s="10" t="s">
        <v>272</v>
      </c>
      <c r="J65" s="12">
        <v>43739</v>
      </c>
      <c r="K65" s="83">
        <v>144000</v>
      </c>
      <c r="L65" s="13">
        <v>12653</v>
      </c>
      <c r="M65" s="12">
        <v>43739</v>
      </c>
      <c r="N65" s="12">
        <v>44105</v>
      </c>
      <c r="O65" s="16">
        <v>117</v>
      </c>
      <c r="P65" s="69" t="s">
        <v>271</v>
      </c>
      <c r="Q65" s="10" t="s">
        <v>209</v>
      </c>
      <c r="R65" s="22" t="s">
        <v>137</v>
      </c>
      <c r="S65" s="3" t="s">
        <v>96</v>
      </c>
      <c r="T65" s="3">
        <v>1</v>
      </c>
      <c r="U65" s="6">
        <v>44083</v>
      </c>
      <c r="V65" s="7">
        <v>12880</v>
      </c>
      <c r="W65" s="94" t="s">
        <v>63</v>
      </c>
      <c r="X65" s="6">
        <v>44106</v>
      </c>
      <c r="Y65" s="6">
        <v>44470</v>
      </c>
      <c r="Z65" s="3" t="s">
        <v>137</v>
      </c>
      <c r="AA65" s="3" t="s">
        <v>137</v>
      </c>
      <c r="AB65" s="22" t="s">
        <v>137</v>
      </c>
      <c r="AC65" s="22" t="s">
        <v>137</v>
      </c>
      <c r="AD65" s="22" t="s">
        <v>137</v>
      </c>
      <c r="AE65" s="101"/>
      <c r="AF65" s="108">
        <f>12000+12000+12000+12000+12000+12000+12000</f>
        <v>84000</v>
      </c>
      <c r="AG65" s="83">
        <f t="shared" si="0"/>
        <v>84000</v>
      </c>
    </row>
    <row r="66" spans="1:33" x14ac:dyDescent="0.25">
      <c r="A66" s="10" t="s">
        <v>386</v>
      </c>
      <c r="B66" s="3" t="s">
        <v>293</v>
      </c>
      <c r="C66" s="10" t="s">
        <v>284</v>
      </c>
      <c r="D66" s="5" t="s">
        <v>60</v>
      </c>
      <c r="E66" s="5" t="s">
        <v>61</v>
      </c>
      <c r="F66" s="63" t="s">
        <v>107</v>
      </c>
      <c r="G66" s="69" t="s">
        <v>292</v>
      </c>
      <c r="H66" s="60" t="s">
        <v>113</v>
      </c>
      <c r="I66" s="3" t="s">
        <v>111</v>
      </c>
      <c r="J66" s="12">
        <v>44237</v>
      </c>
      <c r="K66" s="83">
        <v>1995152.04</v>
      </c>
      <c r="L66" s="13">
        <v>12983</v>
      </c>
      <c r="M66" s="12">
        <v>44237</v>
      </c>
      <c r="N66" s="12">
        <v>44561</v>
      </c>
      <c r="O66" s="16">
        <v>101</v>
      </c>
      <c r="P66" s="69" t="s">
        <v>300</v>
      </c>
      <c r="Q66" s="10" t="s">
        <v>209</v>
      </c>
      <c r="R66" s="22" t="s">
        <v>137</v>
      </c>
      <c r="S66" s="3" t="s">
        <v>62</v>
      </c>
      <c r="T66" s="3" t="s">
        <v>137</v>
      </c>
      <c r="U66" s="7" t="s">
        <v>137</v>
      </c>
      <c r="V66" s="7" t="s">
        <v>137</v>
      </c>
      <c r="W66" s="97" t="s">
        <v>137</v>
      </c>
      <c r="X66" s="7" t="s">
        <v>137</v>
      </c>
      <c r="Y66" s="7" t="s">
        <v>137</v>
      </c>
      <c r="Z66" s="3" t="s">
        <v>137</v>
      </c>
      <c r="AA66" s="3" t="s">
        <v>137</v>
      </c>
      <c r="AB66" s="22" t="s">
        <v>137</v>
      </c>
      <c r="AC66" s="22" t="s">
        <v>137</v>
      </c>
      <c r="AD66" s="22" t="s">
        <v>137</v>
      </c>
      <c r="AE66" s="101"/>
      <c r="AF66" s="108">
        <v>11030.9</v>
      </c>
      <c r="AG66" s="83">
        <f t="shared" si="0"/>
        <v>11030.9</v>
      </c>
    </row>
    <row r="67" spans="1:33" x14ac:dyDescent="0.25">
      <c r="A67" s="10" t="s">
        <v>387</v>
      </c>
      <c r="B67" s="3" t="s">
        <v>330</v>
      </c>
      <c r="C67" s="3" t="s">
        <v>137</v>
      </c>
      <c r="D67" s="5" t="s">
        <v>60</v>
      </c>
      <c r="E67" s="5" t="s">
        <v>61</v>
      </c>
      <c r="F67" s="63" t="s">
        <v>331</v>
      </c>
      <c r="G67" s="69" t="s">
        <v>202</v>
      </c>
      <c r="H67" s="60" t="s">
        <v>308</v>
      </c>
      <c r="I67" s="3" t="s">
        <v>95</v>
      </c>
      <c r="J67" s="12">
        <v>43909</v>
      </c>
      <c r="K67" s="83">
        <v>1445904</v>
      </c>
      <c r="L67" s="6" t="s">
        <v>137</v>
      </c>
      <c r="M67" s="12">
        <v>44274</v>
      </c>
      <c r="N67" s="12">
        <v>44638</v>
      </c>
      <c r="O67" s="16" t="s">
        <v>208</v>
      </c>
      <c r="P67" s="69" t="s">
        <v>202</v>
      </c>
      <c r="Q67" s="10" t="s">
        <v>209</v>
      </c>
      <c r="R67" s="22"/>
      <c r="S67" s="3" t="s">
        <v>62</v>
      </c>
      <c r="T67" s="6" t="s">
        <v>137</v>
      </c>
      <c r="U67" s="6" t="s">
        <v>137</v>
      </c>
      <c r="V67" s="6" t="s">
        <v>137</v>
      </c>
      <c r="W67" s="94" t="s">
        <v>137</v>
      </c>
      <c r="X67" s="6" t="s">
        <v>137</v>
      </c>
      <c r="Y67" s="6" t="s">
        <v>137</v>
      </c>
      <c r="Z67" s="3" t="s">
        <v>137</v>
      </c>
      <c r="AA67" s="3" t="s">
        <v>137</v>
      </c>
      <c r="AB67" s="22" t="s">
        <v>137</v>
      </c>
      <c r="AC67" s="22" t="s">
        <v>137</v>
      </c>
      <c r="AD67" s="22" t="s">
        <v>137</v>
      </c>
      <c r="AE67" s="101"/>
      <c r="AF67" s="108">
        <f>26813.8+29651.7+27570.4+25709.05+25076.85</f>
        <v>134821.79999999999</v>
      </c>
      <c r="AG67" s="108">
        <v>26813.8</v>
      </c>
    </row>
    <row r="68" spans="1:33" x14ac:dyDescent="0.25">
      <c r="A68" s="10" t="s">
        <v>388</v>
      </c>
      <c r="B68" s="3" t="s">
        <v>330</v>
      </c>
      <c r="C68" s="3" t="s">
        <v>137</v>
      </c>
      <c r="D68" s="5" t="s">
        <v>60</v>
      </c>
      <c r="E68" s="5" t="s">
        <v>61</v>
      </c>
      <c r="F68" s="63" t="s">
        <v>331</v>
      </c>
      <c r="G68" s="69" t="s">
        <v>204</v>
      </c>
      <c r="H68" s="60" t="s">
        <v>312</v>
      </c>
      <c r="I68" s="3" t="s">
        <v>148</v>
      </c>
      <c r="J68" s="12">
        <v>43910</v>
      </c>
      <c r="K68" s="83">
        <v>1445904</v>
      </c>
      <c r="L68" s="6" t="s">
        <v>137</v>
      </c>
      <c r="M68" s="12">
        <v>44276</v>
      </c>
      <c r="N68" s="12">
        <v>44640</v>
      </c>
      <c r="O68" s="16" t="s">
        <v>208</v>
      </c>
      <c r="P68" s="69" t="s">
        <v>204</v>
      </c>
      <c r="Q68" s="10" t="s">
        <v>209</v>
      </c>
      <c r="R68" s="22"/>
      <c r="S68" s="3" t="s">
        <v>62</v>
      </c>
      <c r="T68" s="6" t="s">
        <v>137</v>
      </c>
      <c r="U68" s="6" t="s">
        <v>137</v>
      </c>
      <c r="V68" s="6" t="s">
        <v>137</v>
      </c>
      <c r="W68" s="94" t="s">
        <v>137</v>
      </c>
      <c r="X68" s="6" t="s">
        <v>137</v>
      </c>
      <c r="Y68" s="6" t="s">
        <v>137</v>
      </c>
      <c r="Z68" s="3" t="s">
        <v>137</v>
      </c>
      <c r="AA68" s="3" t="s">
        <v>137</v>
      </c>
      <c r="AB68" s="22" t="s">
        <v>137</v>
      </c>
      <c r="AC68" s="22" t="s">
        <v>137</v>
      </c>
      <c r="AD68" s="22" t="s">
        <v>137</v>
      </c>
      <c r="AE68" s="101"/>
      <c r="AF68" s="108">
        <f>26815.7+30228+30873.6+23837.1+22169.15</f>
        <v>133923.54999999999</v>
      </c>
      <c r="AG68" s="108">
        <v>26815.7</v>
      </c>
    </row>
    <row r="69" spans="1:33" x14ac:dyDescent="0.25">
      <c r="A69" s="10" t="s">
        <v>389</v>
      </c>
      <c r="B69" s="3" t="s">
        <v>288</v>
      </c>
      <c r="C69" s="10" t="s">
        <v>287</v>
      </c>
      <c r="D69" s="5" t="s">
        <v>60</v>
      </c>
      <c r="E69" s="5" t="s">
        <v>61</v>
      </c>
      <c r="F69" s="63" t="s">
        <v>107</v>
      </c>
      <c r="G69" s="69" t="s">
        <v>311</v>
      </c>
      <c r="H69" s="60" t="s">
        <v>309</v>
      </c>
      <c r="I69" s="3" t="s">
        <v>310</v>
      </c>
      <c r="J69" s="12">
        <v>44239</v>
      </c>
      <c r="K69" s="83">
        <v>31200</v>
      </c>
      <c r="L69" s="6" t="s">
        <v>137</v>
      </c>
      <c r="M69" s="12">
        <v>44239</v>
      </c>
      <c r="N69" s="12">
        <v>44604</v>
      </c>
      <c r="O69" s="16" t="s">
        <v>208</v>
      </c>
      <c r="P69" s="69" t="s">
        <v>311</v>
      </c>
      <c r="Q69" s="10" t="s">
        <v>209</v>
      </c>
      <c r="R69" s="22"/>
      <c r="S69" s="3" t="s">
        <v>62</v>
      </c>
      <c r="T69" s="6" t="s">
        <v>137</v>
      </c>
      <c r="U69" s="6" t="s">
        <v>137</v>
      </c>
      <c r="V69" s="6" t="s">
        <v>137</v>
      </c>
      <c r="W69" s="94" t="s">
        <v>137</v>
      </c>
      <c r="X69" s="6" t="s">
        <v>137</v>
      </c>
      <c r="Y69" s="6" t="s">
        <v>137</v>
      </c>
      <c r="Z69" s="3" t="s">
        <v>137</v>
      </c>
      <c r="AA69" s="3" t="s">
        <v>137</v>
      </c>
      <c r="AB69" s="22" t="s">
        <v>137</v>
      </c>
      <c r="AC69" s="22" t="s">
        <v>137</v>
      </c>
      <c r="AD69" s="22" t="s">
        <v>137</v>
      </c>
      <c r="AE69" s="101"/>
      <c r="AF69" s="108">
        <f>3076.66+1300+1300+2600+2600</f>
        <v>10876.66</v>
      </c>
      <c r="AG69" s="108">
        <v>3076.66</v>
      </c>
    </row>
    <row r="70" spans="1:33" x14ac:dyDescent="0.25">
      <c r="A70" s="10" t="s">
        <v>390</v>
      </c>
      <c r="B70" s="3" t="s">
        <v>293</v>
      </c>
      <c r="C70" s="10" t="s">
        <v>284</v>
      </c>
      <c r="D70" s="5" t="s">
        <v>60</v>
      </c>
      <c r="E70" s="5" t="s">
        <v>61</v>
      </c>
      <c r="F70" s="63" t="s">
        <v>107</v>
      </c>
      <c r="G70" s="69" t="s">
        <v>258</v>
      </c>
      <c r="H70" s="60" t="s">
        <v>113</v>
      </c>
      <c r="I70" s="3" t="s">
        <v>111</v>
      </c>
      <c r="J70" s="12">
        <v>44053</v>
      </c>
      <c r="K70" s="83">
        <v>195597.36</v>
      </c>
      <c r="L70" s="6" t="s">
        <v>137</v>
      </c>
      <c r="M70" s="12">
        <v>44053</v>
      </c>
      <c r="N70" s="12">
        <v>44418</v>
      </c>
      <c r="O70" s="16" t="s">
        <v>276</v>
      </c>
      <c r="P70" s="69" t="s">
        <v>258</v>
      </c>
      <c r="Q70" s="10" t="s">
        <v>209</v>
      </c>
      <c r="R70" s="22"/>
      <c r="S70" s="3" t="s">
        <v>62</v>
      </c>
      <c r="T70" s="6" t="s">
        <v>137</v>
      </c>
      <c r="U70" s="6" t="s">
        <v>137</v>
      </c>
      <c r="V70" s="6" t="s">
        <v>137</v>
      </c>
      <c r="W70" s="94" t="s">
        <v>137</v>
      </c>
      <c r="X70" s="6" t="s">
        <v>137</v>
      </c>
      <c r="Y70" s="6" t="s">
        <v>137</v>
      </c>
      <c r="Z70" s="3" t="s">
        <v>137</v>
      </c>
      <c r="AA70" s="3" t="s">
        <v>137</v>
      </c>
      <c r="AB70" s="22" t="s">
        <v>137</v>
      </c>
      <c r="AC70" s="22" t="s">
        <v>137</v>
      </c>
      <c r="AD70" s="22" t="s">
        <v>137</v>
      </c>
      <c r="AE70" s="101"/>
      <c r="AF70" s="108">
        <v>3919.41</v>
      </c>
      <c r="AG70" s="108">
        <v>3919.41</v>
      </c>
    </row>
    <row r="71" spans="1:33" x14ac:dyDescent="0.25">
      <c r="A71" s="10" t="s">
        <v>391</v>
      </c>
      <c r="B71" s="3" t="s">
        <v>313</v>
      </c>
      <c r="C71" s="10" t="s">
        <v>314</v>
      </c>
      <c r="D71" s="5" t="s">
        <v>60</v>
      </c>
      <c r="E71" s="5" t="s">
        <v>61</v>
      </c>
      <c r="F71" s="63" t="s">
        <v>107</v>
      </c>
      <c r="G71" s="69" t="s">
        <v>69</v>
      </c>
      <c r="H71" s="60" t="s">
        <v>315</v>
      </c>
      <c r="I71" s="3" t="s">
        <v>316</v>
      </c>
      <c r="J71" s="12">
        <v>42569</v>
      </c>
      <c r="K71" s="83">
        <v>2653493.88</v>
      </c>
      <c r="L71" s="6" t="s">
        <v>137</v>
      </c>
      <c r="M71" s="6" t="s">
        <v>137</v>
      </c>
      <c r="N71" s="6" t="s">
        <v>137</v>
      </c>
      <c r="O71" s="16" t="s">
        <v>208</v>
      </c>
      <c r="P71" s="69" t="s">
        <v>69</v>
      </c>
      <c r="Q71" s="10" t="s">
        <v>209</v>
      </c>
      <c r="R71" s="22"/>
      <c r="S71" s="3" t="s">
        <v>62</v>
      </c>
      <c r="T71" s="3">
        <v>6</v>
      </c>
      <c r="U71" s="6">
        <v>43934</v>
      </c>
      <c r="V71" s="6" t="s">
        <v>137</v>
      </c>
      <c r="W71" s="94" t="s">
        <v>137</v>
      </c>
      <c r="X71" s="6">
        <v>43939</v>
      </c>
      <c r="Y71" s="6">
        <v>44213</v>
      </c>
      <c r="Z71" s="3" t="s">
        <v>137</v>
      </c>
      <c r="AA71" s="3" t="s">
        <v>137</v>
      </c>
      <c r="AB71" s="22" t="s">
        <v>137</v>
      </c>
      <c r="AC71" s="22" t="s">
        <v>137</v>
      </c>
      <c r="AD71" s="22" t="s">
        <v>137</v>
      </c>
      <c r="AE71" s="101"/>
      <c r="AF71" s="108">
        <v>147477.26</v>
      </c>
      <c r="AG71" s="108">
        <v>147477.26</v>
      </c>
    </row>
    <row r="72" spans="1:33" x14ac:dyDescent="0.25">
      <c r="A72" s="10" t="s">
        <v>392</v>
      </c>
      <c r="B72" s="3" t="s">
        <v>334</v>
      </c>
      <c r="C72" s="20" t="s">
        <v>307</v>
      </c>
      <c r="D72" s="5" t="s">
        <v>60</v>
      </c>
      <c r="E72" s="5" t="s">
        <v>61</v>
      </c>
      <c r="F72" s="63" t="s">
        <v>225</v>
      </c>
      <c r="G72" s="69" t="s">
        <v>219</v>
      </c>
      <c r="H72" s="60" t="s">
        <v>317</v>
      </c>
      <c r="I72" s="3" t="s">
        <v>318</v>
      </c>
      <c r="J72" s="12">
        <v>43710</v>
      </c>
      <c r="K72" s="83">
        <v>174096.06</v>
      </c>
      <c r="L72" s="6" t="s">
        <v>137</v>
      </c>
      <c r="M72" s="12">
        <v>43710</v>
      </c>
      <c r="N72" s="12">
        <v>43829</v>
      </c>
      <c r="O72" s="16">
        <v>101</v>
      </c>
      <c r="P72" s="69" t="s">
        <v>219</v>
      </c>
      <c r="Q72" s="10" t="s">
        <v>209</v>
      </c>
      <c r="R72" s="22"/>
      <c r="S72" s="3" t="s">
        <v>215</v>
      </c>
      <c r="T72" s="3">
        <v>6</v>
      </c>
      <c r="U72" s="6">
        <v>44315</v>
      </c>
      <c r="V72" s="6" t="s">
        <v>137</v>
      </c>
      <c r="W72" s="94" t="s">
        <v>137</v>
      </c>
      <c r="X72" s="6">
        <v>44287</v>
      </c>
      <c r="Y72" s="6">
        <v>44347</v>
      </c>
      <c r="Z72" s="3" t="s">
        <v>137</v>
      </c>
      <c r="AA72" s="3" t="s">
        <v>137</v>
      </c>
      <c r="AB72" s="22" t="s">
        <v>137</v>
      </c>
      <c r="AC72" s="22" t="s">
        <v>137</v>
      </c>
      <c r="AD72" s="22" t="s">
        <v>137</v>
      </c>
      <c r="AE72" s="101"/>
      <c r="AF72" s="108">
        <v>20490.29</v>
      </c>
      <c r="AG72" s="108">
        <v>20490.29</v>
      </c>
    </row>
    <row r="73" spans="1:33" x14ac:dyDescent="0.25">
      <c r="A73" s="10" t="s">
        <v>393</v>
      </c>
      <c r="B73" s="4" t="s">
        <v>335</v>
      </c>
      <c r="C73" s="20" t="s">
        <v>336</v>
      </c>
      <c r="D73" s="5" t="s">
        <v>60</v>
      </c>
      <c r="E73" s="5" t="s">
        <v>61</v>
      </c>
      <c r="F73" s="63" t="s">
        <v>107</v>
      </c>
      <c r="G73" s="69" t="s">
        <v>320</v>
      </c>
      <c r="H73" s="60" t="s">
        <v>319</v>
      </c>
      <c r="I73" s="3" t="s">
        <v>321</v>
      </c>
      <c r="J73" s="12">
        <v>44278</v>
      </c>
      <c r="K73" s="83">
        <v>49200</v>
      </c>
      <c r="L73" s="6" t="s">
        <v>137</v>
      </c>
      <c r="M73" s="12">
        <v>44278</v>
      </c>
      <c r="N73" s="12">
        <v>44561</v>
      </c>
      <c r="O73" s="16" t="s">
        <v>208</v>
      </c>
      <c r="P73" s="69" t="s">
        <v>320</v>
      </c>
      <c r="Q73" s="10" t="s">
        <v>209</v>
      </c>
      <c r="R73" s="22"/>
      <c r="S73" s="3" t="s">
        <v>154</v>
      </c>
      <c r="T73" s="6" t="s">
        <v>137</v>
      </c>
      <c r="U73" s="6" t="s">
        <v>137</v>
      </c>
      <c r="V73" s="6" t="s">
        <v>137</v>
      </c>
      <c r="W73" s="94" t="s">
        <v>137</v>
      </c>
      <c r="X73" s="6" t="s">
        <v>137</v>
      </c>
      <c r="Y73" s="6" t="s">
        <v>137</v>
      </c>
      <c r="Z73" s="6" t="s">
        <v>137</v>
      </c>
      <c r="AA73" s="6" t="s">
        <v>137</v>
      </c>
      <c r="AB73" s="22" t="s">
        <v>137</v>
      </c>
      <c r="AC73" s="22" t="s">
        <v>137</v>
      </c>
      <c r="AD73" s="22" t="s">
        <v>137</v>
      </c>
      <c r="AE73" s="80"/>
      <c r="AF73" s="108">
        <f>8200+9840+8200</f>
        <v>26240</v>
      </c>
      <c r="AG73" s="108">
        <v>8200</v>
      </c>
    </row>
    <row r="74" spans="1:33" x14ac:dyDescent="0.25">
      <c r="A74" s="10" t="s">
        <v>394</v>
      </c>
      <c r="B74" s="3" t="s">
        <v>323</v>
      </c>
      <c r="C74" s="10" t="s">
        <v>324</v>
      </c>
      <c r="D74" s="5" t="s">
        <v>60</v>
      </c>
      <c r="E74" s="5" t="s">
        <v>61</v>
      </c>
      <c r="F74" s="63" t="s">
        <v>107</v>
      </c>
      <c r="G74" s="69" t="s">
        <v>322</v>
      </c>
      <c r="H74" s="60" t="s">
        <v>325</v>
      </c>
      <c r="I74" s="3" t="s">
        <v>326</v>
      </c>
      <c r="J74" s="12">
        <v>44279</v>
      </c>
      <c r="K74" s="83">
        <v>56250</v>
      </c>
      <c r="L74" s="6" t="s">
        <v>137</v>
      </c>
      <c r="M74" s="12">
        <v>44279</v>
      </c>
      <c r="N74" s="12">
        <v>44644</v>
      </c>
      <c r="O74" s="16" t="s">
        <v>208</v>
      </c>
      <c r="P74" s="69" t="s">
        <v>322</v>
      </c>
      <c r="Q74" s="10" t="s">
        <v>209</v>
      </c>
      <c r="R74" s="22"/>
      <c r="S74" s="3" t="s">
        <v>62</v>
      </c>
      <c r="T74" s="6" t="s">
        <v>137</v>
      </c>
      <c r="U74" s="6" t="s">
        <v>137</v>
      </c>
      <c r="V74" s="6" t="s">
        <v>137</v>
      </c>
      <c r="W74" s="94" t="s">
        <v>137</v>
      </c>
      <c r="X74" s="6" t="s">
        <v>137</v>
      </c>
      <c r="Y74" s="6" t="s">
        <v>137</v>
      </c>
      <c r="Z74" s="6" t="s">
        <v>137</v>
      </c>
      <c r="AA74" s="6" t="s">
        <v>137</v>
      </c>
      <c r="AB74" s="22" t="s">
        <v>137</v>
      </c>
      <c r="AC74" s="22" t="s">
        <v>137</v>
      </c>
      <c r="AD74" s="22" t="s">
        <v>137</v>
      </c>
      <c r="AE74" s="101"/>
      <c r="AF74" s="108">
        <v>3712.5</v>
      </c>
      <c r="AG74" s="108">
        <v>3712.5</v>
      </c>
    </row>
    <row r="75" spans="1:33" x14ac:dyDescent="0.25">
      <c r="A75" s="10" t="s">
        <v>400</v>
      </c>
      <c r="B75" s="3" t="s">
        <v>332</v>
      </c>
      <c r="C75" s="10" t="s">
        <v>333</v>
      </c>
      <c r="D75" s="5" t="s">
        <v>60</v>
      </c>
      <c r="E75" s="5" t="s">
        <v>61</v>
      </c>
      <c r="F75" s="63" t="s">
        <v>107</v>
      </c>
      <c r="G75" s="69" t="s">
        <v>327</v>
      </c>
      <c r="H75" s="60" t="s">
        <v>328</v>
      </c>
      <c r="I75" s="3" t="s">
        <v>329</v>
      </c>
      <c r="J75" s="12">
        <v>44231</v>
      </c>
      <c r="K75" s="83">
        <v>21564</v>
      </c>
      <c r="L75" s="6" t="s">
        <v>137</v>
      </c>
      <c r="M75" s="12">
        <v>44231</v>
      </c>
      <c r="N75" s="12">
        <v>44561</v>
      </c>
      <c r="O75" s="16" t="s">
        <v>208</v>
      </c>
      <c r="P75" s="69" t="s">
        <v>327</v>
      </c>
      <c r="Q75" s="10" t="s">
        <v>209</v>
      </c>
      <c r="R75" s="22" t="s">
        <v>137</v>
      </c>
      <c r="S75" s="3" t="s">
        <v>154</v>
      </c>
      <c r="T75" s="6" t="s">
        <v>137</v>
      </c>
      <c r="U75" s="6" t="s">
        <v>137</v>
      </c>
      <c r="V75" s="6" t="s">
        <v>137</v>
      </c>
      <c r="W75" s="94" t="s">
        <v>137</v>
      </c>
      <c r="X75" s="6" t="s">
        <v>137</v>
      </c>
      <c r="Y75" s="6" t="s">
        <v>137</v>
      </c>
      <c r="Z75" s="6" t="s">
        <v>137</v>
      </c>
      <c r="AA75" s="6" t="s">
        <v>137</v>
      </c>
      <c r="AB75" s="22" t="s">
        <v>137</v>
      </c>
      <c r="AC75" s="22" t="s">
        <v>137</v>
      </c>
      <c r="AD75" s="22" t="s">
        <v>137</v>
      </c>
      <c r="AE75" s="101"/>
      <c r="AF75" s="108">
        <f>2036.6+958.4+3588.01</f>
        <v>6583.01</v>
      </c>
      <c r="AG75" s="108">
        <v>2036.6</v>
      </c>
    </row>
    <row r="76" spans="1:33" x14ac:dyDescent="0.25">
      <c r="A76" s="10" t="s">
        <v>406</v>
      </c>
      <c r="B76" s="3" t="s">
        <v>396</v>
      </c>
      <c r="C76" s="10" t="s">
        <v>397</v>
      </c>
      <c r="D76" s="5" t="s">
        <v>60</v>
      </c>
      <c r="E76" s="5" t="s">
        <v>61</v>
      </c>
      <c r="F76" s="63" t="s">
        <v>107</v>
      </c>
      <c r="G76" s="69" t="s">
        <v>412</v>
      </c>
      <c r="H76" s="60" t="s">
        <v>328</v>
      </c>
      <c r="I76" s="3" t="s">
        <v>411</v>
      </c>
      <c r="J76" s="12">
        <v>44238</v>
      </c>
      <c r="K76" s="83">
        <v>24798.400000000001</v>
      </c>
      <c r="L76" s="6" t="s">
        <v>137</v>
      </c>
      <c r="M76" s="12">
        <v>44238</v>
      </c>
      <c r="N76" s="12">
        <v>44561</v>
      </c>
      <c r="O76" s="16" t="s">
        <v>208</v>
      </c>
      <c r="P76" s="21" t="s">
        <v>137</v>
      </c>
      <c r="Q76" s="10" t="s">
        <v>209</v>
      </c>
      <c r="R76" s="22" t="s">
        <v>137</v>
      </c>
      <c r="S76" s="3" t="s">
        <v>454</v>
      </c>
      <c r="T76" s="6" t="s">
        <v>137</v>
      </c>
      <c r="U76" s="6" t="s">
        <v>137</v>
      </c>
      <c r="V76" s="6" t="s">
        <v>137</v>
      </c>
      <c r="W76" s="94" t="s">
        <v>137</v>
      </c>
      <c r="X76" s="6" t="s">
        <v>137</v>
      </c>
      <c r="Y76" s="6" t="s">
        <v>137</v>
      </c>
      <c r="Z76" s="6" t="s">
        <v>137</v>
      </c>
      <c r="AA76" s="6" t="s">
        <v>137</v>
      </c>
      <c r="AB76" s="22" t="s">
        <v>137</v>
      </c>
      <c r="AC76" s="22" t="s">
        <v>137</v>
      </c>
      <c r="AD76" s="22" t="s">
        <v>137</v>
      </c>
      <c r="AE76" s="101"/>
      <c r="AF76" s="108">
        <v>7689.43</v>
      </c>
      <c r="AG76" s="108">
        <v>7689.43</v>
      </c>
    </row>
    <row r="77" spans="1:33" x14ac:dyDescent="0.25">
      <c r="A77" s="10" t="s">
        <v>413</v>
      </c>
      <c r="B77" s="3" t="s">
        <v>396</v>
      </c>
      <c r="C77" s="10" t="s">
        <v>397</v>
      </c>
      <c r="D77" s="5" t="s">
        <v>60</v>
      </c>
      <c r="E77" s="5" t="s">
        <v>61</v>
      </c>
      <c r="F77" s="63" t="s">
        <v>107</v>
      </c>
      <c r="G77" s="69" t="s">
        <v>398</v>
      </c>
      <c r="H77" s="60" t="s">
        <v>395</v>
      </c>
      <c r="I77" s="3" t="s">
        <v>399</v>
      </c>
      <c r="J77" s="12">
        <v>44238</v>
      </c>
      <c r="K77" s="83">
        <v>157840.78</v>
      </c>
      <c r="L77" s="6" t="s">
        <v>137</v>
      </c>
      <c r="M77" s="12">
        <v>44238</v>
      </c>
      <c r="N77" s="12">
        <v>44561</v>
      </c>
      <c r="O77" s="16" t="s">
        <v>208</v>
      </c>
      <c r="P77" s="21" t="s">
        <v>137</v>
      </c>
      <c r="Q77" s="10" t="s">
        <v>209</v>
      </c>
      <c r="R77" s="22" t="s">
        <v>137</v>
      </c>
      <c r="S77" s="3" t="s">
        <v>154</v>
      </c>
      <c r="T77" s="6" t="s">
        <v>137</v>
      </c>
      <c r="U77" s="6" t="s">
        <v>137</v>
      </c>
      <c r="V77" s="6" t="s">
        <v>137</v>
      </c>
      <c r="W77" s="94" t="s">
        <v>137</v>
      </c>
      <c r="X77" s="6" t="s">
        <v>137</v>
      </c>
      <c r="Y77" s="6" t="s">
        <v>137</v>
      </c>
      <c r="Z77" s="6" t="s">
        <v>137</v>
      </c>
      <c r="AA77" s="6" t="s">
        <v>137</v>
      </c>
      <c r="AB77" s="22" t="s">
        <v>137</v>
      </c>
      <c r="AC77" s="22" t="s">
        <v>137</v>
      </c>
      <c r="AD77" s="22" t="s">
        <v>137</v>
      </c>
      <c r="AE77" s="101"/>
      <c r="AF77" s="108">
        <v>30146.799999999999</v>
      </c>
      <c r="AG77" s="108">
        <v>30146.799999999999</v>
      </c>
    </row>
    <row r="78" spans="1:33" x14ac:dyDescent="0.25">
      <c r="A78" s="10" t="s">
        <v>417</v>
      </c>
      <c r="B78" s="3" t="s">
        <v>404</v>
      </c>
      <c r="C78" s="10" t="s">
        <v>405</v>
      </c>
      <c r="D78" s="5" t="s">
        <v>60</v>
      </c>
      <c r="E78" s="5" t="s">
        <v>61</v>
      </c>
      <c r="F78" s="63" t="s">
        <v>107</v>
      </c>
      <c r="G78" s="69" t="s">
        <v>401</v>
      </c>
      <c r="H78" s="60" t="s">
        <v>402</v>
      </c>
      <c r="I78" s="3" t="s">
        <v>403</v>
      </c>
      <c r="J78" s="12">
        <v>44237</v>
      </c>
      <c r="K78" s="83">
        <v>25521.5</v>
      </c>
      <c r="L78" s="6" t="s">
        <v>137</v>
      </c>
      <c r="M78" s="12">
        <v>44237</v>
      </c>
      <c r="N78" s="12">
        <v>44561</v>
      </c>
      <c r="O78" s="16" t="s">
        <v>208</v>
      </c>
      <c r="P78" s="21" t="s">
        <v>137</v>
      </c>
      <c r="Q78" s="10" t="s">
        <v>209</v>
      </c>
      <c r="R78" s="22" t="s">
        <v>137</v>
      </c>
      <c r="S78" s="7" t="s">
        <v>154</v>
      </c>
      <c r="T78" s="6" t="s">
        <v>137</v>
      </c>
      <c r="U78" s="6" t="s">
        <v>137</v>
      </c>
      <c r="V78" s="6" t="s">
        <v>137</v>
      </c>
      <c r="W78" s="94" t="s">
        <v>137</v>
      </c>
      <c r="X78" s="6" t="s">
        <v>137</v>
      </c>
      <c r="Y78" s="6" t="s">
        <v>137</v>
      </c>
      <c r="Z78" s="6" t="s">
        <v>137</v>
      </c>
      <c r="AA78" s="6" t="s">
        <v>137</v>
      </c>
      <c r="AB78" s="22" t="s">
        <v>137</v>
      </c>
      <c r="AC78" s="22" t="s">
        <v>137</v>
      </c>
      <c r="AD78" s="22" t="s">
        <v>137</v>
      </c>
      <c r="AE78" s="101"/>
      <c r="AF78" s="108">
        <f>2381.95+4330+630+4156.5</f>
        <v>11498.45</v>
      </c>
      <c r="AG78" s="108">
        <v>2381.9499999999998</v>
      </c>
    </row>
    <row r="79" spans="1:33" x14ac:dyDescent="0.25">
      <c r="A79" s="10" t="s">
        <v>421</v>
      </c>
      <c r="B79" s="3" t="s">
        <v>396</v>
      </c>
      <c r="C79" s="10" t="s">
        <v>397</v>
      </c>
      <c r="D79" s="5" t="s">
        <v>60</v>
      </c>
      <c r="E79" s="5" t="s">
        <v>61</v>
      </c>
      <c r="F79" s="63" t="s">
        <v>407</v>
      </c>
      <c r="G79" s="69" t="s">
        <v>408</v>
      </c>
      <c r="H79" s="60" t="s">
        <v>409</v>
      </c>
      <c r="I79" s="3" t="s">
        <v>410</v>
      </c>
      <c r="J79" s="12">
        <v>44238</v>
      </c>
      <c r="K79" s="83">
        <v>17004</v>
      </c>
      <c r="L79" s="6" t="s">
        <v>137</v>
      </c>
      <c r="M79" s="12">
        <v>44238</v>
      </c>
      <c r="N79" s="12">
        <v>44561</v>
      </c>
      <c r="O79" s="16" t="s">
        <v>208</v>
      </c>
      <c r="P79" s="21" t="s">
        <v>137</v>
      </c>
      <c r="Q79" s="10" t="s">
        <v>209</v>
      </c>
      <c r="R79" s="22" t="s">
        <v>137</v>
      </c>
      <c r="S79" s="3" t="s">
        <v>454</v>
      </c>
      <c r="T79" s="6" t="s">
        <v>137</v>
      </c>
      <c r="U79" s="6" t="s">
        <v>137</v>
      </c>
      <c r="V79" s="6" t="s">
        <v>137</v>
      </c>
      <c r="W79" s="94" t="s">
        <v>137</v>
      </c>
      <c r="X79" s="6" t="s">
        <v>137</v>
      </c>
      <c r="Y79" s="6" t="s">
        <v>137</v>
      </c>
      <c r="Z79" s="6" t="s">
        <v>137</v>
      </c>
      <c r="AA79" s="6" t="s">
        <v>137</v>
      </c>
      <c r="AB79" s="22" t="s">
        <v>137</v>
      </c>
      <c r="AC79" s="22" t="s">
        <v>137</v>
      </c>
      <c r="AD79" s="22" t="s">
        <v>137</v>
      </c>
      <c r="AE79" s="101"/>
      <c r="AF79" s="108">
        <v>1041.96</v>
      </c>
      <c r="AG79" s="108">
        <v>1041.96</v>
      </c>
    </row>
    <row r="80" spans="1:33" x14ac:dyDescent="0.25">
      <c r="A80" s="10" t="s">
        <v>425</v>
      </c>
      <c r="B80" s="3" t="s">
        <v>404</v>
      </c>
      <c r="C80" s="10" t="s">
        <v>405</v>
      </c>
      <c r="D80" s="5" t="s">
        <v>60</v>
      </c>
      <c r="E80" s="5" t="s">
        <v>61</v>
      </c>
      <c r="F80" s="63" t="s">
        <v>407</v>
      </c>
      <c r="G80" s="69" t="s">
        <v>414</v>
      </c>
      <c r="H80" s="60" t="s">
        <v>415</v>
      </c>
      <c r="I80" s="3" t="s">
        <v>416</v>
      </c>
      <c r="J80" s="12">
        <v>44237</v>
      </c>
      <c r="K80" s="83">
        <v>40484</v>
      </c>
      <c r="L80" s="6" t="s">
        <v>137</v>
      </c>
      <c r="M80" s="12">
        <v>44237</v>
      </c>
      <c r="N80" s="12">
        <v>44561</v>
      </c>
      <c r="O80" s="16" t="s">
        <v>208</v>
      </c>
      <c r="P80" s="21" t="s">
        <v>137</v>
      </c>
      <c r="Q80" s="10" t="s">
        <v>209</v>
      </c>
      <c r="R80" s="22" t="s">
        <v>137</v>
      </c>
      <c r="S80" s="3" t="s">
        <v>154</v>
      </c>
      <c r="T80" s="6" t="s">
        <v>137</v>
      </c>
      <c r="U80" s="6" t="s">
        <v>137</v>
      </c>
      <c r="V80" s="6" t="s">
        <v>137</v>
      </c>
      <c r="W80" s="94" t="s">
        <v>137</v>
      </c>
      <c r="X80" s="6" t="s">
        <v>137</v>
      </c>
      <c r="Y80" s="6" t="s">
        <v>137</v>
      </c>
      <c r="Z80" s="6" t="s">
        <v>137</v>
      </c>
      <c r="AA80" s="6" t="s">
        <v>137</v>
      </c>
      <c r="AB80" s="22" t="s">
        <v>137</v>
      </c>
      <c r="AC80" s="22" t="s">
        <v>137</v>
      </c>
      <c r="AD80" s="22" t="s">
        <v>137</v>
      </c>
      <c r="AE80" s="101"/>
      <c r="AF80" s="108">
        <v>8973.1</v>
      </c>
      <c r="AG80" s="108">
        <v>8973.1</v>
      </c>
    </row>
    <row r="81" spans="1:33" x14ac:dyDescent="0.25">
      <c r="A81" s="10" t="s">
        <v>426</v>
      </c>
      <c r="B81" s="3" t="s">
        <v>396</v>
      </c>
      <c r="C81" s="10" t="s">
        <v>397</v>
      </c>
      <c r="D81" s="5" t="s">
        <v>60</v>
      </c>
      <c r="E81" s="5" t="s">
        <v>61</v>
      </c>
      <c r="F81" s="63" t="s">
        <v>407</v>
      </c>
      <c r="G81" s="69" t="s">
        <v>420</v>
      </c>
      <c r="H81" s="60" t="s">
        <v>418</v>
      </c>
      <c r="I81" s="3" t="s">
        <v>419</v>
      </c>
      <c r="J81" s="12">
        <v>44238</v>
      </c>
      <c r="K81" s="83">
        <v>184073</v>
      </c>
      <c r="L81" s="6" t="s">
        <v>137</v>
      </c>
      <c r="M81" s="12">
        <v>44238</v>
      </c>
      <c r="N81" s="12">
        <v>44561</v>
      </c>
      <c r="O81" s="16" t="s">
        <v>208</v>
      </c>
      <c r="P81" s="21" t="s">
        <v>137</v>
      </c>
      <c r="Q81" s="10" t="s">
        <v>209</v>
      </c>
      <c r="R81" s="22" t="s">
        <v>137</v>
      </c>
      <c r="S81" s="3" t="s">
        <v>154</v>
      </c>
      <c r="T81" s="6" t="s">
        <v>137</v>
      </c>
      <c r="U81" s="6" t="s">
        <v>137</v>
      </c>
      <c r="V81" s="6" t="s">
        <v>137</v>
      </c>
      <c r="W81" s="94" t="s">
        <v>137</v>
      </c>
      <c r="X81" s="6" t="s">
        <v>137</v>
      </c>
      <c r="Y81" s="6" t="s">
        <v>137</v>
      </c>
      <c r="Z81" s="6" t="s">
        <v>137</v>
      </c>
      <c r="AA81" s="6" t="s">
        <v>137</v>
      </c>
      <c r="AB81" s="22" t="s">
        <v>137</v>
      </c>
      <c r="AC81" s="22" t="s">
        <v>137</v>
      </c>
      <c r="AD81" s="22" t="s">
        <v>137</v>
      </c>
      <c r="AE81" s="101"/>
      <c r="AF81" s="108">
        <v>6905.12</v>
      </c>
      <c r="AG81" s="108">
        <v>6905.12</v>
      </c>
    </row>
    <row r="82" spans="1:33" x14ac:dyDescent="0.25">
      <c r="A82" s="10" t="s">
        <v>437</v>
      </c>
      <c r="B82" s="3" t="s">
        <v>404</v>
      </c>
      <c r="C82" s="10" t="s">
        <v>405</v>
      </c>
      <c r="D82" s="5" t="s">
        <v>60</v>
      </c>
      <c r="E82" s="5" t="s">
        <v>61</v>
      </c>
      <c r="F82" s="63" t="s">
        <v>407</v>
      </c>
      <c r="G82" s="69" t="s">
        <v>428</v>
      </c>
      <c r="H82" s="60" t="s">
        <v>427</v>
      </c>
      <c r="I82" s="3" t="s">
        <v>429</v>
      </c>
      <c r="J82" s="12" t="s">
        <v>137</v>
      </c>
      <c r="K82" s="83" t="s">
        <v>137</v>
      </c>
      <c r="L82" s="12" t="s">
        <v>137</v>
      </c>
      <c r="M82" s="12" t="s">
        <v>137</v>
      </c>
      <c r="N82" s="12" t="s">
        <v>137</v>
      </c>
      <c r="O82" s="12" t="s">
        <v>208</v>
      </c>
      <c r="P82" s="90" t="s">
        <v>137</v>
      </c>
      <c r="Q82" s="10" t="s">
        <v>209</v>
      </c>
      <c r="R82" s="22" t="s">
        <v>137</v>
      </c>
      <c r="S82" s="3" t="s">
        <v>154</v>
      </c>
      <c r="T82" s="6" t="s">
        <v>137</v>
      </c>
      <c r="U82" s="6" t="s">
        <v>137</v>
      </c>
      <c r="V82" s="6" t="s">
        <v>137</v>
      </c>
      <c r="W82" s="94" t="s">
        <v>137</v>
      </c>
      <c r="X82" s="6" t="s">
        <v>137</v>
      </c>
      <c r="Y82" s="6" t="s">
        <v>137</v>
      </c>
      <c r="Z82" s="6" t="s">
        <v>137</v>
      </c>
      <c r="AA82" s="6" t="s">
        <v>137</v>
      </c>
      <c r="AB82" s="22" t="s">
        <v>137</v>
      </c>
      <c r="AC82" s="22" t="s">
        <v>137</v>
      </c>
      <c r="AD82" s="22" t="s">
        <v>137</v>
      </c>
      <c r="AE82" s="101"/>
      <c r="AF82" s="108">
        <f>5257.5+9391</f>
        <v>14648.5</v>
      </c>
      <c r="AG82" s="108">
        <v>5257.5</v>
      </c>
    </row>
    <row r="83" spans="1:33" x14ac:dyDescent="0.25">
      <c r="A83" s="10" t="s">
        <v>438</v>
      </c>
      <c r="B83" s="3" t="s">
        <v>433</v>
      </c>
      <c r="C83" s="10" t="s">
        <v>405</v>
      </c>
      <c r="D83" s="5" t="s">
        <v>60</v>
      </c>
      <c r="E83" s="5" t="s">
        <v>61</v>
      </c>
      <c r="F83" s="63" t="s">
        <v>407</v>
      </c>
      <c r="G83" s="69" t="s">
        <v>432</v>
      </c>
      <c r="H83" s="60" t="s">
        <v>430</v>
      </c>
      <c r="I83" s="3" t="s">
        <v>431</v>
      </c>
      <c r="J83" s="12">
        <v>44237</v>
      </c>
      <c r="K83" s="83">
        <v>9151.5</v>
      </c>
      <c r="L83" s="6" t="s">
        <v>137</v>
      </c>
      <c r="M83" s="12">
        <v>44237</v>
      </c>
      <c r="N83" s="12">
        <v>44561</v>
      </c>
      <c r="O83" s="16" t="s">
        <v>208</v>
      </c>
      <c r="P83" s="21" t="s">
        <v>137</v>
      </c>
      <c r="Q83" s="10" t="s">
        <v>209</v>
      </c>
      <c r="R83" s="22" t="s">
        <v>137</v>
      </c>
      <c r="S83" s="3" t="s">
        <v>154</v>
      </c>
      <c r="T83" s="6" t="s">
        <v>137</v>
      </c>
      <c r="U83" s="6" t="s">
        <v>137</v>
      </c>
      <c r="V83" s="6" t="s">
        <v>137</v>
      </c>
      <c r="W83" s="94" t="s">
        <v>137</v>
      </c>
      <c r="X83" s="6" t="s">
        <v>137</v>
      </c>
      <c r="Y83" s="6" t="s">
        <v>137</v>
      </c>
      <c r="Z83" s="6" t="s">
        <v>137</v>
      </c>
      <c r="AA83" s="6" t="s">
        <v>137</v>
      </c>
      <c r="AB83" s="22" t="s">
        <v>137</v>
      </c>
      <c r="AC83" s="22" t="s">
        <v>137</v>
      </c>
      <c r="AD83" s="22" t="s">
        <v>137</v>
      </c>
      <c r="AE83" s="101"/>
      <c r="AF83" s="108">
        <f>2867.48+81.6+870.64</f>
        <v>3819.72</v>
      </c>
      <c r="AG83" s="108">
        <v>2867.48</v>
      </c>
    </row>
    <row r="84" spans="1:33" x14ac:dyDescent="0.25">
      <c r="A84" s="10" t="s">
        <v>439</v>
      </c>
      <c r="B84" s="3" t="s">
        <v>436</v>
      </c>
      <c r="C84" s="3" t="s">
        <v>137</v>
      </c>
      <c r="D84" s="5" t="s">
        <v>60</v>
      </c>
      <c r="E84" s="5" t="s">
        <v>61</v>
      </c>
      <c r="F84" s="63" t="s">
        <v>89</v>
      </c>
      <c r="G84" s="69" t="s">
        <v>90</v>
      </c>
      <c r="H84" s="60" t="s">
        <v>434</v>
      </c>
      <c r="I84" s="3" t="s">
        <v>435</v>
      </c>
      <c r="J84" s="6" t="s">
        <v>137</v>
      </c>
      <c r="K84" s="83" t="s">
        <v>456</v>
      </c>
      <c r="L84" s="6" t="s">
        <v>137</v>
      </c>
      <c r="M84" s="12">
        <v>42921</v>
      </c>
      <c r="N84" s="12" t="s">
        <v>455</v>
      </c>
      <c r="O84" s="16" t="s">
        <v>208</v>
      </c>
      <c r="P84" s="21" t="s">
        <v>137</v>
      </c>
      <c r="Q84" s="10" t="s">
        <v>209</v>
      </c>
      <c r="R84" s="22" t="s">
        <v>137</v>
      </c>
      <c r="S84" s="3" t="s">
        <v>62</v>
      </c>
      <c r="T84" s="6" t="s">
        <v>137</v>
      </c>
      <c r="U84" s="6" t="s">
        <v>137</v>
      </c>
      <c r="V84" s="6" t="s">
        <v>137</v>
      </c>
      <c r="W84" s="94" t="s">
        <v>137</v>
      </c>
      <c r="X84" s="6" t="s">
        <v>137</v>
      </c>
      <c r="Y84" s="6" t="s">
        <v>137</v>
      </c>
      <c r="Z84" s="6" t="s">
        <v>137</v>
      </c>
      <c r="AA84" s="6" t="s">
        <v>137</v>
      </c>
      <c r="AB84" s="22" t="s">
        <v>137</v>
      </c>
      <c r="AC84" s="22" t="s">
        <v>137</v>
      </c>
      <c r="AD84" s="22" t="s">
        <v>137</v>
      </c>
      <c r="AE84" s="101"/>
      <c r="AF84" s="108">
        <f>4168.76+4168.76+4168.76+4168.76</f>
        <v>16675.04</v>
      </c>
      <c r="AG84" s="108">
        <v>4168.76</v>
      </c>
    </row>
    <row r="85" spans="1:33" x14ac:dyDescent="0.25">
      <c r="A85" s="10" t="s">
        <v>446</v>
      </c>
      <c r="B85" s="3" t="s">
        <v>396</v>
      </c>
      <c r="C85" s="10" t="s">
        <v>397</v>
      </c>
      <c r="D85" s="5" t="s">
        <v>60</v>
      </c>
      <c r="E85" s="5" t="s">
        <v>61</v>
      </c>
      <c r="F85" s="63" t="s">
        <v>407</v>
      </c>
      <c r="G85" s="69" t="s">
        <v>440</v>
      </c>
      <c r="H85" s="60" t="s">
        <v>441</v>
      </c>
      <c r="I85" s="7" t="s">
        <v>442</v>
      </c>
      <c r="J85" s="12">
        <v>44238</v>
      </c>
      <c r="K85" s="83">
        <v>39254</v>
      </c>
      <c r="L85" s="6" t="s">
        <v>137</v>
      </c>
      <c r="M85" s="12">
        <v>44238</v>
      </c>
      <c r="N85" s="12">
        <v>44561</v>
      </c>
      <c r="O85" s="16" t="s">
        <v>208</v>
      </c>
      <c r="P85" s="21" t="s">
        <v>137</v>
      </c>
      <c r="Q85" s="10" t="s">
        <v>209</v>
      </c>
      <c r="R85" s="22" t="s">
        <v>137</v>
      </c>
      <c r="S85" s="3" t="s">
        <v>154</v>
      </c>
      <c r="T85" s="6" t="s">
        <v>137</v>
      </c>
      <c r="U85" s="6" t="s">
        <v>137</v>
      </c>
      <c r="V85" s="6" t="s">
        <v>137</v>
      </c>
      <c r="W85" s="94" t="s">
        <v>137</v>
      </c>
      <c r="X85" s="6" t="s">
        <v>137</v>
      </c>
      <c r="Y85" s="6" t="s">
        <v>137</v>
      </c>
      <c r="Z85" s="6" t="s">
        <v>137</v>
      </c>
      <c r="AA85" s="6" t="s">
        <v>137</v>
      </c>
      <c r="AB85" s="22" t="s">
        <v>137</v>
      </c>
      <c r="AC85" s="22" t="s">
        <v>137</v>
      </c>
      <c r="AD85" s="22" t="s">
        <v>137</v>
      </c>
      <c r="AE85" s="101"/>
      <c r="AF85" s="108">
        <v>5504.07</v>
      </c>
      <c r="AG85" s="108">
        <v>5504.07</v>
      </c>
    </row>
    <row r="86" spans="1:33" x14ac:dyDescent="0.25">
      <c r="A86" s="10" t="s">
        <v>447</v>
      </c>
      <c r="B86" s="3" t="s">
        <v>452</v>
      </c>
      <c r="C86" s="10" t="s">
        <v>453</v>
      </c>
      <c r="D86" s="5" t="s">
        <v>60</v>
      </c>
      <c r="E86" s="5" t="s">
        <v>61</v>
      </c>
      <c r="F86" s="63" t="s">
        <v>107</v>
      </c>
      <c r="G86" s="69" t="s">
        <v>449</v>
      </c>
      <c r="H86" s="60" t="s">
        <v>450</v>
      </c>
      <c r="I86" s="7" t="s">
        <v>451</v>
      </c>
      <c r="J86" s="12">
        <v>42493</v>
      </c>
      <c r="K86" s="83">
        <v>83778</v>
      </c>
      <c r="L86" s="6" t="s">
        <v>137</v>
      </c>
      <c r="M86" s="12">
        <v>42493</v>
      </c>
      <c r="N86" s="12">
        <v>42857</v>
      </c>
      <c r="O86" s="16" t="s">
        <v>208</v>
      </c>
      <c r="P86" s="21" t="s">
        <v>137</v>
      </c>
      <c r="Q86" s="10" t="s">
        <v>209</v>
      </c>
      <c r="R86" s="22" t="s">
        <v>137</v>
      </c>
      <c r="S86" s="3" t="s">
        <v>154</v>
      </c>
      <c r="T86" s="6" t="s">
        <v>137</v>
      </c>
      <c r="U86" s="6" t="s">
        <v>137</v>
      </c>
      <c r="V86" s="6" t="s">
        <v>137</v>
      </c>
      <c r="W86" s="94" t="s">
        <v>137</v>
      </c>
      <c r="X86" s="6" t="s">
        <v>137</v>
      </c>
      <c r="Y86" s="6" t="s">
        <v>137</v>
      </c>
      <c r="Z86" s="6" t="s">
        <v>137</v>
      </c>
      <c r="AA86" s="6" t="s">
        <v>137</v>
      </c>
      <c r="AB86" s="22" t="s">
        <v>137</v>
      </c>
      <c r="AC86" s="22" t="s">
        <v>137</v>
      </c>
      <c r="AD86" s="22" t="s">
        <v>137</v>
      </c>
      <c r="AE86" s="101"/>
      <c r="AF86" s="108">
        <f>5290+3290+5710+700</f>
        <v>14990</v>
      </c>
      <c r="AG86" s="108"/>
    </row>
    <row r="87" spans="1:33" x14ac:dyDescent="0.25">
      <c r="A87" s="10"/>
      <c r="B87" s="3" t="s">
        <v>460</v>
      </c>
      <c r="C87" s="10" t="s">
        <v>459</v>
      </c>
      <c r="D87" s="5" t="s">
        <v>60</v>
      </c>
      <c r="E87" s="5" t="s">
        <v>61</v>
      </c>
      <c r="F87" s="63" t="s">
        <v>107</v>
      </c>
      <c r="G87" s="69" t="s">
        <v>458</v>
      </c>
      <c r="H87" s="60" t="s">
        <v>461</v>
      </c>
      <c r="I87" s="7" t="s">
        <v>469</v>
      </c>
      <c r="J87" s="12">
        <v>44531</v>
      </c>
      <c r="K87" s="83">
        <v>68119.789999999994</v>
      </c>
      <c r="L87" s="6" t="s">
        <v>137</v>
      </c>
      <c r="M87" s="12">
        <v>44531</v>
      </c>
      <c r="N87" s="12">
        <v>44531</v>
      </c>
      <c r="O87" s="16" t="s">
        <v>208</v>
      </c>
      <c r="P87" s="21" t="s">
        <v>137</v>
      </c>
      <c r="Q87" s="10" t="s">
        <v>209</v>
      </c>
      <c r="R87" s="22" t="s">
        <v>137</v>
      </c>
      <c r="S87" s="3" t="s">
        <v>62</v>
      </c>
      <c r="T87" s="6" t="s">
        <v>137</v>
      </c>
      <c r="U87" s="6" t="s">
        <v>137</v>
      </c>
      <c r="V87" s="6" t="s">
        <v>137</v>
      </c>
      <c r="W87" s="94" t="s">
        <v>137</v>
      </c>
      <c r="X87" s="6" t="s">
        <v>137</v>
      </c>
      <c r="Y87" s="6" t="s">
        <v>137</v>
      </c>
      <c r="Z87" s="6" t="s">
        <v>137</v>
      </c>
      <c r="AA87" s="6" t="s">
        <v>137</v>
      </c>
      <c r="AB87" s="22" t="s">
        <v>137</v>
      </c>
      <c r="AC87" s="22" t="s">
        <v>137</v>
      </c>
      <c r="AD87" s="22" t="s">
        <v>137</v>
      </c>
      <c r="AE87" s="101"/>
      <c r="AF87" s="108">
        <v>2171.94</v>
      </c>
      <c r="AG87" s="108"/>
    </row>
    <row r="88" spans="1:33" ht="25.5" x14ac:dyDescent="0.25">
      <c r="A88" s="10"/>
      <c r="B88" s="3" t="s">
        <v>468</v>
      </c>
      <c r="C88" s="10" t="s">
        <v>467</v>
      </c>
      <c r="D88" s="5" t="s">
        <v>60</v>
      </c>
      <c r="E88" s="5" t="s">
        <v>61</v>
      </c>
      <c r="F88" s="63" t="s">
        <v>107</v>
      </c>
      <c r="G88" s="69" t="s">
        <v>464</v>
      </c>
      <c r="H88" s="60" t="s">
        <v>465</v>
      </c>
      <c r="I88" s="7" t="s">
        <v>466</v>
      </c>
      <c r="J88" s="12">
        <v>44319</v>
      </c>
      <c r="K88" s="22">
        <v>2521757.4</v>
      </c>
      <c r="L88" s="6" t="s">
        <v>137</v>
      </c>
      <c r="M88" s="12">
        <v>44319</v>
      </c>
      <c r="N88" s="12">
        <v>44684</v>
      </c>
      <c r="O88" s="16" t="s">
        <v>208</v>
      </c>
      <c r="P88" s="21" t="s">
        <v>137</v>
      </c>
      <c r="Q88" s="10" t="s">
        <v>209</v>
      </c>
      <c r="R88" s="22" t="s">
        <v>137</v>
      </c>
      <c r="S88" s="3" t="s">
        <v>62</v>
      </c>
      <c r="T88" s="6" t="s">
        <v>137</v>
      </c>
      <c r="U88" s="6" t="s">
        <v>137</v>
      </c>
      <c r="V88" s="6" t="s">
        <v>137</v>
      </c>
      <c r="W88" s="94" t="s">
        <v>137</v>
      </c>
      <c r="X88" s="6" t="s">
        <v>137</v>
      </c>
      <c r="Y88" s="6" t="s">
        <v>137</v>
      </c>
      <c r="Z88" s="6" t="s">
        <v>137</v>
      </c>
      <c r="AA88" s="6" t="s">
        <v>137</v>
      </c>
      <c r="AB88" s="22" t="s">
        <v>137</v>
      </c>
      <c r="AC88" s="22" t="s">
        <v>137</v>
      </c>
      <c r="AD88" s="22" t="s">
        <v>137</v>
      </c>
      <c r="AE88" s="101"/>
      <c r="AF88" s="108">
        <v>40964.94</v>
      </c>
      <c r="AG88" s="108"/>
    </row>
    <row r="89" spans="1:33" x14ac:dyDescent="0.25">
      <c r="A89" s="10"/>
      <c r="B89" s="3" t="s">
        <v>332</v>
      </c>
      <c r="C89" s="10" t="s">
        <v>471</v>
      </c>
      <c r="D89" s="5" t="s">
        <v>60</v>
      </c>
      <c r="E89" s="5" t="s">
        <v>61</v>
      </c>
      <c r="F89" s="63" t="s">
        <v>107</v>
      </c>
      <c r="G89" s="69" t="s">
        <v>470</v>
      </c>
      <c r="H89" s="60" t="s">
        <v>472</v>
      </c>
      <c r="I89" s="7" t="s">
        <v>473</v>
      </c>
      <c r="J89" s="12">
        <v>44231</v>
      </c>
      <c r="K89" s="22">
        <v>45800</v>
      </c>
      <c r="L89" s="6" t="s">
        <v>137</v>
      </c>
      <c r="M89" s="12">
        <v>44231</v>
      </c>
      <c r="N89" s="12">
        <v>44596</v>
      </c>
      <c r="O89" s="16" t="s">
        <v>208</v>
      </c>
      <c r="P89" s="21" t="s">
        <v>137</v>
      </c>
      <c r="Q89" s="10" t="s">
        <v>209</v>
      </c>
      <c r="R89" s="22" t="s">
        <v>137</v>
      </c>
      <c r="S89" s="3" t="s">
        <v>154</v>
      </c>
      <c r="T89" s="6" t="s">
        <v>137</v>
      </c>
      <c r="U89" s="6" t="s">
        <v>137</v>
      </c>
      <c r="V89" s="6" t="s">
        <v>137</v>
      </c>
      <c r="W89" s="94" t="s">
        <v>137</v>
      </c>
      <c r="X89" s="6" t="s">
        <v>137</v>
      </c>
      <c r="Y89" s="6" t="s">
        <v>137</v>
      </c>
      <c r="Z89" s="6" t="s">
        <v>137</v>
      </c>
      <c r="AA89" s="6" t="s">
        <v>137</v>
      </c>
      <c r="AB89" s="22" t="s">
        <v>137</v>
      </c>
      <c r="AC89" s="22" t="s">
        <v>137</v>
      </c>
      <c r="AD89" s="22" t="s">
        <v>137</v>
      </c>
      <c r="AE89" s="101"/>
      <c r="AF89" s="108">
        <f>1540+360</f>
        <v>1900</v>
      </c>
      <c r="AG89" s="108"/>
    </row>
    <row r="90" spans="1:33" ht="39" thickBot="1" x14ac:dyDescent="0.3">
      <c r="A90" s="17" t="s">
        <v>448</v>
      </c>
      <c r="B90" s="2"/>
      <c r="C90" s="17"/>
      <c r="D90" s="44"/>
      <c r="E90" s="44"/>
      <c r="F90" s="64"/>
      <c r="G90" s="70"/>
      <c r="H90" s="77" t="s">
        <v>290</v>
      </c>
      <c r="I90" s="17"/>
      <c r="J90" s="45"/>
      <c r="K90" s="84"/>
      <c r="L90" s="46"/>
      <c r="M90" s="45"/>
      <c r="N90" s="45"/>
      <c r="O90" s="47"/>
      <c r="P90" s="70"/>
      <c r="Q90" s="17"/>
      <c r="R90" s="91"/>
      <c r="S90" s="2"/>
      <c r="T90" s="2"/>
      <c r="U90" s="48"/>
      <c r="V90" s="49"/>
      <c r="W90" s="64"/>
      <c r="X90" s="48"/>
      <c r="Y90" s="48"/>
      <c r="Z90" s="2"/>
      <c r="AA90" s="2"/>
      <c r="AB90" s="91"/>
      <c r="AC90" s="91"/>
      <c r="AD90" s="91"/>
      <c r="AE90" s="109"/>
      <c r="AF90" s="110">
        <f>211693.29+16283.21+33557.92+251.21+49.88+2146.85-337.59</f>
        <v>263644.76999999996</v>
      </c>
      <c r="AG90" s="84">
        <f t="shared" si="0"/>
        <v>263644.76999999996</v>
      </c>
    </row>
    <row r="91" spans="1:33" ht="13.5" thickBot="1" x14ac:dyDescent="0.3">
      <c r="A91" s="51" t="s">
        <v>476</v>
      </c>
      <c r="B91" s="52"/>
      <c r="C91" s="52"/>
      <c r="D91" s="53"/>
      <c r="E91" s="54"/>
      <c r="F91" s="65"/>
      <c r="G91" s="55"/>
      <c r="H91" s="65"/>
      <c r="I91" s="50"/>
      <c r="J91" s="56"/>
      <c r="K91" s="85">
        <f>SUM(K19:K90)</f>
        <v>25887662.849999998</v>
      </c>
      <c r="L91" s="57"/>
      <c r="M91" s="56"/>
      <c r="N91" s="56"/>
      <c r="O91" s="54"/>
      <c r="P91" s="50"/>
      <c r="Q91" s="54"/>
      <c r="R91" s="85"/>
      <c r="S91" s="50"/>
      <c r="T91" s="50"/>
      <c r="U91" s="50"/>
      <c r="V91" s="50"/>
      <c r="W91" s="65"/>
      <c r="X91" s="50"/>
      <c r="Y91" s="50"/>
      <c r="Z91" s="50"/>
      <c r="AA91" s="50"/>
      <c r="AB91" s="85">
        <f>SUM(AB19:AB90)</f>
        <v>1220.26</v>
      </c>
      <c r="AC91" s="85">
        <f>SUM(AC19:AC90)</f>
        <v>0</v>
      </c>
      <c r="AD91" s="85">
        <f>SUM(AD19:AD90)</f>
        <v>0</v>
      </c>
      <c r="AE91" s="85">
        <f>SUM(AE19:AE90)</f>
        <v>1173109.7799999998</v>
      </c>
      <c r="AF91" s="85">
        <f>SUM(AF19:AF90)</f>
        <v>2820028.5900000003</v>
      </c>
      <c r="AG91" s="85">
        <f>SUM(AG19:AG90)</f>
        <v>3448680.66</v>
      </c>
    </row>
    <row r="92" spans="1:33" x14ac:dyDescent="0.25">
      <c r="A92" s="26"/>
      <c r="B92" s="25"/>
      <c r="C92" s="25"/>
      <c r="D92" s="25"/>
      <c r="E92" s="25"/>
      <c r="G92" s="71"/>
      <c r="I92" s="25"/>
      <c r="J92" s="25"/>
      <c r="K92" s="86"/>
      <c r="L92" s="25"/>
      <c r="M92" s="25"/>
      <c r="N92" s="25"/>
      <c r="O92" s="25"/>
      <c r="P92" s="71"/>
      <c r="Q92" s="25"/>
      <c r="R92" s="86"/>
      <c r="S92" s="25"/>
      <c r="T92" s="25"/>
      <c r="U92" s="25"/>
      <c r="V92" s="25"/>
      <c r="X92" s="25"/>
      <c r="Y92" s="25"/>
      <c r="Z92" s="25"/>
      <c r="AA92" s="25"/>
      <c r="AB92" s="86"/>
      <c r="AC92" s="86"/>
      <c r="AD92" s="86"/>
      <c r="AE92" s="86"/>
      <c r="AF92" s="86"/>
    </row>
    <row r="93" spans="1:33" x14ac:dyDescent="0.25">
      <c r="A93" s="26" t="s">
        <v>478</v>
      </c>
      <c r="B93" s="25"/>
      <c r="C93" s="25"/>
      <c r="D93" s="25"/>
      <c r="E93" s="25"/>
      <c r="G93" s="71"/>
      <c r="I93" s="25"/>
      <c r="J93" s="25"/>
      <c r="K93" s="86"/>
      <c r="L93" s="25"/>
      <c r="M93" s="25"/>
      <c r="N93" s="25"/>
      <c r="O93" s="25"/>
      <c r="P93" s="71"/>
      <c r="Q93" s="25"/>
      <c r="R93" s="86"/>
      <c r="S93" s="25"/>
      <c r="T93" s="25"/>
      <c r="U93" s="25"/>
      <c r="V93" s="25"/>
      <c r="X93" s="25"/>
      <c r="Y93" s="25"/>
      <c r="Z93" s="25"/>
      <c r="AA93" s="25"/>
      <c r="AB93" s="86"/>
      <c r="AC93" s="86"/>
      <c r="AD93" s="86"/>
      <c r="AE93" s="86"/>
      <c r="AF93" s="86"/>
    </row>
    <row r="94" spans="1:33" x14ac:dyDescent="0.25">
      <c r="A94" s="26"/>
      <c r="B94" s="25"/>
      <c r="C94" s="25"/>
      <c r="D94" s="25"/>
      <c r="E94" s="25"/>
      <c r="G94" s="71"/>
      <c r="I94" s="25"/>
      <c r="J94" s="25"/>
      <c r="K94" s="86"/>
      <c r="L94" s="25"/>
      <c r="M94" s="25"/>
      <c r="N94" s="25"/>
      <c r="O94" s="25"/>
      <c r="P94" s="71"/>
      <c r="Q94" s="25"/>
      <c r="R94" s="86"/>
      <c r="S94" s="25"/>
      <c r="T94" s="25"/>
      <c r="U94" s="25"/>
      <c r="V94" s="25"/>
      <c r="X94" s="25"/>
      <c r="Y94" s="25"/>
      <c r="Z94" s="25"/>
      <c r="AA94" s="25"/>
      <c r="AB94" s="86"/>
      <c r="AC94" s="86"/>
      <c r="AD94" s="86"/>
      <c r="AE94" s="86"/>
      <c r="AF94" s="86"/>
    </row>
    <row r="95" spans="1:33" x14ac:dyDescent="0.25">
      <c r="A95" s="26" t="s">
        <v>479</v>
      </c>
      <c r="B95" s="25"/>
      <c r="C95" s="25"/>
      <c r="D95" s="25"/>
      <c r="E95" s="25"/>
      <c r="G95" s="71"/>
      <c r="I95" s="25"/>
      <c r="J95" s="25"/>
      <c r="K95" s="86"/>
      <c r="L95" s="25"/>
      <c r="M95" s="25"/>
      <c r="N95" s="25"/>
      <c r="O95" s="25"/>
      <c r="P95" s="71"/>
      <c r="Q95" s="25"/>
      <c r="R95" s="86"/>
      <c r="S95" s="25"/>
      <c r="T95" s="25"/>
      <c r="U95" s="25"/>
      <c r="V95" s="25"/>
      <c r="X95" s="25"/>
      <c r="Y95" s="25"/>
      <c r="Z95" s="25"/>
      <c r="AA95" s="25"/>
      <c r="AB95" s="86"/>
      <c r="AC95" s="86"/>
      <c r="AD95" s="86"/>
      <c r="AE95" s="86"/>
      <c r="AF95" s="86"/>
    </row>
    <row r="100" spans="17:17" x14ac:dyDescent="0.25">
      <c r="Q100" s="23" t="s">
        <v>227</v>
      </c>
    </row>
  </sheetData>
  <mergeCells count="7">
    <mergeCell ref="A91:D91"/>
    <mergeCell ref="A15:A18"/>
    <mergeCell ref="B15:F16"/>
    <mergeCell ref="G15:AF15"/>
    <mergeCell ref="G16:S16"/>
    <mergeCell ref="T16:AC16"/>
    <mergeCell ref="AD16:AF16"/>
  </mergeCells>
  <phoneticPr fontId="3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LICITAÇÕES JUL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2021-04-16T11:20:19Z</cp:lastPrinted>
  <dcterms:created xsi:type="dcterms:W3CDTF">2013-10-11T22:10:57Z</dcterms:created>
  <dcterms:modified xsi:type="dcterms:W3CDTF">2021-08-25T14:31:58Z</dcterms:modified>
</cp:coreProperties>
</file>