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730" tabRatio="788"/>
  </bookViews>
  <sheets>
    <sheet name="SAFRA LICITAÇÕES OUT 2020" sheetId="3" r:id="rId1"/>
  </sheets>
  <calcPr calcId="145621" concurrentCalc="0"/>
</workbook>
</file>

<file path=xl/calcChain.xml><?xml version="1.0" encoding="utf-8"?>
<calcChain xmlns="http://schemas.openxmlformats.org/spreadsheetml/2006/main">
  <c r="AO72" i="3" l="1"/>
  <c r="AN72" i="3"/>
  <c r="AM72" i="3"/>
  <c r="AL72" i="3"/>
  <c r="AK72" i="3"/>
  <c r="AH72" i="3"/>
  <c r="AG72" i="3"/>
  <c r="V72" i="3"/>
  <c r="U72" i="3"/>
  <c r="O72" i="3"/>
  <c r="AN26" i="3"/>
  <c r="AN27" i="3"/>
  <c r="AN20" i="3"/>
  <c r="AN21" i="3"/>
  <c r="AN38" i="3"/>
  <c r="AN67" i="3"/>
  <c r="AN54" i="3"/>
  <c r="AN25" i="3"/>
  <c r="AN23" i="3"/>
  <c r="AN32" i="3"/>
  <c r="AN42" i="3"/>
  <c r="AN62" i="3"/>
  <c r="AO70" i="3"/>
  <c r="AL71" i="3"/>
  <c r="AL20" i="3"/>
  <c r="AL21" i="3"/>
  <c r="AL22" i="3"/>
  <c r="O23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58" i="3"/>
  <c r="A59" i="3"/>
  <c r="A71" i="3"/>
  <c r="AN24" i="3"/>
  <c r="AN30" i="3"/>
  <c r="AN44" i="3"/>
  <c r="AN46" i="3"/>
  <c r="AN49" i="3"/>
  <c r="AN55" i="3"/>
  <c r="AN56" i="3"/>
  <c r="AN57" i="3"/>
  <c r="AN61" i="3"/>
  <c r="AN64" i="3"/>
  <c r="AN69" i="3"/>
  <c r="AO71" i="3"/>
  <c r="AO22" i="3"/>
  <c r="AO25" i="3"/>
  <c r="AO42" i="3"/>
  <c r="AO69" i="3"/>
  <c r="AO48" i="3"/>
  <c r="AO51" i="3"/>
  <c r="AO56" i="3"/>
  <c r="AO50" i="3"/>
  <c r="AO54" i="3"/>
  <c r="AO26" i="3"/>
  <c r="AO62" i="3"/>
  <c r="AO21" i="3"/>
  <c r="AO20" i="3"/>
  <c r="AO55" i="3"/>
  <c r="AO47" i="3"/>
  <c r="AO23" i="3"/>
  <c r="AO24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3" i="3"/>
  <c r="AO44" i="3"/>
  <c r="AO45" i="3"/>
  <c r="AO46" i="3"/>
  <c r="AO49" i="3"/>
  <c r="AO52" i="3"/>
  <c r="AO53" i="3"/>
  <c r="AO57" i="3"/>
  <c r="AO58" i="3"/>
  <c r="AO59" i="3"/>
  <c r="AO60" i="3"/>
  <c r="AO61" i="3"/>
  <c r="AO63" i="3"/>
  <c r="AO64" i="3"/>
  <c r="AO65" i="3"/>
  <c r="AO66" i="3"/>
  <c r="AO67" i="3"/>
  <c r="AO68" i="3"/>
</calcChain>
</file>

<file path=xl/sharedStrings.xml><?xml version="1.0" encoding="utf-8"?>
<sst xmlns="http://schemas.openxmlformats.org/spreadsheetml/2006/main" count="1038" uniqueCount="483">
  <si>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</si>
  <si>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</si>
  <si>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</si>
  <si>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</si>
  <si>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</si>
  <si>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</si>
  <si>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</si>
  <si>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</si>
  <si>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</si>
  <si>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</si>
  <si>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</si>
  <si>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</si>
  <si>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</si>
  <si>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</si>
  <si>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</si>
  <si>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</si>
  <si>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</si>
  <si>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</si>
  <si>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</si>
  <si>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</si>
  <si>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</si>
  <si>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</si>
  <si>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</si>
  <si>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</si>
  <si>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</si>
  <si>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</si>
  <si>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</si>
  <si>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</si>
  <si>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</si>
  <si>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</si>
  <si>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</si>
  <si>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</si>
  <si>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</si>
  <si>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</si>
  <si>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</si>
  <si>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</si>
  <si>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</si>
  <si>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</si>
  <si>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</si>
  <si>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</si>
  <si>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</si>
  <si>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</si>
  <si>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</si>
  <si>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</si>
  <si>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</si>
  <si>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</si>
  <si>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</si>
  <si>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</si>
  <si>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</si>
  <si>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</si>
  <si>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</si>
  <si>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</si>
  <si>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</si>
  <si>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</si>
  <si>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</si>
  <si>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</si>
  <si>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</si>
  <si>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</si>
  <si>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</si>
  <si>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</si>
  <si>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</si>
  <si>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</si>
  <si>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</si>
  <si>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</si>
  <si>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</si>
  <si>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</si>
  <si>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</si>
  <si>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</si>
  <si>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</si>
  <si>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</si>
  <si>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</si>
  <si>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</si>
  <si>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</si>
  <si>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</si>
  <si>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</si>
  <si>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</si>
  <si>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</si>
  <si>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</si>
  <si>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</si>
  <si>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</si>
  <si>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</si>
  <si>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</si>
  <si>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</si>
  <si>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</si>
  <si>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</si>
  <si>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</si>
  <si>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</si>
  <si>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</si>
  <si>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</si>
  <si>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</si>
  <si>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</si>
  <si>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</si>
  <si>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</si>
  <si>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</si>
  <si>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</si>
  <si>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</si>
  <si>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</si>
  <si>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</si>
  <si>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</si>
  <si>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</si>
  <si>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</si>
  <si>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</si>
  <si>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</si>
  <si>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</si>
  <si>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</si>
  <si>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</si>
  <si>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</si>
  <si>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</si>
  <si>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</si>
  <si>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</si>
  <si>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</si>
  <si>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</si>
  <si>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</si>
  <si>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</si>
  <si>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</si>
  <si>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</si>
  <si>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</si>
  <si>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</si>
  <si>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</si>
  <si>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</si>
  <si>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</si>
  <si>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</si>
  <si>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</si>
  <si>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</si>
  <si>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</si>
  <si>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</si>
  <si>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</si>
  <si>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</si>
  <si>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</si>
  <si>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</si>
  <si>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</si>
  <si>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</si>
  <si>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</si>
  <si>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 xml:space="preserve"> Executado no Exercício de referência</t>
  </si>
  <si>
    <t>Concluída no exercício de referência</t>
  </si>
  <si>
    <t>Em andamento no exercício de referência</t>
  </si>
  <si>
    <t>(al) = (n) - (ah) + (ag) + (ak)</t>
  </si>
  <si>
    <t>Menor preço por item</t>
  </si>
  <si>
    <t>33.90.39.00</t>
  </si>
  <si>
    <t>Aditivo</t>
  </si>
  <si>
    <t xml:space="preserve">Pregão Presencial </t>
  </si>
  <si>
    <t xml:space="preserve">Prorrogação do prazo de vigência </t>
  </si>
  <si>
    <t>015/2016</t>
  </si>
  <si>
    <t>ISAO CONSULTORIA ORGANIZACIONAL LTDA - EPP.</t>
  </si>
  <si>
    <t>17.189.998/0001-17</t>
  </si>
  <si>
    <t>001/2016</t>
  </si>
  <si>
    <t xml:space="preserve">009/2016 </t>
  </si>
  <si>
    <t>34335/2017</t>
  </si>
  <si>
    <t>063/2017</t>
  </si>
  <si>
    <t>DUX COMÉRCIO REPRESENTAÇÕES IMPORTAÇÃO E EXPORTAÇÃO LTDA</t>
  </si>
  <si>
    <t>05.502.105/0001-62</t>
  </si>
  <si>
    <t>33.90.30.00</t>
  </si>
  <si>
    <t>0017736-6/2015</t>
  </si>
  <si>
    <t>007/2017</t>
  </si>
  <si>
    <t>F. M. TERCEIRIZAÇÃO</t>
  </si>
  <si>
    <t>20.345.453/0001-67</t>
  </si>
  <si>
    <t>001/2017</t>
  </si>
  <si>
    <t>0016315-7/2016</t>
  </si>
  <si>
    <t>18/2017</t>
  </si>
  <si>
    <t>030/2017</t>
  </si>
  <si>
    <t xml:space="preserve">RIO BRANCO SEGURANÇA E SERVIÇOS LTDA – ME </t>
  </si>
  <si>
    <t>16.803.988/0001-67</t>
  </si>
  <si>
    <t xml:space="preserve"> 18/2017</t>
  </si>
  <si>
    <t>FUNDHACRE</t>
  </si>
  <si>
    <t>038/2018</t>
  </si>
  <si>
    <t>23/11/208</t>
  </si>
  <si>
    <t>SEMSA</t>
  </si>
  <si>
    <t>005/2019</t>
  </si>
  <si>
    <t>0018183-3/2018</t>
  </si>
  <si>
    <t>009/2019</t>
  </si>
  <si>
    <t>AUTOMECÂNICA METAL DIESEL LTDA-ME</t>
  </si>
  <si>
    <t>19.064.790/0001-05</t>
  </si>
  <si>
    <t xml:space="preserve"> 33.90.39.00</t>
  </si>
  <si>
    <t>CORPO DE BOMBEIROS MILITAR DO ESTADO DO ACRE</t>
  </si>
  <si>
    <t>055/2019</t>
  </si>
  <si>
    <t>011/2019</t>
  </si>
  <si>
    <t>F.BRAMBILA- EIRELI</t>
  </si>
  <si>
    <t>06.194.166/0001-72</t>
  </si>
  <si>
    <t>007/2019</t>
  </si>
  <si>
    <t>31221/2019</t>
  </si>
  <si>
    <t>LOCAÇÃO DE UM TERRENO MEDINDO 9,46 M, SITO A RUA CORONEL ALEXANDRINO , S/N BOSQUE</t>
  </si>
  <si>
    <t>022/2019</t>
  </si>
  <si>
    <t>NEY DE FREITAS MATOS</t>
  </si>
  <si>
    <t>015.423.702-72</t>
  </si>
  <si>
    <t>44.90.52.00</t>
  </si>
  <si>
    <t>D.L.RAMOS-ME</t>
  </si>
  <si>
    <t>05.146.814/0001-52</t>
  </si>
  <si>
    <t>6 e 1</t>
  </si>
  <si>
    <t>148/2019</t>
  </si>
  <si>
    <t>867136/2018/SUDAM</t>
  </si>
  <si>
    <t>025/2019</t>
  </si>
  <si>
    <t>TENDAS ALUBAN LTDA - ME</t>
  </si>
  <si>
    <t>22.949.065/0001-10</t>
  </si>
  <si>
    <t>44.90.52.00/  33.90.30.00</t>
  </si>
  <si>
    <t>026/2019</t>
  </si>
  <si>
    <t>UJX COMÉRCIO E SERVIÇOS PARA ESCRITÓRIO EIRELI – ME</t>
  </si>
  <si>
    <t>26.845.803/0001-30</t>
  </si>
  <si>
    <t>027/2019</t>
  </si>
  <si>
    <t>ÍTACA EIRELI</t>
  </si>
  <si>
    <t>26.845.457/0001-65</t>
  </si>
  <si>
    <t>028/2019</t>
  </si>
  <si>
    <t xml:space="preserve">G. P. A. GERENCIAMENTO E PROJETOS EIRELI, </t>
  </si>
  <si>
    <t>11.175.931/0001-47</t>
  </si>
  <si>
    <t>029/2019</t>
  </si>
  <si>
    <t>AM MOREIRA GONÇALVES EIRELI</t>
  </si>
  <si>
    <t>27.679.382/0001-88</t>
  </si>
  <si>
    <t>001/2019</t>
  </si>
  <si>
    <t>158/2018</t>
  </si>
  <si>
    <t>Contratação de pessoa jurídica para prestação de serviços terceirizados de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</si>
  <si>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025/2018</t>
  </si>
  <si>
    <t>013/2019</t>
  </si>
  <si>
    <t>MAIA &amp; PIMENTEL SERVIÇOS E CONSULTORIA - EPP</t>
  </si>
  <si>
    <t>11.661.499/0001-02</t>
  </si>
  <si>
    <t xml:space="preserve">Instituto de Administração Penitenciária do Acre - IAPEN/AC </t>
  </si>
  <si>
    <t>0019920-3/2016</t>
  </si>
  <si>
    <t>Contratação de Empresa para a prestação de serviços de limpeza de prédio, mobiliários e equipamentos públicos municipais (Mercados e CEASA)</t>
  </si>
  <si>
    <t>080/2018</t>
  </si>
  <si>
    <t>012/2019</t>
  </si>
  <si>
    <t xml:space="preserve">TEC NEWS EIRELI - EPP </t>
  </si>
  <si>
    <t>05.608.779/0001-46</t>
  </si>
  <si>
    <t>SECRETARIA DE ESTADO DA EDUCAÇÃO, CULTURA E ESPORTES (SEE)</t>
  </si>
  <si>
    <t>33.90.39.00 e 33.90.30.00</t>
  </si>
  <si>
    <t>GS SILVEIRA</t>
  </si>
  <si>
    <t>VISUAL INDUSTRIA E COMERCIO</t>
  </si>
  <si>
    <t xml:space="preserve">SP COMERCIAL </t>
  </si>
  <si>
    <t xml:space="preserve">04.043.451/0001-67 </t>
  </si>
  <si>
    <t>138/2019</t>
  </si>
  <si>
    <t>Grade Aradora de 14 discos, de 18”, de arrasto, com engate no terceiro ponto</t>
  </si>
  <si>
    <t>018/2019</t>
  </si>
  <si>
    <t xml:space="preserve">11.400.815/0001-84 </t>
  </si>
  <si>
    <t>035/2019</t>
  </si>
  <si>
    <t>041/2019</t>
  </si>
  <si>
    <t xml:space="preserve">84.313.923/0001-93 </t>
  </si>
  <si>
    <t xml:space="preserve">PRAZO </t>
  </si>
  <si>
    <t>033/2019</t>
  </si>
  <si>
    <t xml:space="preserve">05.626.958/0001-06 </t>
  </si>
  <si>
    <t xml:space="preserve">182/2019 </t>
  </si>
  <si>
    <t xml:space="preserve">774177/2012/SENAES </t>
  </si>
  <si>
    <t xml:space="preserve">867135/2018/SUDAM </t>
  </si>
  <si>
    <t>O Processo de Dispensa de Licitação obedecerá ao Inciso II do art. 25 da Lei 8.666/93.</t>
  </si>
  <si>
    <t>040/2019</t>
  </si>
  <si>
    <t>014/2019</t>
  </si>
  <si>
    <t>015/2019</t>
  </si>
  <si>
    <t>16/2019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</si>
  <si>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</si>
  <si>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>Contratação de pessoa jurídica, para prestação de serviços, para disponibilização de mão de obra de operadores de máquinas pesadas, para atender as necessidades da secretaria municipal de agricultura e floresta – SAFRA</t>
  </si>
  <si>
    <t>124/2019</t>
  </si>
  <si>
    <t>Grade Aradora de 14 discos, de 18” e carreta agrícola tipo basculante de 02 toneladas</t>
  </si>
  <si>
    <t>843173/2017
Calha Norte</t>
  </si>
  <si>
    <t>MOTORAUTO VEICULOS E MÁQUINAS LTDA</t>
  </si>
  <si>
    <t>124/2018</t>
  </si>
  <si>
    <t>Trator Agrícola de no mínimo 50 CV, tração 4X4</t>
  </si>
  <si>
    <t>44.90.52.01</t>
  </si>
  <si>
    <t>KOHLER IMPLEMENTOS AGRÍCOLAS EIRELLI</t>
  </si>
  <si>
    <t>124/2020</t>
  </si>
  <si>
    <t>Carreta agrícola com capacidade de carga de no mínimo 01 tonelada</t>
  </si>
  <si>
    <t>92.264.472/0001-70</t>
  </si>
  <si>
    <t>7 e 1</t>
  </si>
  <si>
    <t>Contratação de empresa para prestação de serviços terceirizados de vigilância eletrônica, sistema digital de câmeras de monitoramento, destinada a atender as necessidades desta Secretaria</t>
  </si>
  <si>
    <t>Contratação de empresa especializada na locação de impressora a jato de tinta com SISTEMA BULK INK.</t>
  </si>
  <si>
    <t>Nº do Convênio/
Contrato</t>
  </si>
  <si>
    <t>Menor preço global</t>
  </si>
  <si>
    <t xml:space="preserve">Menor preço por lote </t>
  </si>
  <si>
    <t xml:space="preserve">Pregão eletrônico </t>
  </si>
  <si>
    <t>Contratação de empresa para prestação de serviços de manutenção preventiva e corretiva para os veículos automotores</t>
  </si>
  <si>
    <t>Contratação de empresa para fornecimento de água potável, própria para o consumo humano, transportada em carro pipa</t>
  </si>
  <si>
    <t>Aquisição de material permanente e de consumo (bancas desmontáveis e cobertura para bancas)</t>
  </si>
  <si>
    <t>Aquisição de material de consumo (caixas plásticas vazadas)</t>
  </si>
  <si>
    <t>Aquisição de material de consumo (caixas d’água 500 l)</t>
  </si>
  <si>
    <t>Material de Consumo (caixas d’água de 1000 l)</t>
  </si>
  <si>
    <t>Aquisição de material permanente (tendas)</t>
  </si>
  <si>
    <t>SEAPROF</t>
  </si>
  <si>
    <t>S/N</t>
  </si>
  <si>
    <t xml:space="preserve">Menor preço </t>
  </si>
  <si>
    <t xml:space="preserve">Inexigibilidade </t>
  </si>
  <si>
    <t>182/2019</t>
  </si>
  <si>
    <t>Aquisição de Material Permanente (tenda piramidal medindo 10x10m e tenda sanfonada medindo 2x2m) para execução do Convênio nº 008/2018/SENAS.</t>
  </si>
  <si>
    <t xml:space="preserve"> 005/2019 </t>
  </si>
  <si>
    <t>182/2020</t>
  </si>
  <si>
    <r>
      <t>005/2020</t>
    </r>
    <r>
      <rPr>
        <b/>
        <sz val="10"/>
        <color theme="1"/>
        <rFont val="Arial"/>
        <family val="2"/>
      </rPr>
      <t/>
    </r>
  </si>
  <si>
    <t>032/2019</t>
  </si>
  <si>
    <t>22.949.064/0001-10</t>
  </si>
  <si>
    <t>FRANCINETE FERNANDES DE SOUZA - EIRELLI</t>
  </si>
  <si>
    <t>18.054.020/0001-00</t>
  </si>
  <si>
    <t xml:space="preserve">876410/2018/SENAES </t>
  </si>
  <si>
    <t xml:space="preserve">844097/2017/
SENAES </t>
  </si>
  <si>
    <t xml:space="preserve">Aquisição de Material de Consumo – Camisetas em malha PV, layout e impressão digital de banner, para execução do Convênio n° 004/2017/SENAES, Siconv 844097/2017/SENAES </t>
  </si>
  <si>
    <t>013/2016</t>
  </si>
  <si>
    <t xml:space="preserve"> 427/2016</t>
  </si>
  <si>
    <t xml:space="preserve"> 064/2016</t>
  </si>
  <si>
    <t>075/2017</t>
  </si>
  <si>
    <t xml:space="preserve"> 006/2019</t>
  </si>
  <si>
    <t>431/2018</t>
  </si>
  <si>
    <t>703/2016</t>
  </si>
  <si>
    <t>364/2018</t>
  </si>
  <si>
    <t>006/218</t>
  </si>
  <si>
    <t xml:space="preserve"> 006/219</t>
  </si>
  <si>
    <t>006/220</t>
  </si>
  <si>
    <t>PROCESSO ADMINISTRATIVO Nº 00116149-3/2018</t>
  </si>
  <si>
    <t>PREGÃO ELETRÔNICO</t>
  </si>
  <si>
    <t>Contratação de Empresa para Locação de Equipamentos de Informática</t>
  </si>
  <si>
    <t>DOE nº 12.441 de 30/11/2018</t>
  </si>
  <si>
    <t>001/2020</t>
  </si>
  <si>
    <t>C. COM INFORMÁTICA IMPORTAÇÃO E EXPORTAÇÃO COM. E INDÚSTRIA LTDA</t>
  </si>
  <si>
    <t>07.471.301/0001-42</t>
  </si>
  <si>
    <t>DOE Nº 12.735 de 07/02/2020</t>
  </si>
  <si>
    <t>-</t>
  </si>
  <si>
    <t xml:space="preserve">PROCESSO N° 4881/2020- SAFRA </t>
  </si>
  <si>
    <t xml:space="preserve">DISPENSA DE LICITAÇÃO Nº. 001/2020 </t>
  </si>
  <si>
    <t xml:space="preserve">Dispensa de Licitação </t>
  </si>
  <si>
    <t>Contratação de Empresa Especializada para a realização de Capacitação em Economia Solidária, visando à execução do Convênio n° 008/2018/SENAES</t>
  </si>
  <si>
    <t>DOE nº 12.750 de 03/03/2020</t>
  </si>
  <si>
    <t>002/2020</t>
  </si>
  <si>
    <t>TEC AGRO EMPREENDIMENTOS LTDA – ME</t>
  </si>
  <si>
    <t>22.278.909/0001-49</t>
  </si>
  <si>
    <t xml:space="preserve">PROCESSO ADMINISTRATIVO N°. 006/2020 </t>
  </si>
  <si>
    <t>PREGÃO PRESENCIAL  SRP Nº. 021/2020</t>
  </si>
  <si>
    <t>PREGÃO PRESENCIAL</t>
  </si>
  <si>
    <t>Material de Consumo: “Expediente, Limpeza, Higienização e de Copa e Cozinha”</t>
  </si>
  <si>
    <t>DOE nº 12.732 de 04/02/2020</t>
  </si>
  <si>
    <t>01/2020</t>
  </si>
  <si>
    <t>003/2020</t>
  </si>
  <si>
    <t>RICHARD S. MIRANDA</t>
  </si>
  <si>
    <t>07.650.136/0001-96</t>
  </si>
  <si>
    <t>004/2020</t>
  </si>
  <si>
    <t>J. S. CORDEIRO – EPP</t>
  </si>
  <si>
    <t>04.034.583/0017-90</t>
  </si>
  <si>
    <t>005/2020</t>
  </si>
  <si>
    <t>A. A. C. ROCHA - ME</t>
  </si>
  <si>
    <t>10.496.033/0001-28</t>
  </si>
  <si>
    <t>006/2020</t>
  </si>
  <si>
    <t>AUGUSTO S DE ARAUJO</t>
  </si>
  <si>
    <t>05.511.061/0001-37</t>
  </si>
  <si>
    <t>007/2020</t>
  </si>
  <si>
    <t>JM ARAÚJO EIRELI</t>
  </si>
  <si>
    <t>26.338.358/0001-12</t>
  </si>
  <si>
    <t>008/2020</t>
  </si>
  <si>
    <t>M V AQUINO ME</t>
  </si>
  <si>
    <t>14.358.816/0001-04</t>
  </si>
  <si>
    <t>009/2020</t>
  </si>
  <si>
    <t>F P MENEGASSI</t>
  </si>
  <si>
    <t>20.384.086/0001-00</t>
  </si>
  <si>
    <t>010/2020</t>
  </si>
  <si>
    <t>D L RAMOS</t>
  </si>
  <si>
    <t>011/2020</t>
  </si>
  <si>
    <t>CRIATIVA COM. IMP E EXP</t>
  </si>
  <si>
    <t>03.357.836/0001-36</t>
  </si>
  <si>
    <t>PROCESSO ADMINISTRATIVO N°. 20853/2020</t>
  </si>
  <si>
    <t>DISPENSA DE LICITAÇÃO Nº. 001/2020</t>
  </si>
  <si>
    <t>DISPENSA DE LICITAÇÃO</t>
  </si>
  <si>
    <t>Aquisição de material de consumo, pneus de Caminhão CLT 10.00-20 e Câmara de Ar – Caminhão/ônibus MGM, 10.00R20,</t>
  </si>
  <si>
    <t>DOE nº 12.784 de 23/04/2020</t>
  </si>
  <si>
    <t>012/2020</t>
  </si>
  <si>
    <t>F PELEGRINELLI EIRELI.</t>
  </si>
  <si>
    <t>22.793.733/0002-44</t>
  </si>
  <si>
    <t xml:space="preserve">PROCESSO ADMINISTRATIVO N°. 034/2020 </t>
  </si>
  <si>
    <t>PREGÃO PRESENCIAL SRP Nº. 035/2020</t>
  </si>
  <si>
    <t>Água mineral, acondicionada em embalagem retornável (garrafão) de 20 litros, em plástico higiênico, com protetor na parte superior, lacre de segurança personalizado, com marca, procedência e validade impressa no rótulo do produto. Mediante sistema de troca de embalagem (garrafão).</t>
  </si>
  <si>
    <t>ATA DE REGISTRO DE PREÇOS Nº. 02/2020</t>
  </si>
  <si>
    <t>013/2020</t>
  </si>
  <si>
    <t>F. P. MENEGASSI COM. IMP. IMP. E EXP. – ME</t>
  </si>
  <si>
    <t>20.384.086/0001-0</t>
  </si>
  <si>
    <t>DOE nº 12.781 de 1704/2020</t>
  </si>
  <si>
    <t>Água mineral sem gás, de primeira qualidade acondicionada em garrafa pet de 500 ml, tampa com rosca e lacre, rótulo de fabricante, com prazo de validade mínimo de 90 (noventa) dias a contar da data de entrega. Pacote com 12 garrafas de 500 ml cada</t>
  </si>
  <si>
    <t>014/2020</t>
  </si>
  <si>
    <t>M S SERVIÇOS COMERCIO E REPRESENTAÇÕES – ME</t>
  </si>
  <si>
    <t>22.172.177/0001-08</t>
  </si>
  <si>
    <t>Carga de Gás liquefeito de petróleo - GLP  condicionado em botija de 13 kg e Gelo em barra de 10 kg, produzido com água potável, embalado em saco plástico.</t>
  </si>
  <si>
    <t>015/2020</t>
  </si>
  <si>
    <t>AUGUSTO S. DE ARAUJO - EIRELI</t>
  </si>
  <si>
    <t xml:space="preserve">PROCESSO ADMINISTRATIVO Nº 035/2020 </t>
  </si>
  <si>
    <t>PREGÃO ELETRÔNICO Nº 003/2020 – CPL/PMRB</t>
  </si>
  <si>
    <t>Aquisição de TRATOR AGRÍCOLA: Ano/modelo corrente, com potência mínima de 50 CV, tração 4X4</t>
  </si>
  <si>
    <t>DOE nº 12.747 de 28/02/2020</t>
  </si>
  <si>
    <t>016/2020</t>
  </si>
  <si>
    <t>ASAP COMERCIAL EIRELI</t>
  </si>
  <si>
    <t>20.716.823/0001-25</t>
  </si>
  <si>
    <t>DOE nº 12.809 de 29/05/2020</t>
  </si>
  <si>
    <t>882940/2019/DPCN</t>
  </si>
  <si>
    <t>PROCESSO N°. 9729/2020 (SAFRA)</t>
  </si>
  <si>
    <t>DISPENSA DE LICITAÇÃO Nº. 002/2020</t>
  </si>
  <si>
    <t>Contratação de empresa especializada na Confecção de Serviços Gráficos (Broco de Recibo e Blocos de Romaneio)</t>
  </si>
  <si>
    <t>DOE nº 12.779 de 15/04/2020</t>
  </si>
  <si>
    <t>017/2020</t>
  </si>
  <si>
    <t xml:space="preserve">RIOGRAF – EIRELI </t>
  </si>
  <si>
    <t>63.593.347/0001-05</t>
  </si>
  <si>
    <t>DISPENSA DE LICITAÇÃO Nº. 003/2020</t>
  </si>
  <si>
    <t>Aquisição de Placas para veículos oficiais, que visa atender as necessidades da Secretaria Municipal de Agricultura Familiar e
de Desenvolvimento Econômico- SAFRA</t>
  </si>
  <si>
    <t>DOE nº 12.789 de 30/04/2020</t>
  </si>
  <si>
    <t>018/2020</t>
  </si>
  <si>
    <t>ART PLACAS LTDA</t>
  </si>
  <si>
    <t>Art Placas LTDA.</t>
  </si>
  <si>
    <t>PROCESSO N°. 325/2019</t>
  </si>
  <si>
    <t xml:space="preserve">PREGÃO PRESENCIAL SRP Nº. 04/2020 </t>
  </si>
  <si>
    <t>Aquisição de Material Permanente (Ar Condicionado)</t>
  </si>
  <si>
    <t>DOE nº 12.795 de 11/05/2020</t>
  </si>
  <si>
    <t>019/2020</t>
  </si>
  <si>
    <t>MVP IMPORTAÇÃO E EXPORTAÇÃO LTDA – ME</t>
  </si>
  <si>
    <t>28.472.036/0001-97</t>
  </si>
  <si>
    <t>Aquisição de AR CONDICIONADO SPLIT PISO TETO 60.000 BTU/H, conforme especificações contidas no Termo de Referência e Ata de Registro de Preços.</t>
  </si>
  <si>
    <t>020/2020</t>
  </si>
  <si>
    <t>TAS ARQTECH PROJETOS CONSTRUÇOES E COMERCIO EIRELI</t>
  </si>
  <si>
    <t>20.201.1688/0001-85</t>
  </si>
  <si>
    <t>PROCESSO ADMINISTRATIVO Nº 030/2020</t>
  </si>
  <si>
    <t>PREGÃO ELETRÔNICO SRP Nº 002/2020 – CPL</t>
  </si>
  <si>
    <t>Aquisição de Veículo tipo pick-up, cabine dupla, 04 portas, diesel, tração 4 x 4</t>
  </si>
  <si>
    <t>DOE nº 12.745 de 21/02/2020</t>
  </si>
  <si>
    <t>021/2020</t>
  </si>
  <si>
    <t>AGRO NORTE IMPORTAÇÃO E EXPORTAÇÃO LTDA</t>
  </si>
  <si>
    <t>04.582.979/0001-04</t>
  </si>
  <si>
    <t>DOE nº 12.815 de 09/06/2020</t>
  </si>
  <si>
    <t>889618/2019/DPCN</t>
  </si>
  <si>
    <t>Aquisição Veículo tipo automóvel sedã</t>
  </si>
  <si>
    <t>022/2020</t>
  </si>
  <si>
    <t>ACRE COMÉRCIO E ADMINISTRAÇÃO LTDA</t>
  </si>
  <si>
    <t>63.605.653/0001-14</t>
  </si>
  <si>
    <t>Aquisição de Motocicleta Tipo Cross, com potência mínima 150 cilindradas</t>
  </si>
  <si>
    <t>023/2020</t>
  </si>
  <si>
    <t xml:space="preserve">STAR MOTOS LTDA </t>
  </si>
  <si>
    <t>01.444.283/0001-23</t>
  </si>
  <si>
    <t>Gerador portátil silencioso, a gasolina, monofásico, potência nominal máxima 2.000W, saída 120V ou 220V, 60 Hz</t>
  </si>
  <si>
    <t>024/2020</t>
  </si>
  <si>
    <t>PM DOS SANTOS EIRELI</t>
  </si>
  <si>
    <t>24.754.041/0001-31</t>
  </si>
  <si>
    <t>PROCESSO N°. 194 CPL/PMRB</t>
  </si>
  <si>
    <t xml:space="preserve">PREGÃO PRESENCIAL SRP Nº. 077/2019 </t>
  </si>
  <si>
    <t>“Fornecimento de Água Potável” de forma parcelada para consumo humano, transporte e distribuição por meio de caminhões Tipo Pipa, exclusivamente com o tanque de armazenamento da água sobre o chassi do caminhão, com condutor, para atender comunidades rurais e periurbanas localizadas no Cinturão Verde de Rio Branco e entorno que não dispõe de rede de abastecimento de água potável.</t>
  </si>
  <si>
    <t>DOE nº 12.644 de 27/09/2019</t>
  </si>
  <si>
    <t>ATA DE REGISTRO DE PREÇO N° 006/2019</t>
  </si>
  <si>
    <t>025/2020</t>
  </si>
  <si>
    <t>ACRETEC COMÉRCIO E REPRESENTAÇÕES</t>
  </si>
  <si>
    <t>04.475.329/0001-60</t>
  </si>
  <si>
    <t>DOE nº 12.854 de 05/08/2020</t>
  </si>
  <si>
    <t>PROCESSO ADMINISTRATIVO N°. 89/2020</t>
  </si>
  <si>
    <t>PREGÃO EELTRÔNICO SRP Nº. 011/2020</t>
  </si>
  <si>
    <t xml:space="preserve"> Aquisição de Material de Consumo (pneus, câmara de ar e protetor) para a frota de veículos da SAFRA, para atender a Secretaria Municipal
de Agricultura Familiar e De Desenvolvimento Econômico – SAFRA</t>
  </si>
  <si>
    <t>DOE nº 12.845 de 23/07/2020</t>
  </si>
  <si>
    <t>ATA DE REGISTRO DE PREÇOS Nº. 004/2020</t>
  </si>
  <si>
    <t>026/2020</t>
  </si>
  <si>
    <t>PATRICIA CRISTINA DE ABREU - EPP.</t>
  </si>
  <si>
    <t>20.363.508/0001-61</t>
  </si>
  <si>
    <t>027/2020</t>
  </si>
  <si>
    <t>AUTOMECANICA METAL DIESEL LTDA - EPP</t>
  </si>
  <si>
    <t>028/2020</t>
  </si>
  <si>
    <t>LUKAUTO – COMERCIO DE PNEUMATICOS E PEÇAS LTDA</t>
  </si>
  <si>
    <t>DOE nº 12.755 de 10/03/2020</t>
  </si>
  <si>
    <t>029/2020</t>
  </si>
  <si>
    <t>4º</t>
  </si>
  <si>
    <t>DOE nº 12.772 de 02/04/2020</t>
  </si>
  <si>
    <t>3º</t>
  </si>
  <si>
    <t>DOE nº 12.823 de 23/06/2020</t>
  </si>
  <si>
    <t>2º</t>
  </si>
  <si>
    <t>DOE nº 12.575 de 13/03/2020</t>
  </si>
  <si>
    <t>DOE nº 12.828 de 29/06/2020</t>
  </si>
  <si>
    <t>1º</t>
  </si>
  <si>
    <t>DOE nº 12.827 de 29/06/2020</t>
  </si>
  <si>
    <t>DOE nº 12.828 de 30/06/2020</t>
  </si>
  <si>
    <t>13.545.473.0001-16</t>
  </si>
  <si>
    <t>030/2020</t>
  </si>
  <si>
    <t>L. FERNANDO MAZZA CURSOS E TREINAMENTO</t>
  </si>
  <si>
    <t>PREGÃO EELTRÔNICO SRP Nº. 008/2020</t>
  </si>
  <si>
    <t xml:space="preserve"> Contratação de empresa especializada para realização de cursos de Capacitação</t>
  </si>
  <si>
    <t>14.379.830/0001-86</t>
  </si>
  <si>
    <t>844097/2017/ SENAES</t>
  </si>
  <si>
    <t>DISPENSA DE LICITAÇÃO Nº. 030/2020</t>
  </si>
  <si>
    <t>COSTA &amp; MONTEIRO
LTDA,</t>
  </si>
  <si>
    <t>Aquisição de material de consumo (Materiais Elétricos)</t>
  </si>
  <si>
    <t>08.549.742/0001-82</t>
  </si>
  <si>
    <t>DOE nº 12.908 de 26/10/2020</t>
  </si>
  <si>
    <t>DOE nº 12.7869 de 28/08/2020</t>
  </si>
  <si>
    <t>Aquisição de Material Consumo (Cobertura para barraca, lona para cobertura de tenda 2 x 2 m, em nylon 600, blackout solar 100 % impermeável, cor verde)” para execução do Convênio n° 774177/2012/SENAES</t>
  </si>
  <si>
    <t>Aquisição de Material de Consumo – Material Gráfico confecção de banner medindo 30 x 40 cm e banners medindo 1,80 x 1,20 m” para execução do Convênio n° 774177/2012/SENAES</t>
  </si>
  <si>
    <t>DOE nº 12.843 de 21/07/2020</t>
  </si>
  <si>
    <t>ATA DE REGISTRO DE PREÇO N° 03/2020</t>
  </si>
  <si>
    <r>
      <t>PREGÃO ELETRONICO SRP Nº. 170/2018</t>
    </r>
    <r>
      <rPr>
        <b/>
        <sz val="10"/>
        <rFont val="Arial"/>
        <family val="2"/>
      </rPr>
      <t xml:space="preserve"> </t>
    </r>
  </si>
  <si>
    <t>PRESTAÇÃO DE CONTAS MENSAL - EXERCÍCIO 2020</t>
  </si>
  <si>
    <t>Manual de Referência - 6ª EDIÇÃO - Anexos IV, VI, VII, VIII e IX</t>
  </si>
  <si>
    <r>
      <t xml:space="preserve">ÓRGÃO/ENTIDADE/FUNDO:  </t>
    </r>
    <r>
      <rPr>
        <b/>
        <sz val="11"/>
        <rFont val="Arial"/>
        <family val="2"/>
      </rPr>
      <t>SECRETARIA MUNICIPAL DE AGRICULTURA FAMILIAR E DE DESENVOLVIMENTO ECONÔMICO - SAFRA</t>
    </r>
  </si>
  <si>
    <r>
      <t xml:space="preserve">MÊS/ANO: </t>
    </r>
    <r>
      <rPr>
        <b/>
        <sz val="11"/>
        <rFont val="Arial"/>
        <family val="2"/>
      </rPr>
      <t>JANEIRO A OUTUBRO/2020</t>
    </r>
  </si>
  <si>
    <r>
      <t xml:space="preserve">DATA DA ÚLTIMA ATUALIZAÇÃO: </t>
    </r>
    <r>
      <rPr>
        <b/>
        <sz val="11"/>
        <rFont val="Arial"/>
        <family val="2"/>
      </rPr>
      <t>09/11/2020</t>
    </r>
  </si>
  <si>
    <t xml:space="preserve">TOTAL </t>
  </si>
  <si>
    <r>
      <t xml:space="preserve">Responsável pela elaboração: </t>
    </r>
    <r>
      <rPr>
        <b/>
        <sz val="10"/>
        <rFont val="Arial"/>
        <family val="2"/>
      </rPr>
      <t>Eliane de Lima e Silva/ Nathan Almeida da Costa</t>
    </r>
  </si>
  <si>
    <r>
      <t xml:space="preserve">Responsável pelo Órgão/Entidade/Fundo (no exercício do cargo): </t>
    </r>
    <r>
      <rPr>
        <b/>
        <sz val="10"/>
        <rFont val="Arial"/>
        <family val="2"/>
      </rPr>
      <t>Paulo Sérgio Braña Muniz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</si>
</sst>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5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4" fontId="2" fillId="0" borderId="0" xfId="3" applyFont="1" applyFill="1" applyAlignment="1">
      <alignment vertical="center"/>
    </xf>
    <xf numFmtId="9" fontId="2" fillId="0" borderId="0" xfId="2" applyFont="1" applyFill="1" applyAlignment="1">
      <alignment horizontal="center" vertical="center"/>
    </xf>
    <xf numFmtId="9" fontId="2" fillId="0" borderId="0" xfId="2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4" fontId="5" fillId="0" borderId="0" xfId="3" applyFont="1" applyFill="1" applyAlignment="1">
      <alignment vertical="center"/>
    </xf>
    <xf numFmtId="9" fontId="5" fillId="0" borderId="0" xfId="2" applyFont="1" applyFill="1" applyAlignment="1">
      <alignment horizontal="center" vertical="center"/>
    </xf>
    <xf numFmtId="9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4" fontId="6" fillId="0" borderId="0" xfId="3" applyFont="1" applyFill="1" applyAlignment="1">
      <alignment vertical="center"/>
    </xf>
    <xf numFmtId="9" fontId="6" fillId="0" borderId="0" xfId="2" applyFont="1" applyFill="1" applyAlignment="1">
      <alignment horizontal="center" vertical="center"/>
    </xf>
    <xf numFmtId="9" fontId="6" fillId="0" borderId="0" xfId="2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4" fontId="5" fillId="0" borderId="0" xfId="3" applyFont="1" applyFill="1" applyAlignment="1">
      <alignment horizontal="center" vertical="center"/>
    </xf>
    <xf numFmtId="44" fontId="5" fillId="0" borderId="0" xfId="3" applyFont="1" applyFill="1" applyAlignment="1">
      <alignment horizontal="left" vertical="center"/>
    </xf>
    <xf numFmtId="9" fontId="5" fillId="0" borderId="0" xfId="2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4" fontId="6" fillId="0" borderId="0" xfId="3" applyFont="1" applyFill="1" applyBorder="1" applyAlignment="1">
      <alignment vertical="center" wrapText="1"/>
    </xf>
    <xf numFmtId="9" fontId="6" fillId="0" borderId="0" xfId="2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4" fontId="2" fillId="0" borderId="1" xfId="3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4" fontId="3" fillId="0" borderId="12" xfId="3" applyFont="1" applyFill="1" applyBorder="1" applyAlignment="1">
      <alignment horizontal="center" vertical="center" wrapText="1"/>
    </xf>
    <xf numFmtId="9" fontId="3" fillId="0" borderId="12" xfId="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9" fontId="3" fillId="0" borderId="12" xfId="2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4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9" fontId="2" fillId="0" borderId="25" xfId="2" applyFont="1" applyFill="1" applyBorder="1" applyAlignment="1">
      <alignment horizontal="center" vertical="center" wrapText="1"/>
    </xf>
    <xf numFmtId="43" fontId="2" fillId="0" borderId="25" xfId="1" applyFont="1" applyFill="1" applyBorder="1" applyAlignment="1">
      <alignment horizontal="center" vertical="center" wrapText="1"/>
    </xf>
    <xf numFmtId="43" fontId="2" fillId="0" borderId="2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4" fontId="2" fillId="0" borderId="3" xfId="3" applyFont="1" applyFill="1" applyBorder="1" applyAlignment="1">
      <alignment vertical="center" wrapText="1"/>
    </xf>
    <xf numFmtId="44" fontId="2" fillId="0" borderId="1" xfId="3" applyFont="1" applyFill="1" applyBorder="1" applyAlignment="1">
      <alignment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1" xfId="3" applyFont="1" applyFill="1" applyBorder="1" applyAlignment="1">
      <alignment horizontal="right" vertical="center"/>
    </xf>
    <xf numFmtId="44" fontId="3" fillId="0" borderId="25" xfId="3" applyFont="1" applyFill="1" applyBorder="1" applyAlignment="1">
      <alignment horizontal="center" vertical="center" wrapText="1"/>
    </xf>
    <xf numFmtId="44" fontId="2" fillId="0" borderId="3" xfId="3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right" vertical="center"/>
    </xf>
    <xf numFmtId="44" fontId="2" fillId="0" borderId="4" xfId="3" applyFont="1" applyFill="1" applyBorder="1" applyAlignment="1">
      <alignment horizontal="center" vertical="center" wrapText="1"/>
    </xf>
    <xf numFmtId="44" fontId="2" fillId="0" borderId="1" xfId="3" applyFont="1" applyFill="1" applyBorder="1" applyAlignment="1">
      <alignment vertical="center"/>
    </xf>
    <xf numFmtId="44" fontId="2" fillId="0" borderId="1" xfId="3" applyFont="1" applyFill="1" applyBorder="1" applyAlignment="1">
      <alignment horizontal="right" vertical="center" wrapText="1"/>
    </xf>
    <xf numFmtId="44" fontId="2" fillId="0" borderId="2" xfId="3" applyFont="1" applyFill="1" applyBorder="1" applyAlignment="1">
      <alignment horizontal="right" vertical="center" wrapText="1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CCFF33"/>
      <color rgb="FFFF7C80"/>
      <color rgb="FFFF5050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174361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82625" y="0"/>
          <a:ext cx="0" cy="4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1</xdr:col>
      <xdr:colOff>561975</xdr:colOff>
      <xdr:row>2</xdr:row>
      <xdr:rowOff>147373</xdr:rowOff>
    </xdr:to>
    <xdr:pic>
      <xdr:nvPicPr>
        <xdr:cNvPr id="4" name="Imagem 3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66675"/>
          <a:ext cx="447675" cy="4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7"/>
  <sheetViews>
    <sheetView tabSelected="1" zoomScaleNormal="100" zoomScaleSheetLayoutView="80" workbookViewId="0">
      <selection activeCell="A72" sqref="A72:M72"/>
    </sheetView>
  </sheetViews>
  <sheetFormatPr defaultRowHeight="12.75" x14ac:dyDescent="0.25"/>
  <cols>
    <col min="1" max="1" width="6.85546875" style="9" customWidth="1"/>
    <col min="2" max="2" width="16.7109375" style="9" customWidth="1"/>
    <col min="3" max="3" width="17" style="9" customWidth="1"/>
    <col min="4" max="4" width="15" style="9" bestFit="1" customWidth="1"/>
    <col min="5" max="5" width="13.7109375" style="9" customWidth="1"/>
    <col min="6" max="6" width="56" style="13" customWidth="1"/>
    <col min="7" max="7" width="14" style="9" bestFit="1" customWidth="1"/>
    <col min="8" max="8" width="13.5703125" style="9" customWidth="1"/>
    <col min="9" max="10" width="10.140625" style="9" bestFit="1" customWidth="1"/>
    <col min="11" max="11" width="12.7109375" style="14" customWidth="1"/>
    <col min="12" max="12" width="40.7109375" style="82" customWidth="1"/>
    <col min="13" max="13" width="18.7109375" style="9" bestFit="1" customWidth="1"/>
    <col min="14" max="14" width="10.28515625" style="9" bestFit="1" customWidth="1"/>
    <col min="15" max="15" width="16.85546875" style="10" bestFit="1" customWidth="1"/>
    <col min="16" max="16" width="13.5703125" style="9" bestFit="1" customWidth="1"/>
    <col min="17" max="17" width="10.140625" style="9" bestFit="1" customWidth="1"/>
    <col min="18" max="18" width="11.5703125" style="9" customWidth="1"/>
    <col min="19" max="19" width="9.140625" style="9" bestFit="1" customWidth="1"/>
    <col min="20" max="20" width="12.7109375" style="9" customWidth="1"/>
    <col min="21" max="21" width="15.85546875" style="10" bestFit="1" customWidth="1"/>
    <col min="22" max="22" width="16.85546875" style="10" bestFit="1" customWidth="1"/>
    <col min="23" max="23" width="13" style="9" customWidth="1"/>
    <col min="24" max="24" width="10" style="9" customWidth="1"/>
    <col min="25" max="25" width="6.85546875" style="9" bestFit="1" customWidth="1"/>
    <col min="26" max="26" width="13" style="9" customWidth="1"/>
    <col min="27" max="27" width="11" style="9" bestFit="1" customWidth="1"/>
    <col min="28" max="28" width="19.28515625" style="9" customWidth="1"/>
    <col min="29" max="29" width="10.140625" style="9" bestFit="1" customWidth="1"/>
    <col min="30" max="30" width="11.42578125" style="9" bestFit="1" customWidth="1"/>
    <col min="31" max="31" width="11.42578125" style="11" customWidth="1"/>
    <col min="32" max="32" width="12.42578125" style="12" customWidth="1"/>
    <col min="33" max="33" width="14.28515625" style="10" bestFit="1" customWidth="1"/>
    <col min="34" max="34" width="10" style="10" bestFit="1" customWidth="1"/>
    <col min="35" max="35" width="18.7109375" style="9" customWidth="1"/>
    <col min="36" max="36" width="10.5703125" style="12" customWidth="1"/>
    <col min="37" max="37" width="9.28515625" style="10" bestFit="1" customWidth="1"/>
    <col min="38" max="38" width="20.140625" style="10" bestFit="1" customWidth="1"/>
    <col min="39" max="39" width="17.42578125" style="10" bestFit="1" customWidth="1"/>
    <col min="40" max="40" width="15.85546875" style="10" bestFit="1" customWidth="1"/>
    <col min="41" max="41" width="17.28515625" style="10" bestFit="1" customWidth="1"/>
    <col min="42" max="42" width="9.42578125" style="9" bestFit="1" customWidth="1"/>
    <col min="43" max="44" width="10.140625" style="9" bestFit="1" customWidth="1"/>
    <col min="45" max="45" width="13.28515625" style="9" customWidth="1"/>
    <col min="46" max="46" width="21.42578125" style="9" bestFit="1" customWidth="1"/>
    <col min="47" max="47" width="15.140625" style="9" customWidth="1"/>
    <col min="48" max="48" width="15.5703125" style="9" bestFit="1" customWidth="1"/>
    <col min="49" max="49" width="27.5703125" style="9" bestFit="1" customWidth="1"/>
    <col min="50" max="50" width="13.85546875" style="9" customWidth="1"/>
    <col min="51" max="51" width="13.7109375" style="9" customWidth="1"/>
    <col min="52" max="52" width="13.28515625" style="9" customWidth="1"/>
    <col min="53" max="53" width="12.28515625" style="9" customWidth="1"/>
    <col min="54" max="54" width="9.140625" style="9" customWidth="1"/>
    <col min="55" max="55" width="10.85546875" style="9" customWidth="1"/>
    <col min="56" max="57" width="9.140625" style="9" customWidth="1"/>
    <col min="58" max="58" width="9.140625" style="12" customWidth="1"/>
    <col min="59" max="59" width="9.140625" style="9" customWidth="1"/>
    <col min="60" max="60" width="9.42578125" style="9" customWidth="1"/>
    <col min="61" max="61" width="14.85546875" style="9" customWidth="1"/>
    <col min="62" max="62" width="15.5703125" style="9" customWidth="1"/>
    <col min="63" max="63" width="9.140625" style="9" customWidth="1"/>
    <col min="64" max="64" width="9.5703125" style="9" customWidth="1"/>
    <col min="65" max="65" width="10.28515625" style="9" customWidth="1"/>
    <col min="66" max="16384" width="9.140625" style="9"/>
  </cols>
  <sheetData>
    <row r="1" spans="1:65" s="63" customFormat="1" ht="15" x14ac:dyDescent="0.25">
      <c r="F1" s="67"/>
      <c r="K1" s="68"/>
      <c r="L1" s="83"/>
      <c r="O1" s="64"/>
      <c r="U1" s="64"/>
      <c r="V1" s="64"/>
      <c r="AE1" s="65"/>
      <c r="AF1" s="66"/>
      <c r="AG1" s="64"/>
      <c r="AH1" s="64"/>
      <c r="AJ1" s="66"/>
      <c r="AK1" s="64"/>
      <c r="AL1" s="64"/>
      <c r="AM1" s="64"/>
      <c r="AN1" s="64"/>
      <c r="AO1" s="64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F1" s="66"/>
    </row>
    <row r="2" spans="1:65" s="63" customFormat="1" ht="15" x14ac:dyDescent="0.25">
      <c r="F2" s="67"/>
      <c r="K2" s="68"/>
      <c r="L2" s="83"/>
      <c r="O2" s="64"/>
      <c r="U2" s="64"/>
      <c r="V2" s="64"/>
      <c r="AE2" s="65"/>
      <c r="AF2" s="66"/>
      <c r="AG2" s="64"/>
      <c r="AH2" s="64"/>
      <c r="AJ2" s="66"/>
      <c r="AK2" s="64"/>
      <c r="AL2" s="64"/>
      <c r="AM2" s="64"/>
      <c r="AN2" s="64"/>
      <c r="AO2" s="64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F2" s="66"/>
    </row>
    <row r="3" spans="1:65" s="63" customFormat="1" ht="15" x14ac:dyDescent="0.25">
      <c r="F3" s="67"/>
      <c r="K3" s="68"/>
      <c r="L3" s="83"/>
      <c r="O3" s="64"/>
      <c r="U3" s="64"/>
      <c r="V3" s="64"/>
      <c r="AE3" s="65"/>
      <c r="AF3" s="66"/>
      <c r="AG3" s="64"/>
      <c r="AH3" s="64"/>
      <c r="AJ3" s="66"/>
      <c r="AK3" s="64"/>
      <c r="AL3" s="64"/>
      <c r="AM3" s="64"/>
      <c r="AN3" s="64"/>
      <c r="AO3" s="64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F3" s="66"/>
    </row>
    <row r="4" spans="1:65" s="68" customFormat="1" ht="15" x14ac:dyDescent="0.25">
      <c r="A4" s="68" t="s">
        <v>50</v>
      </c>
      <c r="F4" s="83"/>
      <c r="L4" s="83"/>
      <c r="O4" s="69"/>
      <c r="U4" s="69"/>
      <c r="V4" s="69"/>
      <c r="AE4" s="70"/>
      <c r="AF4" s="71"/>
      <c r="AG4" s="69"/>
      <c r="AH4" s="69"/>
      <c r="AJ4" s="71"/>
      <c r="AK4" s="69"/>
      <c r="AL4" s="69"/>
      <c r="AM4" s="69"/>
      <c r="AN4" s="69"/>
      <c r="AO4" s="69"/>
      <c r="BF4" s="71"/>
    </row>
    <row r="5" spans="1:65" s="63" customFormat="1" ht="15" x14ac:dyDescent="0.25">
      <c r="B5" s="72"/>
      <c r="C5" s="72"/>
      <c r="D5" s="72"/>
      <c r="E5" s="72"/>
      <c r="F5" s="67"/>
      <c r="G5" s="72"/>
      <c r="H5" s="72"/>
      <c r="I5" s="72"/>
      <c r="J5" s="72"/>
      <c r="K5" s="68"/>
      <c r="L5" s="83"/>
      <c r="M5" s="72"/>
      <c r="N5" s="72"/>
      <c r="O5" s="73"/>
      <c r="P5" s="72"/>
      <c r="Q5" s="72"/>
      <c r="R5" s="72"/>
      <c r="S5" s="72"/>
      <c r="T5" s="72"/>
      <c r="U5" s="73"/>
      <c r="V5" s="73"/>
      <c r="W5" s="72"/>
      <c r="X5" s="72"/>
      <c r="Y5" s="72"/>
      <c r="Z5" s="72"/>
      <c r="AA5" s="72"/>
      <c r="AB5" s="72"/>
      <c r="AC5" s="72"/>
      <c r="AD5" s="72"/>
      <c r="AE5" s="65"/>
      <c r="AF5" s="65"/>
      <c r="AG5" s="73"/>
      <c r="AH5" s="73"/>
      <c r="AI5" s="72"/>
      <c r="AJ5" s="65"/>
      <c r="AK5" s="73"/>
      <c r="AL5" s="73"/>
      <c r="AM5" s="73"/>
      <c r="AN5" s="73"/>
      <c r="AO5" s="73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F5" s="66"/>
    </row>
    <row r="6" spans="1:65" s="68" customFormat="1" ht="15" x14ac:dyDescent="0.25">
      <c r="A6" s="68" t="s">
        <v>475</v>
      </c>
      <c r="F6" s="83"/>
      <c r="L6" s="83"/>
      <c r="O6" s="69"/>
      <c r="U6" s="69"/>
      <c r="V6" s="69"/>
      <c r="AE6" s="70"/>
      <c r="AF6" s="71"/>
      <c r="AG6" s="69"/>
      <c r="AH6" s="69"/>
      <c r="AJ6" s="71"/>
      <c r="AK6" s="69"/>
      <c r="AL6" s="69"/>
      <c r="AM6" s="69"/>
      <c r="AN6" s="69"/>
      <c r="AO6" s="69"/>
      <c r="BF6" s="71"/>
    </row>
    <row r="7" spans="1:65" s="63" customFormat="1" ht="15" x14ac:dyDescent="0.25">
      <c r="A7" s="63" t="s">
        <v>103</v>
      </c>
      <c r="F7" s="67"/>
      <c r="K7" s="68"/>
      <c r="L7" s="83"/>
      <c r="N7" s="67"/>
      <c r="O7" s="74"/>
      <c r="P7" s="67"/>
      <c r="Q7" s="67"/>
      <c r="R7" s="67"/>
      <c r="S7" s="67"/>
      <c r="T7" s="67"/>
      <c r="U7" s="74"/>
      <c r="V7" s="74"/>
      <c r="W7" s="67"/>
      <c r="X7" s="67"/>
      <c r="Y7" s="67"/>
      <c r="Z7" s="67"/>
      <c r="AA7" s="67"/>
      <c r="AB7" s="67"/>
      <c r="AC7" s="67"/>
      <c r="AD7" s="67"/>
      <c r="AE7" s="65"/>
      <c r="AF7" s="75"/>
      <c r="AG7" s="74"/>
      <c r="AH7" s="74"/>
      <c r="AI7" s="67"/>
      <c r="AJ7" s="75"/>
      <c r="AK7" s="74"/>
      <c r="AL7" s="74"/>
      <c r="AM7" s="74"/>
      <c r="AN7" s="74"/>
      <c r="AO7" s="74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F7" s="66"/>
    </row>
    <row r="8" spans="1:65" s="63" customFormat="1" ht="15" x14ac:dyDescent="0.25">
      <c r="A8" s="63" t="s">
        <v>476</v>
      </c>
      <c r="F8" s="67"/>
      <c r="G8" s="67"/>
      <c r="H8" s="67"/>
      <c r="I8" s="67"/>
      <c r="J8" s="67"/>
      <c r="K8" s="68"/>
      <c r="L8" s="83"/>
      <c r="M8" s="67"/>
      <c r="N8" s="67"/>
      <c r="O8" s="74"/>
      <c r="P8" s="67"/>
      <c r="Q8" s="67"/>
      <c r="R8" s="67"/>
      <c r="S8" s="67"/>
      <c r="T8" s="67"/>
      <c r="U8" s="74"/>
      <c r="V8" s="74"/>
      <c r="W8" s="67"/>
      <c r="X8" s="67"/>
      <c r="Y8" s="67"/>
      <c r="Z8" s="67"/>
      <c r="AA8" s="67"/>
      <c r="AB8" s="67"/>
      <c r="AC8" s="67"/>
      <c r="AD8" s="67"/>
      <c r="AE8" s="65"/>
      <c r="AF8" s="75"/>
      <c r="AG8" s="74"/>
      <c r="AH8" s="74"/>
      <c r="AI8" s="67"/>
      <c r="AJ8" s="75"/>
      <c r="AK8" s="74"/>
      <c r="AL8" s="74"/>
      <c r="AM8" s="74"/>
      <c r="AN8" s="74"/>
      <c r="AO8" s="74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F8" s="66"/>
    </row>
    <row r="9" spans="1:65" s="63" customFormat="1" ht="15" x14ac:dyDescent="0.25">
      <c r="A9" s="67"/>
      <c r="B9" s="67"/>
      <c r="C9" s="67"/>
      <c r="D9" s="67"/>
      <c r="E9" s="67"/>
      <c r="F9" s="67"/>
      <c r="G9" s="67"/>
      <c r="H9" s="72"/>
      <c r="I9" s="72"/>
      <c r="J9" s="72"/>
      <c r="K9" s="68"/>
      <c r="L9" s="83"/>
      <c r="M9" s="72"/>
      <c r="N9" s="72"/>
      <c r="O9" s="73"/>
      <c r="P9" s="72"/>
      <c r="Q9" s="72"/>
      <c r="R9" s="72"/>
      <c r="S9" s="72"/>
      <c r="T9" s="72"/>
      <c r="U9" s="73"/>
      <c r="V9" s="73"/>
      <c r="W9" s="72"/>
      <c r="X9" s="72"/>
      <c r="Y9" s="72"/>
      <c r="Z9" s="72"/>
      <c r="AA9" s="72"/>
      <c r="AB9" s="72"/>
      <c r="AC9" s="72"/>
      <c r="AD9" s="72"/>
      <c r="AE9" s="65"/>
      <c r="AF9" s="65"/>
      <c r="AG9" s="73"/>
      <c r="AH9" s="73"/>
      <c r="AI9" s="72"/>
      <c r="AJ9" s="65"/>
      <c r="AK9" s="73"/>
      <c r="AL9" s="73"/>
      <c r="AM9" s="73"/>
      <c r="AN9" s="73"/>
      <c r="AO9" s="73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F9" s="66"/>
    </row>
    <row r="10" spans="1:65" s="63" customFormat="1" ht="15" x14ac:dyDescent="0.25">
      <c r="A10" s="67" t="s">
        <v>477</v>
      </c>
      <c r="B10" s="67"/>
      <c r="C10" s="67"/>
      <c r="D10" s="67"/>
      <c r="E10" s="67"/>
      <c r="F10" s="67"/>
      <c r="G10" s="67"/>
      <c r="K10" s="68"/>
      <c r="L10" s="83"/>
      <c r="O10" s="64"/>
      <c r="U10" s="64"/>
      <c r="V10" s="64"/>
      <c r="AE10" s="65"/>
      <c r="AF10" s="66"/>
      <c r="AG10" s="64"/>
      <c r="AH10" s="64"/>
      <c r="AJ10" s="66"/>
      <c r="AK10" s="64"/>
      <c r="AL10" s="64"/>
      <c r="AM10" s="64"/>
      <c r="AN10" s="64"/>
      <c r="AO10" s="64"/>
      <c r="BF10" s="66"/>
    </row>
    <row r="11" spans="1:65" s="63" customFormat="1" ht="15" x14ac:dyDescent="0.25">
      <c r="A11" s="67" t="s">
        <v>478</v>
      </c>
      <c r="B11" s="67"/>
      <c r="C11" s="67"/>
      <c r="D11" s="67"/>
      <c r="E11" s="67"/>
      <c r="F11" s="67"/>
      <c r="G11" s="67"/>
      <c r="K11" s="68"/>
      <c r="L11" s="83"/>
      <c r="O11" s="64"/>
      <c r="U11" s="64"/>
      <c r="V11" s="64"/>
      <c r="AE11" s="65"/>
      <c r="AF11" s="66"/>
      <c r="AG11" s="64"/>
      <c r="AH11" s="64"/>
      <c r="AJ11" s="66"/>
      <c r="AK11" s="64"/>
      <c r="AL11" s="64"/>
      <c r="AM11" s="64"/>
      <c r="AN11" s="64"/>
      <c r="AO11" s="64"/>
      <c r="BF11" s="66"/>
    </row>
    <row r="12" spans="1:65" s="63" customFormat="1" ht="15" x14ac:dyDescent="0.25">
      <c r="A12" s="67" t="s">
        <v>479</v>
      </c>
      <c r="B12" s="67"/>
      <c r="C12" s="67"/>
      <c r="F12" s="67"/>
      <c r="K12" s="68"/>
      <c r="L12" s="83"/>
      <c r="O12" s="64"/>
      <c r="U12" s="64"/>
      <c r="V12" s="64"/>
      <c r="AE12" s="65"/>
      <c r="AF12" s="66"/>
      <c r="AG12" s="64"/>
      <c r="AH12" s="64"/>
      <c r="AJ12" s="66"/>
      <c r="AK12" s="64"/>
      <c r="AL12" s="64"/>
      <c r="AM12" s="64"/>
      <c r="AN12" s="64"/>
      <c r="AO12" s="64"/>
      <c r="BF12" s="66"/>
    </row>
    <row r="13" spans="1:65" s="63" customFormat="1" ht="15" x14ac:dyDescent="0.25">
      <c r="A13" s="67"/>
      <c r="B13" s="67"/>
      <c r="C13" s="67"/>
      <c r="F13" s="67"/>
      <c r="K13" s="68"/>
      <c r="L13" s="83"/>
      <c r="O13" s="64"/>
      <c r="U13" s="64"/>
      <c r="V13" s="64"/>
      <c r="AE13" s="65"/>
      <c r="AF13" s="66"/>
      <c r="AG13" s="64"/>
      <c r="AH13" s="64"/>
      <c r="AJ13" s="66"/>
      <c r="AK13" s="64"/>
      <c r="AL13" s="64"/>
      <c r="AM13" s="64"/>
      <c r="AN13" s="64"/>
      <c r="AO13" s="64"/>
      <c r="BF13" s="66"/>
    </row>
    <row r="14" spans="1:65" s="63" customFormat="1" ht="15.75" thickBot="1" x14ac:dyDescent="0.3">
      <c r="A14" s="83" t="s">
        <v>78</v>
      </c>
      <c r="B14" s="67"/>
      <c r="C14" s="67"/>
      <c r="D14" s="67"/>
      <c r="E14" s="67"/>
      <c r="F14" s="67"/>
      <c r="G14" s="67"/>
      <c r="H14" s="76"/>
      <c r="I14" s="76"/>
      <c r="J14" s="76"/>
      <c r="K14" s="68"/>
      <c r="L14" s="83"/>
      <c r="M14" s="76"/>
      <c r="N14" s="76"/>
      <c r="O14" s="77"/>
      <c r="P14" s="76"/>
      <c r="Q14" s="76"/>
      <c r="R14" s="76"/>
      <c r="S14" s="76"/>
      <c r="T14" s="76"/>
      <c r="U14" s="77"/>
      <c r="V14" s="77"/>
      <c r="W14" s="76"/>
      <c r="X14" s="76"/>
      <c r="Y14" s="76"/>
      <c r="Z14" s="76"/>
      <c r="AA14" s="76"/>
      <c r="AB14" s="76"/>
      <c r="AC14" s="76"/>
      <c r="AD14" s="76"/>
      <c r="AE14" s="78"/>
      <c r="AF14" s="79"/>
      <c r="AG14" s="77"/>
      <c r="AH14" s="77"/>
      <c r="AI14" s="76"/>
      <c r="AJ14" s="79"/>
      <c r="AK14" s="77"/>
      <c r="AL14" s="77"/>
      <c r="AM14" s="77"/>
      <c r="AN14" s="77"/>
      <c r="AO14" s="77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9"/>
      <c r="BG14" s="76"/>
      <c r="BH14" s="76"/>
      <c r="BI14" s="76"/>
      <c r="BJ14" s="76"/>
      <c r="BK14" s="76"/>
      <c r="BL14" s="76"/>
      <c r="BM14" s="76"/>
    </row>
    <row r="15" spans="1:65" x14ac:dyDescent="0.25">
      <c r="A15" s="92" t="s">
        <v>53</v>
      </c>
      <c r="B15" s="93" t="s">
        <v>21</v>
      </c>
      <c r="C15" s="93"/>
      <c r="D15" s="93"/>
      <c r="E15" s="93"/>
      <c r="F15" s="93"/>
      <c r="G15" s="93"/>
      <c r="H15" s="93" t="s">
        <v>122</v>
      </c>
      <c r="I15" s="93"/>
      <c r="J15" s="93"/>
      <c r="K15" s="93" t="s">
        <v>79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 t="s">
        <v>82</v>
      </c>
      <c r="AQ15" s="93"/>
      <c r="AR15" s="93"/>
      <c r="AS15" s="93"/>
      <c r="AT15" s="93"/>
      <c r="AU15" s="93"/>
      <c r="AV15" s="93" t="s">
        <v>102</v>
      </c>
      <c r="AW15" s="93"/>
      <c r="AX15" s="93"/>
      <c r="AY15" s="93"/>
      <c r="AZ15" s="93"/>
      <c r="BA15" s="93"/>
      <c r="BB15" s="93" t="s">
        <v>80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4"/>
    </row>
    <row r="16" spans="1:65" x14ac:dyDescent="0.25">
      <c r="A16" s="95"/>
      <c r="B16" s="15"/>
      <c r="C16" s="15"/>
      <c r="D16" s="15"/>
      <c r="E16" s="15"/>
      <c r="F16" s="15"/>
      <c r="G16" s="15"/>
      <c r="H16" s="15"/>
      <c r="I16" s="15"/>
      <c r="J16" s="15"/>
      <c r="K16" s="15" t="s">
        <v>51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 t="s">
        <v>113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 t="s">
        <v>105</v>
      </c>
      <c r="AJ16" s="15"/>
      <c r="AK16" s="15"/>
      <c r="AL16" s="16" t="s">
        <v>52</v>
      </c>
      <c r="AM16" s="16"/>
      <c r="AN16" s="16"/>
      <c r="AO16" s="16"/>
      <c r="AP16" s="15" t="s">
        <v>84</v>
      </c>
      <c r="AQ16" s="15" t="s">
        <v>121</v>
      </c>
      <c r="AR16" s="15"/>
      <c r="AS16" s="15" t="s">
        <v>85</v>
      </c>
      <c r="AT16" s="15" t="s">
        <v>83</v>
      </c>
      <c r="AU16" s="15" t="s">
        <v>86</v>
      </c>
      <c r="AV16" s="15" t="s">
        <v>91</v>
      </c>
      <c r="AW16" s="15" t="s">
        <v>92</v>
      </c>
      <c r="AX16" s="15" t="s">
        <v>93</v>
      </c>
      <c r="AY16" s="15" t="s">
        <v>95</v>
      </c>
      <c r="AZ16" s="15" t="s">
        <v>94</v>
      </c>
      <c r="BA16" s="15" t="s">
        <v>95</v>
      </c>
      <c r="BB16" s="15" t="s">
        <v>1</v>
      </c>
      <c r="BC16" s="15" t="s">
        <v>58</v>
      </c>
      <c r="BD16" s="17" t="s">
        <v>62</v>
      </c>
      <c r="BE16" s="17"/>
      <c r="BF16" s="17"/>
      <c r="BG16" s="17" t="s">
        <v>65</v>
      </c>
      <c r="BH16" s="17"/>
      <c r="BI16" s="15" t="s">
        <v>134</v>
      </c>
      <c r="BJ16" s="15" t="s">
        <v>135</v>
      </c>
      <c r="BK16" s="17" t="s">
        <v>68</v>
      </c>
      <c r="BL16" s="17"/>
      <c r="BM16" s="96"/>
    </row>
    <row r="17" spans="1:65" x14ac:dyDescent="0.25">
      <c r="A17" s="95"/>
      <c r="B17" s="15"/>
      <c r="C17" s="15"/>
      <c r="D17" s="15"/>
      <c r="E17" s="15"/>
      <c r="F17" s="15"/>
      <c r="G17" s="15"/>
      <c r="H17" s="15" t="s">
        <v>120</v>
      </c>
      <c r="I17" s="15" t="s">
        <v>121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 t="s">
        <v>104</v>
      </c>
      <c r="AD17" s="15"/>
      <c r="AE17" s="15" t="s">
        <v>107</v>
      </c>
      <c r="AF17" s="15"/>
      <c r="AG17" s="15"/>
      <c r="AH17" s="15"/>
      <c r="AI17" s="15" t="s">
        <v>106</v>
      </c>
      <c r="AJ17" s="15"/>
      <c r="AK17" s="15"/>
      <c r="AL17" s="18"/>
      <c r="AM17" s="16" t="s">
        <v>114</v>
      </c>
      <c r="AN17" s="16"/>
      <c r="AO17" s="16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7"/>
      <c r="BE17" s="17"/>
      <c r="BF17" s="17"/>
      <c r="BG17" s="17"/>
      <c r="BH17" s="17"/>
      <c r="BI17" s="15"/>
      <c r="BJ17" s="15"/>
      <c r="BK17" s="17"/>
      <c r="BL17" s="17"/>
      <c r="BM17" s="96"/>
    </row>
    <row r="18" spans="1:65" ht="38.25" x14ac:dyDescent="0.25">
      <c r="A18" s="95"/>
      <c r="B18" s="19" t="s">
        <v>6</v>
      </c>
      <c r="C18" s="19" t="s">
        <v>7</v>
      </c>
      <c r="D18" s="19" t="s">
        <v>0</v>
      </c>
      <c r="E18" s="19" t="s">
        <v>1</v>
      </c>
      <c r="F18" s="19" t="s">
        <v>2</v>
      </c>
      <c r="G18" s="19" t="s">
        <v>8</v>
      </c>
      <c r="H18" s="15"/>
      <c r="I18" s="19" t="s">
        <v>59</v>
      </c>
      <c r="J18" s="19" t="s">
        <v>60</v>
      </c>
      <c r="K18" s="19" t="s">
        <v>9</v>
      </c>
      <c r="L18" s="19" t="s">
        <v>3</v>
      </c>
      <c r="M18" s="19" t="s">
        <v>19</v>
      </c>
      <c r="N18" s="19" t="s">
        <v>10</v>
      </c>
      <c r="O18" s="18" t="s">
        <v>48</v>
      </c>
      <c r="P18" s="19" t="s">
        <v>14</v>
      </c>
      <c r="Q18" s="19" t="s">
        <v>13</v>
      </c>
      <c r="R18" s="19" t="s">
        <v>12</v>
      </c>
      <c r="S18" s="19" t="s">
        <v>4</v>
      </c>
      <c r="T18" s="19" t="s">
        <v>260</v>
      </c>
      <c r="U18" s="18" t="s">
        <v>54</v>
      </c>
      <c r="V18" s="18" t="s">
        <v>55</v>
      </c>
      <c r="W18" s="19" t="s">
        <v>5</v>
      </c>
      <c r="X18" s="19" t="s">
        <v>1</v>
      </c>
      <c r="Y18" s="19" t="s">
        <v>117</v>
      </c>
      <c r="Z18" s="19" t="s">
        <v>10</v>
      </c>
      <c r="AA18" s="19" t="s">
        <v>14</v>
      </c>
      <c r="AB18" s="19" t="s">
        <v>11</v>
      </c>
      <c r="AC18" s="19" t="s">
        <v>13</v>
      </c>
      <c r="AD18" s="19" t="s">
        <v>12</v>
      </c>
      <c r="AE18" s="20" t="s">
        <v>15</v>
      </c>
      <c r="AF18" s="20" t="s">
        <v>16</v>
      </c>
      <c r="AG18" s="18" t="s">
        <v>17</v>
      </c>
      <c r="AH18" s="18" t="s">
        <v>18</v>
      </c>
      <c r="AI18" s="19" t="s">
        <v>112</v>
      </c>
      <c r="AJ18" s="20" t="s">
        <v>111</v>
      </c>
      <c r="AK18" s="18" t="s">
        <v>110</v>
      </c>
      <c r="AL18" s="18" t="s">
        <v>22</v>
      </c>
      <c r="AM18" s="18" t="s">
        <v>132</v>
      </c>
      <c r="AN18" s="18" t="s">
        <v>133</v>
      </c>
      <c r="AO18" s="18" t="s">
        <v>20</v>
      </c>
      <c r="AP18" s="15"/>
      <c r="AQ18" s="19" t="s">
        <v>59</v>
      </c>
      <c r="AR18" s="19" t="s">
        <v>60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21" t="s">
        <v>59</v>
      </c>
      <c r="BE18" s="21" t="s">
        <v>60</v>
      </c>
      <c r="BF18" s="22" t="s">
        <v>61</v>
      </c>
      <c r="BG18" s="21" t="s">
        <v>63</v>
      </c>
      <c r="BH18" s="19" t="s">
        <v>64</v>
      </c>
      <c r="BI18" s="15"/>
      <c r="BJ18" s="15"/>
      <c r="BK18" s="21" t="s">
        <v>59</v>
      </c>
      <c r="BL18" s="21" t="s">
        <v>67</v>
      </c>
      <c r="BM18" s="97" t="s">
        <v>66</v>
      </c>
    </row>
    <row r="19" spans="1:65" ht="26.25" thickBot="1" x14ac:dyDescent="0.3">
      <c r="A19" s="98"/>
      <c r="B19" s="99" t="s">
        <v>23</v>
      </c>
      <c r="C19" s="99" t="s">
        <v>24</v>
      </c>
      <c r="D19" s="100" t="s">
        <v>47</v>
      </c>
      <c r="E19" s="99" t="s">
        <v>25</v>
      </c>
      <c r="F19" s="99" t="s">
        <v>26</v>
      </c>
      <c r="G19" s="99" t="s">
        <v>27</v>
      </c>
      <c r="H19" s="99" t="s">
        <v>28</v>
      </c>
      <c r="I19" s="99" t="s">
        <v>29</v>
      </c>
      <c r="J19" s="99" t="s">
        <v>30</v>
      </c>
      <c r="K19" s="99" t="s">
        <v>31</v>
      </c>
      <c r="L19" s="99" t="s">
        <v>32</v>
      </c>
      <c r="M19" s="99" t="s">
        <v>33</v>
      </c>
      <c r="N19" s="99" t="s">
        <v>34</v>
      </c>
      <c r="O19" s="101" t="s">
        <v>35</v>
      </c>
      <c r="P19" s="99" t="s">
        <v>36</v>
      </c>
      <c r="Q19" s="99" t="s">
        <v>37</v>
      </c>
      <c r="R19" s="99" t="s">
        <v>38</v>
      </c>
      <c r="S19" s="99" t="s">
        <v>49</v>
      </c>
      <c r="T19" s="99" t="s">
        <v>39</v>
      </c>
      <c r="U19" s="101" t="s">
        <v>116</v>
      </c>
      <c r="V19" s="101" t="s">
        <v>40</v>
      </c>
      <c r="W19" s="99" t="s">
        <v>41</v>
      </c>
      <c r="X19" s="99" t="s">
        <v>42</v>
      </c>
      <c r="Y19" s="99" t="s">
        <v>43</v>
      </c>
      <c r="Z19" s="99" t="s">
        <v>44</v>
      </c>
      <c r="AA19" s="99" t="s">
        <v>45</v>
      </c>
      <c r="AB19" s="99" t="s">
        <v>56</v>
      </c>
      <c r="AC19" s="99" t="s">
        <v>46</v>
      </c>
      <c r="AD19" s="99" t="s">
        <v>118</v>
      </c>
      <c r="AE19" s="102" t="s">
        <v>108</v>
      </c>
      <c r="AF19" s="102" t="s">
        <v>57</v>
      </c>
      <c r="AG19" s="101" t="s">
        <v>109</v>
      </c>
      <c r="AH19" s="101" t="s">
        <v>119</v>
      </c>
      <c r="AI19" s="99" t="s">
        <v>69</v>
      </c>
      <c r="AJ19" s="102" t="s">
        <v>70</v>
      </c>
      <c r="AK19" s="101" t="s">
        <v>71</v>
      </c>
      <c r="AL19" s="101" t="s">
        <v>136</v>
      </c>
      <c r="AM19" s="101" t="s">
        <v>72</v>
      </c>
      <c r="AN19" s="101" t="s">
        <v>73</v>
      </c>
      <c r="AO19" s="101" t="s">
        <v>123</v>
      </c>
      <c r="AP19" s="99" t="s">
        <v>74</v>
      </c>
      <c r="AQ19" s="99" t="s">
        <v>75</v>
      </c>
      <c r="AR19" s="99" t="s">
        <v>76</v>
      </c>
      <c r="AS19" s="99" t="s">
        <v>77</v>
      </c>
      <c r="AT19" s="99" t="s">
        <v>81</v>
      </c>
      <c r="AU19" s="103" t="s">
        <v>87</v>
      </c>
      <c r="AV19" s="103" t="s">
        <v>88</v>
      </c>
      <c r="AW19" s="103" t="s">
        <v>89</v>
      </c>
      <c r="AX19" s="103" t="s">
        <v>96</v>
      </c>
      <c r="AY19" s="103" t="s">
        <v>90</v>
      </c>
      <c r="AZ19" s="103" t="s">
        <v>97</v>
      </c>
      <c r="BA19" s="103" t="s">
        <v>98</v>
      </c>
      <c r="BB19" s="103" t="s">
        <v>99</v>
      </c>
      <c r="BC19" s="103" t="s">
        <v>100</v>
      </c>
      <c r="BD19" s="103" t="s">
        <v>101</v>
      </c>
      <c r="BE19" s="103" t="s">
        <v>115</v>
      </c>
      <c r="BF19" s="104" t="s">
        <v>124</v>
      </c>
      <c r="BG19" s="103" t="s">
        <v>125</v>
      </c>
      <c r="BH19" s="103" t="s">
        <v>126</v>
      </c>
      <c r="BI19" s="103" t="s">
        <v>127</v>
      </c>
      <c r="BJ19" s="103" t="s">
        <v>128</v>
      </c>
      <c r="BK19" s="103" t="s">
        <v>129</v>
      </c>
      <c r="BL19" s="103" t="s">
        <v>130</v>
      </c>
      <c r="BM19" s="105" t="s">
        <v>131</v>
      </c>
    </row>
    <row r="20" spans="1:65" ht="63.75" x14ac:dyDescent="0.25">
      <c r="A20" s="111">
        <f>1</f>
        <v>1</v>
      </c>
      <c r="B20" s="106" t="s">
        <v>142</v>
      </c>
      <c r="C20" s="45" t="s">
        <v>287</v>
      </c>
      <c r="D20" s="45" t="s">
        <v>140</v>
      </c>
      <c r="E20" s="45" t="s">
        <v>261</v>
      </c>
      <c r="F20" s="133" t="s">
        <v>244</v>
      </c>
      <c r="G20" s="60">
        <v>11735</v>
      </c>
      <c r="H20" s="45" t="s">
        <v>145</v>
      </c>
      <c r="I20" s="85">
        <v>42452</v>
      </c>
      <c r="J20" s="85">
        <v>42817</v>
      </c>
      <c r="K20" s="139" t="s">
        <v>146</v>
      </c>
      <c r="L20" s="140" t="s">
        <v>143</v>
      </c>
      <c r="M20" s="45" t="s">
        <v>144</v>
      </c>
      <c r="N20" s="86">
        <v>42452</v>
      </c>
      <c r="O20" s="144">
        <v>1919905.92</v>
      </c>
      <c r="P20" s="60">
        <v>11772</v>
      </c>
      <c r="Q20" s="86">
        <v>42452</v>
      </c>
      <c r="R20" s="85">
        <v>42817</v>
      </c>
      <c r="S20" s="45">
        <v>1</v>
      </c>
      <c r="T20" s="87" t="s">
        <v>306</v>
      </c>
      <c r="U20" s="88">
        <v>0</v>
      </c>
      <c r="V20" s="149">
        <v>0</v>
      </c>
      <c r="W20" s="45" t="s">
        <v>138</v>
      </c>
      <c r="X20" s="45" t="s">
        <v>139</v>
      </c>
      <c r="Y20" s="45" t="s">
        <v>447</v>
      </c>
      <c r="Z20" s="85">
        <v>43917</v>
      </c>
      <c r="AA20" s="60" t="s">
        <v>448</v>
      </c>
      <c r="AB20" s="45" t="s">
        <v>141</v>
      </c>
      <c r="AC20" s="85">
        <v>43918</v>
      </c>
      <c r="AD20" s="85">
        <v>44282</v>
      </c>
      <c r="AE20" s="89">
        <v>0</v>
      </c>
      <c r="AF20" s="89">
        <v>0</v>
      </c>
      <c r="AG20" s="149">
        <v>0</v>
      </c>
      <c r="AH20" s="149">
        <v>0</v>
      </c>
      <c r="AI20" s="45" t="s">
        <v>306</v>
      </c>
      <c r="AJ20" s="89">
        <v>0</v>
      </c>
      <c r="AK20" s="149">
        <v>0</v>
      </c>
      <c r="AL20" s="149">
        <f t="shared" ref="AL20:AL40" si="0">O20-AH20+AG20+AK20</f>
        <v>1919905.92</v>
      </c>
      <c r="AM20" s="149">
        <v>5735935.3099999996</v>
      </c>
      <c r="AN20" s="149">
        <f>116804.55+115575.25+117394.7+117744.6+118347.12+120004.07+119175.6+120004.07</f>
        <v>945049.96</v>
      </c>
      <c r="AO20" s="151">
        <f t="shared" ref="AO20:AO40" si="1">AN20+AM20</f>
        <v>6680985.2699999996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1">
        <v>0</v>
      </c>
      <c r="BG20" s="90">
        <v>0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</row>
    <row r="21" spans="1:65" ht="51" x14ac:dyDescent="0.25">
      <c r="A21" s="112">
        <f>A20+1</f>
        <v>2</v>
      </c>
      <c r="B21" s="107" t="s">
        <v>152</v>
      </c>
      <c r="C21" s="25" t="s">
        <v>288</v>
      </c>
      <c r="D21" s="25" t="s">
        <v>140</v>
      </c>
      <c r="E21" s="25" t="s">
        <v>262</v>
      </c>
      <c r="F21" s="134" t="s">
        <v>245</v>
      </c>
      <c r="G21" s="26">
        <v>11863</v>
      </c>
      <c r="H21" s="28" t="s">
        <v>153</v>
      </c>
      <c r="I21" s="36">
        <v>42765</v>
      </c>
      <c r="J21" s="27">
        <v>43130</v>
      </c>
      <c r="K21" s="141" t="s">
        <v>153</v>
      </c>
      <c r="L21" s="132" t="s">
        <v>154</v>
      </c>
      <c r="M21" s="26" t="s">
        <v>155</v>
      </c>
      <c r="N21" s="37">
        <v>42828</v>
      </c>
      <c r="O21" s="145">
        <v>1409322.24</v>
      </c>
      <c r="P21" s="26">
        <v>12030</v>
      </c>
      <c r="Q21" s="27">
        <v>42828</v>
      </c>
      <c r="R21" s="27">
        <v>43193</v>
      </c>
      <c r="S21" s="25">
        <v>1</v>
      </c>
      <c r="T21" s="31" t="s">
        <v>306</v>
      </c>
      <c r="U21" s="32">
        <v>0</v>
      </c>
      <c r="V21" s="84">
        <v>0</v>
      </c>
      <c r="W21" s="25" t="s">
        <v>138</v>
      </c>
      <c r="X21" s="25" t="s">
        <v>139</v>
      </c>
      <c r="Y21" s="25" t="s">
        <v>447</v>
      </c>
      <c r="Z21" s="27">
        <v>43922</v>
      </c>
      <c r="AA21" s="26" t="s">
        <v>448</v>
      </c>
      <c r="AB21" s="25" t="s">
        <v>141</v>
      </c>
      <c r="AC21" s="27">
        <v>43923</v>
      </c>
      <c r="AD21" s="27">
        <v>44287</v>
      </c>
      <c r="AE21" s="33">
        <v>0.24490000000000001</v>
      </c>
      <c r="AF21" s="33">
        <v>0</v>
      </c>
      <c r="AG21" s="84">
        <v>345126.48</v>
      </c>
      <c r="AH21" s="84">
        <v>0</v>
      </c>
      <c r="AI21" s="25" t="s">
        <v>306</v>
      </c>
      <c r="AJ21" s="33">
        <v>0</v>
      </c>
      <c r="AK21" s="84">
        <v>0</v>
      </c>
      <c r="AL21" s="84">
        <f t="shared" si="0"/>
        <v>1754448.72</v>
      </c>
      <c r="AM21" s="84">
        <v>3494974.3</v>
      </c>
      <c r="AN21" s="84">
        <f>122327.64+120500.2+119717.02+119717.02+119717.02+119717.02+119717.02+116541.69</f>
        <v>957954.63000000012</v>
      </c>
      <c r="AO21" s="146">
        <f t="shared" si="1"/>
        <v>4452928.93</v>
      </c>
      <c r="AP21" s="28" t="s">
        <v>156</v>
      </c>
      <c r="AQ21" s="36">
        <v>42765</v>
      </c>
      <c r="AR21" s="36">
        <v>43130</v>
      </c>
      <c r="AS21" s="26">
        <v>11988</v>
      </c>
      <c r="AT21" s="38" t="s">
        <v>271</v>
      </c>
      <c r="AU21" s="26">
        <v>11988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5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</row>
    <row r="22" spans="1:65" ht="51" x14ac:dyDescent="0.25">
      <c r="A22" s="112">
        <f t="shared" ref="A22:A41" si="2">A21+1</f>
        <v>3</v>
      </c>
      <c r="B22" s="107" t="s">
        <v>157</v>
      </c>
      <c r="C22" s="25" t="s">
        <v>289</v>
      </c>
      <c r="D22" s="25" t="s">
        <v>140</v>
      </c>
      <c r="E22" s="25" t="s">
        <v>261</v>
      </c>
      <c r="F22" s="134" t="s">
        <v>258</v>
      </c>
      <c r="G22" s="26">
        <v>11981</v>
      </c>
      <c r="H22" s="25" t="s">
        <v>158</v>
      </c>
      <c r="I22" s="27">
        <v>42835</v>
      </c>
      <c r="J22" s="27">
        <v>43200</v>
      </c>
      <c r="K22" s="23" t="s">
        <v>159</v>
      </c>
      <c r="L22" s="132" t="s">
        <v>160</v>
      </c>
      <c r="M22" s="25" t="s">
        <v>161</v>
      </c>
      <c r="N22" s="27">
        <v>42907</v>
      </c>
      <c r="O22" s="84">
        <v>696000</v>
      </c>
      <c r="P22" s="26">
        <v>12079</v>
      </c>
      <c r="Q22" s="27">
        <v>42907</v>
      </c>
      <c r="R22" s="27">
        <v>43272</v>
      </c>
      <c r="S22" s="25">
        <v>1</v>
      </c>
      <c r="T22" s="31" t="s">
        <v>306</v>
      </c>
      <c r="U22" s="32">
        <v>0</v>
      </c>
      <c r="V22" s="84">
        <v>0</v>
      </c>
      <c r="W22" s="25" t="s">
        <v>138</v>
      </c>
      <c r="X22" s="25" t="s">
        <v>139</v>
      </c>
      <c r="Y22" s="25" t="s">
        <v>449</v>
      </c>
      <c r="Z22" s="27">
        <v>44001</v>
      </c>
      <c r="AA22" s="26" t="s">
        <v>450</v>
      </c>
      <c r="AB22" s="25" t="s">
        <v>141</v>
      </c>
      <c r="AC22" s="27">
        <v>44001</v>
      </c>
      <c r="AD22" s="27">
        <v>44366</v>
      </c>
      <c r="AE22" s="33">
        <v>0</v>
      </c>
      <c r="AF22" s="33">
        <v>0</v>
      </c>
      <c r="AG22" s="84">
        <v>0</v>
      </c>
      <c r="AH22" s="84">
        <v>0</v>
      </c>
      <c r="AI22" s="25" t="s">
        <v>306</v>
      </c>
      <c r="AJ22" s="33">
        <v>0</v>
      </c>
      <c r="AK22" s="84">
        <v>0</v>
      </c>
      <c r="AL22" s="84">
        <f t="shared" si="0"/>
        <v>696000</v>
      </c>
      <c r="AM22" s="84">
        <v>168200</v>
      </c>
      <c r="AN22" s="84">
        <v>0</v>
      </c>
      <c r="AO22" s="146">
        <f t="shared" si="1"/>
        <v>168200</v>
      </c>
      <c r="AP22" s="25" t="s">
        <v>162</v>
      </c>
      <c r="AQ22" s="27">
        <v>42835</v>
      </c>
      <c r="AR22" s="27">
        <v>43200</v>
      </c>
      <c r="AS22" s="26">
        <v>12079</v>
      </c>
      <c r="AT22" s="25" t="s">
        <v>163</v>
      </c>
      <c r="AU22" s="26">
        <v>12034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5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</row>
    <row r="23" spans="1:65" ht="38.25" x14ac:dyDescent="0.25">
      <c r="A23" s="112">
        <f t="shared" si="2"/>
        <v>4</v>
      </c>
      <c r="B23" s="107" t="s">
        <v>147</v>
      </c>
      <c r="C23" s="28" t="s">
        <v>290</v>
      </c>
      <c r="D23" s="25" t="s">
        <v>140</v>
      </c>
      <c r="E23" s="25" t="s">
        <v>137</v>
      </c>
      <c r="F23" s="134" t="s">
        <v>259</v>
      </c>
      <c r="G23" s="26">
        <v>12170</v>
      </c>
      <c r="H23" s="25" t="s">
        <v>148</v>
      </c>
      <c r="I23" s="27">
        <v>43062</v>
      </c>
      <c r="J23" s="27">
        <v>43427</v>
      </c>
      <c r="K23" s="23" t="s">
        <v>164</v>
      </c>
      <c r="L23" s="132" t="s">
        <v>149</v>
      </c>
      <c r="M23" s="25" t="s">
        <v>150</v>
      </c>
      <c r="N23" s="27">
        <v>43172</v>
      </c>
      <c r="O23" s="84">
        <f>4477.5*12</f>
        <v>53730</v>
      </c>
      <c r="P23" s="26">
        <v>12261</v>
      </c>
      <c r="Q23" s="27">
        <v>43172</v>
      </c>
      <c r="R23" s="27">
        <v>43537</v>
      </c>
      <c r="S23" s="25">
        <v>1</v>
      </c>
      <c r="T23" s="31" t="s">
        <v>306</v>
      </c>
      <c r="U23" s="32">
        <v>0</v>
      </c>
      <c r="V23" s="84">
        <v>0</v>
      </c>
      <c r="W23" s="25" t="s">
        <v>138</v>
      </c>
      <c r="X23" s="25" t="s">
        <v>139</v>
      </c>
      <c r="Y23" s="25" t="s">
        <v>451</v>
      </c>
      <c r="Z23" s="27">
        <v>43902</v>
      </c>
      <c r="AA23" s="26" t="s">
        <v>452</v>
      </c>
      <c r="AB23" s="25" t="s">
        <v>141</v>
      </c>
      <c r="AC23" s="27">
        <v>43901</v>
      </c>
      <c r="AD23" s="27">
        <v>44266</v>
      </c>
      <c r="AE23" s="33">
        <v>0</v>
      </c>
      <c r="AF23" s="33">
        <v>0</v>
      </c>
      <c r="AG23" s="84">
        <v>0</v>
      </c>
      <c r="AH23" s="84">
        <v>0</v>
      </c>
      <c r="AI23" s="25" t="s">
        <v>306</v>
      </c>
      <c r="AJ23" s="33">
        <v>0</v>
      </c>
      <c r="AK23" s="84">
        <v>0</v>
      </c>
      <c r="AL23" s="84">
        <f t="shared" si="0"/>
        <v>53730</v>
      </c>
      <c r="AM23" s="152">
        <v>94027.5</v>
      </c>
      <c r="AN23" s="84">
        <f>8955+4477.5+4477.5+4477.5+4477.5+4477.5+4477.5+4477.5</f>
        <v>40297.5</v>
      </c>
      <c r="AO23" s="146">
        <f t="shared" si="1"/>
        <v>134325</v>
      </c>
      <c r="AP23" s="39" t="s">
        <v>306</v>
      </c>
      <c r="AQ23" s="27">
        <v>43062</v>
      </c>
      <c r="AR23" s="25" t="s">
        <v>165</v>
      </c>
      <c r="AS23" s="26">
        <v>12197</v>
      </c>
      <c r="AT23" s="25" t="s">
        <v>166</v>
      </c>
      <c r="AU23" s="26">
        <v>12197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5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</row>
    <row r="24" spans="1:65" ht="38.25" x14ac:dyDescent="0.25">
      <c r="A24" s="112">
        <f t="shared" si="2"/>
        <v>5</v>
      </c>
      <c r="B24" s="107" t="s">
        <v>168</v>
      </c>
      <c r="C24" s="28" t="s">
        <v>292</v>
      </c>
      <c r="D24" s="25" t="s">
        <v>140</v>
      </c>
      <c r="E24" s="25" t="s">
        <v>262</v>
      </c>
      <c r="F24" s="134" t="s">
        <v>264</v>
      </c>
      <c r="G24" s="26">
        <v>12443</v>
      </c>
      <c r="H24" s="25" t="s">
        <v>167</v>
      </c>
      <c r="I24" s="29">
        <v>43549</v>
      </c>
      <c r="J24" s="29">
        <v>43915</v>
      </c>
      <c r="K24" s="23" t="s">
        <v>169</v>
      </c>
      <c r="L24" s="132" t="s">
        <v>170</v>
      </c>
      <c r="M24" s="25" t="s">
        <v>171</v>
      </c>
      <c r="N24" s="27">
        <v>43607</v>
      </c>
      <c r="O24" s="84">
        <v>541525</v>
      </c>
      <c r="P24" s="26">
        <v>12558</v>
      </c>
      <c r="Q24" s="27">
        <v>43607</v>
      </c>
      <c r="R24" s="27">
        <v>43973</v>
      </c>
      <c r="S24" s="25">
        <v>1</v>
      </c>
      <c r="T24" s="31" t="s">
        <v>306</v>
      </c>
      <c r="U24" s="32">
        <v>0</v>
      </c>
      <c r="V24" s="84">
        <v>0</v>
      </c>
      <c r="W24" s="25" t="s">
        <v>172</v>
      </c>
      <c r="X24" s="31" t="s">
        <v>306</v>
      </c>
      <c r="Y24" s="31" t="s">
        <v>306</v>
      </c>
      <c r="Z24" s="31" t="s">
        <v>306</v>
      </c>
      <c r="AA24" s="31" t="s">
        <v>306</v>
      </c>
      <c r="AB24" s="31" t="s">
        <v>306</v>
      </c>
      <c r="AC24" s="31" t="s">
        <v>306</v>
      </c>
      <c r="AD24" s="31" t="s">
        <v>306</v>
      </c>
      <c r="AE24" s="33">
        <v>0</v>
      </c>
      <c r="AF24" s="33">
        <v>0</v>
      </c>
      <c r="AG24" s="84">
        <v>0</v>
      </c>
      <c r="AH24" s="84">
        <v>0</v>
      </c>
      <c r="AI24" s="25" t="s">
        <v>306</v>
      </c>
      <c r="AJ24" s="33">
        <v>0</v>
      </c>
      <c r="AK24" s="84">
        <v>0</v>
      </c>
      <c r="AL24" s="84">
        <f t="shared" si="0"/>
        <v>541525</v>
      </c>
      <c r="AM24" s="84">
        <v>315132.13</v>
      </c>
      <c r="AN24" s="84">
        <f>55752.97+5802.29764+2406+1222.99+8670.09+33907.09+3422.79+44061.49+819.21+32926.6</f>
        <v>188991.52763999999</v>
      </c>
      <c r="AO24" s="146">
        <f t="shared" si="1"/>
        <v>504123.65763999999</v>
      </c>
      <c r="AP24" s="25" t="s">
        <v>167</v>
      </c>
      <c r="AQ24" s="29">
        <v>43549</v>
      </c>
      <c r="AR24" s="27">
        <v>43913</v>
      </c>
      <c r="AS24" s="26">
        <v>12519</v>
      </c>
      <c r="AT24" s="25" t="s">
        <v>173</v>
      </c>
      <c r="AU24" s="26">
        <v>2519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5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</row>
    <row r="25" spans="1:65" ht="38.25" x14ac:dyDescent="0.25">
      <c r="A25" s="112">
        <f t="shared" si="2"/>
        <v>6</v>
      </c>
      <c r="B25" s="107" t="s">
        <v>174</v>
      </c>
      <c r="C25" s="28" t="s">
        <v>230</v>
      </c>
      <c r="D25" s="25" t="s">
        <v>140</v>
      </c>
      <c r="E25" s="25" t="s">
        <v>137</v>
      </c>
      <c r="F25" s="134" t="s">
        <v>265</v>
      </c>
      <c r="G25" s="26">
        <v>12547</v>
      </c>
      <c r="H25" s="25" t="s">
        <v>167</v>
      </c>
      <c r="I25" s="29">
        <v>43622</v>
      </c>
      <c r="J25" s="29">
        <v>43988</v>
      </c>
      <c r="K25" s="23" t="s">
        <v>175</v>
      </c>
      <c r="L25" s="132" t="s">
        <v>176</v>
      </c>
      <c r="M25" s="25" t="s">
        <v>177</v>
      </c>
      <c r="N25" s="27">
        <v>43623</v>
      </c>
      <c r="O25" s="84">
        <v>212500</v>
      </c>
      <c r="P25" s="26">
        <v>12570</v>
      </c>
      <c r="Q25" s="27">
        <v>43623</v>
      </c>
      <c r="R25" s="27">
        <v>43830</v>
      </c>
      <c r="S25" s="25">
        <v>1</v>
      </c>
      <c r="T25" s="31" t="s">
        <v>306</v>
      </c>
      <c r="U25" s="32">
        <v>0</v>
      </c>
      <c r="V25" s="84">
        <v>0</v>
      </c>
      <c r="W25" s="25" t="s">
        <v>221</v>
      </c>
      <c r="X25" s="25" t="s">
        <v>139</v>
      </c>
      <c r="Y25" s="25" t="s">
        <v>451</v>
      </c>
      <c r="Z25" s="27">
        <v>44011</v>
      </c>
      <c r="AA25" s="26" t="s">
        <v>453</v>
      </c>
      <c r="AB25" s="25" t="s">
        <v>141</v>
      </c>
      <c r="AC25" s="27">
        <v>44008</v>
      </c>
      <c r="AD25" s="27">
        <v>44194</v>
      </c>
      <c r="AE25" s="33">
        <v>0</v>
      </c>
      <c r="AF25" s="33">
        <v>0</v>
      </c>
      <c r="AG25" s="84">
        <v>0</v>
      </c>
      <c r="AH25" s="84">
        <v>0</v>
      </c>
      <c r="AI25" s="25" t="s">
        <v>306</v>
      </c>
      <c r="AJ25" s="33">
        <v>0</v>
      </c>
      <c r="AK25" s="84">
        <v>0</v>
      </c>
      <c r="AL25" s="84">
        <f t="shared" si="0"/>
        <v>212500</v>
      </c>
      <c r="AM25" s="84">
        <v>51680</v>
      </c>
      <c r="AN25" s="84">
        <f>5440+5440+4080+9520+15640+5440+22440+41480</f>
        <v>109480</v>
      </c>
      <c r="AO25" s="146">
        <f t="shared" si="1"/>
        <v>161160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3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</row>
    <row r="26" spans="1:65" ht="51" x14ac:dyDescent="0.25">
      <c r="A26" s="112">
        <f t="shared" si="2"/>
        <v>7</v>
      </c>
      <c r="B26" s="107" t="s">
        <v>214</v>
      </c>
      <c r="C26" s="25" t="s">
        <v>293</v>
      </c>
      <c r="D26" s="25" t="s">
        <v>140</v>
      </c>
      <c r="E26" s="25" t="s">
        <v>137</v>
      </c>
      <c r="F26" s="134" t="s">
        <v>215</v>
      </c>
      <c r="G26" s="26">
        <v>12113</v>
      </c>
      <c r="H26" s="25" t="s">
        <v>216</v>
      </c>
      <c r="I26" s="27">
        <v>43390</v>
      </c>
      <c r="J26" s="27">
        <v>43755</v>
      </c>
      <c r="K26" s="23" t="s">
        <v>217</v>
      </c>
      <c r="L26" s="132" t="s">
        <v>218</v>
      </c>
      <c r="M26" s="25" t="s">
        <v>219</v>
      </c>
      <c r="N26" s="27">
        <v>43643</v>
      </c>
      <c r="O26" s="84">
        <v>871240.8</v>
      </c>
      <c r="P26" s="26">
        <v>12583</v>
      </c>
      <c r="Q26" s="27">
        <v>43643</v>
      </c>
      <c r="R26" s="27">
        <v>44009</v>
      </c>
      <c r="S26" s="25">
        <v>1</v>
      </c>
      <c r="T26" s="31" t="s">
        <v>306</v>
      </c>
      <c r="U26" s="32">
        <v>0</v>
      </c>
      <c r="V26" s="84">
        <v>0</v>
      </c>
      <c r="W26" s="25" t="s">
        <v>138</v>
      </c>
      <c r="X26" s="31" t="s">
        <v>306</v>
      </c>
      <c r="Y26" s="25" t="s">
        <v>454</v>
      </c>
      <c r="Z26" s="27">
        <v>44008</v>
      </c>
      <c r="AA26" s="26" t="s">
        <v>455</v>
      </c>
      <c r="AB26" s="25" t="s">
        <v>141</v>
      </c>
      <c r="AC26" s="27">
        <v>44008</v>
      </c>
      <c r="AD26" s="27">
        <v>44373</v>
      </c>
      <c r="AE26" s="33">
        <v>0</v>
      </c>
      <c r="AF26" s="33">
        <v>0</v>
      </c>
      <c r="AG26" s="84">
        <v>0</v>
      </c>
      <c r="AH26" s="84">
        <v>0</v>
      </c>
      <c r="AI26" s="25" t="s">
        <v>306</v>
      </c>
      <c r="AJ26" s="33">
        <v>0</v>
      </c>
      <c r="AK26" s="84">
        <v>0</v>
      </c>
      <c r="AL26" s="84">
        <f t="shared" si="0"/>
        <v>871240.8</v>
      </c>
      <c r="AM26" s="84">
        <v>405860.19</v>
      </c>
      <c r="AN26" s="84">
        <f>71423.59+72099.51+72099.51+72099.51+72099.51+72099.51+85850.54+85850.54</f>
        <v>603622.22</v>
      </c>
      <c r="AO26" s="146">
        <f t="shared" si="1"/>
        <v>1009482.4099999999</v>
      </c>
      <c r="AP26" s="25" t="s">
        <v>216</v>
      </c>
      <c r="AQ26" s="27">
        <v>43390</v>
      </c>
      <c r="AR26" s="27">
        <v>43755</v>
      </c>
      <c r="AS26" s="26">
        <v>12412</v>
      </c>
      <c r="AT26" s="25" t="s">
        <v>220</v>
      </c>
      <c r="AU26" s="26">
        <v>12412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3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</row>
    <row r="27" spans="1:65" ht="76.5" x14ac:dyDescent="0.25">
      <c r="A27" s="112">
        <f t="shared" si="2"/>
        <v>8</v>
      </c>
      <c r="B27" s="107" t="s">
        <v>207</v>
      </c>
      <c r="C27" s="25" t="s">
        <v>294</v>
      </c>
      <c r="D27" s="25" t="s">
        <v>140</v>
      </c>
      <c r="E27" s="25" t="s">
        <v>137</v>
      </c>
      <c r="F27" s="134" t="s">
        <v>208</v>
      </c>
      <c r="G27" s="26">
        <v>12427</v>
      </c>
      <c r="H27" s="25" t="s">
        <v>209</v>
      </c>
      <c r="I27" s="27">
        <v>43453</v>
      </c>
      <c r="J27" s="27">
        <v>43818</v>
      </c>
      <c r="K27" s="23" t="s">
        <v>210</v>
      </c>
      <c r="L27" s="132" t="s">
        <v>211</v>
      </c>
      <c r="M27" s="25" t="s">
        <v>212</v>
      </c>
      <c r="N27" s="27">
        <v>43644</v>
      </c>
      <c r="O27" s="84">
        <v>2562713.04</v>
      </c>
      <c r="P27" s="26">
        <v>12583</v>
      </c>
      <c r="Q27" s="27">
        <v>43644</v>
      </c>
      <c r="R27" s="27">
        <v>44010</v>
      </c>
      <c r="S27" s="25">
        <v>1</v>
      </c>
      <c r="T27" s="31" t="s">
        <v>306</v>
      </c>
      <c r="U27" s="32">
        <v>0</v>
      </c>
      <c r="V27" s="84">
        <v>0</v>
      </c>
      <c r="W27" s="25" t="s">
        <v>138</v>
      </c>
      <c r="X27" s="31" t="s">
        <v>306</v>
      </c>
      <c r="Y27" s="25" t="s">
        <v>454</v>
      </c>
      <c r="Z27" s="27">
        <v>44008</v>
      </c>
      <c r="AA27" s="26" t="s">
        <v>456</v>
      </c>
      <c r="AB27" s="25" t="s">
        <v>141</v>
      </c>
      <c r="AC27" s="27">
        <v>44008</v>
      </c>
      <c r="AD27" s="27">
        <v>44372</v>
      </c>
      <c r="AE27" s="33">
        <v>0</v>
      </c>
      <c r="AF27" s="33">
        <v>0</v>
      </c>
      <c r="AG27" s="84">
        <v>0</v>
      </c>
      <c r="AH27" s="84">
        <v>0</v>
      </c>
      <c r="AI27" s="25" t="s">
        <v>306</v>
      </c>
      <c r="AJ27" s="33">
        <v>0</v>
      </c>
      <c r="AK27" s="84">
        <v>0</v>
      </c>
      <c r="AL27" s="84">
        <f t="shared" si="0"/>
        <v>2562713.04</v>
      </c>
      <c r="AM27" s="84">
        <v>615899.71</v>
      </c>
      <c r="AN27" s="84">
        <f>107622.34+110099.3+110099.3+110099.3+107622.34+110610.01+110610.01+110610.01</f>
        <v>877372.61</v>
      </c>
      <c r="AO27" s="146">
        <f t="shared" si="1"/>
        <v>1493272.3199999998</v>
      </c>
      <c r="AP27" s="25" t="s">
        <v>209</v>
      </c>
      <c r="AQ27" s="27">
        <v>43453</v>
      </c>
      <c r="AR27" s="27">
        <v>43818</v>
      </c>
      <c r="AS27" s="26">
        <v>12456</v>
      </c>
      <c r="AT27" s="25" t="s">
        <v>213</v>
      </c>
      <c r="AU27" s="26">
        <v>12456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3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</row>
    <row r="28" spans="1:65" ht="25.5" x14ac:dyDescent="0.25">
      <c r="A28" s="112">
        <f t="shared" si="2"/>
        <v>9</v>
      </c>
      <c r="B28" s="107" t="s">
        <v>250</v>
      </c>
      <c r="C28" s="28" t="s">
        <v>295</v>
      </c>
      <c r="D28" s="25" t="s">
        <v>263</v>
      </c>
      <c r="E28" s="25" t="s">
        <v>137</v>
      </c>
      <c r="F28" s="134" t="s">
        <v>251</v>
      </c>
      <c r="G28" s="26">
        <v>12591</v>
      </c>
      <c r="H28" s="31" t="s">
        <v>306</v>
      </c>
      <c r="I28" s="31" t="s">
        <v>306</v>
      </c>
      <c r="J28" s="31" t="s">
        <v>306</v>
      </c>
      <c r="K28" s="23" t="s">
        <v>241</v>
      </c>
      <c r="L28" s="132" t="s">
        <v>249</v>
      </c>
      <c r="M28" s="25" t="s">
        <v>225</v>
      </c>
      <c r="N28" s="27">
        <v>43699</v>
      </c>
      <c r="O28" s="84">
        <v>111400</v>
      </c>
      <c r="P28" s="26">
        <v>12631</v>
      </c>
      <c r="Q28" s="27">
        <v>43699</v>
      </c>
      <c r="R28" s="27">
        <v>43772</v>
      </c>
      <c r="S28" s="25" t="s">
        <v>187</v>
      </c>
      <c r="T28" s="25" t="s">
        <v>248</v>
      </c>
      <c r="U28" s="32">
        <v>110950</v>
      </c>
      <c r="V28" s="84">
        <v>450</v>
      </c>
      <c r="W28" s="25" t="s">
        <v>184</v>
      </c>
      <c r="X28" s="25" t="s">
        <v>139</v>
      </c>
      <c r="Y28" s="25">
        <v>2</v>
      </c>
      <c r="Z28" s="27">
        <v>43829</v>
      </c>
      <c r="AA28" s="26">
        <v>12684</v>
      </c>
      <c r="AB28" s="25" t="s">
        <v>141</v>
      </c>
      <c r="AC28" s="27">
        <v>43829</v>
      </c>
      <c r="AD28" s="27">
        <v>44132</v>
      </c>
      <c r="AE28" s="33">
        <v>0</v>
      </c>
      <c r="AF28" s="33">
        <v>0</v>
      </c>
      <c r="AG28" s="84">
        <v>0</v>
      </c>
      <c r="AH28" s="84">
        <v>0</v>
      </c>
      <c r="AI28" s="25" t="s">
        <v>306</v>
      </c>
      <c r="AJ28" s="33">
        <v>0</v>
      </c>
      <c r="AK28" s="84">
        <v>0</v>
      </c>
      <c r="AL28" s="84">
        <f t="shared" si="0"/>
        <v>111400</v>
      </c>
      <c r="AM28" s="84">
        <v>0</v>
      </c>
      <c r="AN28" s="84">
        <v>0</v>
      </c>
      <c r="AO28" s="146">
        <f t="shared" si="1"/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3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</row>
    <row r="29" spans="1:65" ht="25.5" x14ac:dyDescent="0.25">
      <c r="A29" s="112">
        <f t="shared" si="2"/>
        <v>10</v>
      </c>
      <c r="B29" s="107" t="s">
        <v>246</v>
      </c>
      <c r="C29" s="28" t="s">
        <v>296</v>
      </c>
      <c r="D29" s="25" t="s">
        <v>263</v>
      </c>
      <c r="E29" s="25" t="s">
        <v>137</v>
      </c>
      <c r="F29" s="134" t="s">
        <v>247</v>
      </c>
      <c r="G29" s="26">
        <v>12591</v>
      </c>
      <c r="H29" s="31" t="s">
        <v>306</v>
      </c>
      <c r="I29" s="31" t="s">
        <v>306</v>
      </c>
      <c r="J29" s="31" t="s">
        <v>306</v>
      </c>
      <c r="K29" s="23" t="s">
        <v>242</v>
      </c>
      <c r="L29" s="132" t="s">
        <v>185</v>
      </c>
      <c r="M29" s="25" t="s">
        <v>186</v>
      </c>
      <c r="N29" s="27">
        <v>43699</v>
      </c>
      <c r="O29" s="84">
        <v>17899</v>
      </c>
      <c r="P29" s="26">
        <v>12631</v>
      </c>
      <c r="Q29" s="27">
        <v>43718</v>
      </c>
      <c r="R29" s="27">
        <v>43772</v>
      </c>
      <c r="S29" s="25" t="s">
        <v>187</v>
      </c>
      <c r="T29" s="25" t="s">
        <v>248</v>
      </c>
      <c r="U29" s="32">
        <v>17600</v>
      </c>
      <c r="V29" s="84">
        <v>299</v>
      </c>
      <c r="W29" s="25" t="s">
        <v>184</v>
      </c>
      <c r="X29" s="25" t="s">
        <v>139</v>
      </c>
      <c r="Y29" s="25">
        <v>2</v>
      </c>
      <c r="Z29" s="27">
        <v>43773</v>
      </c>
      <c r="AA29" s="26">
        <v>12719</v>
      </c>
      <c r="AB29" s="25" t="s">
        <v>141</v>
      </c>
      <c r="AC29" s="27">
        <v>43773</v>
      </c>
      <c r="AD29" s="27">
        <v>44126</v>
      </c>
      <c r="AE29" s="33">
        <v>0</v>
      </c>
      <c r="AF29" s="33">
        <v>0</v>
      </c>
      <c r="AG29" s="84">
        <v>0</v>
      </c>
      <c r="AH29" s="84">
        <v>0</v>
      </c>
      <c r="AI29" s="25" t="s">
        <v>306</v>
      </c>
      <c r="AJ29" s="33">
        <v>0</v>
      </c>
      <c r="AK29" s="84">
        <v>0</v>
      </c>
      <c r="AL29" s="84">
        <f t="shared" si="0"/>
        <v>17899</v>
      </c>
      <c r="AM29" s="84">
        <v>0</v>
      </c>
      <c r="AN29" s="84">
        <v>0</v>
      </c>
      <c r="AO29" s="146">
        <f t="shared" si="1"/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3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</row>
    <row r="30" spans="1:65" ht="25.5" x14ac:dyDescent="0.25">
      <c r="A30" s="112">
        <f t="shared" si="2"/>
        <v>11</v>
      </c>
      <c r="B30" s="107" t="s">
        <v>254</v>
      </c>
      <c r="C30" s="28" t="s">
        <v>297</v>
      </c>
      <c r="D30" s="25" t="s">
        <v>263</v>
      </c>
      <c r="E30" s="25" t="s">
        <v>137</v>
      </c>
      <c r="F30" s="134" t="s">
        <v>255</v>
      </c>
      <c r="G30" s="26">
        <v>12591</v>
      </c>
      <c r="H30" s="31" t="s">
        <v>306</v>
      </c>
      <c r="I30" s="31" t="s">
        <v>306</v>
      </c>
      <c r="J30" s="31" t="s">
        <v>306</v>
      </c>
      <c r="K30" s="23" t="s">
        <v>243</v>
      </c>
      <c r="L30" s="132" t="s">
        <v>253</v>
      </c>
      <c r="M30" s="25" t="s">
        <v>256</v>
      </c>
      <c r="N30" s="27">
        <v>43699</v>
      </c>
      <c r="O30" s="84">
        <v>7600</v>
      </c>
      <c r="P30" s="26">
        <v>12632</v>
      </c>
      <c r="Q30" s="27">
        <v>43699</v>
      </c>
      <c r="R30" s="27">
        <v>43772</v>
      </c>
      <c r="S30" s="25" t="s">
        <v>257</v>
      </c>
      <c r="T30" s="25" t="s">
        <v>248</v>
      </c>
      <c r="U30" s="32">
        <v>7460</v>
      </c>
      <c r="V30" s="84">
        <v>130</v>
      </c>
      <c r="W30" s="25" t="s">
        <v>252</v>
      </c>
      <c r="X30" s="25" t="s">
        <v>139</v>
      </c>
      <c r="Y30" s="25">
        <v>2</v>
      </c>
      <c r="Z30" s="27">
        <v>43773</v>
      </c>
      <c r="AA30" s="26">
        <v>12724</v>
      </c>
      <c r="AB30" s="25" t="s">
        <v>141</v>
      </c>
      <c r="AC30" s="27">
        <v>43773</v>
      </c>
      <c r="AD30" s="27">
        <v>44132</v>
      </c>
      <c r="AE30" s="33">
        <v>0</v>
      </c>
      <c r="AF30" s="33">
        <v>0</v>
      </c>
      <c r="AG30" s="84">
        <v>0</v>
      </c>
      <c r="AH30" s="84">
        <v>0</v>
      </c>
      <c r="AI30" s="25" t="s">
        <v>306</v>
      </c>
      <c r="AJ30" s="33">
        <v>0</v>
      </c>
      <c r="AK30" s="84">
        <v>0</v>
      </c>
      <c r="AL30" s="84">
        <f t="shared" si="0"/>
        <v>7600</v>
      </c>
      <c r="AM30" s="84">
        <v>0</v>
      </c>
      <c r="AN30" s="84">
        <f>130+7470</f>
        <v>7600</v>
      </c>
      <c r="AO30" s="146">
        <f t="shared" si="1"/>
        <v>7600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3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</row>
    <row r="31" spans="1:65" ht="25.5" x14ac:dyDescent="0.25">
      <c r="A31" s="112">
        <f t="shared" si="2"/>
        <v>12</v>
      </c>
      <c r="B31" s="107" t="s">
        <v>226</v>
      </c>
      <c r="C31" s="25" t="s">
        <v>291</v>
      </c>
      <c r="D31" s="25" t="s">
        <v>263</v>
      </c>
      <c r="E31" s="25" t="s">
        <v>137</v>
      </c>
      <c r="F31" s="134" t="s">
        <v>227</v>
      </c>
      <c r="G31" s="26">
        <v>12605</v>
      </c>
      <c r="H31" s="31" t="s">
        <v>306</v>
      </c>
      <c r="I31" s="31" t="s">
        <v>306</v>
      </c>
      <c r="J31" s="31" t="s">
        <v>306</v>
      </c>
      <c r="K31" s="23" t="s">
        <v>228</v>
      </c>
      <c r="L31" s="132" t="s">
        <v>224</v>
      </c>
      <c r="M31" s="25" t="s">
        <v>229</v>
      </c>
      <c r="N31" s="27">
        <v>43724</v>
      </c>
      <c r="O31" s="84">
        <v>10094.98</v>
      </c>
      <c r="P31" s="26">
        <v>12647</v>
      </c>
      <c r="Q31" s="27">
        <v>43724</v>
      </c>
      <c r="R31" s="27">
        <v>43820</v>
      </c>
      <c r="S31" s="25" t="s">
        <v>187</v>
      </c>
      <c r="T31" s="25" t="s">
        <v>238</v>
      </c>
      <c r="U31" s="32">
        <v>10047.07</v>
      </c>
      <c r="V31" s="84">
        <v>47.91</v>
      </c>
      <c r="W31" s="25" t="s">
        <v>184</v>
      </c>
      <c r="X31" s="31" t="s">
        <v>306</v>
      </c>
      <c r="Y31" s="31" t="s">
        <v>306</v>
      </c>
      <c r="Z31" s="31" t="s">
        <v>306</v>
      </c>
      <c r="AA31" s="31" t="s">
        <v>306</v>
      </c>
      <c r="AB31" s="31" t="s">
        <v>306</v>
      </c>
      <c r="AC31" s="31" t="s">
        <v>306</v>
      </c>
      <c r="AD31" s="31" t="s">
        <v>306</v>
      </c>
      <c r="AE31" s="33">
        <v>0</v>
      </c>
      <c r="AF31" s="33">
        <v>0</v>
      </c>
      <c r="AG31" s="84">
        <v>0</v>
      </c>
      <c r="AH31" s="84">
        <v>0</v>
      </c>
      <c r="AI31" s="25" t="s">
        <v>306</v>
      </c>
      <c r="AJ31" s="33">
        <v>0</v>
      </c>
      <c r="AK31" s="84">
        <v>0</v>
      </c>
      <c r="AL31" s="84">
        <f t="shared" si="0"/>
        <v>10094.98</v>
      </c>
      <c r="AM31" s="84">
        <v>0</v>
      </c>
      <c r="AN31" s="84">
        <v>0</v>
      </c>
      <c r="AO31" s="146">
        <f t="shared" si="1"/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3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</row>
    <row r="32" spans="1:65" ht="38.25" x14ac:dyDescent="0.25">
      <c r="A32" s="112">
        <f t="shared" si="2"/>
        <v>13</v>
      </c>
      <c r="B32" s="107" t="s">
        <v>179</v>
      </c>
      <c r="C32" s="28" t="s">
        <v>272</v>
      </c>
      <c r="D32" s="25" t="s">
        <v>274</v>
      </c>
      <c r="E32" s="25" t="s">
        <v>137</v>
      </c>
      <c r="F32" s="134" t="s">
        <v>180</v>
      </c>
      <c r="G32" s="26">
        <v>0</v>
      </c>
      <c r="H32" s="31" t="s">
        <v>306</v>
      </c>
      <c r="I32" s="31" t="s">
        <v>306</v>
      </c>
      <c r="J32" s="31" t="s">
        <v>306</v>
      </c>
      <c r="K32" s="23" t="s">
        <v>181</v>
      </c>
      <c r="L32" s="132" t="s">
        <v>182</v>
      </c>
      <c r="M32" s="25" t="s">
        <v>183</v>
      </c>
      <c r="N32" s="27">
        <v>43731</v>
      </c>
      <c r="O32" s="84">
        <v>8346</v>
      </c>
      <c r="P32" s="26">
        <v>12643</v>
      </c>
      <c r="Q32" s="27">
        <v>43731</v>
      </c>
      <c r="R32" s="27">
        <v>44097</v>
      </c>
      <c r="S32" s="25">
        <v>1</v>
      </c>
      <c r="T32" s="25">
        <v>0</v>
      </c>
      <c r="U32" s="32">
        <v>0</v>
      </c>
      <c r="V32" s="84">
        <v>0</v>
      </c>
      <c r="W32" s="25" t="s">
        <v>138</v>
      </c>
      <c r="X32" s="31" t="s">
        <v>306</v>
      </c>
      <c r="Y32" s="31" t="s">
        <v>306</v>
      </c>
      <c r="Z32" s="31" t="s">
        <v>306</v>
      </c>
      <c r="AA32" s="31" t="s">
        <v>306</v>
      </c>
      <c r="AB32" s="31" t="s">
        <v>306</v>
      </c>
      <c r="AC32" s="31" t="s">
        <v>306</v>
      </c>
      <c r="AD32" s="31" t="s">
        <v>306</v>
      </c>
      <c r="AE32" s="33">
        <v>0</v>
      </c>
      <c r="AF32" s="33">
        <v>0</v>
      </c>
      <c r="AG32" s="84">
        <v>0</v>
      </c>
      <c r="AH32" s="84">
        <v>0</v>
      </c>
      <c r="AI32" s="25" t="s">
        <v>306</v>
      </c>
      <c r="AJ32" s="33">
        <v>0</v>
      </c>
      <c r="AK32" s="84">
        <v>0</v>
      </c>
      <c r="AL32" s="84">
        <f t="shared" si="0"/>
        <v>8346</v>
      </c>
      <c r="AM32" s="84">
        <v>2782</v>
      </c>
      <c r="AN32" s="84">
        <f>695.5+695.5+695.5+695.5+695.5+695.5+695.5+695.5</f>
        <v>5564</v>
      </c>
      <c r="AO32" s="146">
        <f t="shared" si="1"/>
        <v>8346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26" t="s">
        <v>239</v>
      </c>
      <c r="AX32" s="40">
        <v>12643</v>
      </c>
      <c r="AY32" s="41">
        <v>43734</v>
      </c>
      <c r="AZ32" s="40">
        <v>12643</v>
      </c>
      <c r="BA32" s="41">
        <v>43734</v>
      </c>
      <c r="BB32" s="34">
        <v>0</v>
      </c>
      <c r="BC32" s="34">
        <v>0</v>
      </c>
      <c r="BD32" s="34">
        <v>0</v>
      </c>
      <c r="BE32" s="34">
        <v>0</v>
      </c>
      <c r="BF32" s="33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</row>
    <row r="33" spans="1:65" ht="25.5" x14ac:dyDescent="0.25">
      <c r="A33" s="112">
        <f t="shared" si="2"/>
        <v>14</v>
      </c>
      <c r="B33" s="107" t="s">
        <v>188</v>
      </c>
      <c r="C33" s="28" t="s">
        <v>178</v>
      </c>
      <c r="D33" s="25" t="s">
        <v>263</v>
      </c>
      <c r="E33" s="25" t="s">
        <v>137</v>
      </c>
      <c r="F33" s="134" t="s">
        <v>266</v>
      </c>
      <c r="G33" s="26">
        <v>12612</v>
      </c>
      <c r="H33" s="31" t="s">
        <v>306</v>
      </c>
      <c r="I33" s="31" t="s">
        <v>306</v>
      </c>
      <c r="J33" s="31" t="s">
        <v>306</v>
      </c>
      <c r="K33" s="23" t="s">
        <v>190</v>
      </c>
      <c r="L33" s="132" t="s">
        <v>191</v>
      </c>
      <c r="M33" s="25" t="s">
        <v>192</v>
      </c>
      <c r="N33" s="27">
        <v>43738</v>
      </c>
      <c r="O33" s="84">
        <v>54989.34</v>
      </c>
      <c r="P33" s="26">
        <v>12662</v>
      </c>
      <c r="Q33" s="27">
        <v>43738</v>
      </c>
      <c r="R33" s="27">
        <v>43830</v>
      </c>
      <c r="S33" s="25" t="s">
        <v>187</v>
      </c>
      <c r="T33" s="25" t="s">
        <v>189</v>
      </c>
      <c r="U33" s="32">
        <v>54666.62</v>
      </c>
      <c r="V33" s="84">
        <v>322.72000000000003</v>
      </c>
      <c r="W33" s="25" t="s">
        <v>193</v>
      </c>
      <c r="X33" s="31" t="s">
        <v>306</v>
      </c>
      <c r="Y33" s="31" t="s">
        <v>306</v>
      </c>
      <c r="Z33" s="31" t="s">
        <v>306</v>
      </c>
      <c r="AA33" s="31" t="s">
        <v>306</v>
      </c>
      <c r="AB33" s="31" t="s">
        <v>306</v>
      </c>
      <c r="AC33" s="31" t="s">
        <v>306</v>
      </c>
      <c r="AD33" s="31" t="s">
        <v>306</v>
      </c>
      <c r="AE33" s="33">
        <v>0</v>
      </c>
      <c r="AF33" s="33">
        <v>0</v>
      </c>
      <c r="AG33" s="84">
        <v>0</v>
      </c>
      <c r="AH33" s="84">
        <v>0</v>
      </c>
      <c r="AI33" s="25" t="s">
        <v>306</v>
      </c>
      <c r="AJ33" s="33">
        <v>0</v>
      </c>
      <c r="AK33" s="84">
        <v>0</v>
      </c>
      <c r="AL33" s="84">
        <f t="shared" si="0"/>
        <v>54989.34</v>
      </c>
      <c r="AM33" s="84">
        <v>0</v>
      </c>
      <c r="AN33" s="84">
        <v>54989.34</v>
      </c>
      <c r="AO33" s="146">
        <f t="shared" si="1"/>
        <v>54989.34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3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</row>
    <row r="34" spans="1:65" ht="25.5" x14ac:dyDescent="0.25">
      <c r="A34" s="112">
        <f t="shared" si="2"/>
        <v>15</v>
      </c>
      <c r="B34" s="107" t="s">
        <v>188</v>
      </c>
      <c r="C34" s="28" t="s">
        <v>178</v>
      </c>
      <c r="D34" s="25" t="s">
        <v>263</v>
      </c>
      <c r="E34" s="25" t="s">
        <v>137</v>
      </c>
      <c r="F34" s="134" t="s">
        <v>267</v>
      </c>
      <c r="G34" s="26">
        <v>12612</v>
      </c>
      <c r="H34" s="31" t="s">
        <v>306</v>
      </c>
      <c r="I34" s="31" t="s">
        <v>306</v>
      </c>
      <c r="J34" s="31" t="s">
        <v>306</v>
      </c>
      <c r="K34" s="23" t="s">
        <v>194</v>
      </c>
      <c r="L34" s="132" t="s">
        <v>195</v>
      </c>
      <c r="M34" s="25" t="s">
        <v>196</v>
      </c>
      <c r="N34" s="27">
        <v>43738</v>
      </c>
      <c r="O34" s="84">
        <v>19293</v>
      </c>
      <c r="P34" s="26">
        <v>12662</v>
      </c>
      <c r="Q34" s="27">
        <v>43738</v>
      </c>
      <c r="R34" s="27">
        <v>43830</v>
      </c>
      <c r="S34" s="25" t="s">
        <v>187</v>
      </c>
      <c r="T34" s="25" t="s">
        <v>189</v>
      </c>
      <c r="U34" s="32">
        <v>19182.75</v>
      </c>
      <c r="V34" s="84">
        <v>113.25</v>
      </c>
      <c r="W34" s="25" t="s">
        <v>151</v>
      </c>
      <c r="X34" s="31" t="s">
        <v>306</v>
      </c>
      <c r="Y34" s="31" t="s">
        <v>306</v>
      </c>
      <c r="Z34" s="31" t="s">
        <v>306</v>
      </c>
      <c r="AA34" s="31" t="s">
        <v>306</v>
      </c>
      <c r="AB34" s="31" t="s">
        <v>306</v>
      </c>
      <c r="AC34" s="31" t="s">
        <v>306</v>
      </c>
      <c r="AD34" s="31" t="s">
        <v>306</v>
      </c>
      <c r="AE34" s="33">
        <v>0</v>
      </c>
      <c r="AF34" s="33">
        <v>0</v>
      </c>
      <c r="AG34" s="84">
        <v>0</v>
      </c>
      <c r="AH34" s="84">
        <v>0</v>
      </c>
      <c r="AI34" s="25" t="s">
        <v>306</v>
      </c>
      <c r="AJ34" s="33">
        <v>0</v>
      </c>
      <c r="AK34" s="84">
        <v>0</v>
      </c>
      <c r="AL34" s="84">
        <f t="shared" si="0"/>
        <v>19293</v>
      </c>
      <c r="AM34" s="84">
        <v>0</v>
      </c>
      <c r="AN34" s="84">
        <v>0</v>
      </c>
      <c r="AO34" s="146">
        <f t="shared" si="1"/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3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</row>
    <row r="35" spans="1:65" ht="25.5" x14ac:dyDescent="0.25">
      <c r="A35" s="112">
        <f t="shared" si="2"/>
        <v>16</v>
      </c>
      <c r="B35" s="107" t="s">
        <v>188</v>
      </c>
      <c r="C35" s="28" t="s">
        <v>178</v>
      </c>
      <c r="D35" s="25" t="s">
        <v>263</v>
      </c>
      <c r="E35" s="25" t="s">
        <v>137</v>
      </c>
      <c r="F35" s="134" t="s">
        <v>268</v>
      </c>
      <c r="G35" s="26">
        <v>12612</v>
      </c>
      <c r="H35" s="31" t="s">
        <v>306</v>
      </c>
      <c r="I35" s="31" t="s">
        <v>306</v>
      </c>
      <c r="J35" s="31" t="s">
        <v>306</v>
      </c>
      <c r="K35" s="23" t="s">
        <v>197</v>
      </c>
      <c r="L35" s="132" t="s">
        <v>198</v>
      </c>
      <c r="M35" s="25" t="s">
        <v>199</v>
      </c>
      <c r="N35" s="27">
        <v>43738</v>
      </c>
      <c r="O35" s="84">
        <v>10188.959999999999</v>
      </c>
      <c r="P35" s="26">
        <v>12662</v>
      </c>
      <c r="Q35" s="27">
        <v>43738</v>
      </c>
      <c r="R35" s="27">
        <v>43830</v>
      </c>
      <c r="S35" s="25" t="s">
        <v>187</v>
      </c>
      <c r="T35" s="25" t="s">
        <v>189</v>
      </c>
      <c r="U35" s="32">
        <v>10129.16</v>
      </c>
      <c r="V35" s="84">
        <v>59.8</v>
      </c>
      <c r="W35" s="25" t="s">
        <v>151</v>
      </c>
      <c r="X35" s="31" t="s">
        <v>306</v>
      </c>
      <c r="Y35" s="31" t="s">
        <v>306</v>
      </c>
      <c r="Z35" s="31" t="s">
        <v>306</v>
      </c>
      <c r="AA35" s="31" t="s">
        <v>306</v>
      </c>
      <c r="AB35" s="31" t="s">
        <v>306</v>
      </c>
      <c r="AC35" s="31" t="s">
        <v>306</v>
      </c>
      <c r="AD35" s="31" t="s">
        <v>306</v>
      </c>
      <c r="AE35" s="33">
        <v>0</v>
      </c>
      <c r="AF35" s="33">
        <v>0</v>
      </c>
      <c r="AG35" s="84">
        <v>0</v>
      </c>
      <c r="AH35" s="84">
        <v>0</v>
      </c>
      <c r="AI35" s="25" t="s">
        <v>306</v>
      </c>
      <c r="AJ35" s="33">
        <v>0</v>
      </c>
      <c r="AK35" s="84">
        <v>0</v>
      </c>
      <c r="AL35" s="84">
        <f t="shared" si="0"/>
        <v>10188.959999999999</v>
      </c>
      <c r="AM35" s="84">
        <v>0</v>
      </c>
      <c r="AN35" s="84">
        <v>0</v>
      </c>
      <c r="AO35" s="146">
        <f t="shared" si="1"/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3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</row>
    <row r="36" spans="1:65" ht="25.5" x14ac:dyDescent="0.25">
      <c r="A36" s="112">
        <f t="shared" si="2"/>
        <v>17</v>
      </c>
      <c r="B36" s="107" t="s">
        <v>188</v>
      </c>
      <c r="C36" s="28" t="s">
        <v>178</v>
      </c>
      <c r="D36" s="25" t="s">
        <v>263</v>
      </c>
      <c r="E36" s="25" t="s">
        <v>137</v>
      </c>
      <c r="F36" s="134" t="s">
        <v>269</v>
      </c>
      <c r="G36" s="26">
        <v>12612</v>
      </c>
      <c r="H36" s="31" t="s">
        <v>306</v>
      </c>
      <c r="I36" s="31" t="s">
        <v>306</v>
      </c>
      <c r="J36" s="31" t="s">
        <v>306</v>
      </c>
      <c r="K36" s="23" t="s">
        <v>200</v>
      </c>
      <c r="L36" s="132" t="s">
        <v>201</v>
      </c>
      <c r="M36" s="25" t="s">
        <v>202</v>
      </c>
      <c r="N36" s="27">
        <v>43738</v>
      </c>
      <c r="O36" s="84">
        <v>16687.68</v>
      </c>
      <c r="P36" s="26">
        <v>12662</v>
      </c>
      <c r="Q36" s="27">
        <v>43738</v>
      </c>
      <c r="R36" s="27">
        <v>43830</v>
      </c>
      <c r="S36" s="25" t="s">
        <v>187</v>
      </c>
      <c r="T36" s="25" t="s">
        <v>189</v>
      </c>
      <c r="U36" s="32">
        <v>16589.740000000002</v>
      </c>
      <c r="V36" s="84">
        <v>97.94</v>
      </c>
      <c r="W36" s="25" t="s">
        <v>151</v>
      </c>
      <c r="X36" s="31" t="s">
        <v>306</v>
      </c>
      <c r="Y36" s="31" t="s">
        <v>306</v>
      </c>
      <c r="Z36" s="31" t="s">
        <v>306</v>
      </c>
      <c r="AA36" s="31" t="s">
        <v>306</v>
      </c>
      <c r="AB36" s="31" t="s">
        <v>306</v>
      </c>
      <c r="AC36" s="31" t="s">
        <v>306</v>
      </c>
      <c r="AD36" s="31" t="s">
        <v>306</v>
      </c>
      <c r="AE36" s="33">
        <v>0</v>
      </c>
      <c r="AF36" s="33">
        <v>0</v>
      </c>
      <c r="AG36" s="84">
        <v>0</v>
      </c>
      <c r="AH36" s="84">
        <v>0</v>
      </c>
      <c r="AI36" s="25" t="s">
        <v>306</v>
      </c>
      <c r="AJ36" s="33">
        <v>0</v>
      </c>
      <c r="AK36" s="84">
        <v>0</v>
      </c>
      <c r="AL36" s="84">
        <f t="shared" si="0"/>
        <v>16687.68</v>
      </c>
      <c r="AM36" s="84">
        <v>0</v>
      </c>
      <c r="AN36" s="84">
        <v>0</v>
      </c>
      <c r="AO36" s="146">
        <f t="shared" si="1"/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3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</row>
    <row r="37" spans="1:65" ht="25.5" x14ac:dyDescent="0.25">
      <c r="A37" s="112">
        <f t="shared" si="2"/>
        <v>18</v>
      </c>
      <c r="B37" s="107" t="s">
        <v>188</v>
      </c>
      <c r="C37" s="28" t="s">
        <v>178</v>
      </c>
      <c r="D37" s="25" t="s">
        <v>263</v>
      </c>
      <c r="E37" s="25" t="s">
        <v>137</v>
      </c>
      <c r="F37" s="134" t="s">
        <v>270</v>
      </c>
      <c r="G37" s="26">
        <v>12612</v>
      </c>
      <c r="H37" s="31" t="s">
        <v>306</v>
      </c>
      <c r="I37" s="31" t="s">
        <v>306</v>
      </c>
      <c r="J37" s="31" t="s">
        <v>306</v>
      </c>
      <c r="K37" s="23" t="s">
        <v>203</v>
      </c>
      <c r="L37" s="132" t="s">
        <v>204</v>
      </c>
      <c r="M37" s="25" t="s">
        <v>205</v>
      </c>
      <c r="N37" s="27">
        <v>43738</v>
      </c>
      <c r="O37" s="84">
        <v>39999.9</v>
      </c>
      <c r="P37" s="26">
        <v>12662</v>
      </c>
      <c r="Q37" s="27">
        <v>43738</v>
      </c>
      <c r="R37" s="27">
        <v>43830</v>
      </c>
      <c r="S37" s="25" t="s">
        <v>187</v>
      </c>
      <c r="T37" s="25" t="s">
        <v>189</v>
      </c>
      <c r="U37" s="32">
        <v>39765.15</v>
      </c>
      <c r="V37" s="84">
        <v>234.75</v>
      </c>
      <c r="W37" s="25" t="s">
        <v>184</v>
      </c>
      <c r="X37" s="31" t="s">
        <v>306</v>
      </c>
      <c r="Y37" s="31" t="s">
        <v>306</v>
      </c>
      <c r="Z37" s="31" t="s">
        <v>306</v>
      </c>
      <c r="AA37" s="31" t="s">
        <v>306</v>
      </c>
      <c r="AB37" s="31" t="s">
        <v>306</v>
      </c>
      <c r="AC37" s="31" t="s">
        <v>306</v>
      </c>
      <c r="AD37" s="31" t="s">
        <v>306</v>
      </c>
      <c r="AE37" s="33">
        <v>0</v>
      </c>
      <c r="AF37" s="33">
        <v>0</v>
      </c>
      <c r="AG37" s="84">
        <v>0</v>
      </c>
      <c r="AH37" s="84">
        <v>0</v>
      </c>
      <c r="AI37" s="25" t="s">
        <v>306</v>
      </c>
      <c r="AJ37" s="33">
        <v>0</v>
      </c>
      <c r="AK37" s="84">
        <v>0</v>
      </c>
      <c r="AL37" s="84">
        <f t="shared" si="0"/>
        <v>39999.9</v>
      </c>
      <c r="AM37" s="84">
        <v>0</v>
      </c>
      <c r="AN37" s="84">
        <v>0</v>
      </c>
      <c r="AO37" s="146">
        <f t="shared" si="1"/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3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</row>
    <row r="38" spans="1:65" ht="38.25" x14ac:dyDescent="0.25">
      <c r="A38" s="112">
        <f t="shared" si="2"/>
        <v>19</v>
      </c>
      <c r="B38" s="107" t="s">
        <v>275</v>
      </c>
      <c r="C38" s="25" t="s">
        <v>167</v>
      </c>
      <c r="D38" s="28" t="s">
        <v>140</v>
      </c>
      <c r="E38" s="25" t="s">
        <v>273</v>
      </c>
      <c r="F38" s="134" t="s">
        <v>276</v>
      </c>
      <c r="G38" s="26">
        <v>12634</v>
      </c>
      <c r="H38" s="31" t="s">
        <v>306</v>
      </c>
      <c r="I38" s="31" t="s">
        <v>306</v>
      </c>
      <c r="J38" s="31" t="s">
        <v>306</v>
      </c>
      <c r="K38" s="23" t="s">
        <v>280</v>
      </c>
      <c r="L38" s="132" t="s">
        <v>191</v>
      </c>
      <c r="M38" s="25" t="s">
        <v>281</v>
      </c>
      <c r="N38" s="27">
        <v>43753</v>
      </c>
      <c r="O38" s="84">
        <v>126582</v>
      </c>
      <c r="P38" s="26">
        <v>12666</v>
      </c>
      <c r="Q38" s="27">
        <v>43753</v>
      </c>
      <c r="R38" s="27">
        <v>43820</v>
      </c>
      <c r="S38" s="25">
        <v>6</v>
      </c>
      <c r="T38" s="25" t="s">
        <v>284</v>
      </c>
      <c r="U38" s="32">
        <v>126582</v>
      </c>
      <c r="V38" s="84">
        <v>0</v>
      </c>
      <c r="W38" s="25" t="s">
        <v>184</v>
      </c>
      <c r="X38" s="25" t="s">
        <v>139</v>
      </c>
      <c r="Y38" s="25">
        <v>1</v>
      </c>
      <c r="Z38" s="27">
        <v>43819</v>
      </c>
      <c r="AA38" s="26">
        <v>12758</v>
      </c>
      <c r="AB38" s="25" t="s">
        <v>141</v>
      </c>
      <c r="AC38" s="27">
        <v>43820</v>
      </c>
      <c r="AD38" s="27">
        <v>43951</v>
      </c>
      <c r="AE38" s="33">
        <v>0</v>
      </c>
      <c r="AF38" s="33">
        <v>0</v>
      </c>
      <c r="AG38" s="84">
        <v>0</v>
      </c>
      <c r="AH38" s="84">
        <v>0</v>
      </c>
      <c r="AI38" s="25" t="s">
        <v>306</v>
      </c>
      <c r="AJ38" s="33">
        <v>0</v>
      </c>
      <c r="AK38" s="84">
        <v>0</v>
      </c>
      <c r="AL38" s="84">
        <f t="shared" si="0"/>
        <v>126582</v>
      </c>
      <c r="AM38" s="84">
        <v>0</v>
      </c>
      <c r="AN38" s="84">
        <f>34500</f>
        <v>34500</v>
      </c>
      <c r="AO38" s="146">
        <f t="shared" si="1"/>
        <v>34500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3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</row>
    <row r="39" spans="1:65" ht="51" x14ac:dyDescent="0.25">
      <c r="A39" s="112">
        <f t="shared" si="2"/>
        <v>20</v>
      </c>
      <c r="B39" s="107" t="s">
        <v>236</v>
      </c>
      <c r="C39" s="28" t="s">
        <v>167</v>
      </c>
      <c r="D39" s="25" t="s">
        <v>140</v>
      </c>
      <c r="E39" s="25" t="s">
        <v>273</v>
      </c>
      <c r="F39" s="134" t="s">
        <v>470</v>
      </c>
      <c r="G39" s="26">
        <v>12634</v>
      </c>
      <c r="H39" s="31" t="s">
        <v>306</v>
      </c>
      <c r="I39" s="31" t="s">
        <v>306</v>
      </c>
      <c r="J39" s="31" t="s">
        <v>306</v>
      </c>
      <c r="K39" s="23" t="s">
        <v>234</v>
      </c>
      <c r="L39" s="132" t="s">
        <v>223</v>
      </c>
      <c r="M39" s="25" t="s">
        <v>235</v>
      </c>
      <c r="N39" s="27">
        <v>43753</v>
      </c>
      <c r="O39" s="84">
        <v>30000</v>
      </c>
      <c r="P39" s="26">
        <v>12666</v>
      </c>
      <c r="Q39" s="27">
        <v>43753</v>
      </c>
      <c r="R39" s="27">
        <v>43830</v>
      </c>
      <c r="S39" s="25">
        <v>6</v>
      </c>
      <c r="T39" s="25" t="s">
        <v>237</v>
      </c>
      <c r="U39" s="32">
        <v>30000</v>
      </c>
      <c r="V39" s="84">
        <v>0</v>
      </c>
      <c r="W39" s="25" t="s">
        <v>151</v>
      </c>
      <c r="X39" s="25" t="s">
        <v>139</v>
      </c>
      <c r="Y39" s="25">
        <v>1</v>
      </c>
      <c r="Z39" s="27">
        <v>43830</v>
      </c>
      <c r="AA39" s="26">
        <v>12745</v>
      </c>
      <c r="AB39" s="25" t="s">
        <v>141</v>
      </c>
      <c r="AC39" s="27">
        <v>43830</v>
      </c>
      <c r="AD39" s="27">
        <v>43922</v>
      </c>
      <c r="AE39" s="33">
        <v>0</v>
      </c>
      <c r="AF39" s="33">
        <v>0</v>
      </c>
      <c r="AG39" s="84">
        <v>0</v>
      </c>
      <c r="AH39" s="84">
        <v>0</v>
      </c>
      <c r="AI39" s="25" t="s">
        <v>306</v>
      </c>
      <c r="AJ39" s="33">
        <v>0</v>
      </c>
      <c r="AK39" s="84">
        <v>0</v>
      </c>
      <c r="AL39" s="84">
        <f t="shared" si="0"/>
        <v>30000</v>
      </c>
      <c r="AM39" s="84">
        <v>0</v>
      </c>
      <c r="AN39" s="84">
        <v>0</v>
      </c>
      <c r="AO39" s="146">
        <f t="shared" si="1"/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3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</row>
    <row r="40" spans="1:65" ht="38.25" x14ac:dyDescent="0.25">
      <c r="A40" s="112">
        <f t="shared" si="2"/>
        <v>21</v>
      </c>
      <c r="B40" s="107" t="s">
        <v>278</v>
      </c>
      <c r="C40" s="28" t="s">
        <v>279</v>
      </c>
      <c r="D40" s="25" t="s">
        <v>140</v>
      </c>
      <c r="E40" s="25" t="s">
        <v>273</v>
      </c>
      <c r="F40" s="134" t="s">
        <v>286</v>
      </c>
      <c r="G40" s="26">
        <v>12634</v>
      </c>
      <c r="H40" s="31" t="s">
        <v>306</v>
      </c>
      <c r="I40" s="31" t="s">
        <v>306</v>
      </c>
      <c r="J40" s="31" t="s">
        <v>306</v>
      </c>
      <c r="K40" s="23" t="s">
        <v>240</v>
      </c>
      <c r="L40" s="132" t="s">
        <v>282</v>
      </c>
      <c r="M40" s="25" t="s">
        <v>283</v>
      </c>
      <c r="N40" s="27">
        <v>43753</v>
      </c>
      <c r="O40" s="84">
        <v>2042</v>
      </c>
      <c r="P40" s="26">
        <v>12666</v>
      </c>
      <c r="Q40" s="27">
        <v>43753</v>
      </c>
      <c r="R40" s="27">
        <v>43830</v>
      </c>
      <c r="S40" s="25">
        <v>6</v>
      </c>
      <c r="T40" s="25" t="s">
        <v>285</v>
      </c>
      <c r="U40" s="32">
        <v>2042</v>
      </c>
      <c r="V40" s="84">
        <v>0</v>
      </c>
      <c r="W40" s="25" t="s">
        <v>151</v>
      </c>
      <c r="X40" s="25" t="s">
        <v>139</v>
      </c>
      <c r="Y40" s="25">
        <v>1</v>
      </c>
      <c r="Z40" s="27">
        <v>43829</v>
      </c>
      <c r="AA40" s="26">
        <v>12720</v>
      </c>
      <c r="AB40" s="25" t="s">
        <v>141</v>
      </c>
      <c r="AC40" s="27">
        <v>43829</v>
      </c>
      <c r="AD40" s="27">
        <v>44133</v>
      </c>
      <c r="AE40" s="33">
        <v>0</v>
      </c>
      <c r="AF40" s="33">
        <v>0</v>
      </c>
      <c r="AG40" s="84">
        <v>0</v>
      </c>
      <c r="AH40" s="84">
        <v>0</v>
      </c>
      <c r="AI40" s="25" t="s">
        <v>306</v>
      </c>
      <c r="AJ40" s="33">
        <v>0</v>
      </c>
      <c r="AK40" s="84">
        <v>0</v>
      </c>
      <c r="AL40" s="84">
        <f t="shared" si="0"/>
        <v>2042</v>
      </c>
      <c r="AM40" s="84">
        <v>0</v>
      </c>
      <c r="AN40" s="84">
        <v>0</v>
      </c>
      <c r="AO40" s="146">
        <f t="shared" si="1"/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3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</row>
    <row r="41" spans="1:65" ht="38.25" x14ac:dyDescent="0.25">
      <c r="A41" s="112">
        <f t="shared" si="2"/>
        <v>22</v>
      </c>
      <c r="B41" s="107" t="s">
        <v>236</v>
      </c>
      <c r="C41" s="28" t="s">
        <v>277</v>
      </c>
      <c r="D41" s="25" t="s">
        <v>140</v>
      </c>
      <c r="E41" s="25" t="s">
        <v>137</v>
      </c>
      <c r="F41" s="134" t="s">
        <v>471</v>
      </c>
      <c r="G41" s="26">
        <v>12634</v>
      </c>
      <c r="H41" s="31" t="s">
        <v>306</v>
      </c>
      <c r="I41" s="31" t="s">
        <v>306</v>
      </c>
      <c r="J41" s="31" t="s">
        <v>306</v>
      </c>
      <c r="K41" s="23" t="s">
        <v>231</v>
      </c>
      <c r="L41" s="132" t="s">
        <v>222</v>
      </c>
      <c r="M41" s="25" t="s">
        <v>232</v>
      </c>
      <c r="N41" s="27">
        <v>43753</v>
      </c>
      <c r="O41" s="84">
        <v>1819.8</v>
      </c>
      <c r="P41" s="26">
        <v>12670</v>
      </c>
      <c r="Q41" s="27">
        <v>43753</v>
      </c>
      <c r="R41" s="27">
        <v>43830</v>
      </c>
      <c r="S41" s="25">
        <v>6</v>
      </c>
      <c r="T41" s="25" t="s">
        <v>237</v>
      </c>
      <c r="U41" s="32">
        <v>1819.8</v>
      </c>
      <c r="V41" s="84">
        <v>0</v>
      </c>
      <c r="W41" s="25" t="s">
        <v>151</v>
      </c>
      <c r="X41" s="25" t="s">
        <v>139</v>
      </c>
      <c r="Y41" s="25">
        <v>1</v>
      </c>
      <c r="Z41" s="27">
        <v>43830</v>
      </c>
      <c r="AA41" s="26">
        <v>12719</v>
      </c>
      <c r="AB41" s="25" t="s">
        <v>233</v>
      </c>
      <c r="AC41" s="27">
        <v>43830</v>
      </c>
      <c r="AD41" s="27">
        <v>43922</v>
      </c>
      <c r="AE41" s="33">
        <v>0</v>
      </c>
      <c r="AF41" s="33">
        <v>0</v>
      </c>
      <c r="AG41" s="84">
        <v>0</v>
      </c>
      <c r="AH41" s="84">
        <v>0</v>
      </c>
      <c r="AI41" s="25" t="s">
        <v>306</v>
      </c>
      <c r="AJ41" s="33">
        <v>0</v>
      </c>
      <c r="AK41" s="84">
        <v>0</v>
      </c>
      <c r="AL41" s="84">
        <f t="shared" ref="AL41:AL42" si="3">O41-AH41+AG41+AK41</f>
        <v>1819.8</v>
      </c>
      <c r="AM41" s="84">
        <v>0</v>
      </c>
      <c r="AN41" s="84">
        <v>0</v>
      </c>
      <c r="AO41" s="146">
        <f t="shared" ref="AO41:AO69" si="4">AN41+AM41</f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3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</row>
    <row r="42" spans="1:65" ht="51" x14ac:dyDescent="0.25">
      <c r="A42" s="112">
        <f>A41+1</f>
        <v>23</v>
      </c>
      <c r="B42" s="107" t="s">
        <v>298</v>
      </c>
      <c r="C42" s="42" t="s">
        <v>474</v>
      </c>
      <c r="D42" s="7" t="s">
        <v>299</v>
      </c>
      <c r="E42" s="25" t="s">
        <v>137</v>
      </c>
      <c r="F42" s="134" t="s">
        <v>300</v>
      </c>
      <c r="G42" s="43" t="s">
        <v>301</v>
      </c>
      <c r="H42" s="25" t="s">
        <v>206</v>
      </c>
      <c r="I42" s="27">
        <v>43739</v>
      </c>
      <c r="J42" s="27">
        <v>44105</v>
      </c>
      <c r="K42" s="21" t="s">
        <v>302</v>
      </c>
      <c r="L42" s="142" t="s">
        <v>303</v>
      </c>
      <c r="M42" s="7" t="s">
        <v>304</v>
      </c>
      <c r="N42" s="8">
        <v>43860</v>
      </c>
      <c r="O42" s="146">
        <v>101265.12</v>
      </c>
      <c r="P42" s="43" t="s">
        <v>305</v>
      </c>
      <c r="Q42" s="8">
        <v>43860</v>
      </c>
      <c r="R42" s="8">
        <v>44226</v>
      </c>
      <c r="S42" s="7">
        <v>1</v>
      </c>
      <c r="T42" s="44">
        <v>0</v>
      </c>
      <c r="U42" s="34">
        <v>0</v>
      </c>
      <c r="V42" s="146">
        <v>0</v>
      </c>
      <c r="W42" s="7" t="s">
        <v>138</v>
      </c>
      <c r="X42" s="39" t="s">
        <v>306</v>
      </c>
      <c r="Y42" s="39" t="s">
        <v>306</v>
      </c>
      <c r="Z42" s="31" t="s">
        <v>306</v>
      </c>
      <c r="AA42" s="31" t="s">
        <v>306</v>
      </c>
      <c r="AB42" s="31" t="s">
        <v>306</v>
      </c>
      <c r="AC42" s="31" t="s">
        <v>306</v>
      </c>
      <c r="AD42" s="31" t="s">
        <v>306</v>
      </c>
      <c r="AE42" s="33">
        <v>0</v>
      </c>
      <c r="AF42" s="33">
        <v>0</v>
      </c>
      <c r="AG42" s="150">
        <v>0</v>
      </c>
      <c r="AH42" s="150">
        <v>0</v>
      </c>
      <c r="AI42" s="80">
        <v>0</v>
      </c>
      <c r="AJ42" s="33">
        <v>0</v>
      </c>
      <c r="AK42" s="150">
        <v>0</v>
      </c>
      <c r="AL42" s="153">
        <f t="shared" si="3"/>
        <v>101265.12</v>
      </c>
      <c r="AM42" s="146">
        <v>0</v>
      </c>
      <c r="AN42" s="154">
        <f>8438.76+8438.76+8438.76+8438.76+8438.76+8438.76+8438.76</f>
        <v>59071.320000000007</v>
      </c>
      <c r="AO42" s="146">
        <f t="shared" si="4"/>
        <v>59071.320000000007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3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</row>
    <row r="43" spans="1:65" ht="38.25" x14ac:dyDescent="0.25">
      <c r="A43" s="112">
        <f t="shared" ref="A43:A68" si="5">A42+1</f>
        <v>24</v>
      </c>
      <c r="B43" s="107" t="s">
        <v>307</v>
      </c>
      <c r="C43" s="42" t="s">
        <v>308</v>
      </c>
      <c r="D43" s="7" t="s">
        <v>309</v>
      </c>
      <c r="E43" s="25" t="s">
        <v>137</v>
      </c>
      <c r="F43" s="133" t="s">
        <v>310</v>
      </c>
      <c r="G43" s="43" t="s">
        <v>311</v>
      </c>
      <c r="H43" s="46">
        <v>0</v>
      </c>
      <c r="I43" s="46">
        <v>0</v>
      </c>
      <c r="J43" s="46">
        <v>0</v>
      </c>
      <c r="K43" s="21" t="s">
        <v>312</v>
      </c>
      <c r="L43" s="142" t="s">
        <v>313</v>
      </c>
      <c r="M43" s="25" t="s">
        <v>314</v>
      </c>
      <c r="N43" s="27">
        <v>43889</v>
      </c>
      <c r="O43" s="147">
        <v>2400</v>
      </c>
      <c r="P43" s="43" t="s">
        <v>311</v>
      </c>
      <c r="Q43" s="8">
        <v>43889</v>
      </c>
      <c r="R43" s="8">
        <v>44196</v>
      </c>
      <c r="S43" s="24">
        <v>1</v>
      </c>
      <c r="T43" s="44">
        <v>0</v>
      </c>
      <c r="U43" s="61">
        <v>0</v>
      </c>
      <c r="V43" s="146">
        <v>2400</v>
      </c>
      <c r="W43" s="7" t="s">
        <v>138</v>
      </c>
      <c r="X43" s="39" t="s">
        <v>306</v>
      </c>
      <c r="Y43" s="39" t="s">
        <v>306</v>
      </c>
      <c r="Z43" s="31" t="s">
        <v>306</v>
      </c>
      <c r="AA43" s="31" t="s">
        <v>306</v>
      </c>
      <c r="AB43" s="31" t="s">
        <v>306</v>
      </c>
      <c r="AC43" s="31" t="s">
        <v>306</v>
      </c>
      <c r="AD43" s="31" t="s">
        <v>306</v>
      </c>
      <c r="AE43" s="33">
        <v>0</v>
      </c>
      <c r="AF43" s="33">
        <v>0</v>
      </c>
      <c r="AG43" s="150">
        <v>0</v>
      </c>
      <c r="AH43" s="150">
        <v>0</v>
      </c>
      <c r="AI43" s="80">
        <v>0</v>
      </c>
      <c r="AJ43" s="33">
        <v>0</v>
      </c>
      <c r="AK43" s="150">
        <v>0</v>
      </c>
      <c r="AL43" s="153">
        <f>O43-AH43+AG43+AK43</f>
        <v>2400</v>
      </c>
      <c r="AM43" s="146">
        <v>0</v>
      </c>
      <c r="AN43" s="154">
        <v>0</v>
      </c>
      <c r="AO43" s="146">
        <f t="shared" si="4"/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3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</row>
    <row r="44" spans="1:65" ht="25.5" x14ac:dyDescent="0.25">
      <c r="A44" s="113">
        <v>25</v>
      </c>
      <c r="B44" s="108" t="s">
        <v>315</v>
      </c>
      <c r="C44" s="47" t="s">
        <v>316</v>
      </c>
      <c r="D44" s="1" t="s">
        <v>317</v>
      </c>
      <c r="E44" s="1" t="s">
        <v>137</v>
      </c>
      <c r="F44" s="135" t="s">
        <v>318</v>
      </c>
      <c r="G44" s="48" t="s">
        <v>319</v>
      </c>
      <c r="H44" s="49" t="s">
        <v>320</v>
      </c>
      <c r="I44" s="50">
        <v>43833</v>
      </c>
      <c r="J44" s="50">
        <v>44199</v>
      </c>
      <c r="K44" s="21" t="s">
        <v>321</v>
      </c>
      <c r="L44" s="142" t="s">
        <v>322</v>
      </c>
      <c r="M44" s="25" t="s">
        <v>323</v>
      </c>
      <c r="N44" s="27">
        <v>43918</v>
      </c>
      <c r="O44" s="147">
        <v>15603.63</v>
      </c>
      <c r="P44" s="43" t="s">
        <v>319</v>
      </c>
      <c r="Q44" s="27">
        <v>43918</v>
      </c>
      <c r="R44" s="8">
        <v>44196</v>
      </c>
      <c r="S44" s="62">
        <v>1</v>
      </c>
      <c r="T44" s="44">
        <v>0</v>
      </c>
      <c r="U44" s="61">
        <v>0</v>
      </c>
      <c r="V44" s="146">
        <v>0</v>
      </c>
      <c r="W44" s="7" t="s">
        <v>151</v>
      </c>
      <c r="X44" s="39" t="s">
        <v>306</v>
      </c>
      <c r="Y44" s="39" t="s">
        <v>306</v>
      </c>
      <c r="Z44" s="31" t="s">
        <v>306</v>
      </c>
      <c r="AA44" s="31" t="s">
        <v>306</v>
      </c>
      <c r="AB44" s="31" t="s">
        <v>306</v>
      </c>
      <c r="AC44" s="31" t="s">
        <v>306</v>
      </c>
      <c r="AD44" s="31" t="s">
        <v>306</v>
      </c>
      <c r="AE44" s="33">
        <v>0</v>
      </c>
      <c r="AF44" s="33">
        <v>0</v>
      </c>
      <c r="AG44" s="150">
        <v>0</v>
      </c>
      <c r="AH44" s="150">
        <v>0</v>
      </c>
      <c r="AI44" s="80">
        <v>0</v>
      </c>
      <c r="AJ44" s="33">
        <v>0</v>
      </c>
      <c r="AK44" s="150">
        <v>0</v>
      </c>
      <c r="AL44" s="153">
        <f t="shared" ref="AL44:AL51" si="6">O44-AH44+AG44+AK44</f>
        <v>15603.63</v>
      </c>
      <c r="AM44" s="146">
        <v>0</v>
      </c>
      <c r="AN44" s="154">
        <f>7419.53+1899.8+1571.5+4200+512.8</f>
        <v>15603.63</v>
      </c>
      <c r="AO44" s="146">
        <f t="shared" si="4"/>
        <v>15603.63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3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</row>
    <row r="45" spans="1:65" ht="25.5" x14ac:dyDescent="0.25">
      <c r="A45" s="114"/>
      <c r="B45" s="109"/>
      <c r="C45" s="51"/>
      <c r="D45" s="3"/>
      <c r="E45" s="3"/>
      <c r="F45" s="136"/>
      <c r="G45" s="52"/>
      <c r="H45" s="53"/>
      <c r="I45" s="54"/>
      <c r="J45" s="54"/>
      <c r="K45" s="21" t="s">
        <v>324</v>
      </c>
      <c r="L45" s="142" t="s">
        <v>325</v>
      </c>
      <c r="M45" s="25" t="s">
        <v>326</v>
      </c>
      <c r="N45" s="27">
        <v>43918</v>
      </c>
      <c r="O45" s="147">
        <v>9985.4699999999993</v>
      </c>
      <c r="P45" s="43" t="s">
        <v>319</v>
      </c>
      <c r="Q45" s="27">
        <v>43918</v>
      </c>
      <c r="R45" s="8">
        <v>44196</v>
      </c>
      <c r="S45" s="62">
        <v>1</v>
      </c>
      <c r="T45" s="44">
        <v>0</v>
      </c>
      <c r="U45" s="61">
        <v>0</v>
      </c>
      <c r="V45" s="146">
        <v>0</v>
      </c>
      <c r="W45" s="7" t="s">
        <v>151</v>
      </c>
      <c r="X45" s="39" t="s">
        <v>306</v>
      </c>
      <c r="Y45" s="39" t="s">
        <v>306</v>
      </c>
      <c r="Z45" s="31" t="s">
        <v>306</v>
      </c>
      <c r="AA45" s="31" t="s">
        <v>306</v>
      </c>
      <c r="AB45" s="31" t="s">
        <v>306</v>
      </c>
      <c r="AC45" s="31" t="s">
        <v>306</v>
      </c>
      <c r="AD45" s="31" t="s">
        <v>306</v>
      </c>
      <c r="AE45" s="33">
        <v>0</v>
      </c>
      <c r="AF45" s="33">
        <v>0</v>
      </c>
      <c r="AG45" s="150">
        <v>0</v>
      </c>
      <c r="AH45" s="150">
        <v>0</v>
      </c>
      <c r="AI45" s="80">
        <v>0</v>
      </c>
      <c r="AJ45" s="33">
        <v>0</v>
      </c>
      <c r="AK45" s="150">
        <v>0</v>
      </c>
      <c r="AL45" s="153">
        <f t="shared" si="6"/>
        <v>9985.4699999999993</v>
      </c>
      <c r="AM45" s="146">
        <v>0</v>
      </c>
      <c r="AN45" s="154">
        <v>9985.4699999999993</v>
      </c>
      <c r="AO45" s="146">
        <f t="shared" si="4"/>
        <v>9985.4699999999993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3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</row>
    <row r="46" spans="1:65" ht="25.5" x14ac:dyDescent="0.25">
      <c r="A46" s="114"/>
      <c r="B46" s="109"/>
      <c r="C46" s="51"/>
      <c r="D46" s="3"/>
      <c r="E46" s="3"/>
      <c r="F46" s="136"/>
      <c r="G46" s="52"/>
      <c r="H46" s="53"/>
      <c r="I46" s="54"/>
      <c r="J46" s="54"/>
      <c r="K46" s="21" t="s">
        <v>327</v>
      </c>
      <c r="L46" s="142" t="s">
        <v>328</v>
      </c>
      <c r="M46" s="25" t="s">
        <v>329</v>
      </c>
      <c r="N46" s="27">
        <v>43918</v>
      </c>
      <c r="O46" s="147">
        <v>18705.16</v>
      </c>
      <c r="P46" s="43" t="s">
        <v>319</v>
      </c>
      <c r="Q46" s="27">
        <v>43918</v>
      </c>
      <c r="R46" s="8">
        <v>44196</v>
      </c>
      <c r="S46" s="62">
        <v>1</v>
      </c>
      <c r="T46" s="44">
        <v>0</v>
      </c>
      <c r="U46" s="61">
        <v>0</v>
      </c>
      <c r="V46" s="146">
        <v>0</v>
      </c>
      <c r="W46" s="7" t="s">
        <v>151</v>
      </c>
      <c r="X46" s="39" t="s">
        <v>306</v>
      </c>
      <c r="Y46" s="39" t="s">
        <v>306</v>
      </c>
      <c r="Z46" s="31" t="s">
        <v>306</v>
      </c>
      <c r="AA46" s="31" t="s">
        <v>306</v>
      </c>
      <c r="AB46" s="31" t="s">
        <v>306</v>
      </c>
      <c r="AC46" s="31" t="s">
        <v>306</v>
      </c>
      <c r="AD46" s="31" t="s">
        <v>306</v>
      </c>
      <c r="AE46" s="33">
        <v>0</v>
      </c>
      <c r="AF46" s="33">
        <v>0</v>
      </c>
      <c r="AG46" s="150">
        <v>0</v>
      </c>
      <c r="AH46" s="150">
        <v>0</v>
      </c>
      <c r="AI46" s="80">
        <v>0</v>
      </c>
      <c r="AJ46" s="33">
        <v>0</v>
      </c>
      <c r="AK46" s="150">
        <v>0</v>
      </c>
      <c r="AL46" s="153">
        <f t="shared" si="6"/>
        <v>18705.16</v>
      </c>
      <c r="AM46" s="146">
        <v>0</v>
      </c>
      <c r="AN46" s="154">
        <f>14426.17</f>
        <v>14426.17</v>
      </c>
      <c r="AO46" s="146">
        <f t="shared" si="4"/>
        <v>14426.17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3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</row>
    <row r="47" spans="1:65" ht="25.5" x14ac:dyDescent="0.25">
      <c r="A47" s="114"/>
      <c r="B47" s="109"/>
      <c r="C47" s="51"/>
      <c r="D47" s="3"/>
      <c r="E47" s="3"/>
      <c r="F47" s="136"/>
      <c r="G47" s="52"/>
      <c r="H47" s="53"/>
      <c r="I47" s="54"/>
      <c r="J47" s="54"/>
      <c r="K47" s="21" t="s">
        <v>330</v>
      </c>
      <c r="L47" s="142" t="s">
        <v>331</v>
      </c>
      <c r="M47" s="25" t="s">
        <v>332</v>
      </c>
      <c r="N47" s="27">
        <v>43918</v>
      </c>
      <c r="O47" s="147">
        <v>11232</v>
      </c>
      <c r="P47" s="43" t="s">
        <v>319</v>
      </c>
      <c r="Q47" s="27">
        <v>43918</v>
      </c>
      <c r="R47" s="8">
        <v>44196</v>
      </c>
      <c r="S47" s="62">
        <v>1</v>
      </c>
      <c r="T47" s="44">
        <v>0</v>
      </c>
      <c r="U47" s="61">
        <v>0</v>
      </c>
      <c r="V47" s="146">
        <v>0</v>
      </c>
      <c r="W47" s="7" t="s">
        <v>151</v>
      </c>
      <c r="X47" s="39" t="s">
        <v>306</v>
      </c>
      <c r="Y47" s="39" t="s">
        <v>306</v>
      </c>
      <c r="Z47" s="31" t="s">
        <v>306</v>
      </c>
      <c r="AA47" s="31" t="s">
        <v>306</v>
      </c>
      <c r="AB47" s="31" t="s">
        <v>306</v>
      </c>
      <c r="AC47" s="31" t="s">
        <v>306</v>
      </c>
      <c r="AD47" s="31" t="s">
        <v>306</v>
      </c>
      <c r="AE47" s="33">
        <v>0</v>
      </c>
      <c r="AF47" s="33">
        <v>0</v>
      </c>
      <c r="AG47" s="150">
        <v>0</v>
      </c>
      <c r="AH47" s="150">
        <v>0</v>
      </c>
      <c r="AI47" s="80">
        <v>0</v>
      </c>
      <c r="AJ47" s="33">
        <v>0</v>
      </c>
      <c r="AK47" s="150">
        <v>0</v>
      </c>
      <c r="AL47" s="153">
        <f t="shared" si="6"/>
        <v>11232</v>
      </c>
      <c r="AM47" s="146">
        <v>0</v>
      </c>
      <c r="AN47" s="154">
        <v>11232</v>
      </c>
      <c r="AO47" s="146">
        <f t="shared" si="4"/>
        <v>11232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3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</row>
    <row r="48" spans="1:65" ht="25.5" x14ac:dyDescent="0.25">
      <c r="A48" s="114"/>
      <c r="B48" s="109"/>
      <c r="C48" s="51"/>
      <c r="D48" s="3"/>
      <c r="E48" s="3"/>
      <c r="F48" s="136"/>
      <c r="G48" s="52"/>
      <c r="H48" s="53"/>
      <c r="I48" s="54"/>
      <c r="J48" s="54"/>
      <c r="K48" s="21" t="s">
        <v>333</v>
      </c>
      <c r="L48" s="142" t="s">
        <v>334</v>
      </c>
      <c r="M48" s="25" t="s">
        <v>335</v>
      </c>
      <c r="N48" s="27">
        <v>43918</v>
      </c>
      <c r="O48" s="147">
        <v>549</v>
      </c>
      <c r="P48" s="43" t="s">
        <v>319</v>
      </c>
      <c r="Q48" s="27">
        <v>43918</v>
      </c>
      <c r="R48" s="8">
        <v>44196</v>
      </c>
      <c r="S48" s="62">
        <v>1</v>
      </c>
      <c r="T48" s="44">
        <v>0</v>
      </c>
      <c r="U48" s="61">
        <v>0</v>
      </c>
      <c r="V48" s="146">
        <v>0</v>
      </c>
      <c r="W48" s="7" t="s">
        <v>151</v>
      </c>
      <c r="X48" s="39" t="s">
        <v>306</v>
      </c>
      <c r="Y48" s="39" t="s">
        <v>306</v>
      </c>
      <c r="Z48" s="31" t="s">
        <v>306</v>
      </c>
      <c r="AA48" s="31" t="s">
        <v>306</v>
      </c>
      <c r="AB48" s="31" t="s">
        <v>306</v>
      </c>
      <c r="AC48" s="31" t="s">
        <v>306</v>
      </c>
      <c r="AD48" s="31" t="s">
        <v>306</v>
      </c>
      <c r="AE48" s="33">
        <v>0</v>
      </c>
      <c r="AF48" s="33">
        <v>0</v>
      </c>
      <c r="AG48" s="150">
        <v>0</v>
      </c>
      <c r="AH48" s="150">
        <v>0</v>
      </c>
      <c r="AI48" s="80">
        <v>0</v>
      </c>
      <c r="AJ48" s="33">
        <v>0</v>
      </c>
      <c r="AK48" s="150">
        <v>0</v>
      </c>
      <c r="AL48" s="153">
        <f t="shared" si="6"/>
        <v>549</v>
      </c>
      <c r="AM48" s="146">
        <v>0</v>
      </c>
      <c r="AN48" s="154">
        <v>549</v>
      </c>
      <c r="AO48" s="146">
        <f t="shared" si="4"/>
        <v>549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3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</row>
    <row r="49" spans="1:65" ht="25.5" x14ac:dyDescent="0.25">
      <c r="A49" s="114"/>
      <c r="B49" s="109"/>
      <c r="C49" s="51"/>
      <c r="D49" s="3"/>
      <c r="E49" s="3"/>
      <c r="F49" s="136"/>
      <c r="G49" s="52"/>
      <c r="H49" s="53"/>
      <c r="I49" s="54"/>
      <c r="J49" s="54"/>
      <c r="K49" s="21" t="s">
        <v>336</v>
      </c>
      <c r="L49" s="142" t="s">
        <v>337</v>
      </c>
      <c r="M49" s="25" t="s">
        <v>338</v>
      </c>
      <c r="N49" s="27">
        <v>43918</v>
      </c>
      <c r="O49" s="147">
        <v>39257.379999999997</v>
      </c>
      <c r="P49" s="43" t="s">
        <v>319</v>
      </c>
      <c r="Q49" s="27">
        <v>43918</v>
      </c>
      <c r="R49" s="8">
        <v>44196</v>
      </c>
      <c r="S49" s="62">
        <v>1</v>
      </c>
      <c r="T49" s="44">
        <v>0</v>
      </c>
      <c r="U49" s="61">
        <v>0</v>
      </c>
      <c r="V49" s="146">
        <v>0</v>
      </c>
      <c r="W49" s="7" t="s">
        <v>151</v>
      </c>
      <c r="X49" s="39" t="s">
        <v>306</v>
      </c>
      <c r="Y49" s="39" t="s">
        <v>306</v>
      </c>
      <c r="Z49" s="31" t="s">
        <v>306</v>
      </c>
      <c r="AA49" s="31" t="s">
        <v>306</v>
      </c>
      <c r="AB49" s="31" t="s">
        <v>306</v>
      </c>
      <c r="AC49" s="31" t="s">
        <v>306</v>
      </c>
      <c r="AD49" s="31" t="s">
        <v>306</v>
      </c>
      <c r="AE49" s="33">
        <v>0</v>
      </c>
      <c r="AF49" s="33">
        <v>0</v>
      </c>
      <c r="AG49" s="150">
        <v>0</v>
      </c>
      <c r="AH49" s="150">
        <v>0</v>
      </c>
      <c r="AI49" s="80">
        <v>0</v>
      </c>
      <c r="AJ49" s="33">
        <v>0</v>
      </c>
      <c r="AK49" s="150">
        <v>0</v>
      </c>
      <c r="AL49" s="153">
        <f t="shared" si="6"/>
        <v>39257.379999999997</v>
      </c>
      <c r="AM49" s="146">
        <v>0</v>
      </c>
      <c r="AN49" s="154">
        <f>8893.24+30364.14</f>
        <v>39257.379999999997</v>
      </c>
      <c r="AO49" s="146">
        <f t="shared" si="4"/>
        <v>39257.379999999997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3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</row>
    <row r="50" spans="1:65" ht="25.5" x14ac:dyDescent="0.25">
      <c r="A50" s="114"/>
      <c r="B50" s="109"/>
      <c r="C50" s="51"/>
      <c r="D50" s="3"/>
      <c r="E50" s="3"/>
      <c r="F50" s="136"/>
      <c r="G50" s="52"/>
      <c r="H50" s="53"/>
      <c r="I50" s="54"/>
      <c r="J50" s="54"/>
      <c r="K50" s="21" t="s">
        <v>339</v>
      </c>
      <c r="L50" s="142" t="s">
        <v>340</v>
      </c>
      <c r="M50" s="25" t="s">
        <v>341</v>
      </c>
      <c r="N50" s="27">
        <v>43918</v>
      </c>
      <c r="O50" s="147">
        <v>49848.57</v>
      </c>
      <c r="P50" s="43" t="s">
        <v>319</v>
      </c>
      <c r="Q50" s="27">
        <v>43918</v>
      </c>
      <c r="R50" s="8">
        <v>44196</v>
      </c>
      <c r="S50" s="62">
        <v>1</v>
      </c>
      <c r="T50" s="44">
        <v>0</v>
      </c>
      <c r="U50" s="61">
        <v>0</v>
      </c>
      <c r="V50" s="146">
        <v>0</v>
      </c>
      <c r="W50" s="7" t="s">
        <v>151</v>
      </c>
      <c r="X50" s="39" t="s">
        <v>306</v>
      </c>
      <c r="Y50" s="39" t="s">
        <v>306</v>
      </c>
      <c r="Z50" s="31" t="s">
        <v>306</v>
      </c>
      <c r="AA50" s="31" t="s">
        <v>306</v>
      </c>
      <c r="AB50" s="31" t="s">
        <v>306</v>
      </c>
      <c r="AC50" s="31" t="s">
        <v>306</v>
      </c>
      <c r="AD50" s="31" t="s">
        <v>306</v>
      </c>
      <c r="AE50" s="33">
        <v>0</v>
      </c>
      <c r="AF50" s="33">
        <v>0</v>
      </c>
      <c r="AG50" s="150">
        <v>0</v>
      </c>
      <c r="AH50" s="150">
        <v>0</v>
      </c>
      <c r="AI50" s="80">
        <v>0</v>
      </c>
      <c r="AJ50" s="33">
        <v>0</v>
      </c>
      <c r="AK50" s="150">
        <v>0</v>
      </c>
      <c r="AL50" s="153">
        <f t="shared" si="6"/>
        <v>49848.57</v>
      </c>
      <c r="AM50" s="146">
        <v>0</v>
      </c>
      <c r="AN50" s="154">
        <v>7856.97</v>
      </c>
      <c r="AO50" s="146">
        <f t="shared" si="4"/>
        <v>7856.97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3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</row>
    <row r="51" spans="1:65" ht="25.5" x14ac:dyDescent="0.25">
      <c r="A51" s="114"/>
      <c r="B51" s="109"/>
      <c r="C51" s="51"/>
      <c r="D51" s="3"/>
      <c r="E51" s="3"/>
      <c r="F51" s="136"/>
      <c r="G51" s="52"/>
      <c r="H51" s="53"/>
      <c r="I51" s="54"/>
      <c r="J51" s="54"/>
      <c r="K51" s="21" t="s">
        <v>342</v>
      </c>
      <c r="L51" s="142" t="s">
        <v>343</v>
      </c>
      <c r="M51" s="25" t="s">
        <v>186</v>
      </c>
      <c r="N51" s="27">
        <v>43918</v>
      </c>
      <c r="O51" s="147">
        <v>250</v>
      </c>
      <c r="P51" s="43" t="s">
        <v>319</v>
      </c>
      <c r="Q51" s="27">
        <v>43918</v>
      </c>
      <c r="R51" s="8">
        <v>44196</v>
      </c>
      <c r="S51" s="62">
        <v>1</v>
      </c>
      <c r="T51" s="44">
        <v>0</v>
      </c>
      <c r="U51" s="61">
        <v>0</v>
      </c>
      <c r="V51" s="146">
        <v>0</v>
      </c>
      <c r="W51" s="7" t="s">
        <v>151</v>
      </c>
      <c r="X51" s="39" t="s">
        <v>306</v>
      </c>
      <c r="Y51" s="39" t="s">
        <v>306</v>
      </c>
      <c r="Z51" s="31" t="s">
        <v>306</v>
      </c>
      <c r="AA51" s="31" t="s">
        <v>306</v>
      </c>
      <c r="AB51" s="31" t="s">
        <v>306</v>
      </c>
      <c r="AC51" s="31" t="s">
        <v>306</v>
      </c>
      <c r="AD51" s="31" t="s">
        <v>306</v>
      </c>
      <c r="AE51" s="33">
        <v>0</v>
      </c>
      <c r="AF51" s="33">
        <v>0</v>
      </c>
      <c r="AG51" s="150">
        <v>0</v>
      </c>
      <c r="AH51" s="150">
        <v>0</v>
      </c>
      <c r="AI51" s="80">
        <v>0</v>
      </c>
      <c r="AJ51" s="33">
        <v>0</v>
      </c>
      <c r="AK51" s="150">
        <v>0</v>
      </c>
      <c r="AL51" s="153">
        <f t="shared" si="6"/>
        <v>250</v>
      </c>
      <c r="AM51" s="146">
        <v>0</v>
      </c>
      <c r="AN51" s="154">
        <v>250</v>
      </c>
      <c r="AO51" s="146">
        <f t="shared" si="4"/>
        <v>250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3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</row>
    <row r="52" spans="1:65" ht="25.5" x14ac:dyDescent="0.25">
      <c r="A52" s="115"/>
      <c r="B52" s="110"/>
      <c r="C52" s="55"/>
      <c r="D52" s="5"/>
      <c r="E52" s="5"/>
      <c r="F52" s="137"/>
      <c r="G52" s="56"/>
      <c r="H52" s="57"/>
      <c r="I52" s="58"/>
      <c r="J52" s="58"/>
      <c r="K52" s="21" t="s">
        <v>344</v>
      </c>
      <c r="L52" s="132" t="s">
        <v>345</v>
      </c>
      <c r="M52" s="25" t="s">
        <v>346</v>
      </c>
      <c r="N52" s="27">
        <v>43918</v>
      </c>
      <c r="O52" s="147">
        <v>1859.4</v>
      </c>
      <c r="P52" s="43" t="s">
        <v>319</v>
      </c>
      <c r="Q52" s="27">
        <v>43918</v>
      </c>
      <c r="R52" s="8">
        <v>44196</v>
      </c>
      <c r="S52" s="62">
        <v>1</v>
      </c>
      <c r="T52" s="44">
        <v>0</v>
      </c>
      <c r="U52" s="61">
        <v>0</v>
      </c>
      <c r="V52" s="146">
        <v>0</v>
      </c>
      <c r="W52" s="7" t="s">
        <v>151</v>
      </c>
      <c r="X52" s="39" t="s">
        <v>306</v>
      </c>
      <c r="Y52" s="39" t="s">
        <v>306</v>
      </c>
      <c r="Z52" s="31" t="s">
        <v>306</v>
      </c>
      <c r="AA52" s="31" t="s">
        <v>306</v>
      </c>
      <c r="AB52" s="31" t="s">
        <v>306</v>
      </c>
      <c r="AC52" s="31" t="s">
        <v>306</v>
      </c>
      <c r="AD52" s="31" t="s">
        <v>306</v>
      </c>
      <c r="AE52" s="33">
        <v>0</v>
      </c>
      <c r="AF52" s="33">
        <v>0</v>
      </c>
      <c r="AG52" s="150">
        <v>0</v>
      </c>
      <c r="AH52" s="150">
        <v>0</v>
      </c>
      <c r="AI52" s="80">
        <v>0</v>
      </c>
      <c r="AJ52" s="33">
        <v>0</v>
      </c>
      <c r="AK52" s="150">
        <v>0</v>
      </c>
      <c r="AL52" s="153">
        <f>O52-AH52+AG52+AK52</f>
        <v>1859.4</v>
      </c>
      <c r="AM52" s="146">
        <v>0</v>
      </c>
      <c r="AN52" s="154"/>
      <c r="AO52" s="146">
        <f t="shared" si="4"/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3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</row>
    <row r="53" spans="1:65" ht="38.25" x14ac:dyDescent="0.25">
      <c r="A53" s="112">
        <v>26</v>
      </c>
      <c r="B53" s="106" t="s">
        <v>347</v>
      </c>
      <c r="C53" s="42" t="s">
        <v>348</v>
      </c>
      <c r="D53" s="7" t="s">
        <v>349</v>
      </c>
      <c r="E53" s="25" t="s">
        <v>137</v>
      </c>
      <c r="F53" s="133" t="s">
        <v>350</v>
      </c>
      <c r="G53" s="43" t="s">
        <v>351</v>
      </c>
      <c r="H53" s="30">
        <v>0</v>
      </c>
      <c r="I53" s="30">
        <v>0</v>
      </c>
      <c r="J53" s="30">
        <v>0</v>
      </c>
      <c r="K53" s="21" t="s">
        <v>352</v>
      </c>
      <c r="L53" s="132" t="s">
        <v>353</v>
      </c>
      <c r="M53" s="25" t="s">
        <v>354</v>
      </c>
      <c r="N53" s="27">
        <v>43928</v>
      </c>
      <c r="O53" s="147">
        <v>17471.740000000002</v>
      </c>
      <c r="P53" s="43" t="s">
        <v>351</v>
      </c>
      <c r="Q53" s="27">
        <v>43928</v>
      </c>
      <c r="R53" s="8">
        <v>44196</v>
      </c>
      <c r="S53" s="62">
        <v>1</v>
      </c>
      <c r="T53" s="44">
        <v>0</v>
      </c>
      <c r="U53" s="61">
        <v>0</v>
      </c>
      <c r="V53" s="146">
        <v>0</v>
      </c>
      <c r="W53" s="7" t="s">
        <v>151</v>
      </c>
      <c r="X53" s="39" t="s">
        <v>306</v>
      </c>
      <c r="Y53" s="39" t="s">
        <v>306</v>
      </c>
      <c r="Z53" s="31" t="s">
        <v>306</v>
      </c>
      <c r="AA53" s="31" t="s">
        <v>306</v>
      </c>
      <c r="AB53" s="31" t="s">
        <v>306</v>
      </c>
      <c r="AC53" s="31" t="s">
        <v>306</v>
      </c>
      <c r="AD53" s="31" t="s">
        <v>306</v>
      </c>
      <c r="AE53" s="33">
        <v>0</v>
      </c>
      <c r="AF53" s="33">
        <v>0</v>
      </c>
      <c r="AG53" s="150">
        <v>0</v>
      </c>
      <c r="AH53" s="150">
        <v>0</v>
      </c>
      <c r="AI53" s="80">
        <v>0</v>
      </c>
      <c r="AJ53" s="33">
        <v>0</v>
      </c>
      <c r="AK53" s="150">
        <v>0</v>
      </c>
      <c r="AL53" s="153">
        <f t="shared" ref="AL53:AL59" si="7">O53-AH53+AG53+AK53</f>
        <v>17471.740000000002</v>
      </c>
      <c r="AM53" s="146">
        <v>0</v>
      </c>
      <c r="AN53" s="154">
        <v>17471.740000000002</v>
      </c>
      <c r="AO53" s="146">
        <f t="shared" si="4"/>
        <v>17471.740000000002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3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</row>
    <row r="54" spans="1:65" ht="63.75" x14ac:dyDescent="0.25">
      <c r="A54" s="113">
        <v>27</v>
      </c>
      <c r="B54" s="108" t="s">
        <v>355</v>
      </c>
      <c r="C54" s="47" t="s">
        <v>356</v>
      </c>
      <c r="D54" s="1" t="s">
        <v>317</v>
      </c>
      <c r="E54" s="25" t="s">
        <v>137</v>
      </c>
      <c r="F54" s="133" t="s">
        <v>357</v>
      </c>
      <c r="G54" s="48" t="s">
        <v>445</v>
      </c>
      <c r="H54" s="1" t="s">
        <v>358</v>
      </c>
      <c r="I54" s="2">
        <v>43922</v>
      </c>
      <c r="J54" s="2">
        <v>44287</v>
      </c>
      <c r="K54" s="21" t="s">
        <v>359</v>
      </c>
      <c r="L54" s="132" t="s">
        <v>360</v>
      </c>
      <c r="M54" s="25" t="s">
        <v>361</v>
      </c>
      <c r="N54" s="27">
        <v>43927</v>
      </c>
      <c r="O54" s="147">
        <v>12000</v>
      </c>
      <c r="P54" s="43" t="s">
        <v>362</v>
      </c>
      <c r="Q54" s="27">
        <v>43927</v>
      </c>
      <c r="R54" s="8">
        <v>44196</v>
      </c>
      <c r="S54" s="62">
        <v>1</v>
      </c>
      <c r="T54" s="44">
        <v>0</v>
      </c>
      <c r="U54" s="61">
        <v>0</v>
      </c>
      <c r="V54" s="146">
        <v>0</v>
      </c>
      <c r="W54" s="7" t="s">
        <v>151</v>
      </c>
      <c r="X54" s="39" t="s">
        <v>306</v>
      </c>
      <c r="Y54" s="39" t="s">
        <v>306</v>
      </c>
      <c r="Z54" s="31" t="s">
        <v>306</v>
      </c>
      <c r="AA54" s="31" t="s">
        <v>306</v>
      </c>
      <c r="AB54" s="31" t="s">
        <v>306</v>
      </c>
      <c r="AC54" s="31" t="s">
        <v>306</v>
      </c>
      <c r="AD54" s="31" t="s">
        <v>306</v>
      </c>
      <c r="AE54" s="33">
        <v>0</v>
      </c>
      <c r="AF54" s="33">
        <v>0</v>
      </c>
      <c r="AG54" s="150">
        <v>0</v>
      </c>
      <c r="AH54" s="150">
        <v>0</v>
      </c>
      <c r="AI54" s="80">
        <v>0</v>
      </c>
      <c r="AJ54" s="33">
        <v>0</v>
      </c>
      <c r="AK54" s="150">
        <v>0</v>
      </c>
      <c r="AL54" s="153">
        <f t="shared" si="7"/>
        <v>12000</v>
      </c>
      <c r="AM54" s="146">
        <v>0</v>
      </c>
      <c r="AN54" s="154">
        <f>714+666+780+798</f>
        <v>2958</v>
      </c>
      <c r="AO54" s="146">
        <f t="shared" si="4"/>
        <v>2958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3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</row>
    <row r="55" spans="1:65" ht="63.75" x14ac:dyDescent="0.25">
      <c r="A55" s="114"/>
      <c r="B55" s="109"/>
      <c r="C55" s="51"/>
      <c r="D55" s="3"/>
      <c r="E55" s="25" t="s">
        <v>137</v>
      </c>
      <c r="F55" s="133" t="s">
        <v>363</v>
      </c>
      <c r="G55" s="52"/>
      <c r="H55" s="3"/>
      <c r="I55" s="4"/>
      <c r="J55" s="4"/>
      <c r="K55" s="21" t="s">
        <v>364</v>
      </c>
      <c r="L55" s="132" t="s">
        <v>365</v>
      </c>
      <c r="M55" s="25" t="s">
        <v>366</v>
      </c>
      <c r="N55" s="27">
        <v>43927</v>
      </c>
      <c r="O55" s="147">
        <v>3597</v>
      </c>
      <c r="P55" s="43" t="s">
        <v>362</v>
      </c>
      <c r="Q55" s="27">
        <v>43927</v>
      </c>
      <c r="R55" s="8">
        <v>44196</v>
      </c>
      <c r="S55" s="62">
        <v>1</v>
      </c>
      <c r="T55" s="44">
        <v>0</v>
      </c>
      <c r="U55" s="61">
        <v>0</v>
      </c>
      <c r="V55" s="146">
        <v>0</v>
      </c>
      <c r="W55" s="7" t="s">
        <v>151</v>
      </c>
      <c r="X55" s="39" t="s">
        <v>306</v>
      </c>
      <c r="Y55" s="39" t="s">
        <v>306</v>
      </c>
      <c r="Z55" s="31" t="s">
        <v>306</v>
      </c>
      <c r="AA55" s="31" t="s">
        <v>306</v>
      </c>
      <c r="AB55" s="31" t="s">
        <v>306</v>
      </c>
      <c r="AC55" s="31" t="s">
        <v>306</v>
      </c>
      <c r="AD55" s="31" t="s">
        <v>306</v>
      </c>
      <c r="AE55" s="33">
        <v>0</v>
      </c>
      <c r="AF55" s="33">
        <v>0</v>
      </c>
      <c r="AG55" s="150">
        <v>0</v>
      </c>
      <c r="AH55" s="150">
        <v>0</v>
      </c>
      <c r="AI55" s="80">
        <v>0</v>
      </c>
      <c r="AJ55" s="33">
        <v>0</v>
      </c>
      <c r="AK55" s="150">
        <v>0</v>
      </c>
      <c r="AL55" s="153">
        <f t="shared" si="7"/>
        <v>3597</v>
      </c>
      <c r="AM55" s="146">
        <v>0</v>
      </c>
      <c r="AN55" s="154">
        <f>1199</f>
        <v>1199</v>
      </c>
      <c r="AO55" s="146">
        <f t="shared" si="4"/>
        <v>1199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3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</row>
    <row r="56" spans="1:65" ht="38.25" x14ac:dyDescent="0.25">
      <c r="A56" s="115"/>
      <c r="B56" s="110"/>
      <c r="C56" s="55"/>
      <c r="D56" s="5"/>
      <c r="E56" s="25" t="s">
        <v>137</v>
      </c>
      <c r="F56" s="133" t="s">
        <v>367</v>
      </c>
      <c r="G56" s="56"/>
      <c r="H56" s="5"/>
      <c r="I56" s="6"/>
      <c r="J56" s="6"/>
      <c r="K56" s="21" t="s">
        <v>368</v>
      </c>
      <c r="L56" s="132" t="s">
        <v>369</v>
      </c>
      <c r="M56" s="25" t="s">
        <v>332</v>
      </c>
      <c r="N56" s="27">
        <v>43927</v>
      </c>
      <c r="O56" s="147">
        <v>19779</v>
      </c>
      <c r="P56" s="43" t="s">
        <v>362</v>
      </c>
      <c r="Q56" s="27">
        <v>43927</v>
      </c>
      <c r="R56" s="8">
        <v>44196</v>
      </c>
      <c r="S56" s="62">
        <v>1</v>
      </c>
      <c r="T56" s="44">
        <v>0</v>
      </c>
      <c r="U56" s="61">
        <v>0</v>
      </c>
      <c r="V56" s="146">
        <v>0</v>
      </c>
      <c r="W56" s="7" t="s">
        <v>151</v>
      </c>
      <c r="X56" s="39" t="s">
        <v>306</v>
      </c>
      <c r="Y56" s="39" t="s">
        <v>306</v>
      </c>
      <c r="Z56" s="31" t="s">
        <v>306</v>
      </c>
      <c r="AA56" s="31" t="s">
        <v>306</v>
      </c>
      <c r="AB56" s="31" t="s">
        <v>306</v>
      </c>
      <c r="AC56" s="31" t="s">
        <v>306</v>
      </c>
      <c r="AD56" s="31" t="s">
        <v>306</v>
      </c>
      <c r="AE56" s="33">
        <v>0</v>
      </c>
      <c r="AF56" s="33">
        <v>0</v>
      </c>
      <c r="AG56" s="150">
        <v>0</v>
      </c>
      <c r="AH56" s="150">
        <v>0</v>
      </c>
      <c r="AI56" s="80">
        <v>0</v>
      </c>
      <c r="AJ56" s="33">
        <v>0</v>
      </c>
      <c r="AK56" s="150">
        <v>0</v>
      </c>
      <c r="AL56" s="153">
        <f t="shared" si="7"/>
        <v>19779</v>
      </c>
      <c r="AM56" s="146">
        <v>0</v>
      </c>
      <c r="AN56" s="154">
        <f>942</f>
        <v>942</v>
      </c>
      <c r="AO56" s="146">
        <f t="shared" si="4"/>
        <v>942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3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</row>
    <row r="57" spans="1:65" ht="51" x14ac:dyDescent="0.25">
      <c r="A57" s="112">
        <v>28</v>
      </c>
      <c r="B57" s="106" t="s">
        <v>370</v>
      </c>
      <c r="C57" s="42" t="s">
        <v>371</v>
      </c>
      <c r="D57" s="7" t="s">
        <v>299</v>
      </c>
      <c r="E57" s="25" t="s">
        <v>137</v>
      </c>
      <c r="F57" s="133" t="s">
        <v>372</v>
      </c>
      <c r="G57" s="43" t="s">
        <v>373</v>
      </c>
      <c r="H57" s="30">
        <v>0</v>
      </c>
      <c r="I57" s="30">
        <v>0</v>
      </c>
      <c r="J57" s="30">
        <v>0</v>
      </c>
      <c r="K57" s="21" t="s">
        <v>374</v>
      </c>
      <c r="L57" s="132" t="s">
        <v>375</v>
      </c>
      <c r="M57" s="25" t="s">
        <v>376</v>
      </c>
      <c r="N57" s="27">
        <v>43944</v>
      </c>
      <c r="O57" s="147">
        <v>91000</v>
      </c>
      <c r="P57" s="43" t="s">
        <v>377</v>
      </c>
      <c r="Q57" s="27">
        <v>43944</v>
      </c>
      <c r="R57" s="8">
        <v>44196</v>
      </c>
      <c r="S57" s="25" t="s">
        <v>187</v>
      </c>
      <c r="T57" s="7" t="s">
        <v>378</v>
      </c>
      <c r="U57" s="32">
        <v>88609.600000000006</v>
      </c>
      <c r="V57" s="84">
        <v>2390.4</v>
      </c>
      <c r="W57" s="7" t="s">
        <v>184</v>
      </c>
      <c r="X57" s="39" t="s">
        <v>306</v>
      </c>
      <c r="Y57" s="39" t="s">
        <v>306</v>
      </c>
      <c r="Z57" s="31" t="s">
        <v>306</v>
      </c>
      <c r="AA57" s="31" t="s">
        <v>306</v>
      </c>
      <c r="AB57" s="31" t="s">
        <v>306</v>
      </c>
      <c r="AC57" s="31" t="s">
        <v>306</v>
      </c>
      <c r="AD57" s="31" t="s">
        <v>306</v>
      </c>
      <c r="AE57" s="33">
        <v>0</v>
      </c>
      <c r="AF57" s="33">
        <v>0</v>
      </c>
      <c r="AG57" s="150">
        <v>0</v>
      </c>
      <c r="AH57" s="150">
        <v>0</v>
      </c>
      <c r="AI57" s="80">
        <v>0</v>
      </c>
      <c r="AJ57" s="33">
        <v>0</v>
      </c>
      <c r="AK57" s="150">
        <v>0</v>
      </c>
      <c r="AL57" s="153">
        <f t="shared" si="7"/>
        <v>91000</v>
      </c>
      <c r="AM57" s="146">
        <v>0</v>
      </c>
      <c r="AN57" s="154">
        <f>88609.6+2390.4</f>
        <v>91000</v>
      </c>
      <c r="AO57" s="146">
        <f t="shared" si="4"/>
        <v>91000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3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</row>
    <row r="58" spans="1:65" ht="38.25" x14ac:dyDescent="0.25">
      <c r="A58" s="112">
        <f t="shared" si="5"/>
        <v>29</v>
      </c>
      <c r="B58" s="106" t="s">
        <v>379</v>
      </c>
      <c r="C58" s="42" t="s">
        <v>380</v>
      </c>
      <c r="D58" s="7" t="s">
        <v>349</v>
      </c>
      <c r="E58" s="25" t="s">
        <v>137</v>
      </c>
      <c r="F58" s="133" t="s">
        <v>381</v>
      </c>
      <c r="G58" s="43" t="s">
        <v>382</v>
      </c>
      <c r="H58" s="30">
        <v>0</v>
      </c>
      <c r="I58" s="30">
        <v>0</v>
      </c>
      <c r="J58" s="30">
        <v>0</v>
      </c>
      <c r="K58" s="21" t="s">
        <v>383</v>
      </c>
      <c r="L58" s="132" t="s">
        <v>384</v>
      </c>
      <c r="M58" s="25" t="s">
        <v>385</v>
      </c>
      <c r="N58" s="27">
        <v>43935</v>
      </c>
      <c r="O58" s="147">
        <v>16830</v>
      </c>
      <c r="P58" s="43" t="s">
        <v>382</v>
      </c>
      <c r="Q58" s="8">
        <v>43935</v>
      </c>
      <c r="R58" s="8">
        <v>44196</v>
      </c>
      <c r="S58" s="62">
        <v>1</v>
      </c>
      <c r="T58" s="44">
        <v>0</v>
      </c>
      <c r="U58" s="61">
        <v>0</v>
      </c>
      <c r="V58" s="146">
        <v>0</v>
      </c>
      <c r="W58" s="7" t="s">
        <v>151</v>
      </c>
      <c r="X58" s="39" t="s">
        <v>306</v>
      </c>
      <c r="Y58" s="39" t="s">
        <v>306</v>
      </c>
      <c r="Z58" s="31" t="s">
        <v>306</v>
      </c>
      <c r="AA58" s="31" t="s">
        <v>306</v>
      </c>
      <c r="AB58" s="31" t="s">
        <v>306</v>
      </c>
      <c r="AC58" s="31" t="s">
        <v>306</v>
      </c>
      <c r="AD58" s="31" t="s">
        <v>306</v>
      </c>
      <c r="AE58" s="33">
        <v>0</v>
      </c>
      <c r="AF58" s="33">
        <v>0</v>
      </c>
      <c r="AG58" s="150">
        <v>0</v>
      </c>
      <c r="AH58" s="150">
        <v>0</v>
      </c>
      <c r="AI58" s="80">
        <v>0</v>
      </c>
      <c r="AJ58" s="33">
        <v>0</v>
      </c>
      <c r="AK58" s="150">
        <v>0</v>
      </c>
      <c r="AL58" s="153">
        <f t="shared" si="7"/>
        <v>16830</v>
      </c>
      <c r="AM58" s="146">
        <v>0</v>
      </c>
      <c r="AN58" s="154">
        <v>16830</v>
      </c>
      <c r="AO58" s="146">
        <f t="shared" si="4"/>
        <v>16830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3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</row>
    <row r="59" spans="1:65" ht="38.25" x14ac:dyDescent="0.25">
      <c r="A59" s="112">
        <f t="shared" si="5"/>
        <v>30</v>
      </c>
      <c r="B59" s="106" t="s">
        <v>386</v>
      </c>
      <c r="C59" s="42" t="s">
        <v>386</v>
      </c>
      <c r="D59" s="7" t="s">
        <v>349</v>
      </c>
      <c r="E59" s="25" t="s">
        <v>137</v>
      </c>
      <c r="F59" s="133" t="s">
        <v>387</v>
      </c>
      <c r="G59" s="43" t="s">
        <v>388</v>
      </c>
      <c r="H59" s="30">
        <v>0</v>
      </c>
      <c r="I59" s="30">
        <v>0</v>
      </c>
      <c r="J59" s="30">
        <v>0</v>
      </c>
      <c r="K59" s="21" t="s">
        <v>389</v>
      </c>
      <c r="L59" s="132" t="s">
        <v>390</v>
      </c>
      <c r="M59" s="25" t="s">
        <v>391</v>
      </c>
      <c r="N59" s="27">
        <v>43944</v>
      </c>
      <c r="O59" s="147">
        <v>4000</v>
      </c>
      <c r="P59" s="43" t="s">
        <v>388</v>
      </c>
      <c r="Q59" s="8">
        <v>43944</v>
      </c>
      <c r="R59" s="8">
        <v>44196</v>
      </c>
      <c r="S59" s="62">
        <v>1</v>
      </c>
      <c r="T59" s="44">
        <v>0</v>
      </c>
      <c r="U59" s="61">
        <v>0</v>
      </c>
      <c r="V59" s="146">
        <v>0</v>
      </c>
      <c r="W59" s="7" t="s">
        <v>151</v>
      </c>
      <c r="X59" s="39" t="s">
        <v>306</v>
      </c>
      <c r="Y59" s="39" t="s">
        <v>306</v>
      </c>
      <c r="Z59" s="31" t="s">
        <v>306</v>
      </c>
      <c r="AA59" s="31" t="s">
        <v>306</v>
      </c>
      <c r="AB59" s="31" t="s">
        <v>306</v>
      </c>
      <c r="AC59" s="31" t="s">
        <v>306</v>
      </c>
      <c r="AD59" s="31" t="s">
        <v>306</v>
      </c>
      <c r="AE59" s="33">
        <v>0</v>
      </c>
      <c r="AF59" s="33">
        <v>0</v>
      </c>
      <c r="AG59" s="150">
        <v>0</v>
      </c>
      <c r="AH59" s="150">
        <v>0</v>
      </c>
      <c r="AI59" s="80">
        <v>0</v>
      </c>
      <c r="AJ59" s="33">
        <v>0</v>
      </c>
      <c r="AK59" s="150">
        <v>0</v>
      </c>
      <c r="AL59" s="153">
        <f t="shared" si="7"/>
        <v>4000</v>
      </c>
      <c r="AM59" s="146">
        <v>0</v>
      </c>
      <c r="AN59" s="154">
        <v>0</v>
      </c>
      <c r="AO59" s="146">
        <f t="shared" si="4"/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3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</row>
    <row r="60" spans="1:65" ht="25.5" x14ac:dyDescent="0.25">
      <c r="A60" s="113">
        <v>31</v>
      </c>
      <c r="B60" s="108" t="s">
        <v>392</v>
      </c>
      <c r="C60" s="47" t="s">
        <v>393</v>
      </c>
      <c r="D60" s="1" t="s">
        <v>317</v>
      </c>
      <c r="E60" s="25" t="s">
        <v>137</v>
      </c>
      <c r="F60" s="133" t="s">
        <v>394</v>
      </c>
      <c r="G60" s="48" t="s">
        <v>395</v>
      </c>
      <c r="H60" s="1" t="s">
        <v>473</v>
      </c>
      <c r="I60" s="2">
        <v>43955</v>
      </c>
      <c r="J60" s="2">
        <v>44320</v>
      </c>
      <c r="K60" s="21" t="s">
        <v>396</v>
      </c>
      <c r="L60" s="132" t="s">
        <v>397</v>
      </c>
      <c r="M60" s="9" t="s">
        <v>398</v>
      </c>
      <c r="N60" s="27">
        <v>43955</v>
      </c>
      <c r="O60" s="147">
        <v>31500</v>
      </c>
      <c r="P60" s="43" t="s">
        <v>395</v>
      </c>
      <c r="Q60" s="27">
        <v>43955</v>
      </c>
      <c r="R60" s="8">
        <v>44196</v>
      </c>
      <c r="S60" s="7">
        <v>1</v>
      </c>
      <c r="T60" s="44">
        <v>0</v>
      </c>
      <c r="U60" s="61">
        <v>0</v>
      </c>
      <c r="V60" s="146">
        <v>0</v>
      </c>
      <c r="W60" s="7" t="s">
        <v>184</v>
      </c>
      <c r="X60" s="39" t="s">
        <v>306</v>
      </c>
      <c r="Y60" s="39" t="s">
        <v>306</v>
      </c>
      <c r="Z60" s="31" t="s">
        <v>306</v>
      </c>
      <c r="AA60" s="31" t="s">
        <v>306</v>
      </c>
      <c r="AB60" s="31" t="s">
        <v>306</v>
      </c>
      <c r="AC60" s="31" t="s">
        <v>306</v>
      </c>
      <c r="AD60" s="31" t="s">
        <v>306</v>
      </c>
      <c r="AE60" s="33">
        <v>0</v>
      </c>
      <c r="AF60" s="33">
        <v>0</v>
      </c>
      <c r="AG60" s="150">
        <v>0</v>
      </c>
      <c r="AH60" s="150">
        <v>0</v>
      </c>
      <c r="AI60" s="80">
        <v>0</v>
      </c>
      <c r="AJ60" s="33">
        <v>0</v>
      </c>
      <c r="AK60" s="150">
        <v>0</v>
      </c>
      <c r="AL60" s="153">
        <f>O60-AH60+AG60+AK60</f>
        <v>31500</v>
      </c>
      <c r="AM60" s="146">
        <v>0</v>
      </c>
      <c r="AN60" s="154">
        <v>0</v>
      </c>
      <c r="AO60" s="146">
        <f t="shared" si="4"/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3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</row>
    <row r="61" spans="1:65" ht="38.25" x14ac:dyDescent="0.25">
      <c r="A61" s="115"/>
      <c r="B61" s="110"/>
      <c r="C61" s="55"/>
      <c r="D61" s="5"/>
      <c r="E61" s="25" t="s">
        <v>137</v>
      </c>
      <c r="F61" s="133" t="s">
        <v>399</v>
      </c>
      <c r="G61" s="56"/>
      <c r="H61" s="5"/>
      <c r="I61" s="6"/>
      <c r="J61" s="6"/>
      <c r="K61" s="21" t="s">
        <v>400</v>
      </c>
      <c r="L61" s="132" t="s">
        <v>401</v>
      </c>
      <c r="M61" s="25" t="s">
        <v>402</v>
      </c>
      <c r="N61" s="27">
        <v>43955</v>
      </c>
      <c r="O61" s="147">
        <v>6650</v>
      </c>
      <c r="P61" s="43" t="s">
        <v>395</v>
      </c>
      <c r="Q61" s="27">
        <v>43955</v>
      </c>
      <c r="R61" s="8">
        <v>44196</v>
      </c>
      <c r="S61" s="7">
        <v>1</v>
      </c>
      <c r="T61" s="44">
        <v>0</v>
      </c>
      <c r="U61" s="61">
        <v>0</v>
      </c>
      <c r="V61" s="146">
        <v>0</v>
      </c>
      <c r="W61" s="7" t="s">
        <v>184</v>
      </c>
      <c r="X61" s="39" t="s">
        <v>306</v>
      </c>
      <c r="Y61" s="39" t="s">
        <v>306</v>
      </c>
      <c r="Z61" s="31" t="s">
        <v>306</v>
      </c>
      <c r="AA61" s="31" t="s">
        <v>306</v>
      </c>
      <c r="AB61" s="31" t="s">
        <v>306</v>
      </c>
      <c r="AC61" s="31" t="s">
        <v>306</v>
      </c>
      <c r="AD61" s="31" t="s">
        <v>306</v>
      </c>
      <c r="AE61" s="33">
        <v>0</v>
      </c>
      <c r="AF61" s="33">
        <v>0</v>
      </c>
      <c r="AG61" s="150">
        <v>0</v>
      </c>
      <c r="AH61" s="150">
        <v>0</v>
      </c>
      <c r="AI61" s="80">
        <v>0</v>
      </c>
      <c r="AJ61" s="33">
        <v>0</v>
      </c>
      <c r="AK61" s="150">
        <v>0</v>
      </c>
      <c r="AL61" s="153">
        <f t="shared" ref="AL61:AL71" si="8">O61-AH61+AG61+AK61</f>
        <v>6650</v>
      </c>
      <c r="AM61" s="146">
        <v>0</v>
      </c>
      <c r="AN61" s="154">
        <f>6650</f>
        <v>6650</v>
      </c>
      <c r="AO61" s="146">
        <f t="shared" si="4"/>
        <v>6650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3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</row>
    <row r="62" spans="1:65" ht="25.5" x14ac:dyDescent="0.25">
      <c r="A62" s="113">
        <v>32</v>
      </c>
      <c r="B62" s="108" t="s">
        <v>403</v>
      </c>
      <c r="C62" s="47" t="s">
        <v>404</v>
      </c>
      <c r="D62" s="1" t="s">
        <v>299</v>
      </c>
      <c r="E62" s="25" t="s">
        <v>137</v>
      </c>
      <c r="F62" s="133" t="s">
        <v>405</v>
      </c>
      <c r="G62" s="48" t="s">
        <v>406</v>
      </c>
      <c r="H62" s="30">
        <v>0</v>
      </c>
      <c r="I62" s="30">
        <v>0</v>
      </c>
      <c r="J62" s="30">
        <v>0</v>
      </c>
      <c r="K62" s="21" t="s">
        <v>407</v>
      </c>
      <c r="L62" s="132" t="s">
        <v>408</v>
      </c>
      <c r="M62" s="25" t="s">
        <v>409</v>
      </c>
      <c r="N62" s="27">
        <v>43970</v>
      </c>
      <c r="O62" s="147">
        <v>580000</v>
      </c>
      <c r="P62" s="48" t="s">
        <v>410</v>
      </c>
      <c r="Q62" s="27">
        <v>43970</v>
      </c>
      <c r="R62" s="8">
        <v>44195</v>
      </c>
      <c r="S62" s="25" t="s">
        <v>187</v>
      </c>
      <c r="T62" s="1" t="s">
        <v>411</v>
      </c>
      <c r="U62" s="32">
        <v>578840</v>
      </c>
      <c r="V62" s="84">
        <v>1160</v>
      </c>
      <c r="W62" s="7" t="s">
        <v>184</v>
      </c>
      <c r="X62" s="39" t="s">
        <v>306</v>
      </c>
      <c r="Y62" s="39" t="s">
        <v>306</v>
      </c>
      <c r="Z62" s="31" t="s">
        <v>306</v>
      </c>
      <c r="AA62" s="31" t="s">
        <v>306</v>
      </c>
      <c r="AB62" s="31" t="s">
        <v>306</v>
      </c>
      <c r="AC62" s="31" t="s">
        <v>306</v>
      </c>
      <c r="AD62" s="31" t="s">
        <v>306</v>
      </c>
      <c r="AE62" s="33">
        <v>0</v>
      </c>
      <c r="AF62" s="33">
        <v>0</v>
      </c>
      <c r="AG62" s="150">
        <v>0</v>
      </c>
      <c r="AH62" s="150">
        <v>0</v>
      </c>
      <c r="AI62" s="80">
        <v>0</v>
      </c>
      <c r="AJ62" s="33">
        <v>0</v>
      </c>
      <c r="AK62" s="150">
        <v>0</v>
      </c>
      <c r="AL62" s="153">
        <f t="shared" si="8"/>
        <v>580000</v>
      </c>
      <c r="AM62" s="146">
        <v>0</v>
      </c>
      <c r="AN62" s="154">
        <f>1160+578840</f>
        <v>580000</v>
      </c>
      <c r="AO62" s="146">
        <f t="shared" si="4"/>
        <v>580000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3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</row>
    <row r="63" spans="1:65" ht="25.5" x14ac:dyDescent="0.25">
      <c r="A63" s="114"/>
      <c r="B63" s="109"/>
      <c r="C63" s="51"/>
      <c r="D63" s="3"/>
      <c r="E63" s="25" t="s">
        <v>137</v>
      </c>
      <c r="F63" s="133" t="s">
        <v>412</v>
      </c>
      <c r="G63" s="52"/>
      <c r="H63" s="30">
        <v>0</v>
      </c>
      <c r="I63" s="30">
        <v>0</v>
      </c>
      <c r="J63" s="30">
        <v>0</v>
      </c>
      <c r="K63" s="21" t="s">
        <v>413</v>
      </c>
      <c r="L63" s="132" t="s">
        <v>414</v>
      </c>
      <c r="M63" s="25" t="s">
        <v>415</v>
      </c>
      <c r="N63" s="27">
        <v>43970</v>
      </c>
      <c r="O63" s="147">
        <v>55995</v>
      </c>
      <c r="P63" s="52"/>
      <c r="Q63" s="27">
        <v>43970</v>
      </c>
      <c r="R63" s="8">
        <v>44195</v>
      </c>
      <c r="S63" s="25" t="s">
        <v>187</v>
      </c>
      <c r="T63" s="3"/>
      <c r="U63" s="32">
        <v>55883</v>
      </c>
      <c r="V63" s="84">
        <v>112</v>
      </c>
      <c r="W63" s="7" t="s">
        <v>184</v>
      </c>
      <c r="X63" s="39" t="s">
        <v>306</v>
      </c>
      <c r="Y63" s="39" t="s">
        <v>306</v>
      </c>
      <c r="Z63" s="31" t="s">
        <v>306</v>
      </c>
      <c r="AA63" s="31" t="s">
        <v>306</v>
      </c>
      <c r="AB63" s="31" t="s">
        <v>306</v>
      </c>
      <c r="AC63" s="31" t="s">
        <v>306</v>
      </c>
      <c r="AD63" s="31" t="s">
        <v>306</v>
      </c>
      <c r="AE63" s="33">
        <v>0</v>
      </c>
      <c r="AF63" s="33">
        <v>0</v>
      </c>
      <c r="AG63" s="150">
        <v>0</v>
      </c>
      <c r="AH63" s="150">
        <v>0</v>
      </c>
      <c r="AI63" s="80">
        <v>0</v>
      </c>
      <c r="AJ63" s="33">
        <v>0</v>
      </c>
      <c r="AK63" s="150">
        <v>0</v>
      </c>
      <c r="AL63" s="153">
        <f t="shared" si="8"/>
        <v>55995</v>
      </c>
      <c r="AM63" s="146">
        <v>0</v>
      </c>
      <c r="AN63" s="154">
        <v>0</v>
      </c>
      <c r="AO63" s="146">
        <f t="shared" si="4"/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3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</row>
    <row r="64" spans="1:65" ht="25.5" x14ac:dyDescent="0.25">
      <c r="A64" s="114"/>
      <c r="B64" s="109"/>
      <c r="C64" s="51"/>
      <c r="D64" s="3"/>
      <c r="E64" s="25" t="s">
        <v>137</v>
      </c>
      <c r="F64" s="133" t="s">
        <v>416</v>
      </c>
      <c r="G64" s="52"/>
      <c r="H64" s="30">
        <v>0</v>
      </c>
      <c r="I64" s="30">
        <v>0</v>
      </c>
      <c r="J64" s="30">
        <v>0</v>
      </c>
      <c r="K64" s="21" t="s">
        <v>417</v>
      </c>
      <c r="L64" s="132" t="s">
        <v>418</v>
      </c>
      <c r="M64" s="25" t="s">
        <v>419</v>
      </c>
      <c r="N64" s="27">
        <v>43970</v>
      </c>
      <c r="O64" s="84">
        <v>63800</v>
      </c>
      <c r="P64" s="52"/>
      <c r="Q64" s="27">
        <v>43970</v>
      </c>
      <c r="R64" s="8">
        <v>44195</v>
      </c>
      <c r="S64" s="25" t="s">
        <v>187</v>
      </c>
      <c r="T64" s="3"/>
      <c r="U64" s="32">
        <v>63672.4</v>
      </c>
      <c r="V64" s="84">
        <v>127.6</v>
      </c>
      <c r="W64" s="7" t="s">
        <v>184</v>
      </c>
      <c r="X64" s="39" t="s">
        <v>306</v>
      </c>
      <c r="Y64" s="39" t="s">
        <v>306</v>
      </c>
      <c r="Z64" s="31" t="s">
        <v>306</v>
      </c>
      <c r="AA64" s="31" t="s">
        <v>306</v>
      </c>
      <c r="AB64" s="31" t="s">
        <v>306</v>
      </c>
      <c r="AC64" s="31" t="s">
        <v>306</v>
      </c>
      <c r="AD64" s="31" t="s">
        <v>306</v>
      </c>
      <c r="AE64" s="33">
        <v>0</v>
      </c>
      <c r="AF64" s="33">
        <v>0</v>
      </c>
      <c r="AG64" s="150">
        <v>0</v>
      </c>
      <c r="AH64" s="150">
        <v>0</v>
      </c>
      <c r="AI64" s="80">
        <v>0</v>
      </c>
      <c r="AJ64" s="33">
        <v>0</v>
      </c>
      <c r="AK64" s="150">
        <v>0</v>
      </c>
      <c r="AL64" s="153">
        <f t="shared" si="8"/>
        <v>63800</v>
      </c>
      <c r="AM64" s="146">
        <v>0</v>
      </c>
      <c r="AN64" s="154">
        <f>63672.4+127.6</f>
        <v>63800</v>
      </c>
      <c r="AO64" s="146">
        <f t="shared" si="4"/>
        <v>63800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3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</row>
    <row r="65" spans="1:65" ht="25.5" x14ac:dyDescent="0.25">
      <c r="A65" s="115"/>
      <c r="B65" s="110"/>
      <c r="C65" s="55"/>
      <c r="D65" s="5"/>
      <c r="E65" s="25" t="s">
        <v>137</v>
      </c>
      <c r="F65" s="133" t="s">
        <v>420</v>
      </c>
      <c r="G65" s="56"/>
      <c r="H65" s="30">
        <v>0</v>
      </c>
      <c r="I65" s="30">
        <v>0</v>
      </c>
      <c r="J65" s="30">
        <v>0</v>
      </c>
      <c r="K65" s="21" t="s">
        <v>421</v>
      </c>
      <c r="L65" s="132" t="s">
        <v>422</v>
      </c>
      <c r="M65" s="25" t="s">
        <v>423</v>
      </c>
      <c r="N65" s="27">
        <v>43970</v>
      </c>
      <c r="O65" s="84">
        <v>15738</v>
      </c>
      <c r="P65" s="56"/>
      <c r="Q65" s="27">
        <v>43970</v>
      </c>
      <c r="R65" s="8">
        <v>44195</v>
      </c>
      <c r="S65" s="25" t="s">
        <v>187</v>
      </c>
      <c r="T65" s="5"/>
      <c r="U65" s="32">
        <v>15706</v>
      </c>
      <c r="V65" s="84">
        <v>32</v>
      </c>
      <c r="W65" s="7" t="s">
        <v>184</v>
      </c>
      <c r="X65" s="39" t="s">
        <v>306</v>
      </c>
      <c r="Y65" s="39" t="s">
        <v>306</v>
      </c>
      <c r="Z65" s="31" t="s">
        <v>306</v>
      </c>
      <c r="AA65" s="31" t="s">
        <v>306</v>
      </c>
      <c r="AB65" s="31" t="s">
        <v>306</v>
      </c>
      <c r="AC65" s="31" t="s">
        <v>306</v>
      </c>
      <c r="AD65" s="31" t="s">
        <v>306</v>
      </c>
      <c r="AE65" s="33">
        <v>0</v>
      </c>
      <c r="AF65" s="33">
        <v>0</v>
      </c>
      <c r="AG65" s="150">
        <v>0</v>
      </c>
      <c r="AH65" s="150">
        <v>0</v>
      </c>
      <c r="AI65" s="80">
        <v>0</v>
      </c>
      <c r="AJ65" s="33">
        <v>0</v>
      </c>
      <c r="AK65" s="150">
        <v>0</v>
      </c>
      <c r="AL65" s="153">
        <f t="shared" si="8"/>
        <v>15738</v>
      </c>
      <c r="AM65" s="146">
        <v>0</v>
      </c>
      <c r="AN65" s="154">
        <v>0</v>
      </c>
      <c r="AO65" s="146">
        <f t="shared" si="4"/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3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</row>
    <row r="66" spans="1:65" ht="89.25" x14ac:dyDescent="0.25">
      <c r="A66" s="112">
        <v>33</v>
      </c>
      <c r="B66" s="106" t="s">
        <v>424</v>
      </c>
      <c r="C66" s="42" t="s">
        <v>425</v>
      </c>
      <c r="D66" s="7" t="s">
        <v>317</v>
      </c>
      <c r="E66" s="25" t="s">
        <v>137</v>
      </c>
      <c r="F66" s="133" t="s">
        <v>426</v>
      </c>
      <c r="G66" s="43" t="s">
        <v>427</v>
      </c>
      <c r="H66" s="7" t="s">
        <v>428</v>
      </c>
      <c r="I66" s="8">
        <v>43733</v>
      </c>
      <c r="J66" s="8">
        <v>44099</v>
      </c>
      <c r="K66" s="21" t="s">
        <v>429</v>
      </c>
      <c r="L66" s="132" t="s">
        <v>430</v>
      </c>
      <c r="M66" s="25" t="s">
        <v>431</v>
      </c>
      <c r="N66" s="27">
        <v>44018</v>
      </c>
      <c r="O66" s="84">
        <v>204700</v>
      </c>
      <c r="P66" s="43" t="s">
        <v>432</v>
      </c>
      <c r="Q66" s="27">
        <v>44018</v>
      </c>
      <c r="R66" s="8">
        <v>44383</v>
      </c>
      <c r="S66" s="7">
        <v>1</v>
      </c>
      <c r="T66" s="44">
        <v>0</v>
      </c>
      <c r="U66" s="61">
        <v>0</v>
      </c>
      <c r="V66" s="146">
        <v>0</v>
      </c>
      <c r="W66" s="7" t="s">
        <v>138</v>
      </c>
      <c r="X66" s="39" t="s">
        <v>306</v>
      </c>
      <c r="Y66" s="39" t="s">
        <v>306</v>
      </c>
      <c r="Z66" s="31" t="s">
        <v>306</v>
      </c>
      <c r="AA66" s="31" t="s">
        <v>306</v>
      </c>
      <c r="AB66" s="31" t="s">
        <v>306</v>
      </c>
      <c r="AC66" s="31" t="s">
        <v>306</v>
      </c>
      <c r="AD66" s="31" t="s">
        <v>306</v>
      </c>
      <c r="AE66" s="33">
        <v>0</v>
      </c>
      <c r="AF66" s="33">
        <v>0</v>
      </c>
      <c r="AG66" s="150">
        <v>0</v>
      </c>
      <c r="AH66" s="150">
        <v>0</v>
      </c>
      <c r="AI66" s="80">
        <v>0</v>
      </c>
      <c r="AJ66" s="33">
        <v>0</v>
      </c>
      <c r="AK66" s="150">
        <v>0</v>
      </c>
      <c r="AL66" s="153">
        <f t="shared" si="8"/>
        <v>204700</v>
      </c>
      <c r="AM66" s="146">
        <v>0</v>
      </c>
      <c r="AN66" s="154">
        <v>0</v>
      </c>
      <c r="AO66" s="146">
        <f t="shared" si="4"/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3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</row>
    <row r="67" spans="1:65" ht="25.5" x14ac:dyDescent="0.25">
      <c r="A67" s="113">
        <v>34</v>
      </c>
      <c r="B67" s="108" t="s">
        <v>433</v>
      </c>
      <c r="C67" s="47" t="s">
        <v>434</v>
      </c>
      <c r="D67" s="1" t="s">
        <v>299</v>
      </c>
      <c r="E67" s="25" t="s">
        <v>137</v>
      </c>
      <c r="F67" s="135" t="s">
        <v>435</v>
      </c>
      <c r="G67" s="48" t="s">
        <v>436</v>
      </c>
      <c r="H67" s="1" t="s">
        <v>437</v>
      </c>
      <c r="I67" s="2">
        <v>44019</v>
      </c>
      <c r="J67" s="2">
        <v>44384</v>
      </c>
      <c r="K67" s="21" t="s">
        <v>438</v>
      </c>
      <c r="L67" s="132" t="s">
        <v>439</v>
      </c>
      <c r="M67" s="25" t="s">
        <v>440</v>
      </c>
      <c r="N67" s="27">
        <v>44019</v>
      </c>
      <c r="O67" s="84">
        <v>50855.199999999997</v>
      </c>
      <c r="P67" s="48" t="s">
        <v>436</v>
      </c>
      <c r="Q67" s="8">
        <v>44019</v>
      </c>
      <c r="R67" s="8">
        <v>44196</v>
      </c>
      <c r="S67" s="7">
        <v>1</v>
      </c>
      <c r="T67" s="44">
        <v>0</v>
      </c>
      <c r="U67" s="61">
        <v>0</v>
      </c>
      <c r="V67" s="146">
        <v>0</v>
      </c>
      <c r="W67" s="7" t="s">
        <v>151</v>
      </c>
      <c r="X67" s="39" t="s">
        <v>306</v>
      </c>
      <c r="Y67" s="39" t="s">
        <v>306</v>
      </c>
      <c r="Z67" s="31" t="s">
        <v>306</v>
      </c>
      <c r="AA67" s="31" t="s">
        <v>306</v>
      </c>
      <c r="AB67" s="31" t="s">
        <v>306</v>
      </c>
      <c r="AC67" s="31" t="s">
        <v>306</v>
      </c>
      <c r="AD67" s="31" t="s">
        <v>306</v>
      </c>
      <c r="AE67" s="33">
        <v>0</v>
      </c>
      <c r="AF67" s="33">
        <v>0</v>
      </c>
      <c r="AG67" s="150">
        <v>0</v>
      </c>
      <c r="AH67" s="150">
        <v>0</v>
      </c>
      <c r="AI67" s="80">
        <v>0</v>
      </c>
      <c r="AJ67" s="33">
        <v>0</v>
      </c>
      <c r="AK67" s="150">
        <v>0</v>
      </c>
      <c r="AL67" s="153">
        <f t="shared" si="8"/>
        <v>50855.199999999997</v>
      </c>
      <c r="AM67" s="146">
        <v>0</v>
      </c>
      <c r="AN67" s="154">
        <f>50855.2</f>
        <v>50855.199999999997</v>
      </c>
      <c r="AO67" s="146">
        <f t="shared" si="4"/>
        <v>50855.199999999997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3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</row>
    <row r="68" spans="1:65" ht="25.5" x14ac:dyDescent="0.25">
      <c r="A68" s="114"/>
      <c r="B68" s="109"/>
      <c r="C68" s="51"/>
      <c r="D68" s="3"/>
      <c r="E68" s="25" t="s">
        <v>137</v>
      </c>
      <c r="F68" s="136"/>
      <c r="G68" s="52"/>
      <c r="H68" s="3"/>
      <c r="I68" s="4"/>
      <c r="J68" s="4"/>
      <c r="K68" s="21" t="s">
        <v>441</v>
      </c>
      <c r="L68" s="132" t="s">
        <v>442</v>
      </c>
      <c r="M68" s="25" t="s">
        <v>171</v>
      </c>
      <c r="N68" s="27">
        <v>44019</v>
      </c>
      <c r="O68" s="84">
        <v>32926.6</v>
      </c>
      <c r="P68" s="52"/>
      <c r="Q68" s="8">
        <v>44019</v>
      </c>
      <c r="R68" s="8">
        <v>44196</v>
      </c>
      <c r="S68" s="7">
        <v>1</v>
      </c>
      <c r="T68" s="44">
        <v>0</v>
      </c>
      <c r="U68" s="61">
        <v>0</v>
      </c>
      <c r="V68" s="146">
        <v>0</v>
      </c>
      <c r="W68" s="7" t="s">
        <v>151</v>
      </c>
      <c r="X68" s="39" t="s">
        <v>306</v>
      </c>
      <c r="Y68" s="39" t="s">
        <v>306</v>
      </c>
      <c r="Z68" s="31" t="s">
        <v>306</v>
      </c>
      <c r="AA68" s="31" t="s">
        <v>306</v>
      </c>
      <c r="AB68" s="31" t="s">
        <v>306</v>
      </c>
      <c r="AC68" s="31" t="s">
        <v>306</v>
      </c>
      <c r="AD68" s="31" t="s">
        <v>306</v>
      </c>
      <c r="AE68" s="33">
        <v>0</v>
      </c>
      <c r="AF68" s="33">
        <v>0</v>
      </c>
      <c r="AG68" s="150">
        <v>0</v>
      </c>
      <c r="AH68" s="150">
        <v>0</v>
      </c>
      <c r="AI68" s="80">
        <v>0</v>
      </c>
      <c r="AJ68" s="33">
        <v>0</v>
      </c>
      <c r="AK68" s="150">
        <v>0</v>
      </c>
      <c r="AL68" s="153">
        <f t="shared" si="8"/>
        <v>32926.6</v>
      </c>
      <c r="AM68" s="146">
        <v>0</v>
      </c>
      <c r="AN68" s="154">
        <v>0</v>
      </c>
      <c r="AO68" s="146">
        <f t="shared" si="4"/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3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</row>
    <row r="69" spans="1:65" ht="25.5" x14ac:dyDescent="0.25">
      <c r="A69" s="115"/>
      <c r="B69" s="110"/>
      <c r="C69" s="55"/>
      <c r="D69" s="5"/>
      <c r="E69" s="25" t="s">
        <v>137</v>
      </c>
      <c r="F69" s="137"/>
      <c r="G69" s="56"/>
      <c r="H69" s="5"/>
      <c r="I69" s="6"/>
      <c r="J69" s="6"/>
      <c r="K69" s="21" t="s">
        <v>443</v>
      </c>
      <c r="L69" s="132" t="s">
        <v>444</v>
      </c>
      <c r="M69" s="25" t="s">
        <v>457</v>
      </c>
      <c r="N69" s="27">
        <v>44019</v>
      </c>
      <c r="O69" s="84">
        <v>20022.96</v>
      </c>
      <c r="P69" s="56"/>
      <c r="Q69" s="8">
        <v>44019</v>
      </c>
      <c r="R69" s="8">
        <v>44196</v>
      </c>
      <c r="S69" s="7">
        <v>1</v>
      </c>
      <c r="T69" s="44">
        <v>0</v>
      </c>
      <c r="U69" s="61">
        <v>0</v>
      </c>
      <c r="V69" s="146">
        <v>0</v>
      </c>
      <c r="W69" s="7" t="s">
        <v>151</v>
      </c>
      <c r="X69" s="39" t="s">
        <v>306</v>
      </c>
      <c r="Y69" s="39" t="s">
        <v>306</v>
      </c>
      <c r="Z69" s="31" t="s">
        <v>306</v>
      </c>
      <c r="AA69" s="31" t="s">
        <v>306</v>
      </c>
      <c r="AB69" s="31" t="s">
        <v>306</v>
      </c>
      <c r="AC69" s="31" t="s">
        <v>306</v>
      </c>
      <c r="AD69" s="31" t="s">
        <v>306</v>
      </c>
      <c r="AE69" s="33">
        <v>0</v>
      </c>
      <c r="AF69" s="33">
        <v>0</v>
      </c>
      <c r="AG69" s="150">
        <v>0</v>
      </c>
      <c r="AH69" s="150">
        <v>0</v>
      </c>
      <c r="AI69" s="80">
        <v>0</v>
      </c>
      <c r="AJ69" s="33">
        <v>0</v>
      </c>
      <c r="AK69" s="150">
        <v>0</v>
      </c>
      <c r="AL69" s="153">
        <f t="shared" si="8"/>
        <v>20022.96</v>
      </c>
      <c r="AM69" s="146">
        <v>0</v>
      </c>
      <c r="AN69" s="154">
        <f>20022.96</f>
        <v>20022.96</v>
      </c>
      <c r="AO69" s="146">
        <f t="shared" si="4"/>
        <v>20022.96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3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</row>
    <row r="70" spans="1:65" ht="38.25" x14ac:dyDescent="0.25">
      <c r="A70" s="112">
        <v>35</v>
      </c>
      <c r="B70" s="106" t="s">
        <v>433</v>
      </c>
      <c r="C70" s="59" t="s">
        <v>460</v>
      </c>
      <c r="D70" s="45" t="s">
        <v>299</v>
      </c>
      <c r="E70" s="25" t="s">
        <v>137</v>
      </c>
      <c r="F70" s="133" t="s">
        <v>461</v>
      </c>
      <c r="G70" s="60" t="s">
        <v>472</v>
      </c>
      <c r="H70" s="30">
        <v>0</v>
      </c>
      <c r="I70" s="30">
        <v>0</v>
      </c>
      <c r="J70" s="30">
        <v>0</v>
      </c>
      <c r="K70" s="21" t="s">
        <v>446</v>
      </c>
      <c r="L70" s="132" t="s">
        <v>459</v>
      </c>
      <c r="M70" s="25" t="s">
        <v>462</v>
      </c>
      <c r="N70" s="27">
        <v>44098</v>
      </c>
      <c r="O70" s="84">
        <v>45550</v>
      </c>
      <c r="P70" s="60"/>
      <c r="Q70" s="8">
        <v>44098</v>
      </c>
      <c r="R70" s="8">
        <v>44196</v>
      </c>
      <c r="S70" s="25" t="s">
        <v>187</v>
      </c>
      <c r="T70" s="32" t="s">
        <v>463</v>
      </c>
      <c r="U70" s="32">
        <v>35666.71</v>
      </c>
      <c r="V70" s="84">
        <v>9883.2900000000009</v>
      </c>
      <c r="W70" s="7" t="s">
        <v>138</v>
      </c>
      <c r="X70" s="39" t="s">
        <v>306</v>
      </c>
      <c r="Y70" s="39" t="s">
        <v>306</v>
      </c>
      <c r="Z70" s="31" t="s">
        <v>306</v>
      </c>
      <c r="AA70" s="31" t="s">
        <v>306</v>
      </c>
      <c r="AB70" s="31" t="s">
        <v>306</v>
      </c>
      <c r="AC70" s="31" t="s">
        <v>306</v>
      </c>
      <c r="AD70" s="31" t="s">
        <v>306</v>
      </c>
      <c r="AE70" s="33">
        <v>0</v>
      </c>
      <c r="AF70" s="33">
        <v>0</v>
      </c>
      <c r="AG70" s="150">
        <v>0</v>
      </c>
      <c r="AH70" s="150">
        <v>0</v>
      </c>
      <c r="AI70" s="80">
        <v>0</v>
      </c>
      <c r="AJ70" s="33">
        <v>0</v>
      </c>
      <c r="AK70" s="150">
        <v>0</v>
      </c>
      <c r="AL70" s="153">
        <f t="shared" si="8"/>
        <v>45550</v>
      </c>
      <c r="AM70" s="146">
        <v>0</v>
      </c>
      <c r="AN70" s="154"/>
      <c r="AO70" s="146">
        <f>AN70+AM70</f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3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</row>
    <row r="71" spans="1:65" ht="39" thickBot="1" x14ac:dyDescent="0.3">
      <c r="A71" s="116">
        <f t="shared" ref="A70:A71" si="9">A70+1</f>
        <v>36</v>
      </c>
      <c r="B71" s="117" t="s">
        <v>464</v>
      </c>
      <c r="C71" s="42" t="s">
        <v>464</v>
      </c>
      <c r="D71" s="7" t="s">
        <v>349</v>
      </c>
      <c r="E71" s="7" t="s">
        <v>137</v>
      </c>
      <c r="F71" s="138" t="s">
        <v>466</v>
      </c>
      <c r="G71" s="43" t="s">
        <v>469</v>
      </c>
      <c r="H71" s="46">
        <v>0</v>
      </c>
      <c r="I71" s="46">
        <v>0</v>
      </c>
      <c r="J71" s="46">
        <v>0</v>
      </c>
      <c r="K71" s="143" t="s">
        <v>458</v>
      </c>
      <c r="L71" s="142" t="s">
        <v>465</v>
      </c>
      <c r="M71" s="7" t="s">
        <v>467</v>
      </c>
      <c r="N71" s="8">
        <v>44129</v>
      </c>
      <c r="O71" s="146">
        <v>12331.94</v>
      </c>
      <c r="P71" s="43" t="s">
        <v>468</v>
      </c>
      <c r="Q71" s="8">
        <v>44129</v>
      </c>
      <c r="R71" s="8">
        <v>44196</v>
      </c>
      <c r="S71" s="7">
        <v>1</v>
      </c>
      <c r="T71" s="118">
        <v>0</v>
      </c>
      <c r="U71" s="80">
        <v>0</v>
      </c>
      <c r="V71" s="146">
        <v>0</v>
      </c>
      <c r="W71" s="7" t="s">
        <v>151</v>
      </c>
      <c r="X71" s="119" t="s">
        <v>306</v>
      </c>
      <c r="Y71" s="119" t="s">
        <v>306</v>
      </c>
      <c r="Z71" s="120" t="s">
        <v>306</v>
      </c>
      <c r="AA71" s="120" t="s">
        <v>306</v>
      </c>
      <c r="AB71" s="120" t="s">
        <v>306</v>
      </c>
      <c r="AC71" s="120" t="s">
        <v>306</v>
      </c>
      <c r="AD71" s="120" t="s">
        <v>306</v>
      </c>
      <c r="AE71" s="121">
        <v>0</v>
      </c>
      <c r="AF71" s="121">
        <v>0</v>
      </c>
      <c r="AG71" s="150">
        <v>0</v>
      </c>
      <c r="AH71" s="150">
        <v>0</v>
      </c>
      <c r="AI71" s="80">
        <v>0</v>
      </c>
      <c r="AJ71" s="121">
        <v>0</v>
      </c>
      <c r="AK71" s="150">
        <v>0</v>
      </c>
      <c r="AL71" s="154">
        <f t="shared" si="8"/>
        <v>12331.94</v>
      </c>
      <c r="AM71" s="146"/>
      <c r="AN71" s="154"/>
      <c r="AO71" s="146">
        <f t="shared" ref="AO71" si="10">AN71+AM71</f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121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</row>
    <row r="72" spans="1:65" ht="13.5" thickBot="1" x14ac:dyDescent="0.3">
      <c r="A72" s="122" t="s">
        <v>480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4"/>
      <c r="N72" s="125"/>
      <c r="O72" s="148">
        <f>SUM(O20:O71)</f>
        <v>10259582.830000004</v>
      </c>
      <c r="P72" s="126"/>
      <c r="Q72" s="127"/>
      <c r="R72" s="127"/>
      <c r="S72" s="128"/>
      <c r="T72" s="128"/>
      <c r="U72" s="148">
        <f>SUM(U20:U71)</f>
        <v>1285212</v>
      </c>
      <c r="V72" s="148">
        <f>SUM(V20:V71)</f>
        <v>17860.660000000003</v>
      </c>
      <c r="W72" s="128"/>
      <c r="X72" s="128"/>
      <c r="Y72" s="128"/>
      <c r="Z72" s="127"/>
      <c r="AA72" s="126"/>
      <c r="AB72" s="128"/>
      <c r="AC72" s="127"/>
      <c r="AD72" s="127"/>
      <c r="AE72" s="129"/>
      <c r="AF72" s="129"/>
      <c r="AG72" s="148">
        <f>SUM(AG20:AG71)</f>
        <v>345126.48</v>
      </c>
      <c r="AH72" s="148">
        <f>SUM(AH20:AH71)</f>
        <v>0</v>
      </c>
      <c r="AI72" s="128"/>
      <c r="AJ72" s="128"/>
      <c r="AK72" s="148">
        <f>SUM(AK20:AK71)</f>
        <v>0</v>
      </c>
      <c r="AL72" s="148">
        <f>SUM(AL20:AL71)</f>
        <v>10604709.310000004</v>
      </c>
      <c r="AM72" s="148">
        <f>SUM(AM20:AM71)</f>
        <v>10884491.140000001</v>
      </c>
      <c r="AN72" s="148">
        <f>SUM(AN20:AN71)</f>
        <v>4835382.6276399996</v>
      </c>
      <c r="AO72" s="148">
        <f>SUM(AO20:AO71)</f>
        <v>15719873.767640004</v>
      </c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1"/>
    </row>
    <row r="74" spans="1:65" x14ac:dyDescent="0.25">
      <c r="A74" s="13"/>
      <c r="B74" s="13"/>
      <c r="C74" s="13"/>
    </row>
    <row r="75" spans="1:65" x14ac:dyDescent="0.25">
      <c r="A75" s="9" t="s">
        <v>481</v>
      </c>
    </row>
    <row r="77" spans="1:65" x14ac:dyDescent="0.25">
      <c r="A77" s="81" t="s">
        <v>482</v>
      </c>
      <c r="B77" s="81"/>
      <c r="C77" s="81"/>
      <c r="D77" s="81"/>
      <c r="E77" s="81"/>
      <c r="F77" s="81"/>
    </row>
  </sheetData>
  <mergeCells count="81">
    <mergeCell ref="A67:A69"/>
    <mergeCell ref="A44:A52"/>
    <mergeCell ref="A54:A56"/>
    <mergeCell ref="A60:A61"/>
    <mergeCell ref="A62:A65"/>
    <mergeCell ref="T62:T65"/>
    <mergeCell ref="D67:D69"/>
    <mergeCell ref="J67:J69"/>
    <mergeCell ref="P67:P69"/>
    <mergeCell ref="J44:J52"/>
    <mergeCell ref="D54:D56"/>
    <mergeCell ref="J54:J56"/>
    <mergeCell ref="D60:D61"/>
    <mergeCell ref="J60:J61"/>
    <mergeCell ref="I67:I69"/>
    <mergeCell ref="D62:D65"/>
    <mergeCell ref="G62:G65"/>
    <mergeCell ref="P62:P65"/>
    <mergeCell ref="H60:H61"/>
    <mergeCell ref="I60:I61"/>
    <mergeCell ref="F44:F52"/>
    <mergeCell ref="B67:B69"/>
    <mergeCell ref="C67:C69"/>
    <mergeCell ref="F67:F69"/>
    <mergeCell ref="G67:G69"/>
    <mergeCell ref="H67:H69"/>
    <mergeCell ref="B62:B65"/>
    <mergeCell ref="C62:C65"/>
    <mergeCell ref="B60:B61"/>
    <mergeCell ref="C60:C61"/>
    <mergeCell ref="G60:G61"/>
    <mergeCell ref="H44:H52"/>
    <mergeCell ref="I44:I52"/>
    <mergeCell ref="B54:B56"/>
    <mergeCell ref="C54:C56"/>
    <mergeCell ref="G54:G56"/>
    <mergeCell ref="H54:H56"/>
    <mergeCell ref="I54:I56"/>
    <mergeCell ref="B44:B52"/>
    <mergeCell ref="C44:C52"/>
    <mergeCell ref="D44:D52"/>
    <mergeCell ref="E44:E52"/>
    <mergeCell ref="A15:A19"/>
    <mergeCell ref="B15:G17"/>
    <mergeCell ref="H15:J16"/>
    <mergeCell ref="K15:AO15"/>
    <mergeCell ref="AP15:AU15"/>
    <mergeCell ref="H17:H18"/>
    <mergeCell ref="I17:J17"/>
    <mergeCell ref="AI17:AK17"/>
    <mergeCell ref="BB15:BM15"/>
    <mergeCell ref="K16:W17"/>
    <mergeCell ref="X16:AH16"/>
    <mergeCell ref="AI16:AK16"/>
    <mergeCell ref="AL16:AO16"/>
    <mergeCell ref="AP16:AP18"/>
    <mergeCell ref="AQ16:AR17"/>
    <mergeCell ref="AS16:AS18"/>
    <mergeCell ref="AT16:AT18"/>
    <mergeCell ref="AU16:AU18"/>
    <mergeCell ref="BI16:BI18"/>
    <mergeCell ref="BJ16:BJ18"/>
    <mergeCell ref="BK16:BM17"/>
    <mergeCell ref="AV15:BA15"/>
    <mergeCell ref="BB16:BB18"/>
    <mergeCell ref="BC16:BC18"/>
    <mergeCell ref="BD16:BF17"/>
    <mergeCell ref="BG16:BH17"/>
    <mergeCell ref="X17:AB17"/>
    <mergeCell ref="AC17:AD17"/>
    <mergeCell ref="AE17:AH17"/>
    <mergeCell ref="AM17:AO17"/>
    <mergeCell ref="AV16:AV18"/>
    <mergeCell ref="AW16:AW18"/>
    <mergeCell ref="AX16:AX18"/>
    <mergeCell ref="AY16:AY18"/>
    <mergeCell ref="AZ16:AZ18"/>
    <mergeCell ref="BA16:BA18"/>
    <mergeCell ref="G44:G52"/>
    <mergeCell ref="A72:M72"/>
    <mergeCell ref="A77:F7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SAFRA LICITAÇÕES OUT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2020-09-21T15:58:02Z</cp:lastPrinted>
  <dcterms:created xsi:type="dcterms:W3CDTF">2013-10-11T22:10:57Z</dcterms:created>
  <dcterms:modified xsi:type="dcterms:W3CDTF">2020-11-24T16:28:31Z</dcterms:modified>
</cp:coreProperties>
</file>