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tabRatio="757"/>
  </bookViews>
  <sheets>
    <sheet name="SAFRA LICITAÇÕES SET 2018" sheetId="1" r:id="rId1"/>
  </sheets>
  <calcPr calcId="145621"/>
</workbook>
</file>

<file path=xl/calcChain.xml><?xml version="1.0" encoding="utf-8"?>
<calcChain xmlns="http://schemas.openxmlformats.org/spreadsheetml/2006/main">
  <c r="AD135" i="1" l="1"/>
  <c r="AH135" i="1"/>
  <c r="AG135" i="1"/>
  <c r="AF135" i="1"/>
  <c r="AE135" i="1"/>
  <c r="AC135" i="1"/>
  <c r="S135" i="1"/>
  <c r="R135" i="1"/>
  <c r="L135" i="1"/>
  <c r="AE19" i="1" l="1"/>
  <c r="AG19" i="1"/>
  <c r="AH19" i="1" s="1"/>
  <c r="A20" i="1"/>
  <c r="AE20" i="1"/>
  <c r="AG20" i="1"/>
  <c r="AH20" i="1"/>
  <c r="A21" i="1"/>
  <c r="AE21" i="1"/>
  <c r="AG21" i="1"/>
  <c r="AH21" i="1"/>
  <c r="A22" i="1"/>
  <c r="AE22" i="1"/>
  <c r="AG22" i="1"/>
  <c r="AH22" i="1"/>
  <c r="A23" i="1"/>
  <c r="AE23" i="1"/>
  <c r="AG23" i="1"/>
  <c r="AH23" i="1"/>
  <c r="A24" i="1"/>
  <c r="AE24" i="1"/>
  <c r="AG24" i="1"/>
  <c r="AH24" i="1"/>
  <c r="A25" i="1"/>
  <c r="AE25" i="1"/>
  <c r="AG25" i="1"/>
  <c r="AH25" i="1"/>
  <c r="A26" i="1"/>
  <c r="AE26" i="1"/>
  <c r="AG26" i="1"/>
  <c r="AH26" i="1"/>
  <c r="A27" i="1"/>
  <c r="AE27" i="1"/>
  <c r="AG27" i="1"/>
  <c r="AH27" i="1"/>
  <c r="A28" i="1"/>
  <c r="AE28" i="1"/>
  <c r="AG28" i="1"/>
  <c r="AH28" i="1"/>
  <c r="A29" i="1"/>
  <c r="AC29" i="1"/>
  <c r="AE29" i="1" s="1"/>
  <c r="AG29" i="1"/>
  <c r="AH29" i="1" s="1"/>
  <c r="A30" i="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C30" i="1"/>
  <c r="AE30" i="1" s="1"/>
  <c r="AG30" i="1"/>
  <c r="AH30" i="1" s="1"/>
  <c r="AC31" i="1"/>
  <c r="AE31" i="1" s="1"/>
  <c r="AG31" i="1"/>
  <c r="AH31" i="1" s="1"/>
  <c r="AC32" i="1"/>
  <c r="AE32" i="1" s="1"/>
  <c r="AF32" i="1"/>
  <c r="AH32" i="1" s="1"/>
  <c r="AG32" i="1"/>
  <c r="AC34" i="1"/>
  <c r="AE34" i="1" s="1"/>
  <c r="AG34" i="1"/>
  <c r="AH34" i="1" s="1"/>
  <c r="AC35" i="1"/>
  <c r="AE35" i="1" s="1"/>
  <c r="AG35" i="1"/>
  <c r="AH35" i="1" s="1"/>
  <c r="AC37" i="1"/>
  <c r="AE37" i="1" s="1"/>
  <c r="AG37" i="1"/>
  <c r="AH37" i="1" s="1"/>
  <c r="AC38" i="1"/>
  <c r="AE38" i="1" s="1"/>
  <c r="AG38" i="1"/>
  <c r="AH38" i="1" s="1"/>
  <c r="AC40" i="1"/>
  <c r="AE40" i="1" s="1"/>
  <c r="AG40" i="1"/>
  <c r="AH40" i="1" s="1"/>
  <c r="AE42" i="1"/>
  <c r="AG42" i="1"/>
  <c r="AH42" i="1"/>
  <c r="AE43" i="1"/>
  <c r="AG43" i="1"/>
  <c r="AH43" i="1" s="1"/>
  <c r="AE44" i="1"/>
  <c r="AG44" i="1"/>
  <c r="AH44" i="1" s="1"/>
  <c r="AE45" i="1"/>
  <c r="AH45" i="1"/>
  <c r="AE46" i="1"/>
  <c r="AG46" i="1"/>
  <c r="AH46" i="1" s="1"/>
  <c r="AE47" i="1"/>
  <c r="AH47" i="1"/>
  <c r="AE48" i="1"/>
  <c r="AG48" i="1"/>
  <c r="AH48" i="1" s="1"/>
  <c r="AE49" i="1"/>
  <c r="AH49" i="1"/>
  <c r="AE50" i="1"/>
  <c r="AG50" i="1"/>
  <c r="AH50" i="1" s="1"/>
  <c r="AE51" i="1"/>
  <c r="AG51" i="1"/>
  <c r="AH51" i="1" s="1"/>
  <c r="AE52" i="1"/>
  <c r="AG52" i="1"/>
  <c r="AH52" i="1" s="1"/>
  <c r="AE53" i="1"/>
  <c r="AG53" i="1"/>
  <c r="AH53" i="1" s="1"/>
  <c r="AE54" i="1"/>
  <c r="AG54" i="1"/>
  <c r="AH54" i="1" s="1"/>
  <c r="AE55" i="1"/>
  <c r="AG55" i="1"/>
  <c r="AH55" i="1" s="1"/>
  <c r="AE56" i="1"/>
  <c r="AG56" i="1"/>
  <c r="AH56" i="1" s="1"/>
  <c r="AE57" i="1"/>
  <c r="AG57" i="1"/>
  <c r="AH57" i="1" s="1"/>
  <c r="AE58" i="1"/>
  <c r="AG58" i="1"/>
  <c r="AH58" i="1" s="1"/>
  <c r="AE59" i="1"/>
  <c r="AG59" i="1"/>
  <c r="AH59" i="1" s="1"/>
  <c r="AE60" i="1"/>
  <c r="AH60" i="1"/>
  <c r="AE61" i="1"/>
  <c r="AH61" i="1"/>
  <c r="AE62" i="1"/>
  <c r="AG62" i="1"/>
  <c r="AH62" i="1" s="1"/>
  <c r="AE63" i="1"/>
  <c r="AH63" i="1"/>
  <c r="AE64" i="1"/>
  <c r="AG64" i="1"/>
  <c r="AH64" i="1" s="1"/>
  <c r="AE65" i="1"/>
  <c r="AG65" i="1"/>
  <c r="AH65" i="1" s="1"/>
  <c r="AE66" i="1"/>
  <c r="AH66" i="1"/>
  <c r="AE67" i="1"/>
  <c r="AH67" i="1"/>
  <c r="AE68" i="1"/>
  <c r="AH68" i="1"/>
  <c r="AE69" i="1"/>
  <c r="AG69" i="1"/>
  <c r="AH69" i="1" s="1"/>
  <c r="AE70" i="1"/>
  <c r="AG70" i="1"/>
  <c r="AH70" i="1" s="1"/>
  <c r="AE71" i="1"/>
  <c r="AG71" i="1"/>
  <c r="AH71" i="1" s="1"/>
  <c r="AE72" i="1"/>
  <c r="AG72" i="1"/>
  <c r="AH72" i="1" s="1"/>
  <c r="AE73" i="1"/>
  <c r="AE74" i="1"/>
  <c r="AG74" i="1"/>
  <c r="AH74" i="1"/>
  <c r="AE75" i="1"/>
  <c r="AG75" i="1"/>
  <c r="AH75" i="1" s="1"/>
  <c r="AE76" i="1"/>
  <c r="AG76" i="1"/>
  <c r="AH76" i="1" s="1"/>
  <c r="AE77" i="1"/>
  <c r="AG77" i="1"/>
  <c r="AH77" i="1" s="1"/>
  <c r="AE78" i="1"/>
  <c r="AG78" i="1"/>
  <c r="AH78" i="1" s="1"/>
  <c r="AE79" i="1"/>
  <c r="AG79" i="1"/>
  <c r="AH79" i="1" s="1"/>
  <c r="AE80" i="1"/>
  <c r="AG80" i="1"/>
  <c r="AH80" i="1" s="1"/>
  <c r="L81" i="1"/>
  <c r="AE81" i="1"/>
  <c r="AG81" i="1"/>
  <c r="AH81" i="1" s="1"/>
  <c r="AE82" i="1"/>
  <c r="AG82" i="1"/>
  <c r="AH82" i="1" s="1"/>
  <c r="AE83" i="1"/>
  <c r="AG83" i="1"/>
  <c r="AH83" i="1" s="1"/>
  <c r="AE84" i="1"/>
  <c r="AG84" i="1"/>
  <c r="AH84" i="1" s="1"/>
  <c r="AE85" i="1"/>
  <c r="AH85" i="1"/>
  <c r="AE86" i="1"/>
  <c r="AH86" i="1"/>
  <c r="AE87" i="1"/>
  <c r="AG87" i="1"/>
  <c r="AH87" i="1" s="1"/>
  <c r="AE88" i="1"/>
  <c r="AH88" i="1"/>
  <c r="AE89" i="1"/>
  <c r="AG89" i="1"/>
  <c r="AH89" i="1" s="1"/>
  <c r="AE90" i="1"/>
  <c r="AG90" i="1"/>
  <c r="AH90" i="1" s="1"/>
  <c r="AE91" i="1"/>
  <c r="AH91" i="1"/>
  <c r="AE92" i="1"/>
  <c r="AG92" i="1"/>
  <c r="AH92" i="1" s="1"/>
  <c r="AE93" i="1"/>
  <c r="AG93" i="1"/>
  <c r="AH93" i="1" s="1"/>
  <c r="AE94" i="1"/>
  <c r="AG94" i="1"/>
  <c r="AH94" i="1" s="1"/>
  <c r="AE95" i="1"/>
  <c r="AG95" i="1"/>
  <c r="AH95" i="1" s="1"/>
  <c r="AE96" i="1"/>
  <c r="AG96" i="1"/>
  <c r="AH96" i="1" s="1"/>
  <c r="AE97" i="1"/>
  <c r="AH97" i="1"/>
  <c r="AE98" i="1"/>
  <c r="AH98" i="1"/>
  <c r="AE99" i="1"/>
  <c r="AG99" i="1"/>
  <c r="AH99" i="1" s="1"/>
  <c r="AE100" i="1"/>
  <c r="AH100" i="1"/>
  <c r="AE101" i="1"/>
  <c r="AH101" i="1"/>
  <c r="AE102" i="1"/>
  <c r="AG102" i="1"/>
  <c r="AH102" i="1" s="1"/>
  <c r="AE103" i="1"/>
  <c r="AH103" i="1"/>
  <c r="AE104" i="1"/>
  <c r="AH104" i="1"/>
  <c r="AE105" i="1"/>
  <c r="AH105" i="1"/>
  <c r="AE106" i="1"/>
  <c r="AH106" i="1"/>
  <c r="AE107" i="1"/>
  <c r="AH107" i="1"/>
  <c r="AE108" i="1"/>
  <c r="AH108" i="1"/>
  <c r="AE109" i="1"/>
  <c r="AH109" i="1"/>
  <c r="AE110" i="1"/>
  <c r="AH110" i="1"/>
  <c r="AE111" i="1"/>
  <c r="AH111" i="1"/>
  <c r="AE112" i="1"/>
  <c r="AG112" i="1"/>
  <c r="AH112" i="1" s="1"/>
  <c r="AE113" i="1"/>
  <c r="AH113" i="1"/>
  <c r="AE114" i="1"/>
  <c r="AH114" i="1"/>
  <c r="AE115" i="1"/>
  <c r="AH115" i="1"/>
  <c r="AE116" i="1"/>
  <c r="AH116" i="1"/>
  <c r="AE117" i="1"/>
  <c r="AH117" i="1"/>
  <c r="AE118" i="1"/>
  <c r="AH118" i="1"/>
  <c r="AE119" i="1"/>
  <c r="AG119" i="1"/>
  <c r="AH119" i="1" s="1"/>
  <c r="AE120" i="1"/>
  <c r="AG120" i="1"/>
  <c r="AH120" i="1" s="1"/>
  <c r="AE121" i="1"/>
  <c r="AG121" i="1"/>
  <c r="AH121" i="1" s="1"/>
  <c r="AE122" i="1"/>
  <c r="AH122" i="1"/>
  <c r="AE123" i="1"/>
  <c r="AG123" i="1"/>
  <c r="AH123" i="1" s="1"/>
  <c r="AE124" i="1"/>
  <c r="AG124" i="1"/>
  <c r="AH124" i="1" s="1"/>
  <c r="AE125" i="1"/>
  <c r="AH125" i="1"/>
  <c r="AE126" i="1"/>
  <c r="AH126" i="1"/>
  <c r="AE127" i="1"/>
  <c r="AH127" i="1"/>
  <c r="AE128" i="1"/>
  <c r="AG128" i="1"/>
  <c r="AH128" i="1" s="1"/>
  <c r="AE129" i="1"/>
  <c r="AH129" i="1"/>
  <c r="AE130" i="1"/>
  <c r="AH130" i="1"/>
  <c r="AE131" i="1"/>
  <c r="AH131" i="1"/>
  <c r="AE132" i="1"/>
  <c r="AH132" i="1"/>
  <c r="AE133" i="1"/>
  <c r="AG133" i="1"/>
  <c r="AH133" i="1" s="1"/>
  <c r="AE134" i="1"/>
  <c r="AG134" i="1"/>
  <c r="AH134" i="1" s="1"/>
  <c r="Q135" i="1"/>
  <c r="A131" i="1" l="1"/>
  <c r="A132" i="1" s="1"/>
  <c r="A133" i="1"/>
  <c r="A134" i="1" s="1"/>
</calcChain>
</file>

<file path=xl/sharedStrings.xml><?xml version="1.0" encoding="utf-8"?>
<sst xmlns="http://schemas.openxmlformats.org/spreadsheetml/2006/main" count="2566" uniqueCount="889">
  <si>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</si>
  <si>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</si>
  <si>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</si>
  <si>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</si>
  <si>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</si>
  <si>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</si>
  <si>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</si>
  <si>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</si>
  <si>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</si>
  <si>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</si>
  <si>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</si>
  <si>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</si>
  <si>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</si>
  <si>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</si>
  <si>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</si>
  <si>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</si>
  <si>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</si>
  <si>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</si>
  <si>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</si>
  <si>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</si>
  <si>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</si>
  <si>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</si>
  <si>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</si>
  <si>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</si>
  <si>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</si>
  <si>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</si>
  <si>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</si>
  <si>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</si>
  <si>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</si>
  <si>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</si>
  <si>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</si>
  <si>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</si>
  <si>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</si>
  <si>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</si>
  <si>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</si>
  <si>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</si>
  <si>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</si>
  <si>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</si>
  <si>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</si>
  <si>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</si>
  <si>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</si>
  <si>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33.50.41.00</t>
  </si>
  <si>
    <t>1 RP</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</si>
  <si>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</si>
  <si>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</si>
  <si>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</si>
  <si>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</si>
  <si>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</si>
  <si>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MENOR PREÇO</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</si>
  <si>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</si>
  <si>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</si>
  <si>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</si>
  <si>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</si>
  <si>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</si>
  <si>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</si>
  <si>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</si>
  <si>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</si>
  <si>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</si>
  <si>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</si>
  <si>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</si>
  <si>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33.90.30.00</t>
  </si>
  <si>
    <t>DOE 12.367 de 17/08/2018</t>
  </si>
  <si>
    <t>29.879.090/0001-14</t>
  </si>
  <si>
    <t>C. S. GONGALEZ</t>
  </si>
  <si>
    <t>D021/2018</t>
  </si>
  <si>
    <t>Aquisição de 80 Placas de Eucatex com colméia
de papelão revestida com melamínico, medindo 2,10 x 1,20m, para ambiente interno;
18 Portas de Eucatex com colméia de papelão revestida com melamínico, medindo
2,10 x 0,80m, para ambiente interno; 200 Guias metálicas, medindo 3m; 200 Travessas
metálicas, medindo 3m, para atender as necessidades da Secretaria Municipal de
Agricultura e Floresta – SAFRA</t>
  </si>
  <si>
    <t>COMPRA DIRETA</t>
  </si>
  <si>
    <t>DISPENSA 020/2018</t>
  </si>
  <si>
    <t>30.129.673/0001-07</t>
  </si>
  <si>
    <t>GOLDEN PUBLICIDADE EIRELI</t>
  </si>
  <si>
    <t>D020/2018</t>
  </si>
  <si>
    <t>aquisição de 33.375 (trinta e três mil e trezentos e setenta e cinco) Lâminas para rótulos</t>
  </si>
  <si>
    <t xml:space="preserve">84.308..337/0001-50 </t>
  </si>
  <si>
    <t>M. A. M. LIMA - ME</t>
  </si>
  <si>
    <t>D019/2018</t>
  </si>
  <si>
    <t>AQUISIÇÃO DE MATERIAIS CONSUMO - JALECO, BONÉ E CAMISETA” QUE VISA ATENDER AS NECESSIDADES DA SAFRA</t>
  </si>
  <si>
    <t>DISPENSA 019/2018</t>
  </si>
  <si>
    <t>DOE 12.369 de 21/08/2018</t>
  </si>
  <si>
    <t>29.139.913/0001-74</t>
  </si>
  <si>
    <t>MEGA EMBALAGENS EIRELI</t>
  </si>
  <si>
    <t>D018/2018</t>
  </si>
  <si>
    <t xml:space="preserve">EMBALAGENS PLÁSTICAS MEDINDO 10x15CM </t>
  </si>
  <si>
    <t>DISPENSA 018/2018</t>
  </si>
  <si>
    <t>44.90.52.00           E           33.90.30.00</t>
  </si>
  <si>
    <t>DOE 12.371 de 23/08/2018</t>
  </si>
  <si>
    <t>04.565.289/0032-43</t>
  </si>
  <si>
    <t>BENCHIMOL, IRMÃO &amp; CIA LTDA</t>
  </si>
  <si>
    <t>D017/2018</t>
  </si>
  <si>
    <t>AQUISIÇÃO DE 01 (uma)  GELADEIRA, 02 (duas) CAMAS BOX DE SOLTEIRO (CONJUGADO) E 02 (DUAS) CADEIRAS SECRETÁRIA, PARA ATENDER AS NECESSIDADES DA SECRETARIA MUNICIPAL DE AGRICULTURA E FLORESTA - SAFRA.</t>
  </si>
  <si>
    <t>DISPENSA 017/2018</t>
  </si>
  <si>
    <t>44.90.52.00</t>
  </si>
  <si>
    <t>04.108.775/0001-36</t>
  </si>
  <si>
    <t>TECMAQ LTDA</t>
  </si>
  <si>
    <t>D016/2018</t>
  </si>
  <si>
    <t>AQUISIÇÃO DE CADEIRAS PLÁSTICAS CONJUGADA (03 LUGARES), PARA ATENDER AS NECESSIDADES DA SAFRA</t>
  </si>
  <si>
    <t>DISPENSA 016/2018</t>
  </si>
  <si>
    <t>DOE 12.358 de 03/08/2018</t>
  </si>
  <si>
    <t xml:space="preserve">28.472.036/0001-97 </t>
  </si>
  <si>
    <t>M. V. P IMPORTAÇÃO E EXPORTAÇÃO LTDA</t>
  </si>
  <si>
    <t>D015/2018</t>
  </si>
  <si>
    <t>DOE 12.355 de 31/07/2018</t>
  </si>
  <si>
    <t>AQUISIÇÃO DE BALANÇA DIGITAL ELETRÔNICA DE 15 KG, QUE VISA ATENDER AS NECESSIDADES DA SECRETARIA MUNICIPAL DE AGRICULTURA E FLORESTA - SAFRA</t>
  </si>
  <si>
    <t>DISPENSA 015/2018</t>
  </si>
  <si>
    <t>33.90.30.36</t>
  </si>
  <si>
    <t>DOE 12.357 de 02/08/2018</t>
  </si>
  <si>
    <t>902.155.672-34</t>
  </si>
  <si>
    <t>MEIRE PEREIRA MATEUS LYMA</t>
  </si>
  <si>
    <t>D014/2018</t>
  </si>
  <si>
    <t>DOE 12.354 de 30/07/2018</t>
  </si>
  <si>
    <t>Diagnostico da comercialização e da qualidade dos produtos hortifrútis importados (tomate, cebola, cenoura, beterraba, repolho, pimentão, couve flor e brócolis) praticados pelos principais varejistas e atacadistas, bem como o preço e a aceitabilidade pelos consumidores no Município de Rio Branco, para atender as necessidades da Secretaria Municipal de Agricultura e Floresta - SAFRA</t>
  </si>
  <si>
    <t>DISPENSA 014/2018</t>
  </si>
  <si>
    <t>33.90.36.00</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</si>
  <si>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</si>
  <si>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</si>
  <si>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</si>
  <si>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</si>
  <si>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</si>
  <si>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DISPENSA 013/2018</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</si>
  <si>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</si>
  <si>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</si>
  <si>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</si>
  <si>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</si>
  <si>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</si>
  <si>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</si>
  <si>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</si>
  <si>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</si>
  <si>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</si>
  <si>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</si>
  <si>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</si>
  <si>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</si>
  <si>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</si>
  <si>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</si>
  <si>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</si>
  <si>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</si>
  <si>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</si>
  <si>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</si>
  <si>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</si>
  <si>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</si>
  <si>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</si>
  <si>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</si>
  <si>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</si>
  <si>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</si>
  <si>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</si>
  <si>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</si>
  <si>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</si>
  <si>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</si>
  <si>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</si>
  <si>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</si>
  <si>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</si>
  <si>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</si>
  <si>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</si>
  <si>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</si>
  <si>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</si>
  <si>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</si>
  <si>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</si>
  <si>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</si>
  <si>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</si>
  <si>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</si>
  <si>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</si>
  <si>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</si>
  <si>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</si>
  <si>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</si>
  <si>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</si>
  <si>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</si>
  <si>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</si>
  <si>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</si>
  <si>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</si>
  <si>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</si>
  <si>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</si>
  <si>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</si>
  <si>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</si>
  <si>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</si>
  <si>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</si>
  <si>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</si>
  <si>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</si>
  <si>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</si>
  <si>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</si>
  <si>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</si>
  <si>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</si>
  <si>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</si>
  <si>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</si>
  <si>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</si>
  <si>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</si>
  <si>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</si>
  <si>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</si>
  <si>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</si>
  <si>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</si>
  <si>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</si>
  <si>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</si>
  <si>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</si>
  <si>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</si>
  <si>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</si>
  <si>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</si>
  <si>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</si>
  <si>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</si>
  <si>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</si>
  <si>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</si>
  <si>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</si>
  <si>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CONV./ RP</t>
  </si>
  <si>
    <t>08.830.492/0001-54</t>
  </si>
  <si>
    <t>M. A. P. DOS SANTOS</t>
  </si>
  <si>
    <t>068/2018</t>
  </si>
  <si>
    <t>DOE 12.347 de 19/07/2018</t>
  </si>
  <si>
    <t xml:space="preserve">AQUISIÇÃO DE 05 GRADES DE 14 DISCOS, DE 18' </t>
  </si>
  <si>
    <t>PREGÃO ELETRÔNIC</t>
  </si>
  <si>
    <t>DOE 12.402 de 05/10/2018</t>
  </si>
  <si>
    <t>04.043.451/0001-67</t>
  </si>
  <si>
    <t>MOTORAUTO</t>
  </si>
  <si>
    <t>067/2018</t>
  </si>
  <si>
    <t>AQUISIÇÃO DE 01 TRATOR DE 150 cv E 02 TRATORES DE 85 CV</t>
  </si>
  <si>
    <t>PREGÃO ELETRÔNICO</t>
  </si>
  <si>
    <t xml:space="preserve">PREGÃO ELETRÔNICO Nº 008/2018 – CEL/PMRB </t>
  </si>
  <si>
    <t xml:space="preserve">PROCESSO ADMINISTRATIVO Nº 200/2018 </t>
  </si>
  <si>
    <t>DOE 12.400 de 03/10/2018</t>
  </si>
  <si>
    <t>08.319.662/0001-30</t>
  </si>
  <si>
    <t>ALFA EMPREEDIMENTOS LTDA- ME</t>
  </si>
  <si>
    <t>066/2018</t>
  </si>
  <si>
    <t>DOE 12.227 de 25/01/2018</t>
  </si>
  <si>
    <t>LOCAÇÃO DE TRATOR</t>
  </si>
  <si>
    <t xml:space="preserve">PREGÃO PRESENCIAL </t>
  </si>
  <si>
    <t>SRP N°. 018/2018/CEL</t>
  </si>
  <si>
    <t>PROCESSO ADMINISTRATIVO  N°. 018/2018</t>
  </si>
  <si>
    <t>065/2018</t>
  </si>
  <si>
    <t>LOCAÇÃO DE TRATOR AGRÍCOLA, TRAÇADP COM GRADE HIDRÁULICA, POTÊNCIA DE 50 HP A 75 HP.</t>
  </si>
  <si>
    <t xml:space="preserve">CONTRATO CANCELADO - TERMO DE DISTRATO PUBLICADO EM </t>
  </si>
  <si>
    <t>DOE Nº 12.299 de 09/05/2018</t>
  </si>
  <si>
    <t>SECRETARIA DE ESTADO DE SAÚDE - SESACRE</t>
  </si>
  <si>
    <t>117/2018</t>
  </si>
  <si>
    <t>DOE 12.366 de 16/08/2018</t>
  </si>
  <si>
    <t>11.001.135/0001-98</t>
  </si>
  <si>
    <t>M &amp; R DISTRIBUIDORA</t>
  </si>
  <si>
    <t>064/2018</t>
  </si>
  <si>
    <t>DOE 12.236 de 06/02/2018</t>
  </si>
  <si>
    <t>AQUISIÇÃO DE MATERIAL DE LIMPEZA PARA ATENDER AS NECESSIDADES DA SAFRA</t>
  </si>
  <si>
    <t>PREGÃO PRESENCIAL</t>
  </si>
  <si>
    <t>SRP  Nº 042/2018 – CEL/PMRB</t>
  </si>
  <si>
    <t>PROCESSO ADMINISTRATIVO Nº 0026976-3/2017</t>
  </si>
  <si>
    <t>33.90.39.00           E              33.90.30.33</t>
  </si>
  <si>
    <t>DOE 12.359 de 07/08/2018</t>
  </si>
  <si>
    <t>10.215.697/0001 -71</t>
  </si>
  <si>
    <t>M. J. JÚNIOR LTDA</t>
  </si>
  <si>
    <t>063/2018</t>
  </si>
  <si>
    <t>DOE 12.340 de 10/07/2018</t>
  </si>
  <si>
    <t>CONTRATAÇÃO DE EMPRESA ESPECIALIZADA EM SERVIÇOS DE FEIXES DE MOLAS E SUSPENSÃO COM TROCA DE PEÇAS PARA RECUPERAÇÃO E CONSERVAÇÃO DE DA FROTA DE VEÍCULOS DA SAFRA</t>
  </si>
  <si>
    <t>SRP  Nº 073/2018 – CEL/PMRB</t>
  </si>
  <si>
    <t>PROCESSO ADMINISTRATIVO Nº 191/2018</t>
  </si>
  <si>
    <t>03.552.842/0001-44</t>
  </si>
  <si>
    <t>CASA DA LAVOURA</t>
  </si>
  <si>
    <t>062/2018</t>
  </si>
  <si>
    <t>DOE 12.321 de 11/06/2018</t>
  </si>
  <si>
    <t>AQUISIÇÃO DE 05 GRADES ARADORAS</t>
  </si>
  <si>
    <t>PREGÃO ELETRÔNICO Nº 006/2018 – CEL/PMRB</t>
  </si>
  <si>
    <t>PROCESSO ADMINISTRATIVO Nº 165/201 8</t>
  </si>
  <si>
    <t>DOE 12.351 de 25/07/2018</t>
  </si>
  <si>
    <t xml:space="preserve">05.146.814/0001-52 </t>
  </si>
  <si>
    <t>D. L. RAMOS – ME</t>
  </si>
  <si>
    <t>061/2018</t>
  </si>
  <si>
    <t>DOE 12.322 de 12/06/2018</t>
  </si>
  <si>
    <t>AQUISIÇÃO DE 02 GRADES ARADORAS</t>
  </si>
  <si>
    <t>PREGÃO ELETRÔNICO Nº 007/2018 – CEL/PMRB</t>
  </si>
  <si>
    <t>PROCESSO ADMINISTRATIVO Nº 166/201 8</t>
  </si>
  <si>
    <t>DOE Nº 12.291 de 26/04/2018</t>
  </si>
  <si>
    <t>SECRETARIA MUNICIPAL DE CIDADANIA E ASSISTÊNCIA SOCIAL - SEMCAS</t>
  </si>
  <si>
    <t>010/2018</t>
  </si>
  <si>
    <t>DOE 12.343 de 13/07/2018</t>
  </si>
  <si>
    <t>10.569.175/0001-78</t>
  </si>
  <si>
    <t>M. J. SILVA FERNANDES - ME</t>
  </si>
  <si>
    <t>060/2018</t>
  </si>
  <si>
    <t>AQUISIÇÃO DE MATERIAL DE CONSUMO (ÁGUA MINERAL)</t>
  </si>
  <si>
    <t>SRP  Nº 043/2018 – CEL/PMRB</t>
  </si>
  <si>
    <t>PROCESSO ADMINISTRATIVO Nº 086/201 8</t>
  </si>
  <si>
    <t>0.912.492/0001 -45</t>
  </si>
  <si>
    <t>AREAL PANORAMA LTDA</t>
  </si>
  <si>
    <t>059/2018</t>
  </si>
  <si>
    <t>LOCAÇÃO DE 01 MOTONIVELADORA DE 120HP a 140HP</t>
  </si>
  <si>
    <t>SRP  Nº 018/2018 – CEL/PMRB</t>
  </si>
  <si>
    <t>PROCESSO ADMINISTRATIVO Nº 018/201 8</t>
  </si>
  <si>
    <t>839834/ DPCN/2016</t>
  </si>
  <si>
    <t>DOE 12.352 de 25/07/2018</t>
  </si>
  <si>
    <t>14.050.075/0001-91</t>
  </si>
  <si>
    <t>COMERCIAL USUAL EIRELI - EPP</t>
  </si>
  <si>
    <t>058/2018</t>
  </si>
  <si>
    <t>DOE 12.302 de 14/05/2018</t>
  </si>
  <si>
    <t>AQUISIÇÃO DE 03 GRADES ARADORAS E 02 GRADES NIVELADORAS</t>
  </si>
  <si>
    <t>DOE 12.341 de 11/07/2018</t>
  </si>
  <si>
    <t>MOTORAUTO VEÍCULOS E MÁQUINAS LTDA</t>
  </si>
  <si>
    <t>057/2018</t>
  </si>
  <si>
    <t>AQUISIÇÃO DE TRATOR AGRÍCOLA DE NO MÍNIMO 50 CV</t>
  </si>
  <si>
    <t>PREGÃO ELETRÔNICO Nº 005/2018</t>
  </si>
  <si>
    <t>PROCESSO ADMINISTRATIVO Nº 124/201 8</t>
  </si>
  <si>
    <t>DOE Nº 12.328  de 21/06/2018</t>
  </si>
  <si>
    <t>08.319.662/0001 -30</t>
  </si>
  <si>
    <t>056/2018</t>
  </si>
  <si>
    <t>LOCAÇÃO DE 01 TRATOR DE ESTEIRA</t>
  </si>
  <si>
    <t>DOE Nº 12.135 de 11/09/2017</t>
  </si>
  <si>
    <t>159/2017</t>
  </si>
  <si>
    <t>DOE Nº 12.324  de 14/06/2018</t>
  </si>
  <si>
    <t>04.758.482/0001-02</t>
  </si>
  <si>
    <t>E. DE AGUAIR FROTA EIRELI</t>
  </si>
  <si>
    <t>055/2018</t>
  </si>
  <si>
    <t>DOU 61 de 29/03/2017</t>
  </si>
  <si>
    <t>DEDETIZAÇÃO Contratação de empresa para prestação de
serviços de esgotamento e limpeza de fossas e caixas de gordura, limpeza de caixas
d’águas, cisternas e redes de esgoto, dedetização, descupinização e desratização,
para atender as necessidades atender as necessidades dos mercados municipais,
CEASA e Secretaria Municipal de Agricultura e Floresta - SAFRA</t>
  </si>
  <si>
    <t>SRP N° 543/2016</t>
  </si>
  <si>
    <t>PROCESSO ADMINISTRATIVO Nº 0007031/2016</t>
  </si>
  <si>
    <t>DOE Nº 12.286 de 20/04//2018</t>
  </si>
  <si>
    <t>INSTITUTO DE ADMINISTRAÇÃO PENITENCIÁRIO DO ACRE - IAPEN</t>
  </si>
  <si>
    <t>014/2018</t>
  </si>
  <si>
    <t>054/2018</t>
  </si>
  <si>
    <t>DOE 12.256 de 08/03/2018</t>
  </si>
  <si>
    <t xml:space="preserve">Constitui objeto deste Contrato a aquisição de material de consumo, para atender as demandas da Secretaria Municipal de Agricultura e Floresta – SAFRA. </t>
  </si>
  <si>
    <t>SRP N° 088/2018</t>
  </si>
  <si>
    <t>PROCESSO ADMINISTRATIVO Nº 631/2017</t>
  </si>
  <si>
    <t>836256/ DPCN/2016</t>
  </si>
  <si>
    <t>DOE Nº 12.323  de 13/06/2018</t>
  </si>
  <si>
    <t>053/2018</t>
  </si>
  <si>
    <t>AQUISIÇÃO DE TRATOR AGRÍOCOLA DE PNEUS</t>
  </si>
  <si>
    <t>PREGÃO ELETRÔNICO Nº 003/2018</t>
  </si>
  <si>
    <t>PROCESSO ADMINISTRATIVO Nº 0115/201 8</t>
  </si>
  <si>
    <t>819188/2016/ MAPA/CAIXA</t>
  </si>
  <si>
    <t>DOE Nº 12.317  de 05/06/2018</t>
  </si>
  <si>
    <t>052/2018</t>
  </si>
  <si>
    <t xml:space="preserve">AQUISIÇÃO DE MANGUEIRA PRETA DE 3/4'; CAIXAS D'ÁGUA (PLÁSTICA), CABO PARA ENERGIA ELETRICA, DUPLEX, MONOFÁSICO.
</t>
  </si>
  <si>
    <t>PREGÃO ELETRÔNICO Nº 004/2018</t>
  </si>
  <si>
    <t>PROCESSO ADMINISTRATIVO Nº 0114/201 8</t>
  </si>
  <si>
    <t>DOE Nº 12.314  de 30/05/2018</t>
  </si>
  <si>
    <t>525.391.212-68</t>
  </si>
  <si>
    <t>MICHELLE BRASIL SANTOS</t>
  </si>
  <si>
    <t>051/2018</t>
  </si>
  <si>
    <t>DOE 12.235 de 05/02/2018</t>
  </si>
  <si>
    <t>LOCAÇÃO DE 01 CAMINHÃO PIPA TOCO</t>
  </si>
  <si>
    <t>SRP  Nº 026/2018 – CEL/PMRB</t>
  </si>
  <si>
    <t>PROCESSO ADMINISTRATIVO Nº 017/201 8</t>
  </si>
  <si>
    <t>DOE Nº 12.305  de 17/05/2018</t>
  </si>
  <si>
    <t>050/2018</t>
  </si>
  <si>
    <t>DOE Nº 12.280 de 12/04/2018</t>
  </si>
  <si>
    <t>05.146.814/0001 -52</t>
  </si>
  <si>
    <t>049/2018</t>
  </si>
  <si>
    <t>DOE 12.252 de 02/03/2018</t>
  </si>
  <si>
    <t>AQUISIÇÃO DE MANGUEIRA PRETA, DE 1' (TARJA AMARELA), ROLO DE 100M.</t>
  </si>
  <si>
    <t>DOE Nº 12.281 de 13/04/2018</t>
  </si>
  <si>
    <t>24.675.947/0001 -39</t>
  </si>
  <si>
    <t>CONTEMIX COMÉRCIO RJ DE
EQUIPAMENTOS EIRELI</t>
  </si>
  <si>
    <t>048/2018</t>
  </si>
  <si>
    <t>AQUISIÇÃO DE LONA PLÁSTICA TRASPARENTE DE DE 150 MICRAS, COM TRATAMENTO UV, MEDINDO 6 x100 M, PARA CULTIVO PROTEGIDO.</t>
  </si>
  <si>
    <t>DOE Nº 12.281 de 13/05/2018</t>
  </si>
  <si>
    <t>03.874.953/0001 -77</t>
  </si>
  <si>
    <t>SIERDOVSKI &amp; SIERDOVSKI LTDA</t>
  </si>
  <si>
    <t>047/2018</t>
  </si>
  <si>
    <t>AQUISIÇÃO DE TELA SOMBRITE, 50% DE SOMBRA, ROLO MEDINDO, NO MÍNIMO, 6Mx100M.</t>
  </si>
  <si>
    <t>PREGÃO ELETRÔNICO  Nº 001/2018 – CEL/PMRB</t>
  </si>
  <si>
    <t>PROCESSO ADMINISTRATIVO Nº 059/201 8</t>
  </si>
  <si>
    <t>DOE Nº 12.276 de 09/04/2018</t>
  </si>
  <si>
    <t>10.912.492/0001 -45</t>
  </si>
  <si>
    <t>046/2018</t>
  </si>
  <si>
    <t>CONTRATAÇÃO DE SERVIÇOS DE EQUIPAMENTOS E VEÍCULOS DE CARGA (ROLO CA-25, POTÊNCIA MÍNIMA DE 95 HP)</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</si>
  <si>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</si>
  <si>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</si>
  <si>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</si>
  <si>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</si>
  <si>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</si>
  <si>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</si>
  <si>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</si>
  <si>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</si>
  <si>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</si>
  <si>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</si>
  <si>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</si>
  <si>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</si>
  <si>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</si>
  <si>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</si>
  <si>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</si>
  <si>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</si>
  <si>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</si>
  <si>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</si>
  <si>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</si>
  <si>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</si>
  <si>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</si>
  <si>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</si>
  <si>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</si>
  <si>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</si>
  <si>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</si>
  <si>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DOE Nº 12.020 de 27/03/2017</t>
  </si>
  <si>
    <t>EMPRESA MUNICIPAL DE URBANIZAÇÃO DE RIO BRANCO - EMURB</t>
  </si>
  <si>
    <t>039/2017</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</si>
  <si>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</si>
  <si>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</si>
  <si>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</si>
  <si>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</si>
  <si>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</si>
  <si>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</si>
  <si>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</si>
  <si>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</si>
  <si>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</si>
  <si>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</si>
  <si>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</si>
  <si>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</si>
  <si>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</si>
  <si>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</si>
  <si>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</si>
  <si>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</si>
  <si>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</si>
  <si>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</si>
  <si>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</si>
  <si>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</si>
  <si>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</si>
  <si>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</si>
  <si>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</si>
  <si>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</si>
  <si>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SRP N° 028/2018</t>
  </si>
  <si>
    <t>PROCESSO ADMINISTRATIVO Nº. 033/2018 CPL/PMRB</t>
  </si>
  <si>
    <t>19.199.031/0001-41</t>
  </si>
  <si>
    <t>B. CARDOSO ABREU EIRELI - ME</t>
  </si>
  <si>
    <t>036/2018</t>
  </si>
  <si>
    <t>21.214.851/0001-07</t>
  </si>
  <si>
    <t>035/2018</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</si>
  <si>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</si>
  <si>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</si>
  <si>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</si>
  <si>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</si>
  <si>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</si>
  <si>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</si>
  <si>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</si>
  <si>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</si>
  <si>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</si>
  <si>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</si>
  <si>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</si>
  <si>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</si>
  <si>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</si>
  <si>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</si>
  <si>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</si>
  <si>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</si>
  <si>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</si>
  <si>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</si>
  <si>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</si>
  <si>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</si>
  <si>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</si>
  <si>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</si>
  <si>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</si>
  <si>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</si>
  <si>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</si>
  <si>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</si>
  <si>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</si>
  <si>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</si>
  <si>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</si>
  <si>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</si>
  <si>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</si>
  <si>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</si>
  <si>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</si>
  <si>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</si>
  <si>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</si>
  <si>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</si>
  <si>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</si>
  <si>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</si>
  <si>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</si>
  <si>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</si>
  <si>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</si>
  <si>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</si>
  <si>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</si>
  <si>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</si>
  <si>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</si>
  <si>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</si>
  <si>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DOE nº 12.286 de 20/04/2018</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</si>
  <si>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</si>
  <si>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</si>
  <si>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</si>
  <si>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</si>
  <si>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</si>
  <si>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</si>
  <si>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</si>
  <si>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</si>
  <si>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</si>
  <si>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</si>
  <si>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</si>
  <si>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</si>
  <si>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</si>
  <si>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</si>
  <si>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</si>
  <si>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</si>
  <si>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</si>
  <si>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</si>
  <si>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</si>
  <si>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</si>
  <si>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</si>
  <si>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</si>
  <si>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</si>
  <si>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</si>
  <si>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</si>
  <si>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</si>
  <si>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</si>
  <si>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</si>
  <si>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</si>
  <si>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</si>
  <si>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</si>
  <si>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 LTDA - ME</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</si>
  <si>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</si>
  <si>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</si>
  <si>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</si>
  <si>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</si>
  <si>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</si>
  <si>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XXXX</t>
  </si>
  <si>
    <t>DOU nº  05 de 08/01/2018</t>
  </si>
  <si>
    <t>INSTITUTO FEDERAL DE EDUCAÇÃO,
CIÊNCIA E TECNOLOGIA DO ACRE</t>
  </si>
  <si>
    <t>112/2017</t>
  </si>
  <si>
    <t>DOE nº 12.256 de 08/03/2018</t>
  </si>
  <si>
    <t>13.693.476/0001-05</t>
  </si>
  <si>
    <t>SANDRO DE FRANÇA PEREIRA - ME</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</si>
  <si>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</si>
  <si>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</si>
  <si>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</si>
  <si>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</si>
  <si>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</si>
  <si>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</si>
  <si>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</si>
  <si>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</si>
  <si>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</si>
  <si>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</si>
  <si>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</si>
  <si>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</si>
  <si>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</si>
  <si>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</si>
  <si>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</si>
  <si>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</si>
  <si>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</si>
  <si>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</si>
  <si>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</si>
  <si>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</si>
  <si>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</si>
  <si>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</si>
  <si>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</si>
  <si>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</si>
  <si>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</si>
  <si>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</si>
  <si>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</si>
  <si>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</si>
  <si>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</si>
  <si>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</si>
  <si>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</si>
  <si>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</si>
  <si>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</si>
  <si>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</si>
  <si>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</si>
  <si>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</si>
  <si>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</si>
  <si>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</si>
  <si>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</si>
  <si>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</si>
  <si>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</si>
  <si>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</si>
  <si>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</si>
  <si>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</si>
  <si>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</si>
  <si>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</si>
  <si>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</si>
  <si>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</si>
  <si>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</si>
  <si>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</si>
  <si>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</si>
  <si>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</si>
  <si>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</si>
  <si>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</si>
  <si>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</si>
  <si>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</si>
  <si>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</si>
  <si>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</si>
  <si>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</si>
  <si>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</si>
  <si>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</si>
  <si>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</si>
  <si>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</si>
  <si>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</si>
  <si>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</si>
  <si>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</si>
  <si>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</si>
  <si>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</si>
  <si>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</si>
  <si>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</si>
  <si>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</si>
  <si>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</si>
  <si>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</si>
  <si>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</si>
  <si>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</si>
  <si>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</si>
  <si>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</si>
  <si>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</si>
  <si>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</si>
  <si>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</si>
  <si>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</si>
  <si>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</si>
  <si>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</si>
  <si>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</si>
  <si>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</si>
  <si>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</si>
  <si>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</si>
  <si>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</si>
  <si>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</si>
  <si>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</si>
  <si>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</si>
  <si>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</si>
  <si>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</si>
  <si>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</si>
  <si>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</si>
  <si>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</si>
  <si>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</si>
  <si>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</si>
  <si>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</si>
  <si>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</si>
  <si>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</si>
  <si>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</si>
  <si>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</si>
  <si>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</si>
  <si>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</si>
  <si>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</si>
  <si>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</si>
  <si>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</si>
  <si>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</si>
  <si>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</si>
  <si>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</si>
  <si>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</si>
  <si>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</si>
  <si>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</si>
  <si>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</si>
  <si>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</si>
  <si>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</si>
  <si>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</si>
  <si>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</si>
  <si>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</si>
  <si>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</si>
  <si>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</si>
  <si>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</si>
  <si>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</si>
  <si>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</si>
  <si>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</si>
  <si>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</si>
  <si>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</si>
  <si>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</si>
  <si>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</si>
  <si>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</si>
  <si>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</si>
  <si>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</si>
  <si>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</si>
  <si>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</si>
  <si>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</si>
  <si>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</si>
  <si>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</si>
  <si>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</si>
  <si>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</si>
  <si>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</si>
  <si>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</si>
  <si>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</si>
  <si>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</si>
  <si>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</si>
  <si>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</si>
  <si>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</si>
  <si>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</si>
  <si>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</si>
  <si>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</si>
  <si>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</si>
  <si>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</si>
  <si>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</si>
  <si>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</si>
  <si>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</si>
  <si>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</si>
  <si>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</si>
  <si>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</si>
  <si>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</si>
  <si>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</si>
  <si>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</si>
  <si>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</si>
  <si>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</si>
  <si>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</si>
  <si>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</si>
  <si>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</si>
  <si>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</si>
  <si>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</si>
  <si>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</si>
  <si>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</si>
  <si>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</si>
  <si>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</si>
  <si>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</si>
  <si>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</si>
  <si>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</si>
  <si>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</si>
  <si>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</si>
  <si>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</si>
  <si>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</si>
  <si>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</si>
  <si>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</si>
  <si>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</si>
  <si>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</si>
  <si>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</si>
  <si>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</si>
  <si>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</si>
  <si>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</si>
  <si>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</si>
  <si>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</si>
  <si>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</si>
  <si>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</si>
  <si>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</si>
  <si>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</si>
  <si>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</si>
  <si>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</si>
  <si>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</si>
  <si>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</si>
  <si>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</si>
  <si>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</si>
  <si>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</si>
  <si>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</si>
  <si>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</si>
  <si>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</si>
  <si>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</si>
  <si>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</si>
  <si>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</si>
  <si>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</si>
  <si>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</si>
  <si>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</si>
  <si>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</si>
  <si>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DOE nº  12.325 de 18/06/2018</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</si>
  <si>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</si>
  <si>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</si>
  <si>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</si>
  <si>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</si>
  <si>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</si>
  <si>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</si>
  <si>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</si>
  <si>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</si>
  <si>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</si>
  <si>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TERMO ADITIVO REVOGADO. PUBLICAÇÃO DA REVOGAÇÃO EM 23/05/2018, D. O. E. Nº 12.309.</t>
  </si>
  <si>
    <t>DOE nº 11.816 de 01/06/2016</t>
  </si>
  <si>
    <t>Secretaria de Saúde do Acre - SESACRE</t>
  </si>
  <si>
    <t>0251/2016</t>
  </si>
  <si>
    <t>DOE nº  12.299 de 09/05/2018</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</si>
  <si>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</si>
  <si>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</si>
  <si>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</si>
  <si>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</si>
  <si>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</si>
  <si>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</si>
  <si>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</si>
  <si>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</si>
  <si>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</si>
  <si>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</si>
  <si>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</si>
  <si>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</si>
  <si>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</si>
  <si>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</si>
  <si>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</si>
  <si>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</si>
  <si>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</si>
  <si>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</si>
  <si>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</si>
  <si>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</si>
  <si>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</si>
  <si>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</si>
  <si>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</si>
  <si>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</si>
  <si>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</si>
  <si>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</si>
  <si>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</si>
  <si>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</si>
  <si>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</si>
  <si>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</si>
  <si>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</si>
  <si>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</si>
  <si>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</si>
  <si>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</si>
  <si>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</si>
  <si>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</si>
  <si>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</si>
  <si>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</si>
  <si>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</si>
  <si>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</si>
  <si>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</si>
  <si>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</si>
  <si>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</si>
  <si>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</si>
  <si>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</si>
  <si>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</si>
  <si>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</si>
  <si>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</si>
  <si>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</si>
  <si>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</si>
  <si>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</si>
  <si>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</si>
  <si>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</si>
  <si>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</si>
  <si>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</si>
  <si>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</si>
  <si>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</si>
  <si>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</si>
  <si>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</si>
  <si>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</si>
  <si>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</si>
  <si>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</si>
  <si>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</si>
  <si>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</si>
  <si>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</si>
  <si>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</si>
  <si>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</si>
  <si>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</si>
  <si>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</si>
  <si>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</si>
  <si>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</si>
  <si>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</si>
  <si>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</si>
  <si>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</si>
  <si>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</si>
  <si>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</si>
  <si>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</si>
  <si>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</si>
  <si>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</si>
  <si>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</si>
  <si>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</si>
  <si>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</si>
  <si>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</si>
  <si>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</si>
  <si>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</si>
  <si>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</si>
  <si>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</si>
  <si>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</si>
  <si>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</si>
  <si>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</si>
  <si>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</si>
  <si>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</si>
  <si>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</si>
  <si>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</si>
  <si>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</si>
  <si>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</si>
  <si>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</si>
  <si>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</si>
  <si>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</si>
  <si>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</si>
  <si>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</si>
  <si>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</si>
  <si>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</si>
  <si>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</si>
  <si>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</si>
  <si>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</si>
  <si>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</si>
  <si>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</si>
  <si>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</si>
  <si>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</si>
  <si>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</si>
  <si>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</si>
  <si>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</si>
  <si>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</si>
  <si>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</si>
  <si>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</si>
  <si>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</si>
  <si>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</si>
  <si>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</si>
  <si>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</si>
  <si>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</si>
  <si>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</si>
  <si>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</si>
  <si>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</si>
  <si>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</si>
  <si>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</si>
  <si>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</si>
  <si>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</si>
  <si>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</si>
  <si>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</si>
  <si>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</si>
  <si>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</si>
  <si>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</si>
  <si>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</si>
  <si>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</si>
  <si>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</si>
  <si>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</si>
  <si>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</si>
  <si>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</si>
  <si>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</si>
  <si>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</si>
  <si>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</si>
  <si>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</si>
  <si>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</si>
  <si>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r>
      <t>CONTRATAÇÃO DE EMPRESA PARA FORNECIMENTO DE MATERIAL DE CONSUMO, LIMPEZA E HIGIÊNIZAÇÃO (</t>
    </r>
    <r>
      <rPr>
        <b/>
        <sz val="10"/>
        <rFont val="Calibri"/>
        <family val="2"/>
        <scheme val="minor"/>
      </rPr>
      <t>LUVAS PARA PROCEDIMENTOS NÃO CÍRURGICO - TAMANHO 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</si>
  <si>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</si>
  <si>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AÇÚCAR, ÁGUA SANITÁRIA, CAFÉ, COPO DESCARTÁVEL 180ML, COPO DESCARTÁVEL 50ML, FLANELA, LIMPADOR DE USO GERAL, NAFTALINA, REFIL DE BORRACHA PARA RODO, RODO DE 60CM, RODO DE 90CM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</si>
  <si>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BALDE, PANO DE CHÃO, PAPEL TOALHA, REFIL PARA RODO DE 60 E DE 90CM, SACO PLÁSTICO PARA LIXO DE 100, 50, 30 E 15 LITROS</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</si>
  <si>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 GEL, DESINFETANTE BACTERICIDA, LIMPA VIDROS E SABÃO EM PÓ</t>
    </r>
    <r>
      <rPr>
        <sz val="10"/>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</si>
  <si>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0"/>
        <rFont val="Calibri"/>
        <family val="2"/>
        <scheme val="minor"/>
      </rPr>
      <t>BAGUN</t>
    </r>
    <r>
      <rPr>
        <sz val="10"/>
        <rFont val="Calibri"/>
        <family val="2"/>
        <scheme val="minor"/>
      </rPr>
      <t>, MEDINDO 3X3, COM ABAS DE 10CM, COM O OBJETIVO DE ATENDER UM NOVO VISUAL DAS FEIRAS DE BAIRROS PERTENCENTES À SECRETARIA MUNICIPAL DE AGRICULTURA E FLORESTA - SAFRA</t>
    </r>
  </si>
  <si>
    <t xml:space="preserve">PINTO &amp; CIA LTDA </t>
  </si>
  <si>
    <t xml:space="preserve">833039/2016/ MAPA/CAIXA </t>
  </si>
  <si>
    <t xml:space="preserve">837480/2016/ MDA/CAIXA </t>
  </si>
  <si>
    <t xml:space="preserve">827221/2016/ DPCN </t>
  </si>
  <si>
    <r>
      <t>ÓRGÃO/ENTIDADE/FUNDO:</t>
    </r>
    <r>
      <rPr>
        <b/>
        <sz val="11"/>
        <rFont val="Calibri"/>
        <family val="2"/>
        <scheme val="minor"/>
      </rPr>
      <t xml:space="preserve"> Secretaria Municipal de Agricultura e Floresta - SAFRA</t>
    </r>
  </si>
  <si>
    <r>
      <t xml:space="preserve">MÊS/ANO: </t>
    </r>
    <r>
      <rPr>
        <b/>
        <sz val="11"/>
        <rFont val="Calibri"/>
        <family val="2"/>
        <scheme val="minor"/>
      </rPr>
      <t>JANEIRO A SETEMBRO/2018</t>
    </r>
  </si>
  <si>
    <r>
      <t xml:space="preserve">DATA DA ÚLTIMA ATUALIZAÇÃO: </t>
    </r>
    <r>
      <rPr>
        <b/>
        <sz val="11"/>
        <rFont val="Calibri"/>
        <family val="2"/>
        <scheme val="minor"/>
      </rPr>
      <t>08/10/2018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</si>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</sst>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3"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9" fontId="2" fillId="0" borderId="1" xfId="2"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43" fontId="2" fillId="0" borderId="1" xfId="1" applyFont="1" applyFill="1" applyBorder="1" applyAlignment="1">
      <alignment vertical="center" wrapText="1"/>
    </xf>
    <xf numFmtId="14" fontId="2" fillId="0" borderId="1" xfId="0" applyNumberFormat="1" applyFont="1" applyFill="1" applyBorder="1" applyAlignment="1">
      <alignment vertical="center" wrapText="1"/>
    </xf>
    <xf numFmtId="43" fontId="2" fillId="0" borderId="1" xfId="1" applyFont="1" applyFill="1" applyBorder="1" applyAlignment="1">
      <alignment horizontal="right"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9" fontId="2" fillId="0" borderId="0" xfId="2"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43" fontId="2" fillId="0" borderId="0" xfId="1"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center"/>
    </xf>
    <xf numFmtId="43" fontId="4" fillId="0" borderId="0" xfId="0" applyNumberFormat="1"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43" fontId="2" fillId="0" borderId="2" xfId="1" applyFont="1" applyFill="1" applyBorder="1" applyAlignment="1">
      <alignment vertical="center" wrapText="1"/>
    </xf>
    <xf numFmtId="2"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vertical="center" wrapText="1"/>
    </xf>
    <xf numFmtId="3" fontId="2" fillId="0" borderId="2" xfId="0" applyNumberFormat="1" applyFont="1" applyFill="1" applyBorder="1" applyAlignment="1">
      <alignment vertical="center" wrapText="1"/>
    </xf>
    <xf numFmtId="14" fontId="2"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 xfId="0"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Alignment="1">
      <alignment vertical="center"/>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3" fillId="0" borderId="2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vertical="center" wrapText="1"/>
    </xf>
    <xf numFmtId="3" fontId="2" fillId="0" borderId="3" xfId="0" applyNumberFormat="1" applyFont="1" applyFill="1" applyBorder="1" applyAlignment="1">
      <alignment horizontal="center" vertical="center" wrapText="1"/>
    </xf>
    <xf numFmtId="0" fontId="3" fillId="0" borderId="3" xfId="0" applyFont="1" applyFill="1" applyBorder="1" applyAlignment="1">
      <alignmen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wrapText="1"/>
    </xf>
    <xf numFmtId="43" fontId="2" fillId="0" borderId="3" xfId="0" applyNumberFormat="1" applyFont="1" applyFill="1" applyBorder="1" applyAlignment="1">
      <alignment horizontal="right" vertical="center" wrapText="1"/>
    </xf>
    <xf numFmtId="43" fontId="2" fillId="0" borderId="3" xfId="1" applyFont="1" applyFill="1" applyBorder="1" applyAlignment="1">
      <alignment horizontal="center" vertical="center" wrapText="1"/>
    </xf>
    <xf numFmtId="9" fontId="2" fillId="0" borderId="3" xfId="2"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43" fontId="2" fillId="0" borderId="3" xfId="1" applyFont="1" applyFill="1" applyBorder="1" applyAlignment="1">
      <alignment horizontal="right" vertical="center" wrapText="1"/>
    </xf>
    <xf numFmtId="49"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14" fontId="2" fillId="0" borderId="3" xfId="0" applyNumberFormat="1" applyFont="1" applyFill="1" applyBorder="1" applyAlignment="1">
      <alignment horizontal="right" vertical="center" wrapText="1"/>
    </xf>
    <xf numFmtId="2" fontId="2" fillId="0" borderId="3" xfId="0" applyNumberFormat="1" applyFont="1" applyFill="1" applyBorder="1" applyAlignment="1">
      <alignment horizontal="center" vertical="center" wrapText="1"/>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43" fontId="3" fillId="0" borderId="23" xfId="1" applyFont="1" applyFill="1" applyBorder="1" applyAlignment="1">
      <alignment horizontal="right" vertical="center"/>
    </xf>
    <xf numFmtId="14" fontId="2" fillId="0" borderId="23"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9" fontId="2" fillId="0" borderId="23" xfId="2" applyFont="1" applyFill="1" applyBorder="1" applyAlignment="1">
      <alignment horizontal="center" vertical="center" wrapText="1"/>
    </xf>
    <xf numFmtId="2" fontId="3" fillId="0" borderId="23"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2" fontId="2" fillId="0" borderId="23" xfId="0" applyNumberFormat="1" applyFont="1" applyFill="1" applyBorder="1" applyAlignment="1">
      <alignment horizontal="center" vertical="center" wrapText="1"/>
    </xf>
    <xf numFmtId="2" fontId="2" fillId="0" borderId="23" xfId="0" applyNumberFormat="1" applyFont="1" applyFill="1" applyBorder="1" applyAlignment="1">
      <alignment horizontal="right" vertical="center" wrapText="1"/>
    </xf>
    <xf numFmtId="3" fontId="2" fillId="0" borderId="23" xfId="0" applyNumberFormat="1" applyFont="1" applyFill="1" applyBorder="1" applyAlignment="1">
      <alignment horizontal="center" vertical="center" wrapText="1"/>
    </xf>
    <xf numFmtId="0" fontId="2" fillId="0" borderId="24" xfId="0" applyFont="1" applyFill="1" applyBorder="1" applyAlignment="1">
      <alignment horizontal="center" vertical="center"/>
    </xf>
    <xf numFmtId="44" fontId="4" fillId="0" borderId="0" xfId="3" applyFont="1" applyFill="1" applyAlignment="1">
      <alignment horizontal="left" vertical="center"/>
    </xf>
    <xf numFmtId="44" fontId="5" fillId="0" borderId="0" xfId="3" applyFont="1" applyFill="1" applyAlignment="1">
      <alignment vertical="center"/>
    </xf>
    <xf numFmtId="44" fontId="4" fillId="0" borderId="0" xfId="3" applyFont="1" applyFill="1" applyAlignment="1">
      <alignment vertical="center"/>
    </xf>
    <xf numFmtId="44" fontId="5" fillId="0" borderId="0" xfId="3" applyFont="1" applyFill="1" applyAlignment="1">
      <alignment horizontal="left" vertical="center"/>
    </xf>
    <xf numFmtId="44" fontId="5" fillId="0" borderId="7" xfId="3" applyFont="1" applyFill="1" applyBorder="1" applyAlignment="1">
      <alignment vertical="center"/>
    </xf>
    <xf numFmtId="44" fontId="3" fillId="0" borderId="1" xfId="3" applyFont="1" applyFill="1" applyBorder="1" applyAlignment="1">
      <alignment horizontal="center" vertical="center" wrapText="1"/>
    </xf>
    <xf numFmtId="44" fontId="3" fillId="0" borderId="15" xfId="3" applyFont="1" applyFill="1" applyBorder="1" applyAlignment="1">
      <alignment horizontal="center" vertical="center" wrapText="1"/>
    </xf>
    <xf numFmtId="44" fontId="2" fillId="0" borderId="2" xfId="3" applyFont="1" applyFill="1" applyBorder="1" applyAlignment="1">
      <alignment horizontal="center" vertical="center" wrapText="1"/>
    </xf>
    <xf numFmtId="44" fontId="2" fillId="0" borderId="1" xfId="3" applyFont="1" applyFill="1" applyBorder="1" applyAlignment="1">
      <alignment horizontal="center" vertical="center" wrapText="1"/>
    </xf>
    <xf numFmtId="44" fontId="2" fillId="0" borderId="1" xfId="3" applyFont="1" applyFill="1" applyBorder="1" applyAlignment="1">
      <alignment vertical="center" wrapText="1"/>
    </xf>
    <xf numFmtId="44" fontId="2" fillId="0" borderId="1" xfId="3" applyFont="1" applyFill="1" applyBorder="1" applyAlignment="1">
      <alignment vertical="center"/>
    </xf>
    <xf numFmtId="44" fontId="2" fillId="0" borderId="1" xfId="3" applyFont="1" applyFill="1" applyBorder="1" applyAlignment="1">
      <alignment horizontal="right" vertical="center" wrapText="1"/>
    </xf>
    <xf numFmtId="44" fontId="2" fillId="0" borderId="3" xfId="3" applyFont="1" applyFill="1" applyBorder="1" applyAlignment="1">
      <alignment vertical="center"/>
    </xf>
    <xf numFmtId="44" fontId="3" fillId="0" borderId="23" xfId="3" applyFont="1" applyFill="1" applyBorder="1" applyAlignment="1">
      <alignment horizontal="right" vertical="center"/>
    </xf>
    <xf numFmtId="44" fontId="3" fillId="0" borderId="0" xfId="3" applyFont="1" applyFill="1" applyBorder="1" applyAlignment="1">
      <alignment horizontal="right" vertical="center"/>
    </xf>
    <xf numFmtId="44" fontId="2" fillId="0" borderId="0" xfId="3" applyFont="1" applyFill="1" applyAlignment="1">
      <alignment vertical="center"/>
    </xf>
    <xf numFmtId="0" fontId="4" fillId="0" borderId="0" xfId="0" applyFont="1" applyFill="1" applyAlignment="1">
      <alignment horizontal="left" vertical="center"/>
    </xf>
    <xf numFmtId="43" fontId="4" fillId="0" borderId="0" xfId="1" applyFont="1" applyFill="1" applyAlignment="1">
      <alignment vertical="center"/>
    </xf>
    <xf numFmtId="0" fontId="4" fillId="0" borderId="0" xfId="0" applyFont="1" applyFill="1" applyAlignment="1">
      <alignment horizontal="left" vertical="center" wrapText="1"/>
    </xf>
  </cellXfs>
  <cellStyles count="4">
    <cellStyle name="Moeda" xfId="3" builtinId="4"/>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0</xdr:col>
      <xdr:colOff>421006</xdr:colOff>
      <xdr:row>0</xdr:row>
      <xdr:rowOff>9525</xdr:rowOff>
    </xdr:from>
    <xdr:ext cx="531494" cy="564173"/>
    <xdr:pic>
      <xdr:nvPicPr>
        <xdr:cNvPr id="3" name="Imagem 2" descr="pmrb_evandro"/>
        <xdr:cNvPicPr/>
      </xdr:nvPicPr>
      <xdr:blipFill>
        <a:blip xmlns:r="http://schemas.openxmlformats.org/officeDocument/2006/relationships" r:embed="rId1" cstate="print"/>
        <a:srcRect/>
        <a:stretch>
          <a:fillRect/>
        </a:stretch>
      </xdr:blipFill>
      <xdr:spPr bwMode="auto">
        <a:xfrm>
          <a:off x="421006" y="9525"/>
          <a:ext cx="531494" cy="56417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40"/>
  <sheetViews>
    <sheetView tabSelected="1" workbookViewId="0">
      <selection activeCell="B150" sqref="B150"/>
    </sheetView>
  </sheetViews>
  <sheetFormatPr defaultColWidth="9.140625" defaultRowHeight="12.75" x14ac:dyDescent="0.25"/>
  <cols>
    <col min="1" max="1" width="6.85546875" style="18" customWidth="1"/>
    <col min="2" max="2" width="23.42578125" style="20" customWidth="1"/>
    <col min="3" max="3" width="17.28515625" style="18" customWidth="1"/>
    <col min="4" max="4" width="32.5703125" style="18" customWidth="1"/>
    <col min="5" max="5" width="12.42578125" style="18" bestFit="1" customWidth="1"/>
    <col min="6" max="6" width="77.85546875" style="18" customWidth="1"/>
    <col min="7" max="7" width="18.140625" style="18" customWidth="1"/>
    <col min="8" max="8" width="13.85546875" style="18" customWidth="1"/>
    <col min="9" max="9" width="38.7109375" style="96" customWidth="1"/>
    <col min="10" max="10" width="22.28515625" style="20" customWidth="1"/>
    <col min="11" max="11" width="13.140625" style="18" customWidth="1"/>
    <col min="12" max="12" width="16" style="144" bestFit="1" customWidth="1"/>
    <col min="13" max="13" width="14.28515625" style="18" customWidth="1"/>
    <col min="14" max="14" width="12.85546875" style="18" customWidth="1"/>
    <col min="15" max="15" width="13.140625" style="18" customWidth="1"/>
    <col min="16" max="16" width="14" style="18" customWidth="1"/>
    <col min="17" max="17" width="17.140625" style="20" customWidth="1"/>
    <col min="18" max="18" width="15" style="18" bestFit="1" customWidth="1"/>
    <col min="19" max="19" width="14" style="18" customWidth="1"/>
    <col min="20" max="20" width="13" style="18" customWidth="1"/>
    <col min="21" max="21" width="15" style="18" customWidth="1"/>
    <col min="22" max="22" width="13.140625" style="18" customWidth="1"/>
    <col min="23" max="23" width="14.7109375" style="18" customWidth="1"/>
    <col min="24" max="24" width="38" style="18" customWidth="1"/>
    <col min="25" max="25" width="13.7109375" style="18" customWidth="1"/>
    <col min="26" max="27" width="14.140625" style="18" customWidth="1"/>
    <col min="28" max="28" width="13.42578125" style="18" customWidth="1"/>
    <col min="29" max="29" width="13.5703125" style="18" customWidth="1"/>
    <col min="30" max="30" width="15" style="18" bestFit="1" customWidth="1"/>
    <col min="31" max="31" width="19.85546875" style="18" customWidth="1"/>
    <col min="32" max="32" width="16.7109375" style="18" customWidth="1"/>
    <col min="33" max="33" width="16.140625" style="18" customWidth="1"/>
    <col min="34" max="34" width="16" style="18" customWidth="1"/>
    <col min="35" max="35" width="13.140625" style="18" customWidth="1"/>
    <col min="36" max="36" width="13.85546875" style="18" customWidth="1"/>
    <col min="37" max="37" width="33.140625" style="18" customWidth="1"/>
    <col min="38" max="38" width="14.7109375" style="18" customWidth="1"/>
    <col min="39" max="39" width="15" style="20" customWidth="1"/>
    <col min="40" max="40" width="15.42578125" style="18" customWidth="1"/>
    <col min="41" max="41" width="13.85546875" style="18" customWidth="1"/>
    <col min="42" max="42" width="13.7109375" style="18" customWidth="1"/>
    <col min="43" max="43" width="13.28515625" style="18" customWidth="1"/>
    <col min="44" max="44" width="12.28515625" style="18" customWidth="1"/>
    <col min="45" max="52" width="9.140625" style="18"/>
    <col min="53" max="53" width="10.140625" style="18" customWidth="1"/>
    <col min="54" max="55" width="9.140625" style="18"/>
    <col min="56" max="56" width="49.85546875" style="18" bestFit="1" customWidth="1"/>
    <col min="57" max="16384" width="9.140625" style="18"/>
  </cols>
  <sheetData>
    <row r="1" spans="1:56" s="50" customFormat="1" ht="15" x14ac:dyDescent="0.25">
      <c r="F1" s="51"/>
      <c r="I1" s="53"/>
      <c r="L1" s="129"/>
    </row>
    <row r="2" spans="1:56" s="50" customFormat="1" ht="15" x14ac:dyDescent="0.25">
      <c r="F2" s="51"/>
      <c r="I2" s="53"/>
      <c r="L2" s="129"/>
    </row>
    <row r="3" spans="1:56" s="50" customFormat="1" ht="15" x14ac:dyDescent="0.25">
      <c r="F3" s="51"/>
      <c r="I3" s="53"/>
      <c r="L3" s="129"/>
    </row>
    <row r="4" spans="1:56" s="54" customFormat="1" ht="15" x14ac:dyDescent="0.25">
      <c r="A4" s="53" t="s">
        <v>873</v>
      </c>
      <c r="B4" s="53"/>
      <c r="C4" s="53"/>
      <c r="D4" s="53"/>
      <c r="E4" s="53"/>
      <c r="F4" s="53"/>
      <c r="G4" s="53"/>
      <c r="H4" s="53"/>
      <c r="I4" s="53"/>
      <c r="J4" s="53"/>
      <c r="K4" s="53"/>
      <c r="L4" s="130"/>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row>
    <row r="5" spans="1:56" s="50" customFormat="1" ht="15" x14ac:dyDescent="0.25">
      <c r="A5" s="51"/>
      <c r="B5" s="51"/>
      <c r="C5" s="51"/>
      <c r="D5" s="51"/>
      <c r="E5" s="51"/>
      <c r="F5" s="51"/>
      <c r="G5" s="51"/>
      <c r="H5" s="51"/>
      <c r="I5" s="53"/>
      <c r="J5" s="51"/>
      <c r="K5" s="51"/>
      <c r="L5" s="13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row>
    <row r="6" spans="1:56" s="54" customFormat="1" ht="15" x14ac:dyDescent="0.25">
      <c r="A6" s="53" t="s">
        <v>872</v>
      </c>
      <c r="B6" s="53"/>
      <c r="C6" s="53"/>
      <c r="D6" s="53"/>
      <c r="E6" s="53"/>
      <c r="F6" s="53"/>
      <c r="I6" s="53"/>
      <c r="L6" s="132"/>
    </row>
    <row r="7" spans="1:56" s="50" customFormat="1" ht="15" x14ac:dyDescent="0.25">
      <c r="A7" s="51" t="s">
        <v>871</v>
      </c>
      <c r="B7" s="51"/>
      <c r="C7" s="51"/>
      <c r="D7" s="51"/>
      <c r="E7" s="51"/>
      <c r="F7" s="51"/>
      <c r="I7" s="53"/>
      <c r="L7" s="129"/>
    </row>
    <row r="8" spans="1:56" s="50" customFormat="1" ht="15" x14ac:dyDescent="0.25">
      <c r="A8" s="51" t="s">
        <v>870</v>
      </c>
      <c r="B8" s="51"/>
      <c r="C8" s="51"/>
      <c r="D8" s="51"/>
      <c r="E8" s="51"/>
      <c r="F8" s="51"/>
      <c r="I8" s="53"/>
      <c r="L8" s="129"/>
      <c r="T8" s="52"/>
    </row>
    <row r="9" spans="1:56" s="50" customFormat="1" ht="15" x14ac:dyDescent="0.25">
      <c r="F9" s="51"/>
      <c r="I9" s="53"/>
      <c r="L9" s="129"/>
      <c r="T9" s="52"/>
    </row>
    <row r="10" spans="1:56" s="50" customFormat="1" ht="15" x14ac:dyDescent="0.25">
      <c r="A10" s="51" t="s">
        <v>884</v>
      </c>
      <c r="B10" s="51"/>
      <c r="C10" s="51"/>
      <c r="D10" s="51"/>
      <c r="E10" s="51"/>
      <c r="F10" s="51"/>
      <c r="I10" s="53"/>
      <c r="L10" s="129"/>
      <c r="T10" s="52"/>
    </row>
    <row r="11" spans="1:56" s="50" customFormat="1" ht="15" x14ac:dyDescent="0.25">
      <c r="A11" s="51" t="s">
        <v>885</v>
      </c>
      <c r="B11" s="51"/>
      <c r="C11" s="51"/>
      <c r="D11" s="51"/>
      <c r="F11" s="51"/>
      <c r="I11" s="53"/>
      <c r="L11" s="129"/>
      <c r="T11" s="52"/>
    </row>
    <row r="12" spans="1:56" s="50" customFormat="1" ht="15" x14ac:dyDescent="0.25">
      <c r="A12" s="51" t="s">
        <v>886</v>
      </c>
      <c r="B12" s="51"/>
      <c r="C12" s="51"/>
      <c r="D12" s="51"/>
      <c r="F12" s="51"/>
      <c r="I12" s="53"/>
      <c r="L12" s="129"/>
      <c r="T12" s="52"/>
    </row>
    <row r="13" spans="1:56" s="50" customFormat="1" ht="15" x14ac:dyDescent="0.25">
      <c r="F13" s="51"/>
      <c r="I13" s="53"/>
      <c r="L13" s="129"/>
      <c r="T13" s="52"/>
    </row>
    <row r="14" spans="1:56" s="51" customFormat="1" ht="15.75" thickBot="1" x14ac:dyDescent="0.3">
      <c r="A14" s="58" t="s">
        <v>869</v>
      </c>
      <c r="B14" s="59"/>
      <c r="C14" s="59"/>
      <c r="D14" s="59"/>
      <c r="E14" s="59"/>
      <c r="F14" s="59"/>
      <c r="G14" s="59"/>
      <c r="H14" s="59"/>
      <c r="I14" s="59"/>
      <c r="J14" s="59"/>
      <c r="K14" s="59"/>
      <c r="L14" s="133"/>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60"/>
    </row>
    <row r="15" spans="1:56" x14ac:dyDescent="0.25">
      <c r="A15" s="75" t="s">
        <v>868</v>
      </c>
      <c r="B15" s="76" t="s">
        <v>867</v>
      </c>
      <c r="C15" s="76"/>
      <c r="D15" s="76"/>
      <c r="E15" s="76"/>
      <c r="F15" s="76"/>
      <c r="G15" s="76"/>
      <c r="H15" s="76" t="s">
        <v>866</v>
      </c>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t="s">
        <v>865</v>
      </c>
      <c r="AJ15" s="76"/>
      <c r="AK15" s="76"/>
      <c r="AL15" s="76"/>
      <c r="AM15" s="76" t="s">
        <v>864</v>
      </c>
      <c r="AN15" s="76"/>
      <c r="AO15" s="76"/>
      <c r="AP15" s="76"/>
      <c r="AQ15" s="76"/>
      <c r="AR15" s="76"/>
      <c r="AS15" s="76" t="s">
        <v>863</v>
      </c>
      <c r="AT15" s="76"/>
      <c r="AU15" s="76"/>
      <c r="AV15" s="76"/>
      <c r="AW15" s="76"/>
      <c r="AX15" s="76"/>
      <c r="AY15" s="76"/>
      <c r="AZ15" s="76"/>
      <c r="BA15" s="76"/>
      <c r="BB15" s="76"/>
      <c r="BC15" s="76"/>
      <c r="BD15" s="77"/>
    </row>
    <row r="16" spans="1:56" x14ac:dyDescent="0.25">
      <c r="A16" s="78"/>
      <c r="B16" s="2"/>
      <c r="C16" s="2"/>
      <c r="D16" s="2"/>
      <c r="E16" s="2"/>
      <c r="F16" s="2"/>
      <c r="G16" s="2"/>
      <c r="H16" s="2" t="s">
        <v>862</v>
      </c>
      <c r="I16" s="2"/>
      <c r="J16" s="2"/>
      <c r="K16" s="2"/>
      <c r="L16" s="2"/>
      <c r="M16" s="2"/>
      <c r="N16" s="2"/>
      <c r="O16" s="2"/>
      <c r="P16" s="2"/>
      <c r="Q16" s="2"/>
      <c r="R16" s="2"/>
      <c r="S16" s="2"/>
      <c r="T16" s="2"/>
      <c r="U16" s="2" t="s">
        <v>861</v>
      </c>
      <c r="V16" s="2"/>
      <c r="W16" s="2"/>
      <c r="X16" s="2"/>
      <c r="Y16" s="2"/>
      <c r="Z16" s="2"/>
      <c r="AA16" s="2"/>
      <c r="AB16" s="2"/>
      <c r="AC16" s="2"/>
      <c r="AD16" s="2"/>
      <c r="AE16" s="2" t="s">
        <v>860</v>
      </c>
      <c r="AF16" s="2"/>
      <c r="AG16" s="2"/>
      <c r="AH16" s="2"/>
      <c r="AI16" s="2" t="s">
        <v>859</v>
      </c>
      <c r="AJ16" s="2" t="s">
        <v>858</v>
      </c>
      <c r="AK16" s="2" t="s">
        <v>857</v>
      </c>
      <c r="AL16" s="2" t="s">
        <v>856</v>
      </c>
      <c r="AM16" s="2" t="s">
        <v>855</v>
      </c>
      <c r="AN16" s="2" t="s">
        <v>854</v>
      </c>
      <c r="AO16" s="2" t="s">
        <v>853</v>
      </c>
      <c r="AP16" s="2" t="s">
        <v>851</v>
      </c>
      <c r="AQ16" s="2" t="s">
        <v>852</v>
      </c>
      <c r="AR16" s="2" t="s">
        <v>851</v>
      </c>
      <c r="AS16" s="2" t="s">
        <v>841</v>
      </c>
      <c r="AT16" s="2" t="s">
        <v>850</v>
      </c>
      <c r="AU16" s="41" t="s">
        <v>849</v>
      </c>
      <c r="AV16" s="41"/>
      <c r="AW16" s="41"/>
      <c r="AX16" s="41" t="s">
        <v>848</v>
      </c>
      <c r="AY16" s="41"/>
      <c r="AZ16" s="2" t="s">
        <v>847</v>
      </c>
      <c r="BA16" s="2" t="s">
        <v>846</v>
      </c>
      <c r="BB16" s="41" t="s">
        <v>845</v>
      </c>
      <c r="BC16" s="41"/>
      <c r="BD16" s="79"/>
    </row>
    <row r="17" spans="1:56" ht="38.25" x14ac:dyDescent="0.25">
      <c r="A17" s="78"/>
      <c r="B17" s="55" t="s">
        <v>844</v>
      </c>
      <c r="C17" s="55" t="s">
        <v>843</v>
      </c>
      <c r="D17" s="55" t="s">
        <v>842</v>
      </c>
      <c r="E17" s="55" t="s">
        <v>841</v>
      </c>
      <c r="F17" s="55" t="s">
        <v>840</v>
      </c>
      <c r="G17" s="55" t="s">
        <v>839</v>
      </c>
      <c r="H17" s="56" t="s">
        <v>838</v>
      </c>
      <c r="I17" s="55" t="s">
        <v>837</v>
      </c>
      <c r="J17" s="55" t="s">
        <v>836</v>
      </c>
      <c r="K17" s="55" t="s">
        <v>828</v>
      </c>
      <c r="L17" s="134" t="s">
        <v>835</v>
      </c>
      <c r="M17" s="55" t="s">
        <v>827</v>
      </c>
      <c r="N17" s="55" t="s">
        <v>825</v>
      </c>
      <c r="O17" s="55" t="s">
        <v>824</v>
      </c>
      <c r="P17" s="55" t="s">
        <v>834</v>
      </c>
      <c r="Q17" s="55" t="s">
        <v>833</v>
      </c>
      <c r="R17" s="55" t="s">
        <v>832</v>
      </c>
      <c r="S17" s="55" t="s">
        <v>831</v>
      </c>
      <c r="T17" s="55" t="s">
        <v>830</v>
      </c>
      <c r="U17" s="55" t="s">
        <v>829</v>
      </c>
      <c r="V17" s="55" t="s">
        <v>828</v>
      </c>
      <c r="W17" s="55" t="s">
        <v>827</v>
      </c>
      <c r="X17" s="55" t="s">
        <v>826</v>
      </c>
      <c r="Y17" s="55" t="s">
        <v>825</v>
      </c>
      <c r="Z17" s="55" t="s">
        <v>824</v>
      </c>
      <c r="AA17" s="55" t="s">
        <v>823</v>
      </c>
      <c r="AB17" s="55" t="s">
        <v>822</v>
      </c>
      <c r="AC17" s="55" t="s">
        <v>821</v>
      </c>
      <c r="AD17" s="55" t="s">
        <v>820</v>
      </c>
      <c r="AE17" s="55" t="s">
        <v>819</v>
      </c>
      <c r="AF17" s="55" t="s">
        <v>818</v>
      </c>
      <c r="AG17" s="55" t="s">
        <v>817</v>
      </c>
      <c r="AH17" s="55" t="s">
        <v>816</v>
      </c>
      <c r="AI17" s="2"/>
      <c r="AJ17" s="2"/>
      <c r="AK17" s="2"/>
      <c r="AL17" s="2"/>
      <c r="AM17" s="2"/>
      <c r="AN17" s="2"/>
      <c r="AO17" s="2"/>
      <c r="AP17" s="2"/>
      <c r="AQ17" s="2"/>
      <c r="AR17" s="2"/>
      <c r="AS17" s="2"/>
      <c r="AT17" s="2"/>
      <c r="AU17" s="57" t="s">
        <v>811</v>
      </c>
      <c r="AV17" s="57" t="s">
        <v>815</v>
      </c>
      <c r="AW17" s="57" t="s">
        <v>814</v>
      </c>
      <c r="AX17" s="57" t="s">
        <v>813</v>
      </c>
      <c r="AY17" s="55" t="s">
        <v>812</v>
      </c>
      <c r="AZ17" s="2"/>
      <c r="BA17" s="2"/>
      <c r="BB17" s="57" t="s">
        <v>811</v>
      </c>
      <c r="BC17" s="57" t="s">
        <v>810</v>
      </c>
      <c r="BD17" s="80" t="s">
        <v>809</v>
      </c>
    </row>
    <row r="18" spans="1:56" ht="13.5" thickBot="1" x14ac:dyDescent="0.3">
      <c r="A18" s="81"/>
      <c r="B18" s="82" t="s">
        <v>38</v>
      </c>
      <c r="C18" s="82" t="s">
        <v>37</v>
      </c>
      <c r="D18" s="83" t="s">
        <v>36</v>
      </c>
      <c r="E18" s="82" t="s">
        <v>808</v>
      </c>
      <c r="F18" s="82" t="s">
        <v>35</v>
      </c>
      <c r="G18" s="82" t="s">
        <v>34</v>
      </c>
      <c r="H18" s="83" t="s">
        <v>33</v>
      </c>
      <c r="I18" s="82" t="s">
        <v>807</v>
      </c>
      <c r="J18" s="82" t="s">
        <v>806</v>
      </c>
      <c r="K18" s="82" t="s">
        <v>805</v>
      </c>
      <c r="L18" s="135" t="s">
        <v>32</v>
      </c>
      <c r="M18" s="82" t="s">
        <v>31</v>
      </c>
      <c r="N18" s="82" t="s">
        <v>30</v>
      </c>
      <c r="O18" s="82" t="s">
        <v>29</v>
      </c>
      <c r="P18" s="82" t="s">
        <v>28</v>
      </c>
      <c r="Q18" s="82" t="s">
        <v>27</v>
      </c>
      <c r="R18" s="82" t="s">
        <v>26</v>
      </c>
      <c r="S18" s="82" t="s">
        <v>25</v>
      </c>
      <c r="T18" s="82" t="s">
        <v>24</v>
      </c>
      <c r="U18" s="82" t="s">
        <v>804</v>
      </c>
      <c r="V18" s="82" t="s">
        <v>23</v>
      </c>
      <c r="W18" s="82" t="s">
        <v>22</v>
      </c>
      <c r="X18" s="82" t="s">
        <v>21</v>
      </c>
      <c r="Y18" s="82" t="s">
        <v>803</v>
      </c>
      <c r="Z18" s="82" t="s">
        <v>802</v>
      </c>
      <c r="AA18" s="82" t="s">
        <v>801</v>
      </c>
      <c r="AB18" s="82" t="s">
        <v>800</v>
      </c>
      <c r="AC18" s="82" t="s">
        <v>20</v>
      </c>
      <c r="AD18" s="82" t="s">
        <v>799</v>
      </c>
      <c r="AE18" s="82" t="s">
        <v>798</v>
      </c>
      <c r="AF18" s="82" t="s">
        <v>19</v>
      </c>
      <c r="AG18" s="82" t="s">
        <v>797</v>
      </c>
      <c r="AH18" s="82" t="s">
        <v>796</v>
      </c>
      <c r="AI18" s="82" t="s">
        <v>18</v>
      </c>
      <c r="AJ18" s="82" t="s">
        <v>17</v>
      </c>
      <c r="AK18" s="82" t="s">
        <v>16</v>
      </c>
      <c r="AL18" s="82" t="s">
        <v>15</v>
      </c>
      <c r="AM18" s="84" t="s">
        <v>795</v>
      </c>
      <c r="AN18" s="84" t="s">
        <v>14</v>
      </c>
      <c r="AO18" s="84" t="s">
        <v>13</v>
      </c>
      <c r="AP18" s="84" t="s">
        <v>12</v>
      </c>
      <c r="AQ18" s="84" t="s">
        <v>11</v>
      </c>
      <c r="AR18" s="84" t="s">
        <v>10</v>
      </c>
      <c r="AS18" s="84" t="s">
        <v>9</v>
      </c>
      <c r="AT18" s="84" t="s">
        <v>8</v>
      </c>
      <c r="AU18" s="84" t="s">
        <v>794</v>
      </c>
      <c r="AV18" s="84" t="s">
        <v>793</v>
      </c>
      <c r="AW18" s="84" t="s">
        <v>7</v>
      </c>
      <c r="AX18" s="84" t="s">
        <v>6</v>
      </c>
      <c r="AY18" s="84" t="s">
        <v>5</v>
      </c>
      <c r="AZ18" s="84" t="s">
        <v>4</v>
      </c>
      <c r="BA18" s="84" t="s">
        <v>3</v>
      </c>
      <c r="BB18" s="84" t="s">
        <v>2</v>
      </c>
      <c r="BC18" s="84" t="s">
        <v>1</v>
      </c>
      <c r="BD18" s="85" t="s">
        <v>0</v>
      </c>
    </row>
    <row r="19" spans="1:56" ht="38.25" x14ac:dyDescent="0.25">
      <c r="A19" s="92">
        <v>1</v>
      </c>
      <c r="B19" s="86" t="s">
        <v>792</v>
      </c>
      <c r="C19" s="61" t="s">
        <v>791</v>
      </c>
      <c r="D19" s="61" t="s">
        <v>734</v>
      </c>
      <c r="E19" s="61" t="s">
        <v>48</v>
      </c>
      <c r="F19" s="73" t="s">
        <v>790</v>
      </c>
      <c r="G19" s="62" t="s">
        <v>789</v>
      </c>
      <c r="H19" s="63" t="s">
        <v>788</v>
      </c>
      <c r="I19" s="97" t="s">
        <v>787</v>
      </c>
      <c r="J19" s="61" t="s">
        <v>786</v>
      </c>
      <c r="K19" s="64">
        <v>41470</v>
      </c>
      <c r="L19" s="136">
        <v>973627.92</v>
      </c>
      <c r="M19" s="62" t="s">
        <v>785</v>
      </c>
      <c r="N19" s="64">
        <v>42200</v>
      </c>
      <c r="O19" s="64">
        <v>42933</v>
      </c>
      <c r="P19" s="61" t="s">
        <v>42</v>
      </c>
      <c r="Q19" s="61" t="s">
        <v>39</v>
      </c>
      <c r="R19" s="65">
        <v>0</v>
      </c>
      <c r="S19" s="65">
        <v>0</v>
      </c>
      <c r="T19" s="61" t="s">
        <v>130</v>
      </c>
      <c r="U19" s="61" t="s">
        <v>784</v>
      </c>
      <c r="V19" s="64">
        <v>42932</v>
      </c>
      <c r="W19" s="61" t="s">
        <v>783</v>
      </c>
      <c r="X19" s="61" t="s">
        <v>782</v>
      </c>
      <c r="Y19" s="64">
        <v>42933</v>
      </c>
      <c r="Z19" s="64">
        <v>43298</v>
      </c>
      <c r="AA19" s="66">
        <v>0</v>
      </c>
      <c r="AB19" s="66">
        <v>0.24</v>
      </c>
      <c r="AC19" s="65">
        <v>0</v>
      </c>
      <c r="AD19" s="65">
        <v>237538.08</v>
      </c>
      <c r="AE19" s="67">
        <f t="shared" ref="AE19:AE32" si="0">(L19+AC19)-AD19</f>
        <v>736089.84000000008</v>
      </c>
      <c r="AF19" s="65">
        <v>2847579.06</v>
      </c>
      <c r="AG19" s="68">
        <f>77574.63+5392.89+82967.52+82967.52+82967.92+82967.52+82967.52+108133.5+47014.93</f>
        <v>652953.95000000007</v>
      </c>
      <c r="AH19" s="68">
        <f t="shared" ref="AH19:AH32" si="1">AF19+AG19</f>
        <v>3500533.0100000002</v>
      </c>
      <c r="AI19" s="69" t="s">
        <v>39</v>
      </c>
      <c r="AJ19" s="69" t="s">
        <v>39</v>
      </c>
      <c r="AK19" s="69" t="s">
        <v>39</v>
      </c>
      <c r="AL19" s="69" t="s">
        <v>39</v>
      </c>
      <c r="AM19" s="63" t="s">
        <v>39</v>
      </c>
      <c r="AN19" s="70"/>
      <c r="AO19" s="71"/>
      <c r="AP19" s="72"/>
      <c r="AQ19" s="70"/>
      <c r="AR19" s="72"/>
      <c r="AS19" s="73"/>
      <c r="AT19" s="74"/>
      <c r="AU19" s="74"/>
      <c r="AV19" s="74"/>
      <c r="AW19" s="74"/>
      <c r="AX19" s="74"/>
      <c r="AY19" s="74"/>
      <c r="AZ19" s="74"/>
      <c r="BA19" s="74"/>
      <c r="BB19" s="74"/>
      <c r="BC19" s="74"/>
      <c r="BD19" s="74"/>
    </row>
    <row r="20" spans="1:56" ht="25.5" x14ac:dyDescent="0.25">
      <c r="A20" s="93">
        <f t="shared" ref="A20:A51" si="2">A19+1</f>
        <v>2</v>
      </c>
      <c r="B20" s="87" t="s">
        <v>781</v>
      </c>
      <c r="C20" s="4" t="s">
        <v>780</v>
      </c>
      <c r="D20" s="4" t="s">
        <v>779</v>
      </c>
      <c r="E20" s="4" t="s">
        <v>48</v>
      </c>
      <c r="F20" s="14" t="s">
        <v>778</v>
      </c>
      <c r="G20" s="1" t="s">
        <v>777</v>
      </c>
      <c r="H20" s="8" t="s">
        <v>776</v>
      </c>
      <c r="I20" s="94" t="s">
        <v>775</v>
      </c>
      <c r="J20" s="4" t="s">
        <v>774</v>
      </c>
      <c r="K20" s="5">
        <v>41676</v>
      </c>
      <c r="L20" s="137">
        <v>11016</v>
      </c>
      <c r="M20" s="1" t="s">
        <v>773</v>
      </c>
      <c r="N20" s="5">
        <v>41676</v>
      </c>
      <c r="O20" s="5">
        <v>43138</v>
      </c>
      <c r="P20" s="4" t="s">
        <v>42</v>
      </c>
      <c r="Q20" s="4" t="s">
        <v>39</v>
      </c>
      <c r="R20" s="6">
        <v>0</v>
      </c>
      <c r="S20" s="6">
        <v>0</v>
      </c>
      <c r="T20" s="4" t="s">
        <v>130</v>
      </c>
      <c r="U20" s="4" t="s">
        <v>772</v>
      </c>
      <c r="V20" s="5">
        <v>42772</v>
      </c>
      <c r="W20" s="4" t="s">
        <v>771</v>
      </c>
      <c r="X20" s="4" t="s">
        <v>605</v>
      </c>
      <c r="Y20" s="5">
        <v>43138</v>
      </c>
      <c r="Z20" s="5">
        <v>43504</v>
      </c>
      <c r="AA20" s="7">
        <v>0</v>
      </c>
      <c r="AB20" s="7">
        <v>0</v>
      </c>
      <c r="AC20" s="6">
        <v>0</v>
      </c>
      <c r="AD20" s="6">
        <v>0</v>
      </c>
      <c r="AE20" s="23">
        <f t="shared" si="0"/>
        <v>11016</v>
      </c>
      <c r="AF20" s="6">
        <v>41310</v>
      </c>
      <c r="AG20" s="6">
        <f>918+918+918+918+918+918+918+918</f>
        <v>7344</v>
      </c>
      <c r="AH20" s="13">
        <f t="shared" si="1"/>
        <v>48654</v>
      </c>
      <c r="AI20" s="8" t="s">
        <v>770</v>
      </c>
      <c r="AJ20" s="1" t="s">
        <v>768</v>
      </c>
      <c r="AK20" s="9" t="s">
        <v>769</v>
      </c>
      <c r="AL20" s="1" t="s">
        <v>768</v>
      </c>
      <c r="AM20" s="8" t="s">
        <v>39</v>
      </c>
      <c r="AN20" s="27"/>
      <c r="AO20" s="28"/>
      <c r="AP20" s="29"/>
      <c r="AQ20" s="9"/>
      <c r="AR20" s="29"/>
      <c r="AS20" s="4"/>
      <c r="AT20" s="21"/>
      <c r="AU20" s="21"/>
      <c r="AV20" s="21"/>
      <c r="AW20" s="21"/>
      <c r="AX20" s="21"/>
      <c r="AY20" s="21"/>
      <c r="AZ20" s="21"/>
      <c r="BA20" s="21"/>
      <c r="BB20" s="21"/>
      <c r="BC20" s="21"/>
      <c r="BD20" s="21"/>
    </row>
    <row r="21" spans="1:56" ht="51" x14ac:dyDescent="0.25">
      <c r="A21" s="93">
        <f t="shared" si="2"/>
        <v>3</v>
      </c>
      <c r="B21" s="87" t="s">
        <v>767</v>
      </c>
      <c r="C21" s="4" t="s">
        <v>766</v>
      </c>
      <c r="D21" s="4" t="s">
        <v>734</v>
      </c>
      <c r="E21" s="4" t="s">
        <v>48</v>
      </c>
      <c r="F21" s="14" t="s">
        <v>765</v>
      </c>
      <c r="G21" s="1" t="s">
        <v>764</v>
      </c>
      <c r="H21" s="8" t="s">
        <v>763</v>
      </c>
      <c r="I21" s="94" t="s">
        <v>762</v>
      </c>
      <c r="J21" s="4" t="s">
        <v>761</v>
      </c>
      <c r="K21" s="10">
        <v>42457</v>
      </c>
      <c r="L21" s="138">
        <v>1919905.92</v>
      </c>
      <c r="M21" s="1" t="s">
        <v>760</v>
      </c>
      <c r="N21" s="12">
        <v>42457</v>
      </c>
      <c r="O21" s="12">
        <v>42822</v>
      </c>
      <c r="P21" s="4" t="s">
        <v>42</v>
      </c>
      <c r="Q21" s="4" t="s">
        <v>39</v>
      </c>
      <c r="R21" s="11">
        <v>0</v>
      </c>
      <c r="S21" s="11">
        <v>0</v>
      </c>
      <c r="T21" s="4" t="s">
        <v>130</v>
      </c>
      <c r="U21" s="4" t="s">
        <v>752</v>
      </c>
      <c r="V21" s="5">
        <v>42823</v>
      </c>
      <c r="W21" s="4" t="s">
        <v>759</v>
      </c>
      <c r="X21" s="4" t="s">
        <v>605</v>
      </c>
      <c r="Y21" s="5">
        <v>43188</v>
      </c>
      <c r="Z21" s="5">
        <v>43553</v>
      </c>
      <c r="AA21" s="7">
        <v>0</v>
      </c>
      <c r="AB21" s="7">
        <v>0</v>
      </c>
      <c r="AC21" s="13">
        <v>0</v>
      </c>
      <c r="AD21" s="13">
        <v>0</v>
      </c>
      <c r="AE21" s="6">
        <f t="shared" si="0"/>
        <v>1919905.92</v>
      </c>
      <c r="AF21" s="6">
        <v>2857259.69</v>
      </c>
      <c r="AG21" s="6">
        <f>101244.37+19284.64+137912.72+137912.72+143194.96+130789.16+116124.69+119806.83+124235.65+118953.51</f>
        <v>1149459.25</v>
      </c>
      <c r="AH21" s="13">
        <f t="shared" si="1"/>
        <v>4006718.94</v>
      </c>
      <c r="AI21" s="8" t="s">
        <v>39</v>
      </c>
      <c r="AJ21" s="1" t="s">
        <v>39</v>
      </c>
      <c r="AK21" s="9" t="s">
        <v>39</v>
      </c>
      <c r="AL21" s="9" t="s">
        <v>39</v>
      </c>
      <c r="AM21" s="8" t="s">
        <v>39</v>
      </c>
      <c r="AN21" s="24"/>
      <c r="AO21" s="25"/>
      <c r="AP21" s="12"/>
      <c r="AQ21" s="12"/>
      <c r="AR21" s="12"/>
      <c r="AS21" s="12"/>
      <c r="AT21" s="12"/>
      <c r="AU21" s="12"/>
      <c r="AV21" s="12"/>
      <c r="AW21" s="12"/>
      <c r="AX21" s="12"/>
      <c r="AY21" s="12"/>
      <c r="AZ21" s="12"/>
      <c r="BA21" s="12"/>
      <c r="BB21" s="12"/>
      <c r="BC21" s="12"/>
      <c r="BD21" s="12"/>
    </row>
    <row r="22" spans="1:56" ht="25.5" x14ac:dyDescent="0.25">
      <c r="A22" s="93">
        <f t="shared" si="2"/>
        <v>4</v>
      </c>
      <c r="B22" s="87" t="s">
        <v>758</v>
      </c>
      <c r="C22" s="4" t="s">
        <v>757</v>
      </c>
      <c r="D22" s="4" t="s">
        <v>234</v>
      </c>
      <c r="E22" s="4" t="s">
        <v>48</v>
      </c>
      <c r="F22" s="14" t="s">
        <v>756</v>
      </c>
      <c r="G22" s="1" t="s">
        <v>755</v>
      </c>
      <c r="H22" s="21" t="s">
        <v>489</v>
      </c>
      <c r="I22" s="94" t="s">
        <v>754</v>
      </c>
      <c r="J22" s="21" t="s">
        <v>753</v>
      </c>
      <c r="K22" s="5">
        <v>42766</v>
      </c>
      <c r="L22" s="139">
        <v>2503482</v>
      </c>
      <c r="M22" s="1" t="s">
        <v>737</v>
      </c>
      <c r="N22" s="5">
        <v>43131</v>
      </c>
      <c r="O22" s="5">
        <v>43464</v>
      </c>
      <c r="P22" s="4" t="s">
        <v>42</v>
      </c>
      <c r="Q22" s="30" t="s">
        <v>39</v>
      </c>
      <c r="R22" s="6">
        <v>0</v>
      </c>
      <c r="S22" s="6">
        <v>0</v>
      </c>
      <c r="T22" s="4" t="s">
        <v>60</v>
      </c>
      <c r="U22" s="4" t="s">
        <v>752</v>
      </c>
      <c r="V22" s="5">
        <v>43098</v>
      </c>
      <c r="W22" s="4" t="s">
        <v>751</v>
      </c>
      <c r="X22" s="4" t="s">
        <v>605</v>
      </c>
      <c r="Y22" s="5">
        <v>43098</v>
      </c>
      <c r="Z22" s="5">
        <v>43465</v>
      </c>
      <c r="AA22" s="7">
        <v>0</v>
      </c>
      <c r="AB22" s="7">
        <v>0</v>
      </c>
      <c r="AC22" s="6">
        <v>0</v>
      </c>
      <c r="AD22" s="6">
        <v>0</v>
      </c>
      <c r="AE22" s="13">
        <f t="shared" si="0"/>
        <v>2503482</v>
      </c>
      <c r="AF22" s="6">
        <v>1228592.19</v>
      </c>
      <c r="AG22" s="6">
        <f>311154.45+200243.65+200243.85</f>
        <v>711641.95</v>
      </c>
      <c r="AH22" s="13">
        <f t="shared" si="1"/>
        <v>1940234.14</v>
      </c>
      <c r="AI22" s="31" t="s">
        <v>750</v>
      </c>
      <c r="AJ22" s="1" t="s">
        <v>749</v>
      </c>
      <c r="AK22" s="9" t="s">
        <v>748</v>
      </c>
      <c r="AL22" s="1" t="s">
        <v>747</v>
      </c>
      <c r="AM22" s="8" t="s">
        <v>39</v>
      </c>
      <c r="AN22" s="27"/>
      <c r="AO22" s="28"/>
      <c r="AP22" s="29"/>
      <c r="AQ22" s="9"/>
      <c r="AR22" s="29"/>
      <c r="AS22" s="4"/>
      <c r="AT22" s="21"/>
      <c r="AU22" s="21"/>
      <c r="AV22" s="21"/>
      <c r="AW22" s="21"/>
      <c r="AX22" s="21"/>
      <c r="AY22" s="21"/>
      <c r="AZ22" s="21"/>
      <c r="BA22" s="21"/>
      <c r="BB22" s="21"/>
      <c r="BC22" s="21"/>
      <c r="BD22" s="21"/>
    </row>
    <row r="23" spans="1:56" ht="38.25" x14ac:dyDescent="0.25">
      <c r="A23" s="93">
        <f t="shared" si="2"/>
        <v>5</v>
      </c>
      <c r="B23" s="87" t="s">
        <v>746</v>
      </c>
      <c r="C23" s="4" t="s">
        <v>699</v>
      </c>
      <c r="D23" s="4" t="s">
        <v>745</v>
      </c>
      <c r="E23" s="4" t="s">
        <v>48</v>
      </c>
      <c r="F23" s="14" t="s">
        <v>744</v>
      </c>
      <c r="G23" s="1" t="s">
        <v>743</v>
      </c>
      <c r="H23" s="8" t="s">
        <v>742</v>
      </c>
      <c r="I23" s="94" t="s">
        <v>741</v>
      </c>
      <c r="J23" s="4" t="s">
        <v>740</v>
      </c>
      <c r="K23" s="12">
        <v>42828</v>
      </c>
      <c r="L23" s="138">
        <v>1409322.24</v>
      </c>
      <c r="M23" s="1" t="s">
        <v>739</v>
      </c>
      <c r="N23" s="12">
        <v>42828</v>
      </c>
      <c r="O23" s="12">
        <v>43193</v>
      </c>
      <c r="P23" s="4" t="s">
        <v>42</v>
      </c>
      <c r="Q23" s="4" t="s">
        <v>39</v>
      </c>
      <c r="R23" s="11">
        <v>0</v>
      </c>
      <c r="S23" s="11">
        <v>0</v>
      </c>
      <c r="T23" s="4" t="s">
        <v>130</v>
      </c>
      <c r="U23" s="4" t="s">
        <v>39</v>
      </c>
      <c r="V23" s="5" t="s">
        <v>39</v>
      </c>
      <c r="W23" s="4" t="s">
        <v>39</v>
      </c>
      <c r="X23" s="4" t="s">
        <v>39</v>
      </c>
      <c r="Y23" s="5" t="s">
        <v>39</v>
      </c>
      <c r="Z23" s="5" t="s">
        <v>39</v>
      </c>
      <c r="AA23" s="7">
        <v>0</v>
      </c>
      <c r="AB23" s="7">
        <v>0</v>
      </c>
      <c r="AC23" s="13">
        <v>0</v>
      </c>
      <c r="AD23" s="13">
        <v>0</v>
      </c>
      <c r="AE23" s="6">
        <f t="shared" si="0"/>
        <v>1409322.24</v>
      </c>
      <c r="AF23" s="6">
        <v>961932.95</v>
      </c>
      <c r="AG23" s="6">
        <f>105726.92+21654.9+126645.34+126645.34+133657.19+144677.57+95317.52+84326.76+79925.53+79925.53</f>
        <v>998502.60000000009</v>
      </c>
      <c r="AH23" s="13">
        <f t="shared" si="1"/>
        <v>1960435.55</v>
      </c>
      <c r="AI23" s="8" t="s">
        <v>699</v>
      </c>
      <c r="AJ23" s="1" t="s">
        <v>737</v>
      </c>
      <c r="AK23" s="9" t="s">
        <v>738</v>
      </c>
      <c r="AL23" s="1" t="s">
        <v>737</v>
      </c>
      <c r="AM23" s="8" t="s">
        <v>39</v>
      </c>
      <c r="AN23" s="24"/>
      <c r="AO23" s="25"/>
      <c r="AP23" s="12"/>
      <c r="AQ23" s="24"/>
      <c r="AR23" s="12"/>
      <c r="AS23" s="14"/>
      <c r="AT23" s="26"/>
      <c r="AU23" s="26"/>
      <c r="AV23" s="26"/>
      <c r="AW23" s="26"/>
      <c r="AX23" s="26"/>
      <c r="AY23" s="26"/>
      <c r="AZ23" s="26"/>
      <c r="BA23" s="26"/>
      <c r="BB23" s="26"/>
      <c r="BC23" s="26"/>
      <c r="BD23" s="26"/>
    </row>
    <row r="24" spans="1:56" ht="25.5" x14ac:dyDescent="0.25">
      <c r="A24" s="93">
        <f t="shared" si="2"/>
        <v>6</v>
      </c>
      <c r="B24" s="87" t="s">
        <v>736</v>
      </c>
      <c r="C24" s="4" t="s">
        <v>735</v>
      </c>
      <c r="D24" s="4" t="s">
        <v>734</v>
      </c>
      <c r="E24" s="4" t="s">
        <v>48</v>
      </c>
      <c r="F24" s="14" t="s">
        <v>733</v>
      </c>
      <c r="G24" s="1" t="s">
        <v>732</v>
      </c>
      <c r="H24" s="8" t="s">
        <v>731</v>
      </c>
      <c r="I24" s="94" t="s">
        <v>719</v>
      </c>
      <c r="J24" s="4" t="s">
        <v>718</v>
      </c>
      <c r="K24" s="5">
        <v>42829</v>
      </c>
      <c r="L24" s="137">
        <v>1298083.68</v>
      </c>
      <c r="M24" s="1" t="s">
        <v>730</v>
      </c>
      <c r="N24" s="5">
        <v>42829</v>
      </c>
      <c r="O24" s="5">
        <v>43194</v>
      </c>
      <c r="P24" s="4" t="s">
        <v>42</v>
      </c>
      <c r="Q24" s="4" t="s">
        <v>39</v>
      </c>
      <c r="R24" s="11">
        <v>0</v>
      </c>
      <c r="S24" s="11">
        <v>0</v>
      </c>
      <c r="T24" s="4" t="s">
        <v>130</v>
      </c>
      <c r="U24" s="4" t="s">
        <v>607</v>
      </c>
      <c r="V24" s="5">
        <v>43224</v>
      </c>
      <c r="W24" s="4" t="s">
        <v>729</v>
      </c>
      <c r="X24" s="4" t="s">
        <v>605</v>
      </c>
      <c r="Y24" s="5">
        <v>43224</v>
      </c>
      <c r="Z24" s="5">
        <v>43224</v>
      </c>
      <c r="AA24" s="7">
        <v>0</v>
      </c>
      <c r="AB24" s="7">
        <v>0</v>
      </c>
      <c r="AC24" s="13">
        <v>0</v>
      </c>
      <c r="AD24" s="13">
        <v>0</v>
      </c>
      <c r="AE24" s="6">
        <f t="shared" si="0"/>
        <v>1298083.68</v>
      </c>
      <c r="AF24" s="13">
        <v>499333.34</v>
      </c>
      <c r="AG24" s="6">
        <f>34004.35+6964.75+41575.7+41953.35+44032.88+41206.83</f>
        <v>209737.86</v>
      </c>
      <c r="AH24" s="6">
        <f t="shared" si="1"/>
        <v>709071.2</v>
      </c>
      <c r="AI24" s="8" t="s">
        <v>728</v>
      </c>
      <c r="AJ24" s="1" t="s">
        <v>726</v>
      </c>
      <c r="AK24" s="9" t="s">
        <v>727</v>
      </c>
      <c r="AL24" s="1" t="s">
        <v>726</v>
      </c>
      <c r="AM24" s="8" t="s">
        <v>39</v>
      </c>
      <c r="AN24" s="9"/>
      <c r="AO24" s="1"/>
      <c r="AP24" s="5"/>
      <c r="AQ24" s="9"/>
      <c r="AR24" s="5"/>
      <c r="AS24" s="4"/>
      <c r="AT24" s="21"/>
      <c r="AU24" s="21"/>
      <c r="AV24" s="21"/>
      <c r="AW24" s="21"/>
      <c r="AX24" s="21"/>
      <c r="AY24" s="21"/>
      <c r="AZ24" s="21"/>
      <c r="BA24" s="21"/>
      <c r="BB24" s="21"/>
      <c r="BC24" s="21"/>
      <c r="BD24" s="4" t="s">
        <v>725</v>
      </c>
    </row>
    <row r="25" spans="1:56" ht="38.25" x14ac:dyDescent="0.25">
      <c r="A25" s="93">
        <f t="shared" si="2"/>
        <v>7</v>
      </c>
      <c r="B25" s="87" t="s">
        <v>724</v>
      </c>
      <c r="C25" s="4" t="s">
        <v>723</v>
      </c>
      <c r="D25" s="4" t="s">
        <v>219</v>
      </c>
      <c r="E25" s="4" t="s">
        <v>48</v>
      </c>
      <c r="F25" s="14" t="s">
        <v>722</v>
      </c>
      <c r="G25" s="1" t="s">
        <v>721</v>
      </c>
      <c r="H25" s="8" t="s">
        <v>720</v>
      </c>
      <c r="I25" s="94" t="s">
        <v>719</v>
      </c>
      <c r="J25" s="4" t="s">
        <v>718</v>
      </c>
      <c r="K25" s="5">
        <v>42902</v>
      </c>
      <c r="L25" s="137">
        <v>1647356.28</v>
      </c>
      <c r="M25" s="1" t="s">
        <v>717</v>
      </c>
      <c r="N25" s="5">
        <v>42902</v>
      </c>
      <c r="O25" s="5">
        <v>43267</v>
      </c>
      <c r="P25" s="4" t="s">
        <v>42</v>
      </c>
      <c r="Q25" s="4" t="s">
        <v>39</v>
      </c>
      <c r="R25" s="11">
        <v>0</v>
      </c>
      <c r="S25" s="11">
        <v>0</v>
      </c>
      <c r="T25" s="4" t="s">
        <v>716</v>
      </c>
      <c r="U25" s="4" t="s">
        <v>607</v>
      </c>
      <c r="V25" s="5">
        <v>43265</v>
      </c>
      <c r="W25" s="4" t="s">
        <v>715</v>
      </c>
      <c r="X25" s="4" t="s">
        <v>605</v>
      </c>
      <c r="Y25" s="5">
        <v>43267</v>
      </c>
      <c r="Z25" s="5">
        <v>43630</v>
      </c>
      <c r="AA25" s="7">
        <v>0</v>
      </c>
      <c r="AB25" s="7">
        <v>0</v>
      </c>
      <c r="AC25" s="13">
        <v>0</v>
      </c>
      <c r="AD25" s="13">
        <v>0</v>
      </c>
      <c r="AE25" s="6">
        <f t="shared" si="0"/>
        <v>1647356.28</v>
      </c>
      <c r="AF25" s="13">
        <v>556972.03</v>
      </c>
      <c r="AG25" s="6">
        <f>93522.75+19155.26+110197.75+124570.61+111817.19+128014.86+123018.98+121831.61+130495.12</f>
        <v>962624.13</v>
      </c>
      <c r="AH25" s="6">
        <f t="shared" si="1"/>
        <v>1519596.1600000001</v>
      </c>
      <c r="AI25" s="8" t="s">
        <v>703</v>
      </c>
      <c r="AJ25" s="1" t="s">
        <v>713</v>
      </c>
      <c r="AK25" s="9" t="s">
        <v>714</v>
      </c>
      <c r="AL25" s="1" t="s">
        <v>713</v>
      </c>
      <c r="AM25" s="8" t="s">
        <v>39</v>
      </c>
      <c r="AN25" s="9"/>
      <c r="AO25" s="1"/>
      <c r="AP25" s="5"/>
      <c r="AQ25" s="9"/>
      <c r="AR25" s="5"/>
      <c r="AS25" s="4"/>
      <c r="AT25" s="21"/>
      <c r="AU25" s="21"/>
      <c r="AV25" s="21"/>
      <c r="AW25" s="21"/>
      <c r="AX25" s="21"/>
      <c r="AY25" s="21"/>
      <c r="AZ25" s="21"/>
      <c r="BA25" s="21"/>
      <c r="BB25" s="21"/>
      <c r="BC25" s="21"/>
      <c r="BD25" s="21"/>
    </row>
    <row r="26" spans="1:56" ht="38.25" x14ac:dyDescent="0.25">
      <c r="A26" s="93">
        <f t="shared" si="2"/>
        <v>8</v>
      </c>
      <c r="B26" s="87" t="s">
        <v>712</v>
      </c>
      <c r="C26" s="8" t="s">
        <v>711</v>
      </c>
      <c r="D26" s="4" t="s">
        <v>710</v>
      </c>
      <c r="E26" s="4" t="s">
        <v>48</v>
      </c>
      <c r="F26" s="14" t="s">
        <v>709</v>
      </c>
      <c r="G26" s="1" t="s">
        <v>708</v>
      </c>
      <c r="H26" s="8" t="s">
        <v>707</v>
      </c>
      <c r="I26" s="94" t="s">
        <v>706</v>
      </c>
      <c r="J26" s="21" t="s">
        <v>705</v>
      </c>
      <c r="K26" s="5">
        <v>42542</v>
      </c>
      <c r="L26" s="139">
        <v>69600</v>
      </c>
      <c r="M26" s="1" t="s">
        <v>704</v>
      </c>
      <c r="N26" s="5">
        <v>42907</v>
      </c>
      <c r="O26" s="5">
        <v>43272</v>
      </c>
      <c r="P26" s="4" t="s">
        <v>42</v>
      </c>
      <c r="Q26" s="30" t="s">
        <v>39</v>
      </c>
      <c r="R26" s="6">
        <v>0</v>
      </c>
      <c r="S26" s="6">
        <v>0</v>
      </c>
      <c r="T26" s="4" t="s">
        <v>130</v>
      </c>
      <c r="U26" s="4" t="s">
        <v>607</v>
      </c>
      <c r="V26" s="5">
        <v>43272</v>
      </c>
      <c r="W26" s="4" t="s">
        <v>39</v>
      </c>
      <c r="X26" s="4" t="s">
        <v>605</v>
      </c>
      <c r="Y26" s="5">
        <v>43272</v>
      </c>
      <c r="Z26" s="5">
        <v>43637</v>
      </c>
      <c r="AA26" s="7">
        <v>0</v>
      </c>
      <c r="AB26" s="7">
        <v>0</v>
      </c>
      <c r="AC26" s="6">
        <v>0</v>
      </c>
      <c r="AD26" s="6">
        <v>0</v>
      </c>
      <c r="AE26" s="23">
        <f t="shared" si="0"/>
        <v>69600</v>
      </c>
      <c r="AF26" s="6">
        <v>17400</v>
      </c>
      <c r="AG26" s="6">
        <f>5800+5800+5800+5800+5800+5800+5800+5800+5800</f>
        <v>52200</v>
      </c>
      <c r="AH26" s="13">
        <f t="shared" si="1"/>
        <v>69600</v>
      </c>
      <c r="AI26" s="31" t="s">
        <v>703</v>
      </c>
      <c r="AJ26" s="31" t="s">
        <v>701</v>
      </c>
      <c r="AK26" s="4" t="s">
        <v>702</v>
      </c>
      <c r="AL26" s="31" t="s">
        <v>701</v>
      </c>
      <c r="AM26" s="8" t="s">
        <v>39</v>
      </c>
      <c r="AN26" s="27"/>
      <c r="AO26" s="28"/>
      <c r="AP26" s="29"/>
      <c r="AQ26" s="9"/>
      <c r="AR26" s="29"/>
      <c r="AS26" s="4"/>
      <c r="AT26" s="21"/>
      <c r="AU26" s="21"/>
      <c r="AV26" s="21"/>
      <c r="AW26" s="21"/>
      <c r="AX26" s="21"/>
      <c r="AY26" s="21"/>
      <c r="AZ26" s="21"/>
      <c r="BA26" s="21"/>
      <c r="BB26" s="21"/>
      <c r="BC26" s="21"/>
      <c r="BD26" s="21"/>
    </row>
    <row r="27" spans="1:56" ht="38.25" x14ac:dyDescent="0.25">
      <c r="A27" s="93">
        <f t="shared" si="2"/>
        <v>9</v>
      </c>
      <c r="B27" s="88" t="s">
        <v>700</v>
      </c>
      <c r="C27" s="32" t="s">
        <v>699</v>
      </c>
      <c r="D27" s="3" t="s">
        <v>210</v>
      </c>
      <c r="E27" s="3" t="s">
        <v>48</v>
      </c>
      <c r="F27" s="14" t="s">
        <v>698</v>
      </c>
      <c r="G27" s="1" t="s">
        <v>693</v>
      </c>
      <c r="H27" s="8" t="s">
        <v>382</v>
      </c>
      <c r="I27" s="98" t="s">
        <v>697</v>
      </c>
      <c r="J27" s="21" t="s">
        <v>696</v>
      </c>
      <c r="K27" s="5">
        <v>42916</v>
      </c>
      <c r="L27" s="139">
        <v>228900</v>
      </c>
      <c r="M27" s="1" t="s">
        <v>695</v>
      </c>
      <c r="N27" s="5">
        <v>42916</v>
      </c>
      <c r="O27" s="5">
        <v>43464</v>
      </c>
      <c r="P27" s="4" t="s">
        <v>42</v>
      </c>
      <c r="Q27" s="30" t="s">
        <v>39</v>
      </c>
      <c r="R27" s="6">
        <v>0</v>
      </c>
      <c r="S27" s="6">
        <v>0</v>
      </c>
      <c r="T27" s="4" t="s">
        <v>60</v>
      </c>
      <c r="U27" s="4" t="s">
        <v>607</v>
      </c>
      <c r="V27" s="5">
        <v>43098</v>
      </c>
      <c r="W27" s="4" t="s">
        <v>688</v>
      </c>
      <c r="X27" s="4" t="s">
        <v>605</v>
      </c>
      <c r="Y27" s="5">
        <v>43098</v>
      </c>
      <c r="Z27" s="5">
        <v>43463</v>
      </c>
      <c r="AA27" s="7">
        <v>0</v>
      </c>
      <c r="AB27" s="33">
        <v>0.65920000000000001</v>
      </c>
      <c r="AC27" s="6">
        <v>0</v>
      </c>
      <c r="AD27" s="6">
        <v>150883.25</v>
      </c>
      <c r="AE27" s="23">
        <f t="shared" si="0"/>
        <v>78016.75</v>
      </c>
      <c r="AF27" s="6">
        <v>32282.53</v>
      </c>
      <c r="AG27" s="6">
        <f>23820.86+2212.7+3670.03+3929.45+3204.6+1892.24+1274.21</f>
        <v>40004.089999999997</v>
      </c>
      <c r="AH27" s="13">
        <f t="shared" si="1"/>
        <v>72286.62</v>
      </c>
      <c r="AI27" s="31" t="s">
        <v>683</v>
      </c>
      <c r="AJ27" s="1" t="s">
        <v>686</v>
      </c>
      <c r="AK27" s="9" t="s">
        <v>687</v>
      </c>
      <c r="AL27" s="1" t="s">
        <v>686</v>
      </c>
      <c r="AM27" s="8" t="s">
        <v>39</v>
      </c>
      <c r="AN27" s="27"/>
      <c r="AO27" s="28"/>
      <c r="AP27" s="29"/>
      <c r="AQ27" s="9"/>
      <c r="AR27" s="29"/>
      <c r="AS27" s="4"/>
      <c r="AT27" s="21"/>
      <c r="AU27" s="21"/>
      <c r="AV27" s="21"/>
      <c r="AW27" s="21"/>
      <c r="AX27" s="21"/>
      <c r="AY27" s="21"/>
      <c r="AZ27" s="21"/>
      <c r="BA27" s="21"/>
      <c r="BB27" s="21"/>
      <c r="BC27" s="21"/>
      <c r="BD27" s="21"/>
    </row>
    <row r="28" spans="1:56" ht="38.25" x14ac:dyDescent="0.25">
      <c r="A28" s="93">
        <f t="shared" si="2"/>
        <v>10</v>
      </c>
      <c r="B28" s="88"/>
      <c r="C28" s="32"/>
      <c r="D28" s="3"/>
      <c r="E28" s="3"/>
      <c r="F28" s="14" t="s">
        <v>694</v>
      </c>
      <c r="G28" s="1" t="s">
        <v>693</v>
      </c>
      <c r="H28" s="8" t="s">
        <v>692</v>
      </c>
      <c r="I28" s="98" t="s">
        <v>691</v>
      </c>
      <c r="J28" s="21" t="s">
        <v>690</v>
      </c>
      <c r="K28" s="5">
        <v>42916</v>
      </c>
      <c r="L28" s="139">
        <v>99600</v>
      </c>
      <c r="M28" s="1" t="s">
        <v>689</v>
      </c>
      <c r="N28" s="5">
        <v>42916</v>
      </c>
      <c r="O28" s="5">
        <v>43464</v>
      </c>
      <c r="P28" s="4" t="s">
        <v>42</v>
      </c>
      <c r="Q28" s="30" t="s">
        <v>39</v>
      </c>
      <c r="R28" s="6">
        <v>0</v>
      </c>
      <c r="S28" s="6">
        <v>0</v>
      </c>
      <c r="T28" s="4" t="s">
        <v>60</v>
      </c>
      <c r="U28" s="4" t="s">
        <v>607</v>
      </c>
      <c r="V28" s="5">
        <v>43098</v>
      </c>
      <c r="W28" s="4" t="s">
        <v>688</v>
      </c>
      <c r="X28" s="4" t="s">
        <v>605</v>
      </c>
      <c r="Y28" s="5">
        <v>43098</v>
      </c>
      <c r="Z28" s="5">
        <v>43463</v>
      </c>
      <c r="AA28" s="7">
        <v>0</v>
      </c>
      <c r="AB28" s="7">
        <v>0</v>
      </c>
      <c r="AC28" s="6">
        <v>0</v>
      </c>
      <c r="AD28" s="6">
        <v>0</v>
      </c>
      <c r="AE28" s="23">
        <f t="shared" si="0"/>
        <v>99600</v>
      </c>
      <c r="AF28" s="6">
        <v>14996.44</v>
      </c>
      <c r="AG28" s="6">
        <f>6998.56+803.44+972.76+976+883.12+418.32</f>
        <v>11052.2</v>
      </c>
      <c r="AH28" s="13">
        <f t="shared" si="1"/>
        <v>26048.639999999999</v>
      </c>
      <c r="AI28" s="31" t="s">
        <v>683</v>
      </c>
      <c r="AJ28" s="1" t="s">
        <v>686</v>
      </c>
      <c r="AK28" s="9" t="s">
        <v>687</v>
      </c>
      <c r="AL28" s="1" t="s">
        <v>686</v>
      </c>
      <c r="AM28" s="8" t="s">
        <v>39</v>
      </c>
      <c r="AN28" s="27"/>
      <c r="AO28" s="28"/>
      <c r="AP28" s="29"/>
      <c r="AQ28" s="9"/>
      <c r="AR28" s="29"/>
      <c r="AS28" s="4"/>
      <c r="AT28" s="21"/>
      <c r="AU28" s="21"/>
      <c r="AV28" s="21"/>
      <c r="AW28" s="21"/>
      <c r="AX28" s="21"/>
      <c r="AY28" s="21"/>
      <c r="AZ28" s="21"/>
      <c r="BA28" s="21"/>
      <c r="BB28" s="21"/>
      <c r="BC28" s="21"/>
      <c r="BD28" s="21"/>
    </row>
    <row r="29" spans="1:56" ht="38.25" x14ac:dyDescent="0.25">
      <c r="A29" s="93">
        <f t="shared" si="2"/>
        <v>11</v>
      </c>
      <c r="B29" s="87" t="s">
        <v>666</v>
      </c>
      <c r="C29" s="8" t="s">
        <v>665</v>
      </c>
      <c r="D29" s="4" t="s">
        <v>685</v>
      </c>
      <c r="E29" s="4" t="s">
        <v>48</v>
      </c>
      <c r="F29" s="14" t="s">
        <v>684</v>
      </c>
      <c r="G29" s="1" t="s">
        <v>626</v>
      </c>
      <c r="H29" s="8" t="s">
        <v>683</v>
      </c>
      <c r="I29" s="98" t="s">
        <v>880</v>
      </c>
      <c r="J29" s="21" t="s">
        <v>682</v>
      </c>
      <c r="K29" s="5">
        <v>42889</v>
      </c>
      <c r="L29" s="139">
        <v>42800</v>
      </c>
      <c r="M29" s="1" t="s">
        <v>622</v>
      </c>
      <c r="N29" s="5">
        <v>42889</v>
      </c>
      <c r="O29" s="5">
        <v>43011</v>
      </c>
      <c r="P29" s="4" t="s">
        <v>42</v>
      </c>
      <c r="Q29" s="30" t="s">
        <v>39</v>
      </c>
      <c r="R29" s="6">
        <v>0</v>
      </c>
      <c r="S29" s="6">
        <v>0</v>
      </c>
      <c r="T29" s="4" t="s">
        <v>130</v>
      </c>
      <c r="U29" s="4" t="s">
        <v>607</v>
      </c>
      <c r="V29" s="5">
        <v>43042</v>
      </c>
      <c r="W29" s="4" t="s">
        <v>621</v>
      </c>
      <c r="X29" s="4" t="s">
        <v>620</v>
      </c>
      <c r="Y29" s="5">
        <v>43042</v>
      </c>
      <c r="Z29" s="5">
        <v>43161</v>
      </c>
      <c r="AA29" s="7">
        <v>0.25</v>
      </c>
      <c r="AB29" s="7">
        <v>0</v>
      </c>
      <c r="AC29" s="6">
        <f>L29*AA29</f>
        <v>10700</v>
      </c>
      <c r="AD29" s="6">
        <v>0</v>
      </c>
      <c r="AE29" s="23">
        <f t="shared" si="0"/>
        <v>53500</v>
      </c>
      <c r="AF29" s="6">
        <v>26396.67</v>
      </c>
      <c r="AG29" s="6">
        <f>7490.07</f>
        <v>7490.07</v>
      </c>
      <c r="AH29" s="13">
        <f t="shared" si="1"/>
        <v>33886.74</v>
      </c>
      <c r="AI29" s="8" t="s">
        <v>39</v>
      </c>
      <c r="AJ29" s="8" t="s">
        <v>39</v>
      </c>
      <c r="AK29" s="8" t="s">
        <v>39</v>
      </c>
      <c r="AL29" s="8" t="s">
        <v>39</v>
      </c>
      <c r="AM29" s="8" t="s">
        <v>39</v>
      </c>
      <c r="AN29" s="27"/>
      <c r="AO29" s="28"/>
      <c r="AP29" s="29"/>
      <c r="AQ29" s="9"/>
      <c r="AR29" s="29"/>
      <c r="AS29" s="4"/>
      <c r="AT29" s="21"/>
      <c r="AU29" s="21"/>
      <c r="AV29" s="21"/>
      <c r="AW29" s="21"/>
      <c r="AX29" s="21"/>
      <c r="AY29" s="21"/>
      <c r="AZ29" s="21"/>
      <c r="BA29" s="21"/>
      <c r="BB29" s="21"/>
      <c r="BC29" s="21"/>
      <c r="BD29" s="21"/>
    </row>
    <row r="30" spans="1:56" ht="63.75" x14ac:dyDescent="0.25">
      <c r="A30" s="93">
        <f t="shared" si="2"/>
        <v>12</v>
      </c>
      <c r="B30" s="87" t="s">
        <v>666</v>
      </c>
      <c r="C30" s="8" t="s">
        <v>665</v>
      </c>
      <c r="D30" s="4" t="s">
        <v>676</v>
      </c>
      <c r="E30" s="4" t="s">
        <v>48</v>
      </c>
      <c r="F30" s="14" t="s">
        <v>681</v>
      </c>
      <c r="G30" s="1" t="s">
        <v>626</v>
      </c>
      <c r="H30" s="8" t="s">
        <v>680</v>
      </c>
      <c r="I30" s="98" t="s">
        <v>679</v>
      </c>
      <c r="J30" s="21" t="s">
        <v>678</v>
      </c>
      <c r="K30" s="5">
        <v>42919</v>
      </c>
      <c r="L30" s="139">
        <v>204672</v>
      </c>
      <c r="M30" s="1" t="s">
        <v>677</v>
      </c>
      <c r="N30" s="5">
        <v>42919</v>
      </c>
      <c r="O30" s="5">
        <v>43011</v>
      </c>
      <c r="P30" s="4" t="s">
        <v>42</v>
      </c>
      <c r="Q30" s="30" t="s">
        <v>39</v>
      </c>
      <c r="R30" s="6">
        <v>0</v>
      </c>
      <c r="S30" s="6">
        <v>0</v>
      </c>
      <c r="T30" s="4" t="s">
        <v>130</v>
      </c>
      <c r="U30" s="4" t="s">
        <v>607</v>
      </c>
      <c r="V30" s="5">
        <v>43042</v>
      </c>
      <c r="W30" s="4" t="s">
        <v>621</v>
      </c>
      <c r="X30" s="4" t="s">
        <v>620</v>
      </c>
      <c r="Y30" s="5">
        <v>43042</v>
      </c>
      <c r="Z30" s="5">
        <v>43161</v>
      </c>
      <c r="AA30" s="7">
        <v>0.25</v>
      </c>
      <c r="AB30" s="7">
        <v>0</v>
      </c>
      <c r="AC30" s="6">
        <f>L30*AA30</f>
        <v>51168</v>
      </c>
      <c r="AD30" s="6">
        <v>0</v>
      </c>
      <c r="AE30" s="23">
        <f t="shared" si="0"/>
        <v>255840</v>
      </c>
      <c r="AF30" s="6">
        <v>181490.57</v>
      </c>
      <c r="AG30" s="6">
        <f>34025.93</f>
        <v>34025.93</v>
      </c>
      <c r="AH30" s="13">
        <f t="shared" si="1"/>
        <v>215516.5</v>
      </c>
      <c r="AI30" s="8" t="s">
        <v>39</v>
      </c>
      <c r="AJ30" s="8" t="s">
        <v>39</v>
      </c>
      <c r="AK30" s="8" t="s">
        <v>39</v>
      </c>
      <c r="AL30" s="8" t="s">
        <v>39</v>
      </c>
      <c r="AM30" s="8" t="s">
        <v>39</v>
      </c>
      <c r="AN30" s="27"/>
      <c r="AO30" s="28"/>
      <c r="AP30" s="29"/>
      <c r="AQ30" s="9"/>
      <c r="AR30" s="29"/>
      <c r="AS30" s="4"/>
      <c r="AT30" s="21"/>
      <c r="AU30" s="21"/>
      <c r="AV30" s="21"/>
      <c r="AW30" s="21"/>
      <c r="AX30" s="21"/>
      <c r="AY30" s="21"/>
      <c r="AZ30" s="21"/>
      <c r="BA30" s="21"/>
      <c r="BB30" s="21"/>
      <c r="BC30" s="21"/>
      <c r="BD30" s="21"/>
    </row>
    <row r="31" spans="1:56" ht="38.25" x14ac:dyDescent="0.25">
      <c r="A31" s="93">
        <f t="shared" si="2"/>
        <v>13</v>
      </c>
      <c r="B31" s="87" t="s">
        <v>666</v>
      </c>
      <c r="C31" s="8" t="s">
        <v>665</v>
      </c>
      <c r="D31" s="4" t="s">
        <v>676</v>
      </c>
      <c r="E31" s="4" t="s">
        <v>48</v>
      </c>
      <c r="F31" s="14" t="s">
        <v>675</v>
      </c>
      <c r="G31" s="1" t="s">
        <v>674</v>
      </c>
      <c r="H31" s="8" t="s">
        <v>673</v>
      </c>
      <c r="I31" s="94" t="s">
        <v>672</v>
      </c>
      <c r="J31" s="21" t="s">
        <v>671</v>
      </c>
      <c r="K31" s="5">
        <v>42919</v>
      </c>
      <c r="L31" s="139">
        <v>17600</v>
      </c>
      <c r="M31" s="1" t="s">
        <v>622</v>
      </c>
      <c r="N31" s="5">
        <v>42919</v>
      </c>
      <c r="O31" s="5">
        <v>43011</v>
      </c>
      <c r="P31" s="4" t="s">
        <v>42</v>
      </c>
      <c r="Q31" s="30" t="s">
        <v>39</v>
      </c>
      <c r="R31" s="6">
        <v>0</v>
      </c>
      <c r="S31" s="6">
        <v>0</v>
      </c>
      <c r="T31" s="4" t="s">
        <v>111</v>
      </c>
      <c r="U31" s="4" t="s">
        <v>607</v>
      </c>
      <c r="V31" s="5">
        <v>43042</v>
      </c>
      <c r="W31" s="4" t="s">
        <v>621</v>
      </c>
      <c r="X31" s="4" t="s">
        <v>620</v>
      </c>
      <c r="Y31" s="5">
        <v>43042</v>
      </c>
      <c r="Z31" s="5">
        <v>43161</v>
      </c>
      <c r="AA31" s="7">
        <v>0.25</v>
      </c>
      <c r="AB31" s="7">
        <v>0</v>
      </c>
      <c r="AC31" s="6">
        <f>L31*AA31</f>
        <v>4400</v>
      </c>
      <c r="AD31" s="6">
        <v>0</v>
      </c>
      <c r="AE31" s="23">
        <f t="shared" si="0"/>
        <v>22000</v>
      </c>
      <c r="AF31" s="6">
        <v>9291.2900000000009</v>
      </c>
      <c r="AG31" s="6">
        <f>3945</f>
        <v>3945</v>
      </c>
      <c r="AH31" s="13">
        <f t="shared" si="1"/>
        <v>13236.29</v>
      </c>
      <c r="AI31" s="8" t="s">
        <v>39</v>
      </c>
      <c r="AJ31" s="8" t="s">
        <v>39</v>
      </c>
      <c r="AK31" s="8" t="s">
        <v>39</v>
      </c>
      <c r="AL31" s="8" t="s">
        <v>39</v>
      </c>
      <c r="AM31" s="8" t="s">
        <v>39</v>
      </c>
      <c r="AN31" s="27"/>
      <c r="AO31" s="28"/>
      <c r="AP31" s="29"/>
      <c r="AQ31" s="9"/>
      <c r="AR31" s="29"/>
      <c r="AS31" s="4"/>
      <c r="AT31" s="21"/>
      <c r="AU31" s="21"/>
      <c r="AV31" s="21"/>
      <c r="AW31" s="21"/>
      <c r="AX31" s="21"/>
      <c r="AY31" s="21"/>
      <c r="AZ31" s="21"/>
      <c r="BA31" s="21"/>
      <c r="BB31" s="21"/>
      <c r="BC31" s="21"/>
      <c r="BD31" s="21"/>
    </row>
    <row r="32" spans="1:56" ht="38.25" x14ac:dyDescent="0.25">
      <c r="A32" s="93">
        <f t="shared" si="2"/>
        <v>14</v>
      </c>
      <c r="B32" s="87" t="s">
        <v>666</v>
      </c>
      <c r="C32" s="8" t="s">
        <v>665</v>
      </c>
      <c r="D32" s="4" t="s">
        <v>219</v>
      </c>
      <c r="E32" s="4" t="s">
        <v>48</v>
      </c>
      <c r="F32" s="14" t="s">
        <v>670</v>
      </c>
      <c r="G32" s="1" t="s">
        <v>626</v>
      </c>
      <c r="H32" s="8" t="s">
        <v>669</v>
      </c>
      <c r="I32" s="94" t="s">
        <v>668</v>
      </c>
      <c r="J32" s="21" t="s">
        <v>667</v>
      </c>
      <c r="K32" s="5">
        <v>42919</v>
      </c>
      <c r="L32" s="139">
        <v>15400</v>
      </c>
      <c r="M32" s="1" t="s">
        <v>622</v>
      </c>
      <c r="N32" s="5">
        <v>42919</v>
      </c>
      <c r="O32" s="5">
        <v>43011</v>
      </c>
      <c r="P32" s="4" t="s">
        <v>42</v>
      </c>
      <c r="Q32" s="30" t="s">
        <v>39</v>
      </c>
      <c r="R32" s="6">
        <v>0</v>
      </c>
      <c r="S32" s="6">
        <v>0</v>
      </c>
      <c r="T32" s="4" t="s">
        <v>111</v>
      </c>
      <c r="U32" s="4" t="s">
        <v>607</v>
      </c>
      <c r="V32" s="5">
        <v>43042</v>
      </c>
      <c r="W32" s="4" t="s">
        <v>621</v>
      </c>
      <c r="X32" s="4" t="s">
        <v>620</v>
      </c>
      <c r="Y32" s="5">
        <v>43042</v>
      </c>
      <c r="Z32" s="5">
        <v>43161</v>
      </c>
      <c r="AA32" s="7">
        <v>0.25</v>
      </c>
      <c r="AB32" s="7">
        <v>0</v>
      </c>
      <c r="AC32" s="6">
        <f>L32*AA32</f>
        <v>3850</v>
      </c>
      <c r="AD32" s="6">
        <v>0</v>
      </c>
      <c r="AE32" s="23">
        <f t="shared" si="0"/>
        <v>19250</v>
      </c>
      <c r="AF32" s="6">
        <f>14373.33</f>
        <v>14373.33</v>
      </c>
      <c r="AG32" s="6">
        <f>3850</f>
        <v>3850</v>
      </c>
      <c r="AH32" s="13">
        <f t="shared" si="1"/>
        <v>18223.330000000002</v>
      </c>
      <c r="AI32" s="8" t="s">
        <v>39</v>
      </c>
      <c r="AJ32" s="8" t="s">
        <v>39</v>
      </c>
      <c r="AK32" s="8" t="s">
        <v>39</v>
      </c>
      <c r="AL32" s="8" t="s">
        <v>39</v>
      </c>
      <c r="AM32" s="8" t="s">
        <v>39</v>
      </c>
      <c r="AN32" s="27"/>
      <c r="AO32" s="28"/>
      <c r="AP32" s="29"/>
      <c r="AQ32" s="9"/>
      <c r="AR32" s="29"/>
      <c r="AS32" s="4"/>
      <c r="AT32" s="21"/>
      <c r="AU32" s="21"/>
      <c r="AV32" s="21"/>
      <c r="AW32" s="21"/>
      <c r="AX32" s="21"/>
      <c r="AY32" s="21"/>
      <c r="AZ32" s="21"/>
      <c r="BA32" s="21"/>
      <c r="BB32" s="21"/>
      <c r="BC32" s="21"/>
      <c r="BD32" s="21"/>
    </row>
    <row r="33" spans="1:56" ht="51" x14ac:dyDescent="0.25">
      <c r="A33" s="93">
        <f t="shared" si="2"/>
        <v>15</v>
      </c>
      <c r="B33" s="87" t="s">
        <v>666</v>
      </c>
      <c r="C33" s="8" t="s">
        <v>665</v>
      </c>
      <c r="D33" s="4" t="s">
        <v>219</v>
      </c>
      <c r="E33" s="4" t="s">
        <v>48</v>
      </c>
      <c r="F33" s="14" t="s">
        <v>664</v>
      </c>
      <c r="G33" s="4" t="s">
        <v>626</v>
      </c>
      <c r="H33" s="4" t="s">
        <v>663</v>
      </c>
      <c r="I33" s="94" t="s">
        <v>662</v>
      </c>
      <c r="J33" s="4" t="s">
        <v>661</v>
      </c>
      <c r="K33" s="5">
        <v>42801</v>
      </c>
      <c r="L33" s="140">
        <v>24640</v>
      </c>
      <c r="M33" s="4" t="s">
        <v>622</v>
      </c>
      <c r="N33" s="5">
        <v>42801</v>
      </c>
      <c r="O33" s="4" t="s">
        <v>660</v>
      </c>
      <c r="P33" s="4" t="s">
        <v>42</v>
      </c>
      <c r="Q33" s="34" t="s">
        <v>39</v>
      </c>
      <c r="R33" s="4" t="s">
        <v>39</v>
      </c>
      <c r="S33" s="4" t="s">
        <v>39</v>
      </c>
      <c r="T33" s="4" t="s">
        <v>111</v>
      </c>
      <c r="U33" s="4" t="s">
        <v>607</v>
      </c>
      <c r="V33" s="5">
        <v>43042</v>
      </c>
      <c r="W33" s="4" t="s">
        <v>659</v>
      </c>
      <c r="X33" s="4" t="s">
        <v>620</v>
      </c>
      <c r="Y33" s="5">
        <v>43042</v>
      </c>
      <c r="Z33" s="5">
        <v>43133</v>
      </c>
      <c r="AA33" s="35">
        <v>0.25</v>
      </c>
      <c r="AB33" s="35">
        <v>0</v>
      </c>
      <c r="AC33" s="22">
        <v>6160</v>
      </c>
      <c r="AD33" s="4" t="s">
        <v>39</v>
      </c>
      <c r="AE33" s="23">
        <v>30800</v>
      </c>
      <c r="AF33" s="6">
        <v>20734.68</v>
      </c>
      <c r="AG33" s="6">
        <v>0</v>
      </c>
      <c r="AH33" s="23">
        <v>20734.68</v>
      </c>
      <c r="AI33" s="4" t="s">
        <v>39</v>
      </c>
      <c r="AJ33" s="4" t="s">
        <v>39</v>
      </c>
      <c r="AK33" s="4" t="s">
        <v>39</v>
      </c>
      <c r="AL33" s="4" t="s">
        <v>39</v>
      </c>
      <c r="AM33" s="14"/>
      <c r="AN33" s="14"/>
      <c r="AO33" s="14"/>
      <c r="AP33" s="14"/>
      <c r="AQ33" s="14"/>
      <c r="AR33" s="14"/>
      <c r="AS33" s="4"/>
      <c r="AT33" s="4"/>
      <c r="AU33" s="4"/>
      <c r="AV33" s="4"/>
      <c r="AW33" s="4"/>
      <c r="AX33" s="4"/>
      <c r="AY33" s="4"/>
      <c r="AZ33" s="4"/>
      <c r="BA33" s="4"/>
      <c r="BB33" s="4"/>
      <c r="BC33" s="4"/>
      <c r="BD33" s="4"/>
    </row>
    <row r="34" spans="1:56" ht="38.25" x14ac:dyDescent="0.25">
      <c r="A34" s="93">
        <f t="shared" si="2"/>
        <v>16</v>
      </c>
      <c r="B34" s="87" t="s">
        <v>629</v>
      </c>
      <c r="C34" s="8" t="s">
        <v>658</v>
      </c>
      <c r="D34" s="4" t="s">
        <v>219</v>
      </c>
      <c r="E34" s="4" t="s">
        <v>48</v>
      </c>
      <c r="F34" s="14" t="s">
        <v>657</v>
      </c>
      <c r="G34" s="1" t="s">
        <v>626</v>
      </c>
      <c r="H34" s="8" t="s">
        <v>656</v>
      </c>
      <c r="I34" s="98" t="s">
        <v>655</v>
      </c>
      <c r="J34" s="21" t="s">
        <v>654</v>
      </c>
      <c r="K34" s="5">
        <v>42919</v>
      </c>
      <c r="L34" s="139">
        <v>16896</v>
      </c>
      <c r="M34" s="1" t="s">
        <v>622</v>
      </c>
      <c r="N34" s="5">
        <v>42919</v>
      </c>
      <c r="O34" s="5">
        <v>43011</v>
      </c>
      <c r="P34" s="4" t="s">
        <v>42</v>
      </c>
      <c r="Q34" s="30" t="s">
        <v>39</v>
      </c>
      <c r="R34" s="6">
        <v>0</v>
      </c>
      <c r="S34" s="6">
        <v>0</v>
      </c>
      <c r="T34" s="4" t="s">
        <v>130</v>
      </c>
      <c r="U34" s="4" t="s">
        <v>607</v>
      </c>
      <c r="V34" s="5">
        <v>43042</v>
      </c>
      <c r="W34" s="4" t="s">
        <v>621</v>
      </c>
      <c r="X34" s="4" t="s">
        <v>620</v>
      </c>
      <c r="Y34" s="5">
        <v>43042</v>
      </c>
      <c r="Z34" s="5">
        <v>43161</v>
      </c>
      <c r="AA34" s="7">
        <v>0.25</v>
      </c>
      <c r="AB34" s="7">
        <v>0</v>
      </c>
      <c r="AC34" s="6">
        <f>L34*AA34</f>
        <v>4224</v>
      </c>
      <c r="AD34" s="6">
        <v>0</v>
      </c>
      <c r="AE34" s="23">
        <f>(L34+AC34)-AD34</f>
        <v>21120</v>
      </c>
      <c r="AF34" s="6">
        <v>10496.64</v>
      </c>
      <c r="AG34" s="6">
        <f>4255.2+2549.2</f>
        <v>6804.4</v>
      </c>
      <c r="AH34" s="13">
        <f>AF34+AG34</f>
        <v>17301.04</v>
      </c>
      <c r="AI34" s="8" t="s">
        <v>39</v>
      </c>
      <c r="AJ34" s="8" t="s">
        <v>39</v>
      </c>
      <c r="AK34" s="8" t="s">
        <v>39</v>
      </c>
      <c r="AL34" s="8" t="s">
        <v>39</v>
      </c>
      <c r="AM34" s="8" t="s">
        <v>39</v>
      </c>
      <c r="AN34" s="27"/>
      <c r="AO34" s="28"/>
      <c r="AP34" s="29"/>
      <c r="AQ34" s="9"/>
      <c r="AR34" s="29"/>
      <c r="AS34" s="4"/>
      <c r="AT34" s="21"/>
      <c r="AU34" s="21"/>
      <c r="AV34" s="21"/>
      <c r="AW34" s="21"/>
      <c r="AX34" s="21"/>
      <c r="AY34" s="21"/>
      <c r="AZ34" s="21"/>
      <c r="BA34" s="21"/>
      <c r="BB34" s="21"/>
      <c r="BC34" s="21"/>
      <c r="BD34" s="21"/>
    </row>
    <row r="35" spans="1:56" ht="38.25" x14ac:dyDescent="0.25">
      <c r="A35" s="93">
        <f t="shared" si="2"/>
        <v>17</v>
      </c>
      <c r="B35" s="87" t="s">
        <v>629</v>
      </c>
      <c r="C35" s="8" t="s">
        <v>628</v>
      </c>
      <c r="D35" s="4" t="s">
        <v>401</v>
      </c>
      <c r="E35" s="4" t="s">
        <v>48</v>
      </c>
      <c r="F35" s="14" t="s">
        <v>653</v>
      </c>
      <c r="G35" s="1" t="s">
        <v>626</v>
      </c>
      <c r="H35" s="8" t="s">
        <v>652</v>
      </c>
      <c r="I35" s="98" t="s">
        <v>651</v>
      </c>
      <c r="J35" s="21" t="s">
        <v>650</v>
      </c>
      <c r="K35" s="5">
        <v>42919</v>
      </c>
      <c r="L35" s="139">
        <v>17388.8</v>
      </c>
      <c r="M35" s="1" t="s">
        <v>622</v>
      </c>
      <c r="N35" s="5">
        <v>42919</v>
      </c>
      <c r="O35" s="5">
        <v>43011</v>
      </c>
      <c r="P35" s="4" t="s">
        <v>42</v>
      </c>
      <c r="Q35" s="30" t="s">
        <v>39</v>
      </c>
      <c r="R35" s="6">
        <v>0</v>
      </c>
      <c r="S35" s="6">
        <v>0</v>
      </c>
      <c r="T35" s="4" t="s">
        <v>130</v>
      </c>
      <c r="U35" s="4" t="s">
        <v>607</v>
      </c>
      <c r="V35" s="5">
        <v>43042</v>
      </c>
      <c r="W35" s="4" t="s">
        <v>621</v>
      </c>
      <c r="X35" s="4" t="s">
        <v>620</v>
      </c>
      <c r="Y35" s="5">
        <v>43042</v>
      </c>
      <c r="Z35" s="5">
        <v>43161</v>
      </c>
      <c r="AA35" s="7">
        <v>0.25</v>
      </c>
      <c r="AB35" s="7">
        <v>0</v>
      </c>
      <c r="AC35" s="6">
        <f>L35*AA35</f>
        <v>4347.2</v>
      </c>
      <c r="AD35" s="6">
        <v>0</v>
      </c>
      <c r="AE35" s="23">
        <f>(L35+AC35)-AD35</f>
        <v>21736</v>
      </c>
      <c r="AF35" s="6">
        <v>17077.88</v>
      </c>
      <c r="AG35" s="6">
        <f>4602.8</f>
        <v>4602.8</v>
      </c>
      <c r="AH35" s="13">
        <f>AF35+AG35</f>
        <v>21680.68</v>
      </c>
      <c r="AI35" s="8" t="s">
        <v>39</v>
      </c>
      <c r="AJ35" s="8" t="s">
        <v>39</v>
      </c>
      <c r="AK35" s="8" t="s">
        <v>39</v>
      </c>
      <c r="AL35" s="8" t="s">
        <v>39</v>
      </c>
      <c r="AM35" s="8" t="s">
        <v>39</v>
      </c>
      <c r="AN35" s="27"/>
      <c r="AO35" s="28"/>
      <c r="AP35" s="29"/>
      <c r="AQ35" s="9"/>
      <c r="AR35" s="29"/>
      <c r="AS35" s="4"/>
      <c r="AT35" s="21"/>
      <c r="AU35" s="21"/>
      <c r="AV35" s="21"/>
      <c r="AW35" s="21"/>
      <c r="AX35" s="21"/>
      <c r="AY35" s="21"/>
      <c r="AZ35" s="21"/>
      <c r="BA35" s="21"/>
      <c r="BB35" s="21"/>
      <c r="BC35" s="21"/>
      <c r="BD35" s="21"/>
    </row>
    <row r="36" spans="1:56" ht="38.25" x14ac:dyDescent="0.25">
      <c r="A36" s="93">
        <f t="shared" si="2"/>
        <v>18</v>
      </c>
      <c r="B36" s="87" t="s">
        <v>629</v>
      </c>
      <c r="C36" s="8" t="s">
        <v>628</v>
      </c>
      <c r="D36" s="4" t="s">
        <v>219</v>
      </c>
      <c r="E36" s="4" t="s">
        <v>48</v>
      </c>
      <c r="F36" s="14" t="s">
        <v>649</v>
      </c>
      <c r="G36" s="4" t="s">
        <v>626</v>
      </c>
      <c r="H36" s="4" t="s">
        <v>648</v>
      </c>
      <c r="I36" s="94" t="s">
        <v>647</v>
      </c>
      <c r="J36" s="4" t="s">
        <v>646</v>
      </c>
      <c r="K36" s="5">
        <v>42801</v>
      </c>
      <c r="L36" s="140">
        <v>24080</v>
      </c>
      <c r="M36" s="4" t="s">
        <v>622</v>
      </c>
      <c r="N36" s="5">
        <v>42801</v>
      </c>
      <c r="O36" s="5">
        <v>43011</v>
      </c>
      <c r="P36" s="4" t="s">
        <v>42</v>
      </c>
      <c r="Q36" s="34" t="s">
        <v>39</v>
      </c>
      <c r="R36" s="4" t="s">
        <v>39</v>
      </c>
      <c r="S36" s="4" t="s">
        <v>39</v>
      </c>
      <c r="T36" s="4" t="s">
        <v>111</v>
      </c>
      <c r="U36" s="4" t="s">
        <v>607</v>
      </c>
      <c r="V36" s="5">
        <v>43042</v>
      </c>
      <c r="W36" s="4" t="s">
        <v>621</v>
      </c>
      <c r="X36" s="4" t="s">
        <v>620</v>
      </c>
      <c r="Y36" s="5">
        <v>43042</v>
      </c>
      <c r="Z36" s="5">
        <v>43161</v>
      </c>
      <c r="AA36" s="35">
        <v>0.25</v>
      </c>
      <c r="AB36" s="35">
        <v>0</v>
      </c>
      <c r="AC36" s="22">
        <v>6020</v>
      </c>
      <c r="AD36" s="4" t="s">
        <v>39</v>
      </c>
      <c r="AE36" s="23">
        <v>30100</v>
      </c>
      <c r="AF36" s="6">
        <v>24818.75</v>
      </c>
      <c r="AG36" s="6">
        <v>0</v>
      </c>
      <c r="AH36" s="23">
        <v>24818.75</v>
      </c>
      <c r="AI36" s="4" t="s">
        <v>39</v>
      </c>
      <c r="AJ36" s="4" t="s">
        <v>39</v>
      </c>
      <c r="AK36" s="4" t="s">
        <v>39</v>
      </c>
      <c r="AL36" s="4" t="s">
        <v>39</v>
      </c>
      <c r="AM36" s="14"/>
      <c r="AN36" s="14"/>
      <c r="AO36" s="14"/>
      <c r="AP36" s="14"/>
      <c r="AQ36" s="14"/>
      <c r="AR36" s="14"/>
      <c r="AS36" s="4"/>
      <c r="AT36" s="4"/>
      <c r="AU36" s="4"/>
      <c r="AV36" s="4"/>
      <c r="AW36" s="4"/>
      <c r="AX36" s="4"/>
      <c r="AY36" s="4"/>
      <c r="AZ36" s="4"/>
      <c r="BA36" s="4"/>
      <c r="BB36" s="4"/>
      <c r="BC36" s="4"/>
      <c r="BD36" s="4"/>
    </row>
    <row r="37" spans="1:56" ht="38.25" x14ac:dyDescent="0.25">
      <c r="A37" s="93">
        <f t="shared" si="2"/>
        <v>19</v>
      </c>
      <c r="B37" s="87" t="s">
        <v>629</v>
      </c>
      <c r="C37" s="8" t="s">
        <v>628</v>
      </c>
      <c r="D37" s="4" t="s">
        <v>234</v>
      </c>
      <c r="E37" s="4" t="s">
        <v>48</v>
      </c>
      <c r="F37" s="14" t="s">
        <v>645</v>
      </c>
      <c r="G37" s="1" t="s">
        <v>626</v>
      </c>
      <c r="H37" s="8" t="s">
        <v>644</v>
      </c>
      <c r="I37" s="98" t="s">
        <v>643</v>
      </c>
      <c r="J37" s="21" t="s">
        <v>642</v>
      </c>
      <c r="K37" s="5">
        <v>42919</v>
      </c>
      <c r="L37" s="139">
        <v>19996</v>
      </c>
      <c r="M37" s="1" t="s">
        <v>622</v>
      </c>
      <c r="N37" s="5">
        <v>42919</v>
      </c>
      <c r="O37" s="5">
        <v>43011</v>
      </c>
      <c r="P37" s="4" t="s">
        <v>42</v>
      </c>
      <c r="Q37" s="30" t="s">
        <v>39</v>
      </c>
      <c r="R37" s="6">
        <v>0</v>
      </c>
      <c r="S37" s="6">
        <v>0</v>
      </c>
      <c r="T37" s="4" t="s">
        <v>111</v>
      </c>
      <c r="U37" s="4" t="s">
        <v>607</v>
      </c>
      <c r="V37" s="5">
        <v>43042</v>
      </c>
      <c r="W37" s="4" t="s">
        <v>621</v>
      </c>
      <c r="X37" s="4" t="s">
        <v>620</v>
      </c>
      <c r="Y37" s="5">
        <v>43042</v>
      </c>
      <c r="Z37" s="5">
        <v>43161</v>
      </c>
      <c r="AA37" s="7">
        <v>0.25</v>
      </c>
      <c r="AB37" s="7">
        <v>0</v>
      </c>
      <c r="AC37" s="6">
        <f>L37*AA37</f>
        <v>4999</v>
      </c>
      <c r="AD37" s="6">
        <v>0</v>
      </c>
      <c r="AE37" s="23">
        <f>(L37+AC37)-AD37</f>
        <v>24995</v>
      </c>
      <c r="AF37" s="6">
        <v>13663.93</v>
      </c>
      <c r="AG37" s="13">
        <f>3499.23</f>
        <v>3499.23</v>
      </c>
      <c r="AH37" s="13">
        <f>AF37+AG37</f>
        <v>17163.16</v>
      </c>
      <c r="AI37" s="8" t="s">
        <v>39</v>
      </c>
      <c r="AJ37" s="8" t="s">
        <v>39</v>
      </c>
      <c r="AK37" s="8" t="s">
        <v>39</v>
      </c>
      <c r="AL37" s="8" t="s">
        <v>39</v>
      </c>
      <c r="AM37" s="8" t="s">
        <v>39</v>
      </c>
      <c r="AN37" s="27"/>
      <c r="AO37" s="28"/>
      <c r="AP37" s="29"/>
      <c r="AQ37" s="9"/>
      <c r="AR37" s="29"/>
      <c r="AS37" s="4"/>
      <c r="AT37" s="21"/>
      <c r="AU37" s="21"/>
      <c r="AV37" s="21"/>
      <c r="AW37" s="21"/>
      <c r="AX37" s="21"/>
      <c r="AY37" s="21"/>
      <c r="AZ37" s="21"/>
      <c r="BA37" s="21"/>
      <c r="BB37" s="21"/>
      <c r="BC37" s="21"/>
      <c r="BD37" s="21"/>
    </row>
    <row r="38" spans="1:56" ht="38.25" x14ac:dyDescent="0.25">
      <c r="A38" s="93">
        <f t="shared" si="2"/>
        <v>20</v>
      </c>
      <c r="B38" s="87" t="s">
        <v>629</v>
      </c>
      <c r="C38" s="8" t="s">
        <v>628</v>
      </c>
      <c r="D38" s="4" t="s">
        <v>234</v>
      </c>
      <c r="E38" s="4" t="s">
        <v>48</v>
      </c>
      <c r="F38" s="14" t="s">
        <v>641</v>
      </c>
      <c r="G38" s="1" t="s">
        <v>626</v>
      </c>
      <c r="H38" s="8" t="s">
        <v>640</v>
      </c>
      <c r="I38" s="98" t="s">
        <v>639</v>
      </c>
      <c r="J38" s="21" t="s">
        <v>638</v>
      </c>
      <c r="K38" s="5">
        <v>42919</v>
      </c>
      <c r="L38" s="139">
        <v>19008</v>
      </c>
      <c r="M38" s="1" t="s">
        <v>637</v>
      </c>
      <c r="N38" s="5">
        <v>42919</v>
      </c>
      <c r="O38" s="5">
        <v>43011</v>
      </c>
      <c r="P38" s="4" t="s">
        <v>42</v>
      </c>
      <c r="Q38" s="30" t="s">
        <v>39</v>
      </c>
      <c r="R38" s="6">
        <v>0</v>
      </c>
      <c r="S38" s="6">
        <v>0</v>
      </c>
      <c r="T38" s="4" t="s">
        <v>111</v>
      </c>
      <c r="U38" s="4" t="s">
        <v>607</v>
      </c>
      <c r="V38" s="5">
        <v>43042</v>
      </c>
      <c r="W38" s="4" t="s">
        <v>621</v>
      </c>
      <c r="X38" s="4" t="s">
        <v>620</v>
      </c>
      <c r="Y38" s="5">
        <v>43042</v>
      </c>
      <c r="Z38" s="5">
        <v>43161</v>
      </c>
      <c r="AA38" s="7">
        <v>0.25</v>
      </c>
      <c r="AB38" s="7">
        <v>0</v>
      </c>
      <c r="AC38" s="6">
        <f>L38*AA38</f>
        <v>4752</v>
      </c>
      <c r="AD38" s="6">
        <v>0</v>
      </c>
      <c r="AE38" s="23">
        <f>(L38+AC38)-AD38</f>
        <v>23760</v>
      </c>
      <c r="AF38" s="6">
        <v>8181.46</v>
      </c>
      <c r="AG38" s="6">
        <f>4207.8</f>
        <v>4207.8</v>
      </c>
      <c r="AH38" s="13">
        <f>AF38+AG38</f>
        <v>12389.26</v>
      </c>
      <c r="AI38" s="8" t="s">
        <v>39</v>
      </c>
      <c r="AJ38" s="8" t="s">
        <v>39</v>
      </c>
      <c r="AK38" s="8" t="s">
        <v>39</v>
      </c>
      <c r="AL38" s="8" t="s">
        <v>39</v>
      </c>
      <c r="AM38" s="8" t="s">
        <v>39</v>
      </c>
      <c r="AN38" s="27"/>
      <c r="AO38" s="28"/>
      <c r="AP38" s="29"/>
      <c r="AQ38" s="9"/>
      <c r="AR38" s="29"/>
      <c r="AS38" s="4"/>
      <c r="AT38" s="21"/>
      <c r="AU38" s="21"/>
      <c r="AV38" s="21"/>
      <c r="AW38" s="21"/>
      <c r="AX38" s="21"/>
      <c r="AY38" s="21"/>
      <c r="AZ38" s="21"/>
      <c r="BA38" s="21"/>
      <c r="BB38" s="21"/>
      <c r="BC38" s="21"/>
      <c r="BD38" s="21"/>
    </row>
    <row r="39" spans="1:56" ht="38.25" x14ac:dyDescent="0.25">
      <c r="A39" s="93">
        <f t="shared" si="2"/>
        <v>21</v>
      </c>
      <c r="B39" s="87" t="s">
        <v>629</v>
      </c>
      <c r="C39" s="8" t="s">
        <v>628</v>
      </c>
      <c r="D39" s="4" t="s">
        <v>219</v>
      </c>
      <c r="E39" s="4" t="s">
        <v>48</v>
      </c>
      <c r="F39" s="14" t="s">
        <v>627</v>
      </c>
      <c r="G39" s="1" t="s">
        <v>626</v>
      </c>
      <c r="H39" s="8" t="s">
        <v>636</v>
      </c>
      <c r="I39" s="94" t="s">
        <v>635</v>
      </c>
      <c r="J39" s="4" t="s">
        <v>634</v>
      </c>
      <c r="K39" s="5">
        <v>42801</v>
      </c>
      <c r="L39" s="140">
        <v>21840</v>
      </c>
      <c r="M39" s="4" t="s">
        <v>622</v>
      </c>
      <c r="N39" s="5">
        <v>42801</v>
      </c>
      <c r="O39" s="5">
        <v>43011</v>
      </c>
      <c r="P39" s="4" t="s">
        <v>42</v>
      </c>
      <c r="Q39" s="34" t="s">
        <v>39</v>
      </c>
      <c r="R39" s="4" t="s">
        <v>39</v>
      </c>
      <c r="S39" s="4" t="s">
        <v>39</v>
      </c>
      <c r="T39" s="4" t="s">
        <v>111</v>
      </c>
      <c r="U39" s="4" t="s">
        <v>607</v>
      </c>
      <c r="V39" s="5">
        <v>43042</v>
      </c>
      <c r="W39" s="4" t="s">
        <v>621</v>
      </c>
      <c r="X39" s="4" t="s">
        <v>620</v>
      </c>
      <c r="Y39" s="5">
        <v>43042</v>
      </c>
      <c r="Z39" s="5">
        <v>43161</v>
      </c>
      <c r="AA39" s="35">
        <v>0.25</v>
      </c>
      <c r="AB39" s="35">
        <v>0</v>
      </c>
      <c r="AC39" s="22">
        <v>5460</v>
      </c>
      <c r="AD39" s="4" t="s">
        <v>39</v>
      </c>
      <c r="AE39" s="23">
        <v>27300</v>
      </c>
      <c r="AF39" s="6">
        <v>18281.5</v>
      </c>
      <c r="AG39" s="6">
        <v>0</v>
      </c>
      <c r="AH39" s="23">
        <v>18281.5</v>
      </c>
      <c r="AI39" s="4" t="s">
        <v>39</v>
      </c>
      <c r="AJ39" s="4" t="s">
        <v>39</v>
      </c>
      <c r="AK39" s="4" t="s">
        <v>39</v>
      </c>
      <c r="AL39" s="4" t="s">
        <v>39</v>
      </c>
      <c r="AM39" s="14"/>
      <c r="AN39" s="14"/>
      <c r="AO39" s="14"/>
      <c r="AP39" s="14"/>
      <c r="AQ39" s="14"/>
      <c r="AR39" s="14"/>
      <c r="AS39" s="4"/>
      <c r="AT39" s="4"/>
      <c r="AU39" s="4"/>
      <c r="AV39" s="4"/>
      <c r="AW39" s="4"/>
      <c r="AX39" s="4"/>
      <c r="AY39" s="4"/>
      <c r="AZ39" s="4"/>
      <c r="BA39" s="4"/>
      <c r="BB39" s="4"/>
      <c r="BC39" s="4"/>
      <c r="BD39" s="4"/>
    </row>
    <row r="40" spans="1:56" ht="38.25" x14ac:dyDescent="0.25">
      <c r="A40" s="93">
        <f t="shared" si="2"/>
        <v>22</v>
      </c>
      <c r="B40" s="87" t="s">
        <v>629</v>
      </c>
      <c r="C40" s="8" t="s">
        <v>628</v>
      </c>
      <c r="D40" s="4" t="s">
        <v>234</v>
      </c>
      <c r="E40" s="4" t="s">
        <v>48</v>
      </c>
      <c r="F40" s="14" t="s">
        <v>633</v>
      </c>
      <c r="G40" s="1" t="s">
        <v>626</v>
      </c>
      <c r="H40" s="8" t="s">
        <v>632</v>
      </c>
      <c r="I40" s="98" t="s">
        <v>272</v>
      </c>
      <c r="J40" s="21" t="s">
        <v>631</v>
      </c>
      <c r="K40" s="5">
        <v>42919</v>
      </c>
      <c r="L40" s="139">
        <v>912369.92</v>
      </c>
      <c r="M40" s="1" t="s">
        <v>622</v>
      </c>
      <c r="N40" s="5">
        <v>42919</v>
      </c>
      <c r="O40" s="5">
        <v>43011</v>
      </c>
      <c r="P40" s="4" t="s">
        <v>42</v>
      </c>
      <c r="Q40" s="30" t="s">
        <v>39</v>
      </c>
      <c r="R40" s="6">
        <v>0</v>
      </c>
      <c r="S40" s="6">
        <v>0</v>
      </c>
      <c r="T40" s="4" t="s">
        <v>130</v>
      </c>
      <c r="U40" s="4" t="s">
        <v>607</v>
      </c>
      <c r="V40" s="5">
        <v>43042</v>
      </c>
      <c r="W40" s="4" t="s">
        <v>621</v>
      </c>
      <c r="X40" s="4" t="s">
        <v>620</v>
      </c>
      <c r="Y40" s="5">
        <v>43042</v>
      </c>
      <c r="Z40" s="5" t="s">
        <v>630</v>
      </c>
      <c r="AA40" s="7">
        <v>0.25</v>
      </c>
      <c r="AB40" s="7">
        <v>0</v>
      </c>
      <c r="AC40" s="6">
        <f>L40*AA40</f>
        <v>228092.48</v>
      </c>
      <c r="AD40" s="6">
        <v>0</v>
      </c>
      <c r="AE40" s="23">
        <f>(L40+AC40)-AD40</f>
        <v>1140462.4000000001</v>
      </c>
      <c r="AF40" s="6">
        <v>806053.3</v>
      </c>
      <c r="AG40" s="6">
        <f>216176.5+103736.2</f>
        <v>319912.7</v>
      </c>
      <c r="AH40" s="13">
        <f>AF40+AG40</f>
        <v>1125966</v>
      </c>
      <c r="AI40" s="8" t="s">
        <v>39</v>
      </c>
      <c r="AJ40" s="8" t="s">
        <v>39</v>
      </c>
      <c r="AK40" s="8" t="s">
        <v>39</v>
      </c>
      <c r="AL40" s="8" t="s">
        <v>39</v>
      </c>
      <c r="AM40" s="8" t="s">
        <v>39</v>
      </c>
      <c r="AN40" s="27"/>
      <c r="AO40" s="28"/>
      <c r="AP40" s="29"/>
      <c r="AQ40" s="9"/>
      <c r="AR40" s="29"/>
      <c r="AS40" s="4"/>
      <c r="AT40" s="21"/>
      <c r="AU40" s="21"/>
      <c r="AV40" s="21"/>
      <c r="AW40" s="21"/>
      <c r="AX40" s="21"/>
      <c r="AY40" s="21"/>
      <c r="AZ40" s="21"/>
      <c r="BA40" s="21"/>
      <c r="BB40" s="21"/>
      <c r="BC40" s="21"/>
      <c r="BD40" s="21"/>
    </row>
    <row r="41" spans="1:56" ht="38.25" x14ac:dyDescent="0.25">
      <c r="A41" s="93">
        <f t="shared" si="2"/>
        <v>23</v>
      </c>
      <c r="B41" s="87" t="s">
        <v>629</v>
      </c>
      <c r="C41" s="8" t="s">
        <v>628</v>
      </c>
      <c r="D41" s="4" t="s">
        <v>219</v>
      </c>
      <c r="E41" s="4" t="s">
        <v>48</v>
      </c>
      <c r="F41" s="14" t="s">
        <v>627</v>
      </c>
      <c r="G41" s="4" t="s">
        <v>626</v>
      </c>
      <c r="H41" s="4" t="s">
        <v>625</v>
      </c>
      <c r="I41" s="94" t="s">
        <v>624</v>
      </c>
      <c r="J41" s="4" t="s">
        <v>623</v>
      </c>
      <c r="K41" s="5">
        <v>42801</v>
      </c>
      <c r="L41" s="140">
        <v>24080</v>
      </c>
      <c r="M41" s="4" t="s">
        <v>622</v>
      </c>
      <c r="N41" s="5">
        <v>42801</v>
      </c>
      <c r="O41" s="5">
        <v>43189</v>
      </c>
      <c r="P41" s="4" t="s">
        <v>42</v>
      </c>
      <c r="Q41" s="34" t="s">
        <v>39</v>
      </c>
      <c r="R41" s="4" t="s">
        <v>39</v>
      </c>
      <c r="S41" s="4" t="s">
        <v>39</v>
      </c>
      <c r="T41" s="4" t="s">
        <v>111</v>
      </c>
      <c r="U41" s="4" t="s">
        <v>607</v>
      </c>
      <c r="V41" s="5">
        <v>43042</v>
      </c>
      <c r="W41" s="4" t="s">
        <v>621</v>
      </c>
      <c r="X41" s="4" t="s">
        <v>620</v>
      </c>
      <c r="Y41" s="5">
        <v>43042</v>
      </c>
      <c r="Z41" s="5">
        <v>43161</v>
      </c>
      <c r="AA41" s="35">
        <v>0.25</v>
      </c>
      <c r="AB41" s="35">
        <v>0</v>
      </c>
      <c r="AC41" s="22">
        <v>6020</v>
      </c>
      <c r="AD41" s="4" t="s">
        <v>39</v>
      </c>
      <c r="AE41" s="23">
        <v>30100</v>
      </c>
      <c r="AF41" s="6">
        <v>24108.94</v>
      </c>
      <c r="AG41" s="6">
        <v>0</v>
      </c>
      <c r="AH41" s="23">
        <v>24108.94</v>
      </c>
      <c r="AI41" s="4" t="s">
        <v>39</v>
      </c>
      <c r="AJ41" s="4" t="s">
        <v>39</v>
      </c>
      <c r="AK41" s="4" t="s">
        <v>39</v>
      </c>
      <c r="AL41" s="4" t="s">
        <v>39</v>
      </c>
      <c r="AM41" s="14"/>
      <c r="AN41" s="14"/>
      <c r="AO41" s="14"/>
      <c r="AP41" s="14"/>
      <c r="AQ41" s="14"/>
      <c r="AR41" s="14"/>
      <c r="AS41" s="4"/>
      <c r="AT41" s="4"/>
      <c r="AU41" s="4"/>
      <c r="AV41" s="4"/>
      <c r="AW41" s="4"/>
      <c r="AX41" s="4"/>
      <c r="AY41" s="4"/>
      <c r="AZ41" s="4"/>
      <c r="BA41" s="4"/>
      <c r="BB41" s="4"/>
      <c r="BC41" s="4"/>
      <c r="BD41" s="4"/>
    </row>
    <row r="42" spans="1:56" ht="25.5" x14ac:dyDescent="0.25">
      <c r="A42" s="93">
        <f t="shared" si="2"/>
        <v>24</v>
      </c>
      <c r="B42" s="87" t="s">
        <v>615</v>
      </c>
      <c r="C42" s="4" t="s">
        <v>614</v>
      </c>
      <c r="D42" s="4" t="s">
        <v>234</v>
      </c>
      <c r="E42" s="4" t="s">
        <v>48</v>
      </c>
      <c r="F42" s="14" t="s">
        <v>619</v>
      </c>
      <c r="G42" s="1" t="s">
        <v>612</v>
      </c>
      <c r="H42" s="8" t="s">
        <v>618</v>
      </c>
      <c r="I42" s="94" t="s">
        <v>617</v>
      </c>
      <c r="J42" s="21" t="s">
        <v>616</v>
      </c>
      <c r="K42" s="5">
        <v>43025</v>
      </c>
      <c r="L42" s="139">
        <v>1536090.51</v>
      </c>
      <c r="M42" s="1" t="s">
        <v>608</v>
      </c>
      <c r="N42" s="12">
        <v>43025</v>
      </c>
      <c r="O42" s="5">
        <v>43099</v>
      </c>
      <c r="P42" s="4" t="s">
        <v>42</v>
      </c>
      <c r="Q42" s="36">
        <v>0</v>
      </c>
      <c r="R42" s="6">
        <v>0</v>
      </c>
      <c r="S42" s="6">
        <v>0</v>
      </c>
      <c r="T42" s="4" t="s">
        <v>60</v>
      </c>
      <c r="U42" s="4" t="s">
        <v>607</v>
      </c>
      <c r="V42" s="5">
        <v>43098</v>
      </c>
      <c r="W42" s="4" t="s">
        <v>606</v>
      </c>
      <c r="X42" s="4" t="s">
        <v>605</v>
      </c>
      <c r="Y42" s="5">
        <v>43098</v>
      </c>
      <c r="Z42" s="5">
        <v>43464</v>
      </c>
      <c r="AA42" s="7">
        <v>0</v>
      </c>
      <c r="AB42" s="33">
        <v>2.58E-2</v>
      </c>
      <c r="AC42" s="6">
        <v>0</v>
      </c>
      <c r="AD42" s="6">
        <v>39610.82</v>
      </c>
      <c r="AE42" s="23">
        <f t="shared" ref="AE42:AE73" si="3">(L42+AC42)-AD42</f>
        <v>1496479.69</v>
      </c>
      <c r="AF42" s="6">
        <v>58933.05</v>
      </c>
      <c r="AG42" s="13">
        <f>220656.16+95830+163081.08+69145.76+65286.74+109503.25+101277.31+109485.26+150153.91+146272.81+22910.005</f>
        <v>1253602.2849999999</v>
      </c>
      <c r="AH42" s="13">
        <f t="shared" ref="AH42:AH72" si="4">AF42+AG42</f>
        <v>1312535.335</v>
      </c>
      <c r="AI42" s="8" t="s">
        <v>39</v>
      </c>
      <c r="AJ42" s="8" t="s">
        <v>39</v>
      </c>
      <c r="AK42" s="8" t="s">
        <v>39</v>
      </c>
      <c r="AL42" s="8" t="s">
        <v>39</v>
      </c>
      <c r="AM42" s="8" t="s">
        <v>39</v>
      </c>
      <c r="AN42" s="27"/>
      <c r="AO42" s="28"/>
      <c r="AP42" s="29"/>
      <c r="AQ42" s="9"/>
      <c r="AR42" s="29"/>
      <c r="AS42" s="4"/>
      <c r="AT42" s="21"/>
      <c r="AU42" s="21"/>
      <c r="AV42" s="21"/>
      <c r="AW42" s="21"/>
      <c r="AX42" s="21"/>
      <c r="AY42" s="21"/>
      <c r="AZ42" s="21"/>
      <c r="BA42" s="21"/>
      <c r="BB42" s="21"/>
      <c r="BC42" s="21"/>
      <c r="BD42" s="21"/>
    </row>
    <row r="43" spans="1:56" ht="25.5" x14ac:dyDescent="0.25">
      <c r="A43" s="93">
        <f t="shared" si="2"/>
        <v>25</v>
      </c>
      <c r="B43" s="87" t="s">
        <v>615</v>
      </c>
      <c r="C43" s="4" t="s">
        <v>614</v>
      </c>
      <c r="D43" s="4" t="s">
        <v>234</v>
      </c>
      <c r="E43" s="4" t="s">
        <v>48</v>
      </c>
      <c r="F43" s="14" t="s">
        <v>613</v>
      </c>
      <c r="G43" s="1" t="s">
        <v>612</v>
      </c>
      <c r="H43" s="8" t="s">
        <v>611</v>
      </c>
      <c r="I43" s="94" t="s">
        <v>610</v>
      </c>
      <c r="J43" s="21" t="s">
        <v>609</v>
      </c>
      <c r="K43" s="5">
        <v>43025</v>
      </c>
      <c r="L43" s="139">
        <v>2473450</v>
      </c>
      <c r="M43" s="1" t="s">
        <v>608</v>
      </c>
      <c r="N43" s="12">
        <v>43025</v>
      </c>
      <c r="O43" s="5">
        <v>43100</v>
      </c>
      <c r="P43" s="4" t="s">
        <v>42</v>
      </c>
      <c r="Q43" s="36">
        <v>0</v>
      </c>
      <c r="R43" s="6">
        <v>0</v>
      </c>
      <c r="S43" s="6">
        <v>0</v>
      </c>
      <c r="T43" s="4" t="s">
        <v>60</v>
      </c>
      <c r="U43" s="4" t="s">
        <v>607</v>
      </c>
      <c r="V43" s="5">
        <v>43098</v>
      </c>
      <c r="W43" s="4" t="s">
        <v>606</v>
      </c>
      <c r="X43" s="4" t="s">
        <v>605</v>
      </c>
      <c r="Y43" s="5">
        <v>43098</v>
      </c>
      <c r="Z43" s="5">
        <v>43464</v>
      </c>
      <c r="AA43" s="7">
        <v>0</v>
      </c>
      <c r="AB43" s="33">
        <v>0.7147</v>
      </c>
      <c r="AC43" s="6">
        <v>0</v>
      </c>
      <c r="AD43" s="6">
        <v>1767818.48</v>
      </c>
      <c r="AE43" s="23">
        <f t="shared" si="3"/>
        <v>705631.52</v>
      </c>
      <c r="AF43" s="6">
        <v>120874.34</v>
      </c>
      <c r="AG43" s="13">
        <f>119316.63+106781.51+27014.07+48221.97+151678.31+48400+41484.24</f>
        <v>542896.7300000001</v>
      </c>
      <c r="AH43" s="13">
        <f t="shared" si="4"/>
        <v>663771.07000000007</v>
      </c>
      <c r="AI43" s="8" t="s">
        <v>39</v>
      </c>
      <c r="AJ43" s="8" t="s">
        <v>39</v>
      </c>
      <c r="AK43" s="8" t="s">
        <v>39</v>
      </c>
      <c r="AL43" s="8" t="s">
        <v>39</v>
      </c>
      <c r="AM43" s="8" t="s">
        <v>39</v>
      </c>
      <c r="AN43" s="27"/>
      <c r="AO43" s="28"/>
      <c r="AP43" s="29"/>
      <c r="AQ43" s="9"/>
      <c r="AR43" s="29"/>
      <c r="AS43" s="4"/>
      <c r="AT43" s="21"/>
      <c r="AU43" s="21"/>
      <c r="AV43" s="21"/>
      <c r="AW43" s="21"/>
      <c r="AX43" s="21"/>
      <c r="AY43" s="21"/>
      <c r="AZ43" s="21"/>
      <c r="BA43" s="21"/>
      <c r="BB43" s="21"/>
      <c r="BC43" s="21"/>
      <c r="BD43" s="21"/>
    </row>
    <row r="44" spans="1:56" ht="38.25" x14ac:dyDescent="0.25">
      <c r="A44" s="93">
        <f t="shared" si="2"/>
        <v>26</v>
      </c>
      <c r="B44" s="87" t="s">
        <v>604</v>
      </c>
      <c r="C44" s="8" t="s">
        <v>603</v>
      </c>
      <c r="D44" s="4" t="s">
        <v>234</v>
      </c>
      <c r="E44" s="4" t="s">
        <v>48</v>
      </c>
      <c r="F44" s="14" t="s">
        <v>602</v>
      </c>
      <c r="G44" s="1" t="s">
        <v>601</v>
      </c>
      <c r="H44" s="8" t="s">
        <v>600</v>
      </c>
      <c r="I44" s="94" t="s">
        <v>599</v>
      </c>
      <c r="J44" s="21" t="s">
        <v>598</v>
      </c>
      <c r="K44" s="5">
        <v>42372</v>
      </c>
      <c r="L44" s="139">
        <v>1464500</v>
      </c>
      <c r="M44" s="1" t="s">
        <v>597</v>
      </c>
      <c r="N44" s="5">
        <v>42738</v>
      </c>
      <c r="O44" s="5">
        <v>43099</v>
      </c>
      <c r="P44" s="4" t="s">
        <v>42</v>
      </c>
      <c r="Q44" s="30" t="s">
        <v>39</v>
      </c>
      <c r="R44" s="6">
        <v>0</v>
      </c>
      <c r="S44" s="6">
        <v>0</v>
      </c>
      <c r="T44" s="4" t="s">
        <v>130</v>
      </c>
      <c r="U44" s="4" t="s">
        <v>39</v>
      </c>
      <c r="V44" s="4" t="s">
        <v>39</v>
      </c>
      <c r="W44" s="4" t="s">
        <v>39</v>
      </c>
      <c r="X44" s="4" t="s">
        <v>39</v>
      </c>
      <c r="Y44" s="5" t="s">
        <v>39</v>
      </c>
      <c r="Z44" s="5" t="s">
        <v>39</v>
      </c>
      <c r="AA44" s="7">
        <v>0</v>
      </c>
      <c r="AB44" s="7">
        <v>0</v>
      </c>
      <c r="AC44" s="6">
        <v>0</v>
      </c>
      <c r="AD44" s="6">
        <v>0</v>
      </c>
      <c r="AE44" s="13">
        <f t="shared" si="3"/>
        <v>1464500</v>
      </c>
      <c r="AF44" s="6">
        <v>0</v>
      </c>
      <c r="AG44" s="6">
        <f>156480+8735</f>
        <v>165215</v>
      </c>
      <c r="AH44" s="13">
        <f t="shared" si="4"/>
        <v>165215</v>
      </c>
      <c r="AI44" s="8" t="s">
        <v>39</v>
      </c>
      <c r="AJ44" s="8" t="s">
        <v>39</v>
      </c>
      <c r="AK44" s="8" t="s">
        <v>39</v>
      </c>
      <c r="AL44" s="8" t="s">
        <v>39</v>
      </c>
      <c r="AM44" s="8" t="s">
        <v>39</v>
      </c>
      <c r="AN44" s="27"/>
      <c r="AO44" s="28"/>
      <c r="AP44" s="29"/>
      <c r="AQ44" s="9"/>
      <c r="AR44" s="29"/>
      <c r="AS44" s="4"/>
      <c r="AT44" s="21"/>
      <c r="AU44" s="21"/>
      <c r="AV44" s="21"/>
      <c r="AW44" s="21"/>
      <c r="AX44" s="21"/>
      <c r="AY44" s="21"/>
      <c r="AZ44" s="21"/>
      <c r="BA44" s="21"/>
      <c r="BB44" s="21"/>
      <c r="BC44" s="21"/>
      <c r="BD44" s="21"/>
    </row>
    <row r="45" spans="1:56" ht="25.5" x14ac:dyDescent="0.25">
      <c r="A45" s="93">
        <f t="shared" si="2"/>
        <v>27</v>
      </c>
      <c r="B45" s="87" t="s">
        <v>596</v>
      </c>
      <c r="C45" s="8" t="s">
        <v>595</v>
      </c>
      <c r="D45" s="4" t="s">
        <v>234</v>
      </c>
      <c r="E45" s="4" t="s">
        <v>48</v>
      </c>
      <c r="F45" s="14" t="s">
        <v>594</v>
      </c>
      <c r="G45" s="1" t="s">
        <v>582</v>
      </c>
      <c r="H45" s="8" t="s">
        <v>593</v>
      </c>
      <c r="I45" s="98" t="s">
        <v>592</v>
      </c>
      <c r="J45" s="21" t="s">
        <v>591</v>
      </c>
      <c r="K45" s="5">
        <v>43138</v>
      </c>
      <c r="L45" s="139">
        <v>18298</v>
      </c>
      <c r="M45" s="1" t="s">
        <v>165</v>
      </c>
      <c r="N45" s="5">
        <v>43138</v>
      </c>
      <c r="O45" s="5">
        <v>43464</v>
      </c>
      <c r="P45" s="4" t="s">
        <v>42</v>
      </c>
      <c r="Q45" s="30" t="s">
        <v>39</v>
      </c>
      <c r="R45" s="6">
        <v>0</v>
      </c>
      <c r="S45" s="6">
        <v>0</v>
      </c>
      <c r="T45" s="4" t="s">
        <v>60</v>
      </c>
      <c r="U45" s="4" t="s">
        <v>39</v>
      </c>
      <c r="V45" s="4" t="s">
        <v>39</v>
      </c>
      <c r="W45" s="4" t="s">
        <v>39</v>
      </c>
      <c r="X45" s="4" t="s">
        <v>39</v>
      </c>
      <c r="Y45" s="5" t="s">
        <v>39</v>
      </c>
      <c r="Z45" s="5" t="s">
        <v>39</v>
      </c>
      <c r="AA45" s="7">
        <v>0</v>
      </c>
      <c r="AB45" s="7">
        <v>0</v>
      </c>
      <c r="AC45" s="6">
        <v>0</v>
      </c>
      <c r="AD45" s="6">
        <v>0</v>
      </c>
      <c r="AE45" s="13">
        <f t="shared" si="3"/>
        <v>18298</v>
      </c>
      <c r="AF45" s="6">
        <v>0</v>
      </c>
      <c r="AG45" s="6">
        <v>0</v>
      </c>
      <c r="AH45" s="13">
        <f t="shared" si="4"/>
        <v>0</v>
      </c>
      <c r="AI45" s="31"/>
      <c r="AJ45" s="8"/>
      <c r="AK45" s="9"/>
      <c r="AL45" s="8"/>
      <c r="AM45" s="9"/>
      <c r="AN45" s="27"/>
      <c r="AO45" s="28"/>
      <c r="AP45" s="29"/>
      <c r="AQ45" s="9"/>
      <c r="AR45" s="29"/>
      <c r="AS45" s="4"/>
      <c r="AT45" s="21"/>
      <c r="AU45" s="21"/>
      <c r="AV45" s="21"/>
      <c r="AW45" s="21"/>
      <c r="AX45" s="21"/>
      <c r="AY45" s="21"/>
      <c r="AZ45" s="21"/>
      <c r="BA45" s="21"/>
      <c r="BB45" s="21"/>
      <c r="BC45" s="21"/>
      <c r="BD45" s="21"/>
    </row>
    <row r="46" spans="1:56" ht="51" x14ac:dyDescent="0.25">
      <c r="A46" s="93">
        <f t="shared" si="2"/>
        <v>28</v>
      </c>
      <c r="B46" s="87" t="s">
        <v>586</v>
      </c>
      <c r="C46" s="8" t="s">
        <v>585</v>
      </c>
      <c r="D46" s="4" t="s">
        <v>584</v>
      </c>
      <c r="E46" s="4" t="s">
        <v>48</v>
      </c>
      <c r="F46" s="14" t="s">
        <v>590</v>
      </c>
      <c r="G46" s="1" t="s">
        <v>582</v>
      </c>
      <c r="H46" s="8" t="s">
        <v>589</v>
      </c>
      <c r="I46" s="98" t="s">
        <v>588</v>
      </c>
      <c r="J46" s="21" t="s">
        <v>587</v>
      </c>
      <c r="K46" s="5">
        <v>43138</v>
      </c>
      <c r="L46" s="139">
        <v>160567.1</v>
      </c>
      <c r="M46" s="1" t="s">
        <v>165</v>
      </c>
      <c r="N46" s="5">
        <v>43138</v>
      </c>
      <c r="O46" s="5">
        <v>43464</v>
      </c>
      <c r="P46" s="4" t="s">
        <v>42</v>
      </c>
      <c r="Q46" s="30" t="s">
        <v>39</v>
      </c>
      <c r="R46" s="6">
        <v>0</v>
      </c>
      <c r="S46" s="6">
        <v>0</v>
      </c>
      <c r="T46" s="4" t="s">
        <v>60</v>
      </c>
      <c r="U46" s="4" t="s">
        <v>39</v>
      </c>
      <c r="V46" s="4" t="s">
        <v>39</v>
      </c>
      <c r="W46" s="4" t="s">
        <v>39</v>
      </c>
      <c r="X46" s="4" t="s">
        <v>39</v>
      </c>
      <c r="Y46" s="5" t="s">
        <v>39</v>
      </c>
      <c r="Z46" s="5" t="s">
        <v>39</v>
      </c>
      <c r="AA46" s="7">
        <v>0</v>
      </c>
      <c r="AB46" s="7">
        <v>0</v>
      </c>
      <c r="AC46" s="6">
        <v>0</v>
      </c>
      <c r="AD46" s="6">
        <v>0</v>
      </c>
      <c r="AE46" s="13">
        <f t="shared" si="3"/>
        <v>160567.1</v>
      </c>
      <c r="AF46" s="6">
        <v>0</v>
      </c>
      <c r="AG46" s="6">
        <f>3457.3</f>
        <v>3457.3</v>
      </c>
      <c r="AH46" s="13">
        <f t="shared" si="4"/>
        <v>3457.3</v>
      </c>
      <c r="AI46" s="31"/>
      <c r="AJ46" s="8"/>
      <c r="AK46" s="9"/>
      <c r="AL46" s="8"/>
      <c r="AM46" s="9"/>
      <c r="AN46" s="27"/>
      <c r="AO46" s="28"/>
      <c r="AP46" s="29"/>
      <c r="AQ46" s="9"/>
      <c r="AR46" s="29"/>
      <c r="AS46" s="4"/>
      <c r="AT46" s="21"/>
      <c r="AU46" s="21"/>
      <c r="AV46" s="21"/>
      <c r="AW46" s="21"/>
      <c r="AX46" s="21"/>
      <c r="AY46" s="21"/>
      <c r="AZ46" s="21"/>
      <c r="BA46" s="21"/>
      <c r="BB46" s="21"/>
      <c r="BC46" s="21"/>
      <c r="BD46" s="21"/>
    </row>
    <row r="47" spans="1:56" ht="51" x14ac:dyDescent="0.25">
      <c r="A47" s="93">
        <f t="shared" si="2"/>
        <v>29</v>
      </c>
      <c r="B47" s="87" t="s">
        <v>586</v>
      </c>
      <c r="C47" s="8" t="s">
        <v>585</v>
      </c>
      <c r="D47" s="4" t="s">
        <v>584</v>
      </c>
      <c r="E47" s="4" t="s">
        <v>48</v>
      </c>
      <c r="F47" s="14" t="s">
        <v>583</v>
      </c>
      <c r="G47" s="1" t="s">
        <v>582</v>
      </c>
      <c r="H47" s="8" t="s">
        <v>581</v>
      </c>
      <c r="I47" s="98" t="s">
        <v>580</v>
      </c>
      <c r="J47" s="21" t="s">
        <v>579</v>
      </c>
      <c r="K47" s="5">
        <v>43138</v>
      </c>
      <c r="L47" s="139">
        <v>3585</v>
      </c>
      <c r="M47" s="1" t="s">
        <v>165</v>
      </c>
      <c r="N47" s="5">
        <v>43138</v>
      </c>
      <c r="O47" s="5">
        <v>43099</v>
      </c>
      <c r="P47" s="4" t="s">
        <v>42</v>
      </c>
      <c r="Q47" s="30" t="s">
        <v>39</v>
      </c>
      <c r="R47" s="6">
        <v>0</v>
      </c>
      <c r="S47" s="6">
        <v>0</v>
      </c>
      <c r="T47" s="4" t="s">
        <v>60</v>
      </c>
      <c r="U47" s="4" t="s">
        <v>39</v>
      </c>
      <c r="V47" s="4" t="s">
        <v>39</v>
      </c>
      <c r="W47" s="4" t="s">
        <v>39</v>
      </c>
      <c r="X47" s="4" t="s">
        <v>39</v>
      </c>
      <c r="Y47" s="5" t="s">
        <v>39</v>
      </c>
      <c r="Z47" s="5" t="s">
        <v>39</v>
      </c>
      <c r="AA47" s="7">
        <v>0</v>
      </c>
      <c r="AB47" s="7">
        <v>0</v>
      </c>
      <c r="AC47" s="6">
        <v>0</v>
      </c>
      <c r="AD47" s="6">
        <v>0</v>
      </c>
      <c r="AE47" s="13">
        <f t="shared" si="3"/>
        <v>3585</v>
      </c>
      <c r="AF47" s="6">
        <v>0</v>
      </c>
      <c r="AG47" s="6">
        <v>0</v>
      </c>
      <c r="AH47" s="13">
        <f t="shared" si="4"/>
        <v>0</v>
      </c>
      <c r="AI47" s="31"/>
      <c r="AJ47" s="8"/>
      <c r="AK47" s="9"/>
      <c r="AL47" s="8"/>
      <c r="AM47" s="9"/>
      <c r="AN47" s="27"/>
      <c r="AO47" s="28"/>
      <c r="AP47" s="29"/>
      <c r="AQ47" s="9"/>
      <c r="AR47" s="29"/>
      <c r="AS47" s="4"/>
      <c r="AT47" s="21"/>
      <c r="AU47" s="21"/>
      <c r="AV47" s="21"/>
      <c r="AW47" s="21"/>
      <c r="AX47" s="21"/>
      <c r="AY47" s="21"/>
      <c r="AZ47" s="21"/>
      <c r="BA47" s="21"/>
      <c r="BB47" s="21"/>
      <c r="BC47" s="21"/>
      <c r="BD47" s="21"/>
    </row>
    <row r="48" spans="1:56" ht="25.5" x14ac:dyDescent="0.25">
      <c r="A48" s="93">
        <f t="shared" si="2"/>
        <v>30</v>
      </c>
      <c r="B48" s="88" t="s">
        <v>578</v>
      </c>
      <c r="C48" s="3" t="s">
        <v>577</v>
      </c>
      <c r="D48" s="3" t="s">
        <v>234</v>
      </c>
      <c r="E48" s="3" t="s">
        <v>48</v>
      </c>
      <c r="F48" s="14" t="s">
        <v>576</v>
      </c>
      <c r="G48" s="37" t="s">
        <v>575</v>
      </c>
      <c r="H48" s="8" t="s">
        <v>574</v>
      </c>
      <c r="I48" s="98" t="s">
        <v>530</v>
      </c>
      <c r="J48" s="21" t="s">
        <v>529</v>
      </c>
      <c r="K48" s="5">
        <v>43103</v>
      </c>
      <c r="L48" s="139">
        <v>68206.5</v>
      </c>
      <c r="M48" s="1" t="s">
        <v>521</v>
      </c>
      <c r="N48" s="5">
        <v>43103</v>
      </c>
      <c r="O48" s="5">
        <v>43464</v>
      </c>
      <c r="P48" s="4" t="s">
        <v>42</v>
      </c>
      <c r="Q48" s="30" t="s">
        <v>39</v>
      </c>
      <c r="R48" s="6">
        <v>0</v>
      </c>
      <c r="S48" s="6">
        <v>0</v>
      </c>
      <c r="T48" s="4" t="s">
        <v>60</v>
      </c>
      <c r="U48" s="4" t="s">
        <v>39</v>
      </c>
      <c r="V48" s="4" t="s">
        <v>39</v>
      </c>
      <c r="W48" s="4" t="s">
        <v>39</v>
      </c>
      <c r="X48" s="4" t="s">
        <v>39</v>
      </c>
      <c r="Y48" s="5" t="s">
        <v>39</v>
      </c>
      <c r="Z48" s="5" t="s">
        <v>39</v>
      </c>
      <c r="AA48" s="7">
        <v>0</v>
      </c>
      <c r="AB48" s="33">
        <v>0.62870000000000004</v>
      </c>
      <c r="AC48" s="6">
        <v>0</v>
      </c>
      <c r="AD48" s="6">
        <v>42883</v>
      </c>
      <c r="AE48" s="13">
        <f t="shared" si="3"/>
        <v>25323.5</v>
      </c>
      <c r="AF48" s="6">
        <v>0</v>
      </c>
      <c r="AG48" s="6">
        <f>4782.5+17541</f>
        <v>22323.5</v>
      </c>
      <c r="AH48" s="13">
        <f t="shared" si="4"/>
        <v>22323.5</v>
      </c>
      <c r="AI48" s="31"/>
      <c r="AJ48" s="1"/>
      <c r="AK48" s="9"/>
      <c r="AL48" s="1"/>
      <c r="AM48" s="9"/>
      <c r="AN48" s="27"/>
      <c r="AO48" s="28"/>
      <c r="AP48" s="29"/>
      <c r="AQ48" s="9"/>
      <c r="AR48" s="29"/>
      <c r="AS48" s="4"/>
      <c r="AT48" s="21"/>
      <c r="AU48" s="21"/>
      <c r="AV48" s="21"/>
      <c r="AW48" s="21"/>
      <c r="AX48" s="21"/>
      <c r="AY48" s="21"/>
      <c r="AZ48" s="21"/>
      <c r="BA48" s="21"/>
      <c r="BB48" s="21"/>
      <c r="BC48" s="21"/>
      <c r="BD48" s="21"/>
    </row>
    <row r="49" spans="1:56" ht="25.5" x14ac:dyDescent="0.25">
      <c r="A49" s="93">
        <f t="shared" si="2"/>
        <v>31</v>
      </c>
      <c r="B49" s="88"/>
      <c r="C49" s="3"/>
      <c r="D49" s="3"/>
      <c r="E49" s="3"/>
      <c r="F49" s="14" t="s">
        <v>573</v>
      </c>
      <c r="G49" s="37"/>
      <c r="H49" s="8" t="s">
        <v>572</v>
      </c>
      <c r="I49" s="98" t="s">
        <v>571</v>
      </c>
      <c r="J49" s="21" t="s">
        <v>570</v>
      </c>
      <c r="K49" s="5">
        <v>43134</v>
      </c>
      <c r="L49" s="139">
        <v>108300</v>
      </c>
      <c r="M49" s="1" t="s">
        <v>521</v>
      </c>
      <c r="N49" s="5">
        <v>43103</v>
      </c>
      <c r="O49" s="5">
        <v>43464</v>
      </c>
      <c r="P49" s="4" t="s">
        <v>42</v>
      </c>
      <c r="Q49" s="30" t="s">
        <v>39</v>
      </c>
      <c r="R49" s="6">
        <v>0</v>
      </c>
      <c r="S49" s="6">
        <v>0</v>
      </c>
      <c r="T49" s="4" t="s">
        <v>60</v>
      </c>
      <c r="U49" s="4" t="s">
        <v>39</v>
      </c>
      <c r="V49" s="4" t="s">
        <v>39</v>
      </c>
      <c r="W49" s="4" t="s">
        <v>39</v>
      </c>
      <c r="X49" s="4" t="s">
        <v>39</v>
      </c>
      <c r="Y49" s="5" t="s">
        <v>39</v>
      </c>
      <c r="Z49" s="5" t="s">
        <v>39</v>
      </c>
      <c r="AA49" s="7">
        <v>0</v>
      </c>
      <c r="AB49" s="7">
        <v>0</v>
      </c>
      <c r="AC49" s="6">
        <v>0</v>
      </c>
      <c r="AD49" s="6">
        <v>0</v>
      </c>
      <c r="AE49" s="13">
        <f t="shared" si="3"/>
        <v>108300</v>
      </c>
      <c r="AF49" s="6">
        <v>0</v>
      </c>
      <c r="AG49" s="6">
        <v>0</v>
      </c>
      <c r="AH49" s="13">
        <f t="shared" si="4"/>
        <v>0</v>
      </c>
      <c r="AI49" s="31"/>
      <c r="AJ49" s="1"/>
      <c r="AK49" s="9"/>
      <c r="AL49" s="1"/>
      <c r="AM49" s="9"/>
      <c r="AN49" s="27"/>
      <c r="AO49" s="28"/>
      <c r="AP49" s="29"/>
      <c r="AQ49" s="9"/>
      <c r="AR49" s="29"/>
      <c r="AS49" s="4"/>
      <c r="AT49" s="21"/>
      <c r="AU49" s="21"/>
      <c r="AV49" s="21"/>
      <c r="AW49" s="21"/>
      <c r="AX49" s="21"/>
      <c r="AY49" s="21"/>
      <c r="AZ49" s="21"/>
      <c r="BA49" s="21"/>
      <c r="BB49" s="21"/>
      <c r="BC49" s="21"/>
      <c r="BD49" s="21"/>
    </row>
    <row r="50" spans="1:56" ht="25.5" x14ac:dyDescent="0.25">
      <c r="A50" s="93">
        <f t="shared" si="2"/>
        <v>32</v>
      </c>
      <c r="B50" s="87" t="s">
        <v>569</v>
      </c>
      <c r="C50" s="4" t="s">
        <v>568</v>
      </c>
      <c r="D50" s="4" t="s">
        <v>234</v>
      </c>
      <c r="E50" s="4" t="s">
        <v>48</v>
      </c>
      <c r="F50" s="14" t="s">
        <v>567</v>
      </c>
      <c r="G50" s="1" t="s">
        <v>466</v>
      </c>
      <c r="H50" s="8" t="s">
        <v>566</v>
      </c>
      <c r="I50" s="98" t="s">
        <v>240</v>
      </c>
      <c r="J50" s="21" t="s">
        <v>565</v>
      </c>
      <c r="K50" s="5">
        <v>43139</v>
      </c>
      <c r="L50" s="139">
        <v>90914.14</v>
      </c>
      <c r="M50" s="1" t="s">
        <v>158</v>
      </c>
      <c r="N50" s="5">
        <v>43139</v>
      </c>
      <c r="O50" s="5">
        <v>43464</v>
      </c>
      <c r="P50" s="4" t="s">
        <v>42</v>
      </c>
      <c r="Q50" s="30" t="s">
        <v>39</v>
      </c>
      <c r="R50" s="6">
        <v>0</v>
      </c>
      <c r="S50" s="6">
        <v>0</v>
      </c>
      <c r="T50" s="4" t="s">
        <v>60</v>
      </c>
      <c r="U50" s="4" t="s">
        <v>39</v>
      </c>
      <c r="V50" s="4" t="s">
        <v>39</v>
      </c>
      <c r="W50" s="4" t="s">
        <v>39</v>
      </c>
      <c r="X50" s="4" t="s">
        <v>39</v>
      </c>
      <c r="Y50" s="5" t="s">
        <v>39</v>
      </c>
      <c r="Z50" s="5" t="s">
        <v>39</v>
      </c>
      <c r="AA50" s="7">
        <v>0</v>
      </c>
      <c r="AB50" s="7">
        <v>0</v>
      </c>
      <c r="AC50" s="6">
        <v>0</v>
      </c>
      <c r="AD50" s="6">
        <v>0</v>
      </c>
      <c r="AE50" s="13">
        <f t="shared" si="3"/>
        <v>90914.14</v>
      </c>
      <c r="AF50" s="6">
        <v>0</v>
      </c>
      <c r="AG50" s="6">
        <f>38176.46+28448.5</f>
        <v>66624.959999999992</v>
      </c>
      <c r="AH50" s="13">
        <f t="shared" si="4"/>
        <v>66624.959999999992</v>
      </c>
      <c r="AI50" s="31"/>
      <c r="AJ50" s="1"/>
      <c r="AK50" s="9"/>
      <c r="AL50" s="1"/>
      <c r="AM50" s="9"/>
      <c r="AN50" s="27"/>
      <c r="AO50" s="28"/>
      <c r="AP50" s="29"/>
      <c r="AQ50" s="9"/>
      <c r="AR50" s="29"/>
      <c r="AS50" s="4"/>
      <c r="AT50" s="21"/>
      <c r="AU50" s="21"/>
      <c r="AV50" s="21"/>
      <c r="AW50" s="21"/>
      <c r="AX50" s="21"/>
      <c r="AY50" s="21"/>
      <c r="AZ50" s="21"/>
      <c r="BA50" s="21"/>
      <c r="BB50" s="21"/>
      <c r="BC50" s="21"/>
      <c r="BD50" s="21"/>
    </row>
    <row r="51" spans="1:56" ht="25.5" x14ac:dyDescent="0.25">
      <c r="A51" s="93">
        <f t="shared" si="2"/>
        <v>33</v>
      </c>
      <c r="B51" s="87" t="s">
        <v>541</v>
      </c>
      <c r="C51" s="4" t="s">
        <v>540</v>
      </c>
      <c r="D51" s="4" t="s">
        <v>234</v>
      </c>
      <c r="E51" s="4" t="s">
        <v>48</v>
      </c>
      <c r="F51" s="14" t="s">
        <v>564</v>
      </c>
      <c r="G51" s="1" t="s">
        <v>538</v>
      </c>
      <c r="H51" s="8" t="s">
        <v>563</v>
      </c>
      <c r="I51" s="94" t="s">
        <v>562</v>
      </c>
      <c r="J51" s="21" t="s">
        <v>561</v>
      </c>
      <c r="K51" s="5">
        <v>43138</v>
      </c>
      <c r="L51" s="139">
        <v>7370.87</v>
      </c>
      <c r="M51" s="1" t="s">
        <v>535</v>
      </c>
      <c r="N51" s="5">
        <v>43138</v>
      </c>
      <c r="O51" s="5">
        <v>43464</v>
      </c>
      <c r="P51" s="4" t="s">
        <v>42</v>
      </c>
      <c r="Q51" s="30" t="s">
        <v>39</v>
      </c>
      <c r="R51" s="6">
        <v>0</v>
      </c>
      <c r="S51" s="6">
        <v>0</v>
      </c>
      <c r="T51" s="4" t="s">
        <v>60</v>
      </c>
      <c r="U51" s="4" t="s">
        <v>39</v>
      </c>
      <c r="V51" s="4" t="s">
        <v>39</v>
      </c>
      <c r="W51" s="4" t="s">
        <v>39</v>
      </c>
      <c r="X51" s="4" t="s">
        <v>39</v>
      </c>
      <c r="Y51" s="5" t="s">
        <v>39</v>
      </c>
      <c r="Z51" s="5" t="s">
        <v>39</v>
      </c>
      <c r="AA51" s="7">
        <v>0</v>
      </c>
      <c r="AB51" s="7">
        <v>0</v>
      </c>
      <c r="AC51" s="6">
        <v>0</v>
      </c>
      <c r="AD51" s="6">
        <v>0</v>
      </c>
      <c r="AE51" s="13">
        <f t="shared" si="3"/>
        <v>7370.87</v>
      </c>
      <c r="AF51" s="6">
        <v>0</v>
      </c>
      <c r="AG51" s="6">
        <f>1882.37+2197.25</f>
        <v>4079.62</v>
      </c>
      <c r="AH51" s="13">
        <f t="shared" si="4"/>
        <v>4079.62</v>
      </c>
      <c r="AI51" s="31"/>
      <c r="AJ51" s="1"/>
      <c r="AK51" s="9"/>
      <c r="AL51" s="1"/>
      <c r="AM51" s="9"/>
      <c r="AN51" s="27"/>
      <c r="AO51" s="28"/>
      <c r="AP51" s="29"/>
      <c r="AQ51" s="9"/>
      <c r="AR51" s="29"/>
      <c r="AS51" s="4"/>
      <c r="AT51" s="21"/>
      <c r="AU51" s="21"/>
      <c r="AV51" s="21"/>
      <c r="AW51" s="21"/>
      <c r="AX51" s="21"/>
      <c r="AY51" s="21"/>
      <c r="AZ51" s="21"/>
      <c r="BA51" s="21"/>
      <c r="BB51" s="21"/>
      <c r="BC51" s="21"/>
      <c r="BD51" s="21"/>
    </row>
    <row r="52" spans="1:56" ht="25.5" x14ac:dyDescent="0.25">
      <c r="A52" s="93">
        <f t="shared" ref="A52:A83" si="5">A51+1</f>
        <v>34</v>
      </c>
      <c r="B52" s="87" t="s">
        <v>541</v>
      </c>
      <c r="C52" s="4" t="s">
        <v>540</v>
      </c>
      <c r="D52" s="4" t="s">
        <v>234</v>
      </c>
      <c r="E52" s="4" t="s">
        <v>48</v>
      </c>
      <c r="F52" s="14" t="s">
        <v>560</v>
      </c>
      <c r="G52" s="1" t="s">
        <v>538</v>
      </c>
      <c r="H52" s="8" t="s">
        <v>559</v>
      </c>
      <c r="I52" s="94" t="s">
        <v>558</v>
      </c>
      <c r="J52" s="21" t="s">
        <v>557</v>
      </c>
      <c r="K52" s="5">
        <v>43138</v>
      </c>
      <c r="L52" s="139">
        <v>178239.2</v>
      </c>
      <c r="M52" s="1" t="s">
        <v>158</v>
      </c>
      <c r="N52" s="5">
        <v>43138</v>
      </c>
      <c r="O52" s="5">
        <v>43464</v>
      </c>
      <c r="P52" s="4" t="s">
        <v>42</v>
      </c>
      <c r="Q52" s="30" t="s">
        <v>39</v>
      </c>
      <c r="R52" s="6">
        <v>0</v>
      </c>
      <c r="S52" s="6">
        <v>0</v>
      </c>
      <c r="T52" s="4" t="s">
        <v>60</v>
      </c>
      <c r="U52" s="4" t="s">
        <v>39</v>
      </c>
      <c r="V52" s="4" t="s">
        <v>39</v>
      </c>
      <c r="W52" s="4" t="s">
        <v>39</v>
      </c>
      <c r="X52" s="4" t="s">
        <v>39</v>
      </c>
      <c r="Y52" s="5" t="s">
        <v>39</v>
      </c>
      <c r="Z52" s="5" t="s">
        <v>39</v>
      </c>
      <c r="AA52" s="7">
        <v>0</v>
      </c>
      <c r="AB52" s="7">
        <v>0</v>
      </c>
      <c r="AC52" s="6">
        <v>0</v>
      </c>
      <c r="AD52" s="6">
        <v>0</v>
      </c>
      <c r="AE52" s="13">
        <f t="shared" si="3"/>
        <v>178239.2</v>
      </c>
      <c r="AF52" s="6">
        <v>0</v>
      </c>
      <c r="AG52" s="6">
        <f>350</f>
        <v>350</v>
      </c>
      <c r="AH52" s="13">
        <f t="shared" si="4"/>
        <v>350</v>
      </c>
      <c r="AI52" s="31"/>
      <c r="AJ52" s="1"/>
      <c r="AK52" s="9"/>
      <c r="AL52" s="1"/>
      <c r="AM52" s="9"/>
      <c r="AN52" s="27"/>
      <c r="AO52" s="28"/>
      <c r="AP52" s="29"/>
      <c r="AQ52" s="9"/>
      <c r="AR52" s="29"/>
      <c r="AS52" s="4"/>
      <c r="AT52" s="21"/>
      <c r="AU52" s="21"/>
      <c r="AV52" s="21"/>
      <c r="AW52" s="21"/>
      <c r="AX52" s="21"/>
      <c r="AY52" s="21"/>
      <c r="AZ52" s="21"/>
      <c r="BA52" s="21"/>
      <c r="BB52" s="21"/>
      <c r="BC52" s="21"/>
      <c r="BD52" s="21"/>
    </row>
    <row r="53" spans="1:56" ht="25.5" x14ac:dyDescent="0.25">
      <c r="A53" s="93">
        <f t="shared" si="5"/>
        <v>35</v>
      </c>
      <c r="B53" s="87" t="s">
        <v>541</v>
      </c>
      <c r="C53" s="4" t="s">
        <v>540</v>
      </c>
      <c r="D53" s="4" t="s">
        <v>234</v>
      </c>
      <c r="E53" s="4" t="s">
        <v>48</v>
      </c>
      <c r="F53" s="14" t="s">
        <v>556</v>
      </c>
      <c r="G53" s="1" t="s">
        <v>538</v>
      </c>
      <c r="H53" s="8" t="s">
        <v>263</v>
      </c>
      <c r="I53" s="98" t="s">
        <v>555</v>
      </c>
      <c r="J53" s="21" t="s">
        <v>554</v>
      </c>
      <c r="K53" s="5">
        <v>43138</v>
      </c>
      <c r="L53" s="139">
        <v>19601.84</v>
      </c>
      <c r="M53" s="1" t="s">
        <v>535</v>
      </c>
      <c r="N53" s="5">
        <v>43138</v>
      </c>
      <c r="O53" s="5">
        <v>43464</v>
      </c>
      <c r="P53" s="4" t="s">
        <v>42</v>
      </c>
      <c r="Q53" s="30" t="s">
        <v>39</v>
      </c>
      <c r="R53" s="6">
        <v>0</v>
      </c>
      <c r="S53" s="6">
        <v>0</v>
      </c>
      <c r="T53" s="4" t="s">
        <v>60</v>
      </c>
      <c r="U53" s="4" t="s">
        <v>39</v>
      </c>
      <c r="V53" s="4" t="s">
        <v>39</v>
      </c>
      <c r="W53" s="4" t="s">
        <v>39</v>
      </c>
      <c r="X53" s="4" t="s">
        <v>39</v>
      </c>
      <c r="Y53" s="5" t="s">
        <v>39</v>
      </c>
      <c r="Z53" s="5" t="s">
        <v>39</v>
      </c>
      <c r="AA53" s="7">
        <v>0</v>
      </c>
      <c r="AB53" s="7">
        <v>0</v>
      </c>
      <c r="AC53" s="6">
        <v>0</v>
      </c>
      <c r="AD53" s="6">
        <v>0</v>
      </c>
      <c r="AE53" s="13">
        <f t="shared" si="3"/>
        <v>19601.84</v>
      </c>
      <c r="AF53" s="6">
        <v>0</v>
      </c>
      <c r="AG53" s="6">
        <f>5007.95</f>
        <v>5007.95</v>
      </c>
      <c r="AH53" s="13">
        <f t="shared" si="4"/>
        <v>5007.95</v>
      </c>
      <c r="AI53" s="31"/>
      <c r="AJ53" s="1"/>
      <c r="AK53" s="9"/>
      <c r="AL53" s="1"/>
      <c r="AM53" s="9"/>
      <c r="AN53" s="27"/>
      <c r="AO53" s="28"/>
      <c r="AP53" s="29"/>
      <c r="AQ53" s="9"/>
      <c r="AR53" s="29"/>
      <c r="AS53" s="4"/>
      <c r="AT53" s="21"/>
      <c r="AU53" s="21"/>
      <c r="AV53" s="21"/>
      <c r="AW53" s="21"/>
      <c r="AX53" s="21"/>
      <c r="AY53" s="21"/>
      <c r="AZ53" s="21"/>
      <c r="BA53" s="21"/>
      <c r="BB53" s="21"/>
      <c r="BC53" s="21"/>
      <c r="BD53" s="21"/>
    </row>
    <row r="54" spans="1:56" ht="25.5" x14ac:dyDescent="0.25">
      <c r="A54" s="93">
        <f t="shared" si="5"/>
        <v>36</v>
      </c>
      <c r="B54" s="87" t="s">
        <v>541</v>
      </c>
      <c r="C54" s="4" t="s">
        <v>540</v>
      </c>
      <c r="D54" s="4" t="s">
        <v>234</v>
      </c>
      <c r="E54" s="4" t="s">
        <v>48</v>
      </c>
      <c r="F54" s="14" t="s">
        <v>553</v>
      </c>
      <c r="G54" s="1" t="s">
        <v>538</v>
      </c>
      <c r="H54" s="8" t="s">
        <v>552</v>
      </c>
      <c r="I54" s="94" t="s">
        <v>551</v>
      </c>
      <c r="J54" s="21" t="s">
        <v>550</v>
      </c>
      <c r="K54" s="5">
        <v>43138</v>
      </c>
      <c r="L54" s="139">
        <v>1331.65</v>
      </c>
      <c r="M54" s="1" t="s">
        <v>535</v>
      </c>
      <c r="N54" s="5">
        <v>43138</v>
      </c>
      <c r="O54" s="5">
        <v>43464</v>
      </c>
      <c r="P54" s="4" t="s">
        <v>42</v>
      </c>
      <c r="Q54" s="30" t="s">
        <v>39</v>
      </c>
      <c r="R54" s="6">
        <v>0</v>
      </c>
      <c r="S54" s="6">
        <v>0</v>
      </c>
      <c r="T54" s="4" t="s">
        <v>60</v>
      </c>
      <c r="U54" s="4" t="s">
        <v>39</v>
      </c>
      <c r="V54" s="4" t="s">
        <v>39</v>
      </c>
      <c r="W54" s="4" t="s">
        <v>39</v>
      </c>
      <c r="X54" s="4" t="s">
        <v>39</v>
      </c>
      <c r="Y54" s="5" t="s">
        <v>39</v>
      </c>
      <c r="Z54" s="5" t="s">
        <v>39</v>
      </c>
      <c r="AA54" s="7">
        <v>0</v>
      </c>
      <c r="AB54" s="7">
        <v>0</v>
      </c>
      <c r="AC54" s="6">
        <v>0</v>
      </c>
      <c r="AD54" s="6">
        <v>0</v>
      </c>
      <c r="AE54" s="13">
        <f t="shared" si="3"/>
        <v>1331.65</v>
      </c>
      <c r="AF54" s="6">
        <v>0</v>
      </c>
      <c r="AG54" s="6">
        <f>342.35+481.7</f>
        <v>824.05</v>
      </c>
      <c r="AH54" s="13">
        <f t="shared" si="4"/>
        <v>824.05</v>
      </c>
      <c r="AI54" s="31"/>
      <c r="AJ54" s="1"/>
      <c r="AK54" s="9"/>
      <c r="AL54" s="1"/>
      <c r="AM54" s="9"/>
      <c r="AN54" s="27"/>
      <c r="AO54" s="28"/>
      <c r="AP54" s="29"/>
      <c r="AQ54" s="9"/>
      <c r="AR54" s="29"/>
      <c r="AS54" s="4"/>
      <c r="AT54" s="21"/>
      <c r="AU54" s="21"/>
      <c r="AV54" s="21"/>
      <c r="AW54" s="21"/>
      <c r="AX54" s="21"/>
      <c r="AY54" s="21"/>
      <c r="AZ54" s="21"/>
      <c r="BA54" s="21"/>
      <c r="BB54" s="21"/>
      <c r="BC54" s="21"/>
      <c r="BD54" s="21"/>
    </row>
    <row r="55" spans="1:56" ht="25.5" x14ac:dyDescent="0.25">
      <c r="A55" s="93">
        <f t="shared" si="5"/>
        <v>37</v>
      </c>
      <c r="B55" s="87" t="s">
        <v>541</v>
      </c>
      <c r="C55" s="4" t="s">
        <v>540</v>
      </c>
      <c r="D55" s="4" t="s">
        <v>234</v>
      </c>
      <c r="E55" s="4" t="s">
        <v>48</v>
      </c>
      <c r="F55" s="14" t="s">
        <v>549</v>
      </c>
      <c r="G55" s="1" t="s">
        <v>538</v>
      </c>
      <c r="H55" s="8" t="s">
        <v>548</v>
      </c>
      <c r="I55" s="98" t="s">
        <v>547</v>
      </c>
      <c r="J55" s="21" t="s">
        <v>546</v>
      </c>
      <c r="K55" s="5">
        <v>43138</v>
      </c>
      <c r="L55" s="139">
        <v>5274.8</v>
      </c>
      <c r="M55" s="1" t="s">
        <v>535</v>
      </c>
      <c r="N55" s="5">
        <v>43138</v>
      </c>
      <c r="O55" s="5">
        <v>43464</v>
      </c>
      <c r="P55" s="4" t="s">
        <v>42</v>
      </c>
      <c r="Q55" s="30" t="s">
        <v>39</v>
      </c>
      <c r="R55" s="6">
        <v>0</v>
      </c>
      <c r="S55" s="6">
        <v>0</v>
      </c>
      <c r="T55" s="4" t="s">
        <v>60</v>
      </c>
      <c r="U55" s="4" t="s">
        <v>39</v>
      </c>
      <c r="V55" s="4" t="s">
        <v>39</v>
      </c>
      <c r="W55" s="4" t="s">
        <v>39</v>
      </c>
      <c r="X55" s="4" t="s">
        <v>39</v>
      </c>
      <c r="Y55" s="5" t="s">
        <v>39</v>
      </c>
      <c r="Z55" s="5" t="s">
        <v>39</v>
      </c>
      <c r="AA55" s="7">
        <v>0</v>
      </c>
      <c r="AB55" s="7">
        <v>0</v>
      </c>
      <c r="AC55" s="6">
        <v>0</v>
      </c>
      <c r="AD55" s="6">
        <v>0</v>
      </c>
      <c r="AE55" s="13">
        <f t="shared" si="3"/>
        <v>5274.8</v>
      </c>
      <c r="AF55" s="6">
        <v>0</v>
      </c>
      <c r="AG55" s="6">
        <f>1337.05</f>
        <v>1337.05</v>
      </c>
      <c r="AH55" s="13">
        <f t="shared" si="4"/>
        <v>1337.05</v>
      </c>
      <c r="AI55" s="31"/>
      <c r="AJ55" s="1"/>
      <c r="AK55" s="9"/>
      <c r="AL55" s="1"/>
      <c r="AM55" s="9"/>
      <c r="AN55" s="27"/>
      <c r="AO55" s="28"/>
      <c r="AP55" s="29"/>
      <c r="AQ55" s="9"/>
      <c r="AR55" s="29"/>
      <c r="AS55" s="4"/>
      <c r="AT55" s="21"/>
      <c r="AU55" s="21"/>
      <c r="AV55" s="21"/>
      <c r="AW55" s="21"/>
      <c r="AX55" s="21"/>
      <c r="AY55" s="21"/>
      <c r="AZ55" s="21"/>
      <c r="BA55" s="21"/>
      <c r="BB55" s="21"/>
      <c r="BC55" s="21"/>
      <c r="BD55" s="21"/>
    </row>
    <row r="56" spans="1:56" ht="25.5" x14ac:dyDescent="0.25">
      <c r="A56" s="93">
        <f t="shared" si="5"/>
        <v>38</v>
      </c>
      <c r="B56" s="87" t="s">
        <v>541</v>
      </c>
      <c r="C56" s="4" t="s">
        <v>540</v>
      </c>
      <c r="D56" s="4" t="s">
        <v>234</v>
      </c>
      <c r="E56" s="4" t="s">
        <v>48</v>
      </c>
      <c r="F56" s="14" t="s">
        <v>545</v>
      </c>
      <c r="G56" s="1" t="s">
        <v>538</v>
      </c>
      <c r="H56" s="8" t="s">
        <v>544</v>
      </c>
      <c r="I56" s="98" t="s">
        <v>543</v>
      </c>
      <c r="J56" s="21" t="s">
        <v>542</v>
      </c>
      <c r="K56" s="5">
        <v>43138</v>
      </c>
      <c r="L56" s="139">
        <v>9438.9</v>
      </c>
      <c r="M56" s="1" t="s">
        <v>535</v>
      </c>
      <c r="N56" s="5">
        <v>43138</v>
      </c>
      <c r="O56" s="5">
        <v>43464</v>
      </c>
      <c r="P56" s="4" t="s">
        <v>42</v>
      </c>
      <c r="Q56" s="30" t="s">
        <v>39</v>
      </c>
      <c r="R56" s="6">
        <v>0</v>
      </c>
      <c r="S56" s="6">
        <v>0</v>
      </c>
      <c r="T56" s="4" t="s">
        <v>60</v>
      </c>
      <c r="U56" s="4" t="s">
        <v>39</v>
      </c>
      <c r="V56" s="4" t="s">
        <v>39</v>
      </c>
      <c r="W56" s="4" t="s">
        <v>39</v>
      </c>
      <c r="X56" s="4" t="s">
        <v>39</v>
      </c>
      <c r="Y56" s="5" t="s">
        <v>39</v>
      </c>
      <c r="Z56" s="5" t="s">
        <v>39</v>
      </c>
      <c r="AA56" s="7">
        <v>0</v>
      </c>
      <c r="AB56" s="7">
        <v>0</v>
      </c>
      <c r="AC56" s="6">
        <v>0</v>
      </c>
      <c r="AD56" s="6">
        <v>0</v>
      </c>
      <c r="AE56" s="13">
        <f t="shared" si="3"/>
        <v>9438.9</v>
      </c>
      <c r="AF56" s="6">
        <v>0</v>
      </c>
      <c r="AG56" s="6">
        <f>2402.25</f>
        <v>2402.25</v>
      </c>
      <c r="AH56" s="13">
        <f t="shared" si="4"/>
        <v>2402.25</v>
      </c>
      <c r="AI56" s="31"/>
      <c r="AJ56" s="1"/>
      <c r="AK56" s="9"/>
      <c r="AL56" s="1"/>
      <c r="AM56" s="9"/>
      <c r="AN56" s="27"/>
      <c r="AO56" s="28"/>
      <c r="AP56" s="29"/>
      <c r="AQ56" s="9"/>
      <c r="AR56" s="29"/>
      <c r="AS56" s="4"/>
      <c r="AT56" s="21"/>
      <c r="AU56" s="21"/>
      <c r="AV56" s="21"/>
      <c r="AW56" s="21"/>
      <c r="AX56" s="21"/>
      <c r="AY56" s="21"/>
      <c r="AZ56" s="21"/>
      <c r="BA56" s="21"/>
      <c r="BB56" s="21"/>
      <c r="BC56" s="21"/>
      <c r="BD56" s="21"/>
    </row>
    <row r="57" spans="1:56" ht="25.5" x14ac:dyDescent="0.25">
      <c r="A57" s="93">
        <f t="shared" si="5"/>
        <v>39</v>
      </c>
      <c r="B57" s="87" t="s">
        <v>541</v>
      </c>
      <c r="C57" s="4" t="s">
        <v>540</v>
      </c>
      <c r="D57" s="4" t="s">
        <v>234</v>
      </c>
      <c r="E57" s="4" t="s">
        <v>48</v>
      </c>
      <c r="F57" s="14" t="s">
        <v>539</v>
      </c>
      <c r="G57" s="1" t="s">
        <v>538</v>
      </c>
      <c r="H57" s="8" t="s">
        <v>306</v>
      </c>
      <c r="I57" s="94" t="s">
        <v>537</v>
      </c>
      <c r="J57" s="21" t="s">
        <v>536</v>
      </c>
      <c r="K57" s="5">
        <v>43138</v>
      </c>
      <c r="L57" s="139">
        <v>8831.17</v>
      </c>
      <c r="M57" s="1" t="s">
        <v>535</v>
      </c>
      <c r="N57" s="5">
        <v>43138</v>
      </c>
      <c r="O57" s="5">
        <v>43464</v>
      </c>
      <c r="P57" s="4" t="s">
        <v>42</v>
      </c>
      <c r="Q57" s="30" t="s">
        <v>39</v>
      </c>
      <c r="R57" s="6">
        <v>0</v>
      </c>
      <c r="S57" s="6">
        <v>0</v>
      </c>
      <c r="T57" s="4" t="s">
        <v>60</v>
      </c>
      <c r="U57" s="4" t="s">
        <v>39</v>
      </c>
      <c r="V57" s="4" t="s">
        <v>39</v>
      </c>
      <c r="W57" s="4" t="s">
        <v>39</v>
      </c>
      <c r="X57" s="4" t="s">
        <v>39</v>
      </c>
      <c r="Y57" s="5" t="s">
        <v>39</v>
      </c>
      <c r="Z57" s="5" t="s">
        <v>39</v>
      </c>
      <c r="AA57" s="7">
        <v>0</v>
      </c>
      <c r="AB57" s="7">
        <v>0</v>
      </c>
      <c r="AC57" s="6">
        <v>0</v>
      </c>
      <c r="AD57" s="6">
        <v>0</v>
      </c>
      <c r="AE57" s="13">
        <f t="shared" si="3"/>
        <v>8831.17</v>
      </c>
      <c r="AF57" s="6">
        <v>0</v>
      </c>
      <c r="AG57" s="6">
        <f>2256.56+1532.15</f>
        <v>3788.71</v>
      </c>
      <c r="AH57" s="13">
        <f t="shared" si="4"/>
        <v>3788.71</v>
      </c>
      <c r="AI57" s="31"/>
      <c r="AJ57" s="1"/>
      <c r="AK57" s="9"/>
      <c r="AL57" s="1"/>
      <c r="AM57" s="9"/>
      <c r="AN57" s="27"/>
      <c r="AO57" s="28"/>
      <c r="AP57" s="29"/>
      <c r="AQ57" s="9"/>
      <c r="AR57" s="29"/>
      <c r="AS57" s="4"/>
      <c r="AT57" s="21"/>
      <c r="AU57" s="21"/>
      <c r="AV57" s="21"/>
      <c r="AW57" s="21"/>
      <c r="AX57" s="21"/>
      <c r="AY57" s="21"/>
      <c r="AZ57" s="21"/>
      <c r="BA57" s="21"/>
      <c r="BB57" s="21"/>
      <c r="BC57" s="21"/>
      <c r="BD57" s="21"/>
    </row>
    <row r="58" spans="1:56" ht="25.5" x14ac:dyDescent="0.25">
      <c r="A58" s="93">
        <f t="shared" si="5"/>
        <v>40</v>
      </c>
      <c r="B58" s="87" t="s">
        <v>534</v>
      </c>
      <c r="C58" s="4" t="s">
        <v>533</v>
      </c>
      <c r="D58" s="4" t="s">
        <v>234</v>
      </c>
      <c r="E58" s="4" t="s">
        <v>48</v>
      </c>
      <c r="F58" s="14" t="s">
        <v>532</v>
      </c>
      <c r="G58" s="1" t="s">
        <v>525</v>
      </c>
      <c r="H58" s="8" t="s">
        <v>531</v>
      </c>
      <c r="I58" s="98" t="s">
        <v>530</v>
      </c>
      <c r="J58" s="21" t="s">
        <v>529</v>
      </c>
      <c r="K58" s="5">
        <v>43166</v>
      </c>
      <c r="L58" s="139">
        <v>24810</v>
      </c>
      <c r="M58" s="1" t="s">
        <v>521</v>
      </c>
      <c r="N58" s="5">
        <v>43166</v>
      </c>
      <c r="O58" s="5">
        <v>43464</v>
      </c>
      <c r="P58" s="4" t="s">
        <v>42</v>
      </c>
      <c r="Q58" s="30" t="s">
        <v>39</v>
      </c>
      <c r="R58" s="6">
        <v>0</v>
      </c>
      <c r="S58" s="6">
        <v>0</v>
      </c>
      <c r="T58" s="1" t="s">
        <v>60</v>
      </c>
      <c r="U58" s="4" t="s">
        <v>39</v>
      </c>
      <c r="V58" s="4" t="s">
        <v>39</v>
      </c>
      <c r="W58" s="4" t="s">
        <v>39</v>
      </c>
      <c r="X58" s="4" t="s">
        <v>39</v>
      </c>
      <c r="Y58" s="5" t="s">
        <v>39</v>
      </c>
      <c r="Z58" s="5" t="s">
        <v>39</v>
      </c>
      <c r="AA58" s="7">
        <v>0</v>
      </c>
      <c r="AB58" s="7">
        <v>0</v>
      </c>
      <c r="AC58" s="6">
        <v>0</v>
      </c>
      <c r="AD58" s="6">
        <v>0</v>
      </c>
      <c r="AE58" s="13">
        <f t="shared" si="3"/>
        <v>24810</v>
      </c>
      <c r="AF58" s="6">
        <v>0</v>
      </c>
      <c r="AG58" s="6">
        <f>2529+2184+3000</f>
        <v>7713</v>
      </c>
      <c r="AH58" s="13">
        <f t="shared" si="4"/>
        <v>7713</v>
      </c>
      <c r="AI58" s="31"/>
      <c r="AJ58" s="1"/>
      <c r="AK58" s="9"/>
      <c r="AL58" s="1"/>
      <c r="AM58" s="9"/>
      <c r="AN58" s="27"/>
      <c r="AO58" s="28"/>
      <c r="AP58" s="29"/>
      <c r="AQ58" s="9"/>
      <c r="AR58" s="29"/>
      <c r="AS58" s="4"/>
      <c r="AT58" s="21"/>
      <c r="AU58" s="21"/>
      <c r="AV58" s="21"/>
      <c r="AW58" s="21"/>
      <c r="AX58" s="21"/>
      <c r="AY58" s="21"/>
      <c r="AZ58" s="21"/>
      <c r="BA58" s="21"/>
      <c r="BB58" s="21"/>
      <c r="BC58" s="21"/>
      <c r="BD58" s="21"/>
    </row>
    <row r="59" spans="1:56" ht="25.5" x14ac:dyDescent="0.25">
      <c r="A59" s="93">
        <f t="shared" si="5"/>
        <v>41</v>
      </c>
      <c r="B59" s="87" t="s">
        <v>528</v>
      </c>
      <c r="C59" s="8" t="s">
        <v>527</v>
      </c>
      <c r="D59" s="4" t="s">
        <v>234</v>
      </c>
      <c r="E59" s="4" t="s">
        <v>48</v>
      </c>
      <c r="F59" s="14" t="s">
        <v>526</v>
      </c>
      <c r="G59" s="1" t="s">
        <v>525</v>
      </c>
      <c r="H59" s="8" t="s">
        <v>524</v>
      </c>
      <c r="I59" s="94" t="s">
        <v>523</v>
      </c>
      <c r="J59" s="21" t="s">
        <v>522</v>
      </c>
      <c r="K59" s="5">
        <v>43166</v>
      </c>
      <c r="L59" s="139">
        <v>374536</v>
      </c>
      <c r="M59" s="1" t="s">
        <v>521</v>
      </c>
      <c r="N59" s="5">
        <v>43166</v>
      </c>
      <c r="O59" s="5">
        <v>43464</v>
      </c>
      <c r="P59" s="4" t="s">
        <v>42</v>
      </c>
      <c r="Q59" s="30" t="s">
        <v>39</v>
      </c>
      <c r="R59" s="6">
        <v>0</v>
      </c>
      <c r="S59" s="6">
        <v>0</v>
      </c>
      <c r="T59" s="1" t="s">
        <v>60</v>
      </c>
      <c r="U59" s="4" t="s">
        <v>39</v>
      </c>
      <c r="V59" s="4" t="s">
        <v>39</v>
      </c>
      <c r="W59" s="4" t="s">
        <v>39</v>
      </c>
      <c r="X59" s="4" t="s">
        <v>39</v>
      </c>
      <c r="Y59" s="5" t="s">
        <v>39</v>
      </c>
      <c r="Z59" s="5" t="s">
        <v>39</v>
      </c>
      <c r="AA59" s="7">
        <v>0</v>
      </c>
      <c r="AB59" s="7">
        <v>0</v>
      </c>
      <c r="AC59" s="6">
        <v>0</v>
      </c>
      <c r="AD59" s="6">
        <v>0</v>
      </c>
      <c r="AE59" s="13">
        <f t="shared" si="3"/>
        <v>374536</v>
      </c>
      <c r="AF59" s="6">
        <v>0</v>
      </c>
      <c r="AG59" s="6">
        <f>71538+29776</f>
        <v>101314</v>
      </c>
      <c r="AH59" s="13">
        <f t="shared" si="4"/>
        <v>101314</v>
      </c>
      <c r="AI59" s="31"/>
      <c r="AJ59" s="1"/>
      <c r="AK59" s="9"/>
      <c r="AL59" s="1"/>
      <c r="AM59" s="9"/>
      <c r="AN59" s="27"/>
      <c r="AO59" s="28"/>
      <c r="AP59" s="29"/>
      <c r="AQ59" s="9"/>
      <c r="AR59" s="29"/>
      <c r="AS59" s="4"/>
      <c r="AT59" s="21"/>
      <c r="AU59" s="21"/>
      <c r="AV59" s="21"/>
      <c r="AW59" s="21"/>
      <c r="AX59" s="21"/>
      <c r="AY59" s="21"/>
      <c r="AZ59" s="21"/>
      <c r="BA59" s="21"/>
      <c r="BB59" s="21"/>
      <c r="BC59" s="21"/>
      <c r="BD59" s="21"/>
    </row>
    <row r="60" spans="1:56" ht="38.25" x14ac:dyDescent="0.25">
      <c r="A60" s="93">
        <f t="shared" si="5"/>
        <v>42</v>
      </c>
      <c r="B60" s="87" t="s">
        <v>520</v>
      </c>
      <c r="C60" s="8" t="s">
        <v>519</v>
      </c>
      <c r="D60" s="4" t="s">
        <v>518</v>
      </c>
      <c r="E60" s="4" t="s">
        <v>517</v>
      </c>
      <c r="F60" s="14" t="s">
        <v>516</v>
      </c>
      <c r="G60" s="1" t="s">
        <v>515</v>
      </c>
      <c r="H60" s="8" t="s">
        <v>514</v>
      </c>
      <c r="I60" s="94" t="s">
        <v>513</v>
      </c>
      <c r="J60" s="21" t="s">
        <v>512</v>
      </c>
      <c r="K60" s="5">
        <v>43104</v>
      </c>
      <c r="L60" s="139">
        <v>190000</v>
      </c>
      <c r="M60" s="1" t="s">
        <v>511</v>
      </c>
      <c r="N60" s="5">
        <v>43104</v>
      </c>
      <c r="O60" s="5">
        <v>43373</v>
      </c>
      <c r="P60" s="4" t="s">
        <v>198</v>
      </c>
      <c r="Q60" s="36" t="s">
        <v>510</v>
      </c>
      <c r="R60" s="6">
        <v>189611.26</v>
      </c>
      <c r="S60" s="6">
        <v>388.74</v>
      </c>
      <c r="T60" s="4" t="s">
        <v>90</v>
      </c>
      <c r="U60" s="4" t="s">
        <v>39</v>
      </c>
      <c r="V60" s="4" t="s">
        <v>39</v>
      </c>
      <c r="W60" s="4" t="s">
        <v>39</v>
      </c>
      <c r="X60" s="4" t="s">
        <v>39</v>
      </c>
      <c r="Y60" s="5" t="s">
        <v>39</v>
      </c>
      <c r="Z60" s="5" t="s">
        <v>39</v>
      </c>
      <c r="AA60" s="7">
        <v>0</v>
      </c>
      <c r="AB60" s="7">
        <v>0</v>
      </c>
      <c r="AC60" s="6">
        <v>0</v>
      </c>
      <c r="AD60" s="6">
        <v>0</v>
      </c>
      <c r="AE60" s="23">
        <f t="shared" si="3"/>
        <v>190000</v>
      </c>
      <c r="AF60" s="6">
        <v>0</v>
      </c>
      <c r="AG60" s="6">
        <v>190000</v>
      </c>
      <c r="AH60" s="13">
        <f t="shared" si="4"/>
        <v>190000</v>
      </c>
      <c r="AI60" s="31"/>
      <c r="AJ60" s="8"/>
      <c r="AK60" s="9"/>
      <c r="AL60" s="8"/>
      <c r="AM60" s="9"/>
      <c r="AN60" s="27"/>
      <c r="AO60" s="28"/>
      <c r="AP60" s="29"/>
      <c r="AQ60" s="9"/>
      <c r="AR60" s="29"/>
      <c r="AS60" s="4"/>
      <c r="AT60" s="21"/>
      <c r="AU60" s="21"/>
      <c r="AV60" s="21"/>
      <c r="AW60" s="21"/>
      <c r="AX60" s="21"/>
      <c r="AY60" s="21"/>
      <c r="AZ60" s="21"/>
      <c r="BA60" s="21"/>
      <c r="BB60" s="21"/>
      <c r="BC60" s="21"/>
      <c r="BD60" s="21"/>
    </row>
    <row r="61" spans="1:56" ht="25.5" x14ac:dyDescent="0.25">
      <c r="A61" s="93">
        <f t="shared" si="5"/>
        <v>43</v>
      </c>
      <c r="B61" s="87" t="s">
        <v>497</v>
      </c>
      <c r="C61" s="4"/>
      <c r="D61" s="4" t="s">
        <v>497</v>
      </c>
      <c r="E61" s="4" t="s">
        <v>48</v>
      </c>
      <c r="F61" s="14" t="s">
        <v>497</v>
      </c>
      <c r="G61" s="4"/>
      <c r="H61" s="4" t="s">
        <v>497</v>
      </c>
      <c r="I61" s="94" t="s">
        <v>497</v>
      </c>
      <c r="J61" s="4" t="s">
        <v>497</v>
      </c>
      <c r="K61" s="4" t="s">
        <v>39</v>
      </c>
      <c r="L61" s="139">
        <v>0</v>
      </c>
      <c r="M61" s="4" t="s">
        <v>39</v>
      </c>
      <c r="N61" s="4" t="s">
        <v>39</v>
      </c>
      <c r="O61" s="4" t="s">
        <v>39</v>
      </c>
      <c r="P61" s="4" t="s">
        <v>39</v>
      </c>
      <c r="Q61" s="34" t="s">
        <v>39</v>
      </c>
      <c r="R61" s="34" t="s">
        <v>39</v>
      </c>
      <c r="S61" s="34" t="s">
        <v>39</v>
      </c>
      <c r="T61" s="4" t="s">
        <v>39</v>
      </c>
      <c r="U61" s="4" t="s">
        <v>39</v>
      </c>
      <c r="V61" s="4" t="s">
        <v>39</v>
      </c>
      <c r="W61" s="4" t="s">
        <v>39</v>
      </c>
      <c r="X61" s="4" t="s">
        <v>39</v>
      </c>
      <c r="Y61" s="5" t="s">
        <v>39</v>
      </c>
      <c r="Z61" s="5" t="s">
        <v>39</v>
      </c>
      <c r="AA61" s="7">
        <v>0</v>
      </c>
      <c r="AB61" s="7">
        <v>0</v>
      </c>
      <c r="AC61" s="6">
        <v>0</v>
      </c>
      <c r="AD61" s="6">
        <v>0</v>
      </c>
      <c r="AE61" s="23">
        <f t="shared" si="3"/>
        <v>0</v>
      </c>
      <c r="AF61" s="6">
        <v>0</v>
      </c>
      <c r="AG61" s="6">
        <v>0</v>
      </c>
      <c r="AH61" s="13">
        <f t="shared" si="4"/>
        <v>0</v>
      </c>
      <c r="AI61" s="4"/>
      <c r="AJ61" s="4"/>
      <c r="AK61" s="4"/>
      <c r="AL61" s="4"/>
      <c r="AM61" s="4"/>
      <c r="AN61" s="4"/>
      <c r="AO61" s="4"/>
      <c r="AP61" s="4"/>
      <c r="AQ61" s="4"/>
      <c r="AR61" s="4"/>
      <c r="AS61" s="4"/>
      <c r="AT61" s="4"/>
      <c r="AU61" s="4"/>
      <c r="AV61" s="4"/>
      <c r="AW61" s="4"/>
      <c r="AX61" s="4"/>
      <c r="AY61" s="4"/>
      <c r="AZ61" s="4"/>
      <c r="BA61" s="4"/>
      <c r="BB61" s="4"/>
      <c r="BC61" s="4"/>
      <c r="BD61" s="4"/>
    </row>
    <row r="62" spans="1:56" ht="38.25" x14ac:dyDescent="0.25">
      <c r="A62" s="93">
        <f t="shared" si="5"/>
        <v>44</v>
      </c>
      <c r="B62" s="87" t="s">
        <v>509</v>
      </c>
      <c r="C62" s="8" t="s">
        <v>508</v>
      </c>
      <c r="D62" s="4" t="s">
        <v>210</v>
      </c>
      <c r="E62" s="4" t="s">
        <v>48</v>
      </c>
      <c r="F62" s="14" t="s">
        <v>507</v>
      </c>
      <c r="G62" s="1" t="s">
        <v>506</v>
      </c>
      <c r="H62" s="8" t="s">
        <v>505</v>
      </c>
      <c r="I62" s="94" t="s">
        <v>504</v>
      </c>
      <c r="J62" s="21" t="s">
        <v>503</v>
      </c>
      <c r="K62" s="5">
        <v>43161</v>
      </c>
      <c r="L62" s="139">
        <v>13707</v>
      </c>
      <c r="M62" s="1" t="s">
        <v>502</v>
      </c>
      <c r="N62" s="5">
        <v>43161</v>
      </c>
      <c r="O62" s="5">
        <v>43465</v>
      </c>
      <c r="P62" s="4" t="s">
        <v>42</v>
      </c>
      <c r="Q62" s="30" t="s">
        <v>39</v>
      </c>
      <c r="R62" s="13">
        <v>0</v>
      </c>
      <c r="S62" s="13">
        <v>0</v>
      </c>
      <c r="T62" s="4" t="s">
        <v>130</v>
      </c>
      <c r="U62" s="4" t="s">
        <v>39</v>
      </c>
      <c r="V62" s="4" t="s">
        <v>39</v>
      </c>
      <c r="W62" s="4" t="s">
        <v>39</v>
      </c>
      <c r="X62" s="4" t="s">
        <v>39</v>
      </c>
      <c r="Y62" s="5" t="s">
        <v>39</v>
      </c>
      <c r="Z62" s="5" t="s">
        <v>39</v>
      </c>
      <c r="AA62" s="7">
        <v>0</v>
      </c>
      <c r="AB62" s="7">
        <v>0</v>
      </c>
      <c r="AC62" s="6">
        <v>0</v>
      </c>
      <c r="AD62" s="6">
        <v>0</v>
      </c>
      <c r="AE62" s="23">
        <f t="shared" si="3"/>
        <v>13707</v>
      </c>
      <c r="AF62" s="6">
        <v>0</v>
      </c>
      <c r="AG62" s="6">
        <f>6216+1241+2041</f>
        <v>9498</v>
      </c>
      <c r="AH62" s="13">
        <f t="shared" si="4"/>
        <v>9498</v>
      </c>
      <c r="AI62" s="8" t="s">
        <v>501</v>
      </c>
      <c r="AJ62" s="1" t="s">
        <v>499</v>
      </c>
      <c r="AK62" s="9" t="s">
        <v>500</v>
      </c>
      <c r="AL62" s="1" t="s">
        <v>499</v>
      </c>
      <c r="AM62" s="8"/>
      <c r="AN62" s="27"/>
      <c r="AO62" s="28"/>
      <c r="AP62" s="29"/>
      <c r="AQ62" s="9"/>
      <c r="AR62" s="29"/>
      <c r="AS62" s="4"/>
      <c r="AT62" s="21"/>
      <c r="AU62" s="21"/>
      <c r="AV62" s="21"/>
      <c r="AW62" s="21"/>
      <c r="AX62" s="21"/>
      <c r="AY62" s="21"/>
      <c r="AZ62" s="21"/>
      <c r="BA62" s="21"/>
      <c r="BB62" s="21"/>
      <c r="BC62" s="21"/>
      <c r="BD62" s="21"/>
    </row>
    <row r="63" spans="1:56" ht="25.5" x14ac:dyDescent="0.25">
      <c r="A63" s="93">
        <f t="shared" si="5"/>
        <v>45</v>
      </c>
      <c r="B63" s="87" t="s">
        <v>497</v>
      </c>
      <c r="C63" s="4" t="s">
        <v>498</v>
      </c>
      <c r="D63" s="4" t="s">
        <v>497</v>
      </c>
      <c r="E63" s="4" t="s">
        <v>48</v>
      </c>
      <c r="F63" s="14" t="s">
        <v>497</v>
      </c>
      <c r="G63" s="4" t="s">
        <v>498</v>
      </c>
      <c r="H63" s="4" t="s">
        <v>497</v>
      </c>
      <c r="I63" s="94" t="s">
        <v>497</v>
      </c>
      <c r="J63" s="4" t="s">
        <v>497</v>
      </c>
      <c r="K63" s="4" t="s">
        <v>497</v>
      </c>
      <c r="L63" s="139">
        <v>0</v>
      </c>
      <c r="M63" s="1" t="s">
        <v>39</v>
      </c>
      <c r="N63" s="5" t="s">
        <v>39</v>
      </c>
      <c r="O63" s="5" t="s">
        <v>39</v>
      </c>
      <c r="P63" s="4" t="s">
        <v>39</v>
      </c>
      <c r="Q63" s="30" t="s">
        <v>39</v>
      </c>
      <c r="R63" s="13">
        <v>0</v>
      </c>
      <c r="S63" s="13">
        <v>0</v>
      </c>
      <c r="T63" s="4" t="s">
        <v>39</v>
      </c>
      <c r="U63" s="4" t="s">
        <v>39</v>
      </c>
      <c r="V63" s="4" t="s">
        <v>39</v>
      </c>
      <c r="W63" s="4" t="s">
        <v>39</v>
      </c>
      <c r="X63" s="4" t="s">
        <v>39</v>
      </c>
      <c r="Y63" s="5" t="s">
        <v>39</v>
      </c>
      <c r="Z63" s="5" t="s">
        <v>39</v>
      </c>
      <c r="AA63" s="7">
        <v>0</v>
      </c>
      <c r="AB63" s="7">
        <v>0</v>
      </c>
      <c r="AC63" s="6">
        <v>0</v>
      </c>
      <c r="AD63" s="6">
        <v>0</v>
      </c>
      <c r="AE63" s="23">
        <f t="shared" si="3"/>
        <v>0</v>
      </c>
      <c r="AF63" s="6">
        <v>0</v>
      </c>
      <c r="AG63" s="6">
        <v>0</v>
      </c>
      <c r="AH63" s="13">
        <f t="shared" si="4"/>
        <v>0</v>
      </c>
      <c r="AJ63" s="8"/>
      <c r="AK63" s="8"/>
      <c r="AL63" s="8"/>
      <c r="AM63" s="8"/>
      <c r="AN63" s="27"/>
      <c r="AO63" s="28"/>
      <c r="AP63" s="29"/>
      <c r="AQ63" s="9"/>
      <c r="AR63" s="29"/>
      <c r="AS63" s="4"/>
      <c r="AT63" s="21"/>
      <c r="AU63" s="21"/>
      <c r="AV63" s="21"/>
      <c r="AW63" s="21"/>
      <c r="AX63" s="21"/>
      <c r="AY63" s="21"/>
      <c r="AZ63" s="21"/>
      <c r="BA63" s="21"/>
      <c r="BB63" s="21"/>
      <c r="BC63" s="21"/>
      <c r="BD63" s="21"/>
    </row>
    <row r="64" spans="1:56" ht="51" x14ac:dyDescent="0.25">
      <c r="A64" s="93">
        <f t="shared" si="5"/>
        <v>46</v>
      </c>
      <c r="B64" s="87" t="s">
        <v>496</v>
      </c>
      <c r="C64" s="8" t="s">
        <v>495</v>
      </c>
      <c r="D64" s="4" t="s">
        <v>219</v>
      </c>
      <c r="E64" s="4" t="s">
        <v>48</v>
      </c>
      <c r="F64" s="14" t="s">
        <v>494</v>
      </c>
      <c r="G64" s="1" t="s">
        <v>479</v>
      </c>
      <c r="H64" s="8" t="s">
        <v>493</v>
      </c>
      <c r="I64" s="94" t="s">
        <v>492</v>
      </c>
      <c r="J64" s="21" t="s">
        <v>491</v>
      </c>
      <c r="K64" s="5">
        <v>43123</v>
      </c>
      <c r="L64" s="139">
        <v>650000</v>
      </c>
      <c r="M64" s="1" t="s">
        <v>490</v>
      </c>
      <c r="N64" s="5">
        <v>43123</v>
      </c>
      <c r="O64" s="5">
        <v>43465</v>
      </c>
      <c r="P64" s="4" t="s">
        <v>42</v>
      </c>
      <c r="Q64" s="30" t="s">
        <v>39</v>
      </c>
      <c r="R64" s="6">
        <v>0</v>
      </c>
      <c r="S64" s="6">
        <v>0</v>
      </c>
      <c r="T64" s="4" t="s">
        <v>60</v>
      </c>
      <c r="U64" s="4" t="s">
        <v>39</v>
      </c>
      <c r="V64" s="4" t="s">
        <v>39</v>
      </c>
      <c r="W64" s="4" t="s">
        <v>39</v>
      </c>
      <c r="X64" s="4" t="s">
        <v>39</v>
      </c>
      <c r="Y64" s="5" t="s">
        <v>39</v>
      </c>
      <c r="Z64" s="5" t="s">
        <v>39</v>
      </c>
      <c r="AA64" s="7">
        <v>0</v>
      </c>
      <c r="AB64" s="33">
        <v>0.70720000000000005</v>
      </c>
      <c r="AC64" s="6">
        <v>0</v>
      </c>
      <c r="AD64" s="6">
        <v>459680</v>
      </c>
      <c r="AE64" s="23">
        <f t="shared" si="3"/>
        <v>190320</v>
      </c>
      <c r="AF64" s="6">
        <v>0</v>
      </c>
      <c r="AG64" s="6">
        <f>20280+59800+29640+30160+31200</f>
        <v>171080</v>
      </c>
      <c r="AH64" s="13">
        <f t="shared" si="4"/>
        <v>171080</v>
      </c>
      <c r="AI64" s="8" t="s">
        <v>489</v>
      </c>
      <c r="AJ64" s="1" t="s">
        <v>487</v>
      </c>
      <c r="AK64" s="9" t="s">
        <v>488</v>
      </c>
      <c r="AL64" s="1" t="s">
        <v>487</v>
      </c>
      <c r="AM64" s="8"/>
      <c r="AN64" s="27"/>
      <c r="AO64" s="28"/>
      <c r="AP64" s="29"/>
      <c r="AQ64" s="9"/>
      <c r="AR64" s="29"/>
      <c r="AS64" s="4"/>
      <c r="AT64" s="21"/>
      <c r="AU64" s="21"/>
      <c r="AV64" s="21"/>
      <c r="AW64" s="21"/>
      <c r="AX64" s="21"/>
      <c r="AY64" s="21"/>
      <c r="AZ64" s="21"/>
      <c r="BA64" s="21"/>
      <c r="BB64" s="21"/>
      <c r="BC64" s="21"/>
      <c r="BD64" s="21"/>
    </row>
    <row r="65" spans="1:56" ht="25.5" x14ac:dyDescent="0.25">
      <c r="A65" s="93">
        <f t="shared" si="5"/>
        <v>47</v>
      </c>
      <c r="B65" s="87" t="s">
        <v>486</v>
      </c>
      <c r="C65" s="8" t="s">
        <v>485</v>
      </c>
      <c r="D65" s="4" t="s">
        <v>219</v>
      </c>
      <c r="E65" s="4" t="s">
        <v>48</v>
      </c>
      <c r="F65" s="14" t="s">
        <v>484</v>
      </c>
      <c r="G65" s="1" t="s">
        <v>483</v>
      </c>
      <c r="H65" s="8" t="s">
        <v>482</v>
      </c>
      <c r="I65" s="94" t="s">
        <v>481</v>
      </c>
      <c r="J65" s="21" t="s">
        <v>480</v>
      </c>
      <c r="K65" s="5">
        <v>43124</v>
      </c>
      <c r="L65" s="139">
        <v>89406</v>
      </c>
      <c r="M65" s="1" t="s">
        <v>479</v>
      </c>
      <c r="N65" s="5">
        <v>43124</v>
      </c>
      <c r="O65" s="5">
        <v>43464</v>
      </c>
      <c r="P65" s="4" t="s">
        <v>42</v>
      </c>
      <c r="Q65" s="30" t="s">
        <v>39</v>
      </c>
      <c r="R65" s="6">
        <v>0</v>
      </c>
      <c r="S65" s="6">
        <v>0</v>
      </c>
      <c r="T65" s="4" t="s">
        <v>151</v>
      </c>
      <c r="U65" s="4" t="s">
        <v>39</v>
      </c>
      <c r="V65" s="4" t="s">
        <v>39</v>
      </c>
      <c r="W65" s="4" t="s">
        <v>39</v>
      </c>
      <c r="X65" s="4" t="s">
        <v>39</v>
      </c>
      <c r="Y65" s="5" t="s">
        <v>39</v>
      </c>
      <c r="Z65" s="5" t="s">
        <v>39</v>
      </c>
      <c r="AA65" s="7">
        <v>0</v>
      </c>
      <c r="AB65" s="7">
        <v>0</v>
      </c>
      <c r="AC65" s="6">
        <v>0</v>
      </c>
      <c r="AD65" s="6">
        <v>0</v>
      </c>
      <c r="AE65" s="23">
        <f t="shared" si="3"/>
        <v>89406</v>
      </c>
      <c r="AF65" s="6">
        <v>0</v>
      </c>
      <c r="AG65" s="6">
        <f>10527+9129.87+5092.37</f>
        <v>24749.24</v>
      </c>
      <c r="AH65" s="13">
        <f t="shared" si="4"/>
        <v>24749.24</v>
      </c>
      <c r="AI65" s="8" t="s">
        <v>478</v>
      </c>
      <c r="AJ65" s="1"/>
      <c r="AK65" s="9" t="s">
        <v>477</v>
      </c>
      <c r="AL65" s="9"/>
      <c r="AM65" s="8"/>
      <c r="AN65" s="27"/>
      <c r="AO65" s="28"/>
      <c r="AP65" s="29"/>
      <c r="AQ65" s="9"/>
      <c r="AR65" s="29"/>
      <c r="AS65" s="4"/>
      <c r="AT65" s="21"/>
      <c r="AU65" s="21"/>
      <c r="AV65" s="21"/>
      <c r="AW65" s="21"/>
      <c r="AX65" s="21"/>
      <c r="AY65" s="21"/>
      <c r="AZ65" s="21"/>
      <c r="BA65" s="21"/>
      <c r="BB65" s="21"/>
      <c r="BC65" s="21"/>
      <c r="BD65" s="21"/>
    </row>
    <row r="66" spans="1:56" ht="25.5" x14ac:dyDescent="0.25">
      <c r="A66" s="93">
        <f t="shared" si="5"/>
        <v>48</v>
      </c>
      <c r="B66" s="87" t="s">
        <v>476</v>
      </c>
      <c r="C66" s="8" t="s">
        <v>475</v>
      </c>
      <c r="D66" s="4" t="s">
        <v>219</v>
      </c>
      <c r="E66" s="4" t="s">
        <v>48</v>
      </c>
      <c r="F66" s="14" t="s">
        <v>474</v>
      </c>
      <c r="G66" s="1" t="s">
        <v>473</v>
      </c>
      <c r="H66" s="8" t="s">
        <v>472</v>
      </c>
      <c r="I66" s="94" t="s">
        <v>471</v>
      </c>
      <c r="J66" s="21" t="s">
        <v>470</v>
      </c>
      <c r="K66" s="5">
        <v>43132</v>
      </c>
      <c r="L66" s="139">
        <v>685000</v>
      </c>
      <c r="M66" s="1" t="s">
        <v>469</v>
      </c>
      <c r="N66" s="5">
        <v>43132</v>
      </c>
      <c r="O66" s="5">
        <v>43464</v>
      </c>
      <c r="P66" s="4" t="s">
        <v>42</v>
      </c>
      <c r="Q66" s="30" t="s">
        <v>39</v>
      </c>
      <c r="R66" s="6">
        <v>0</v>
      </c>
      <c r="S66" s="6">
        <v>0</v>
      </c>
      <c r="T66" s="4" t="s">
        <v>60</v>
      </c>
      <c r="U66" s="4" t="s">
        <v>39</v>
      </c>
      <c r="V66" s="4" t="s">
        <v>39</v>
      </c>
      <c r="W66" s="4" t="s">
        <v>39</v>
      </c>
      <c r="X66" s="4" t="s">
        <v>39</v>
      </c>
      <c r="Y66" s="5" t="s">
        <v>39</v>
      </c>
      <c r="Z66" s="5" t="s">
        <v>39</v>
      </c>
      <c r="AA66" s="7">
        <v>0</v>
      </c>
      <c r="AB66" s="7">
        <v>0</v>
      </c>
      <c r="AC66" s="6">
        <v>0</v>
      </c>
      <c r="AD66" s="6">
        <v>0</v>
      </c>
      <c r="AE66" s="23">
        <f t="shared" si="3"/>
        <v>685000</v>
      </c>
      <c r="AF66" s="6">
        <v>0</v>
      </c>
      <c r="AG66" s="6">
        <v>0</v>
      </c>
      <c r="AH66" s="13">
        <f t="shared" si="4"/>
        <v>0</v>
      </c>
      <c r="AI66" s="31"/>
      <c r="AJ66" s="8"/>
      <c r="AK66" s="9"/>
      <c r="AL66" s="8"/>
      <c r="AM66" s="9"/>
      <c r="AN66" s="27"/>
      <c r="AO66" s="28"/>
      <c r="AP66" s="29"/>
      <c r="AQ66" s="9"/>
      <c r="AR66" s="29"/>
      <c r="AS66" s="4"/>
      <c r="AT66" s="21"/>
      <c r="AU66" s="21"/>
      <c r="AV66" s="21"/>
      <c r="AW66" s="21"/>
      <c r="AX66" s="21"/>
      <c r="AY66" s="21"/>
      <c r="AZ66" s="21"/>
      <c r="BA66" s="21"/>
      <c r="BB66" s="21"/>
      <c r="BC66" s="21"/>
      <c r="BD66" s="21"/>
    </row>
    <row r="67" spans="1:56" ht="51" x14ac:dyDescent="0.25">
      <c r="A67" s="93">
        <f t="shared" si="5"/>
        <v>49</v>
      </c>
      <c r="B67" s="87" t="s">
        <v>468</v>
      </c>
      <c r="C67" s="8" t="s">
        <v>450</v>
      </c>
      <c r="D67" s="4" t="s">
        <v>234</v>
      </c>
      <c r="E67" s="4" t="s">
        <v>48</v>
      </c>
      <c r="F67" s="14" t="s">
        <v>467</v>
      </c>
      <c r="G67" s="1" t="s">
        <v>466</v>
      </c>
      <c r="H67" s="8" t="s">
        <v>465</v>
      </c>
      <c r="I67" s="94" t="s">
        <v>464</v>
      </c>
      <c r="J67" s="21" t="s">
        <v>463</v>
      </c>
      <c r="K67" s="5">
        <v>43150</v>
      </c>
      <c r="L67" s="139">
        <v>127500</v>
      </c>
      <c r="M67" s="1" t="s">
        <v>418</v>
      </c>
      <c r="N67" s="5">
        <v>43150</v>
      </c>
      <c r="O67" s="5">
        <v>43464</v>
      </c>
      <c r="P67" s="4" t="s">
        <v>42</v>
      </c>
      <c r="Q67" s="30" t="s">
        <v>39</v>
      </c>
      <c r="R67" s="6">
        <v>0</v>
      </c>
      <c r="S67" s="6">
        <v>0</v>
      </c>
      <c r="T67" s="4" t="s">
        <v>60</v>
      </c>
      <c r="U67" s="4" t="s">
        <v>39</v>
      </c>
      <c r="V67" s="4" t="s">
        <v>39</v>
      </c>
      <c r="W67" s="4" t="s">
        <v>39</v>
      </c>
      <c r="X67" s="4" t="s">
        <v>39</v>
      </c>
      <c r="Y67" s="5" t="s">
        <v>39</v>
      </c>
      <c r="Z67" s="5" t="s">
        <v>39</v>
      </c>
      <c r="AA67" s="7">
        <v>0</v>
      </c>
      <c r="AB67" s="7">
        <v>0</v>
      </c>
      <c r="AC67" s="6">
        <v>0</v>
      </c>
      <c r="AD67" s="6">
        <v>0</v>
      </c>
      <c r="AE67" s="23">
        <f t="shared" si="3"/>
        <v>127500</v>
      </c>
      <c r="AF67" s="6">
        <v>0</v>
      </c>
      <c r="AG67" s="6">
        <v>4013.97</v>
      </c>
      <c r="AH67" s="13">
        <f t="shared" si="4"/>
        <v>4013.97</v>
      </c>
      <c r="AI67" s="31"/>
      <c r="AJ67" s="8"/>
      <c r="AK67" s="9"/>
      <c r="AL67" s="8"/>
      <c r="AM67" s="9"/>
      <c r="AN67" s="27"/>
      <c r="AO67" s="28"/>
      <c r="AP67" s="29"/>
      <c r="AQ67" s="9"/>
      <c r="AR67" s="29"/>
      <c r="AS67" s="4"/>
      <c r="AT67" s="21"/>
      <c r="AU67" s="21"/>
      <c r="AV67" s="21"/>
      <c r="AW67" s="21"/>
      <c r="AX67" s="21"/>
      <c r="AY67" s="21"/>
      <c r="AZ67" s="21"/>
      <c r="BA67" s="21"/>
      <c r="BB67" s="21"/>
      <c r="BC67" s="21"/>
      <c r="BD67" s="21"/>
    </row>
    <row r="68" spans="1:56" ht="51" x14ac:dyDescent="0.25">
      <c r="A68" s="93">
        <f t="shared" si="5"/>
        <v>50</v>
      </c>
      <c r="B68" s="87" t="s">
        <v>451</v>
      </c>
      <c r="C68" s="8" t="s">
        <v>450</v>
      </c>
      <c r="D68" s="4" t="s">
        <v>219</v>
      </c>
      <c r="E68" s="4" t="s">
        <v>48</v>
      </c>
      <c r="F68" s="14" t="s">
        <v>462</v>
      </c>
      <c r="G68" s="1" t="s">
        <v>448</v>
      </c>
      <c r="H68" s="8" t="s">
        <v>461</v>
      </c>
      <c r="I68" s="94" t="s">
        <v>285</v>
      </c>
      <c r="J68" s="21" t="s">
        <v>206</v>
      </c>
      <c r="K68" s="5">
        <v>43150</v>
      </c>
      <c r="L68" s="139">
        <v>853700</v>
      </c>
      <c r="M68" s="1" t="s">
        <v>460</v>
      </c>
      <c r="N68" s="5">
        <v>43150</v>
      </c>
      <c r="O68" s="5">
        <v>43464</v>
      </c>
      <c r="P68" s="4" t="s">
        <v>42</v>
      </c>
      <c r="Q68" s="30" t="s">
        <v>39</v>
      </c>
      <c r="R68" s="6">
        <v>0</v>
      </c>
      <c r="S68" s="6">
        <v>0</v>
      </c>
      <c r="T68" s="4" t="s">
        <v>60</v>
      </c>
      <c r="U68" s="4" t="s">
        <v>39</v>
      </c>
      <c r="V68" s="4" t="s">
        <v>39</v>
      </c>
      <c r="W68" s="4" t="s">
        <v>39</v>
      </c>
      <c r="X68" s="4" t="s">
        <v>39</v>
      </c>
      <c r="Y68" s="5" t="s">
        <v>39</v>
      </c>
      <c r="Z68" s="5" t="s">
        <v>39</v>
      </c>
      <c r="AA68" s="7">
        <v>0</v>
      </c>
      <c r="AB68" s="7">
        <v>0</v>
      </c>
      <c r="AC68" s="6">
        <v>0</v>
      </c>
      <c r="AD68" s="6">
        <v>0</v>
      </c>
      <c r="AE68" s="23">
        <f t="shared" si="3"/>
        <v>853700</v>
      </c>
      <c r="AF68" s="6">
        <v>0</v>
      </c>
      <c r="AG68" s="6">
        <v>0</v>
      </c>
      <c r="AH68" s="13">
        <f t="shared" si="4"/>
        <v>0</v>
      </c>
      <c r="AI68" s="31"/>
      <c r="AJ68" s="8"/>
      <c r="AK68" s="9"/>
      <c r="AL68" s="8"/>
      <c r="AM68" s="9"/>
      <c r="AN68" s="27"/>
      <c r="AO68" s="28"/>
      <c r="AP68" s="29"/>
      <c r="AQ68" s="9"/>
      <c r="AR68" s="29"/>
      <c r="AS68" s="4"/>
      <c r="AT68" s="21"/>
      <c r="AU68" s="21"/>
      <c r="AV68" s="21"/>
      <c r="AW68" s="21"/>
      <c r="AX68" s="21"/>
      <c r="AY68" s="21"/>
      <c r="AZ68" s="21"/>
      <c r="BA68" s="21"/>
      <c r="BB68" s="21"/>
      <c r="BC68" s="21"/>
      <c r="BD68" s="21"/>
    </row>
    <row r="69" spans="1:56" ht="51" x14ac:dyDescent="0.25">
      <c r="A69" s="93">
        <f t="shared" si="5"/>
        <v>51</v>
      </c>
      <c r="B69" s="87" t="s">
        <v>451</v>
      </c>
      <c r="C69" s="8" t="s">
        <v>450</v>
      </c>
      <c r="D69" s="4" t="s">
        <v>219</v>
      </c>
      <c r="E69" s="4" t="s">
        <v>48</v>
      </c>
      <c r="F69" s="14" t="s">
        <v>459</v>
      </c>
      <c r="G69" s="1" t="s">
        <v>448</v>
      </c>
      <c r="H69" s="8" t="s">
        <v>458</v>
      </c>
      <c r="I69" s="94" t="s">
        <v>457</v>
      </c>
      <c r="J69" s="21" t="s">
        <v>456</v>
      </c>
      <c r="K69" s="5">
        <v>43150</v>
      </c>
      <c r="L69" s="139">
        <v>940600</v>
      </c>
      <c r="M69" s="1" t="s">
        <v>444</v>
      </c>
      <c r="N69" s="5">
        <v>43150</v>
      </c>
      <c r="O69" s="5">
        <v>43464</v>
      </c>
      <c r="P69" s="4" t="s">
        <v>42</v>
      </c>
      <c r="Q69" s="30" t="s">
        <v>39</v>
      </c>
      <c r="R69" s="6">
        <v>0</v>
      </c>
      <c r="S69" s="6">
        <v>0</v>
      </c>
      <c r="T69" s="4" t="s">
        <v>60</v>
      </c>
      <c r="U69" s="4" t="s">
        <v>39</v>
      </c>
      <c r="V69" s="4" t="s">
        <v>39</v>
      </c>
      <c r="W69" s="4" t="s">
        <v>39</v>
      </c>
      <c r="X69" s="4" t="s">
        <v>39</v>
      </c>
      <c r="Y69" s="5" t="s">
        <v>39</v>
      </c>
      <c r="Z69" s="5" t="s">
        <v>39</v>
      </c>
      <c r="AA69" s="7">
        <v>0</v>
      </c>
      <c r="AB69" s="7">
        <v>0</v>
      </c>
      <c r="AC69" s="6">
        <v>0</v>
      </c>
      <c r="AD69" s="6">
        <v>0</v>
      </c>
      <c r="AE69" s="23">
        <f t="shared" si="3"/>
        <v>940600</v>
      </c>
      <c r="AF69" s="6">
        <v>0</v>
      </c>
      <c r="AG69" s="6">
        <f>21300.14</f>
        <v>21300.14</v>
      </c>
      <c r="AH69" s="13">
        <f t="shared" si="4"/>
        <v>21300.14</v>
      </c>
      <c r="AI69" s="31"/>
      <c r="AJ69" s="8"/>
      <c r="AK69" s="9"/>
      <c r="AL69" s="8"/>
      <c r="AM69" s="9"/>
      <c r="AN69" s="27"/>
      <c r="AO69" s="28"/>
      <c r="AP69" s="29"/>
      <c r="AQ69" s="9"/>
      <c r="AR69" s="29"/>
      <c r="AS69" s="4"/>
      <c r="AT69" s="21"/>
      <c r="AU69" s="21"/>
      <c r="AV69" s="21"/>
      <c r="AW69" s="21"/>
      <c r="AX69" s="21"/>
      <c r="AY69" s="21"/>
      <c r="AZ69" s="21"/>
      <c r="BA69" s="21"/>
      <c r="BB69" s="21"/>
      <c r="BC69" s="21"/>
      <c r="BD69" s="21"/>
    </row>
    <row r="70" spans="1:56" ht="51" x14ac:dyDescent="0.25">
      <c r="A70" s="93">
        <f t="shared" si="5"/>
        <v>52</v>
      </c>
      <c r="B70" s="87" t="s">
        <v>451</v>
      </c>
      <c r="C70" s="8" t="s">
        <v>450</v>
      </c>
      <c r="D70" s="4" t="s">
        <v>219</v>
      </c>
      <c r="E70" s="4" t="s">
        <v>48</v>
      </c>
      <c r="F70" s="14" t="s">
        <v>455</v>
      </c>
      <c r="G70" s="1" t="s">
        <v>448</v>
      </c>
      <c r="H70" s="8" t="s">
        <v>454</v>
      </c>
      <c r="I70" s="94" t="s">
        <v>453</v>
      </c>
      <c r="J70" s="21" t="s">
        <v>452</v>
      </c>
      <c r="K70" s="5">
        <v>43150</v>
      </c>
      <c r="L70" s="139">
        <v>611499.30000000005</v>
      </c>
      <c r="M70" s="1" t="s">
        <v>444</v>
      </c>
      <c r="N70" s="5">
        <v>43150</v>
      </c>
      <c r="O70" s="5">
        <v>43464</v>
      </c>
      <c r="P70" s="4" t="s">
        <v>42</v>
      </c>
      <c r="Q70" s="30" t="s">
        <v>39</v>
      </c>
      <c r="R70" s="6">
        <v>0</v>
      </c>
      <c r="S70" s="6">
        <v>0</v>
      </c>
      <c r="T70" s="4" t="s">
        <v>60</v>
      </c>
      <c r="U70" s="4" t="s">
        <v>39</v>
      </c>
      <c r="V70" s="4" t="s">
        <v>39</v>
      </c>
      <c r="W70" s="4" t="s">
        <v>39</v>
      </c>
      <c r="X70" s="4" t="s">
        <v>39</v>
      </c>
      <c r="Y70" s="5" t="s">
        <v>39</v>
      </c>
      <c r="Z70" s="5" t="s">
        <v>39</v>
      </c>
      <c r="AA70" s="7">
        <v>0</v>
      </c>
      <c r="AB70" s="33">
        <v>0.29210000000000003</v>
      </c>
      <c r="AC70" s="6">
        <v>0</v>
      </c>
      <c r="AD70" s="6">
        <v>178590.53</v>
      </c>
      <c r="AE70" s="23">
        <f t="shared" si="3"/>
        <v>432908.77</v>
      </c>
      <c r="AF70" s="6">
        <v>0</v>
      </c>
      <c r="AG70" s="6">
        <f>29989.7+262922.97+27930+69998.76</f>
        <v>390841.43</v>
      </c>
      <c r="AH70" s="13">
        <f t="shared" si="4"/>
        <v>390841.43</v>
      </c>
      <c r="AI70" s="31"/>
      <c r="AJ70" s="8"/>
      <c r="AK70" s="9"/>
      <c r="AL70" s="8"/>
      <c r="AM70" s="9"/>
      <c r="AN70" s="27"/>
      <c r="AO70" s="28"/>
      <c r="AP70" s="29"/>
      <c r="AQ70" s="9"/>
      <c r="AR70" s="29"/>
      <c r="AS70" s="4"/>
      <c r="AT70" s="21"/>
      <c r="AU70" s="21"/>
      <c r="AV70" s="21"/>
      <c r="AW70" s="21"/>
      <c r="AX70" s="21"/>
      <c r="AY70" s="21"/>
      <c r="AZ70" s="21"/>
      <c r="BA70" s="21"/>
      <c r="BB70" s="21"/>
      <c r="BC70" s="21"/>
      <c r="BD70" s="21"/>
    </row>
    <row r="71" spans="1:56" ht="51" x14ac:dyDescent="0.25">
      <c r="A71" s="93">
        <f t="shared" si="5"/>
        <v>53</v>
      </c>
      <c r="B71" s="87" t="s">
        <v>451</v>
      </c>
      <c r="C71" s="8" t="s">
        <v>450</v>
      </c>
      <c r="D71" s="4" t="s">
        <v>219</v>
      </c>
      <c r="E71" s="4" t="s">
        <v>48</v>
      </c>
      <c r="F71" s="14" t="s">
        <v>449</v>
      </c>
      <c r="G71" s="1" t="s">
        <v>448</v>
      </c>
      <c r="H71" s="8" t="s">
        <v>447</v>
      </c>
      <c r="I71" s="94" t="s">
        <v>446</v>
      </c>
      <c r="J71" s="21" t="s">
        <v>445</v>
      </c>
      <c r="K71" s="5">
        <v>43150</v>
      </c>
      <c r="L71" s="139">
        <v>108000</v>
      </c>
      <c r="M71" s="1" t="s">
        <v>444</v>
      </c>
      <c r="N71" s="5">
        <v>43150</v>
      </c>
      <c r="O71" s="5">
        <v>43464</v>
      </c>
      <c r="P71" s="4" t="s">
        <v>42</v>
      </c>
      <c r="Q71" s="30" t="s">
        <v>39</v>
      </c>
      <c r="R71" s="6">
        <v>0</v>
      </c>
      <c r="S71" s="6">
        <v>0</v>
      </c>
      <c r="T71" s="4" t="s">
        <v>60</v>
      </c>
      <c r="U71" s="4" t="s">
        <v>39</v>
      </c>
      <c r="V71" s="4" t="s">
        <v>39</v>
      </c>
      <c r="W71" s="4" t="s">
        <v>39</v>
      </c>
      <c r="X71" s="4" t="s">
        <v>39</v>
      </c>
      <c r="Y71" s="5" t="s">
        <v>39</v>
      </c>
      <c r="Z71" s="5" t="s">
        <v>39</v>
      </c>
      <c r="AA71" s="7">
        <v>0</v>
      </c>
      <c r="AB71" s="7">
        <v>0</v>
      </c>
      <c r="AC71" s="6">
        <v>0</v>
      </c>
      <c r="AD71" s="6">
        <v>0</v>
      </c>
      <c r="AE71" s="23">
        <f t="shared" si="3"/>
        <v>108000</v>
      </c>
      <c r="AF71" s="6">
        <v>0</v>
      </c>
      <c r="AG71" s="6">
        <f>71172.01</f>
        <v>71172.009999999995</v>
      </c>
      <c r="AH71" s="13">
        <f t="shared" si="4"/>
        <v>71172.009999999995</v>
      </c>
      <c r="AI71" s="31"/>
      <c r="AJ71" s="8"/>
      <c r="AK71" s="9"/>
      <c r="AL71" s="8"/>
      <c r="AM71" s="9"/>
      <c r="AN71" s="27"/>
      <c r="AO71" s="28"/>
      <c r="AP71" s="29"/>
      <c r="AQ71" s="9"/>
      <c r="AR71" s="29"/>
      <c r="AS71" s="4"/>
      <c r="AT71" s="21"/>
      <c r="AU71" s="21"/>
      <c r="AV71" s="21"/>
      <c r="AW71" s="21"/>
      <c r="AX71" s="21"/>
      <c r="AY71" s="21"/>
      <c r="AZ71" s="21"/>
      <c r="BA71" s="21"/>
      <c r="BB71" s="21"/>
      <c r="BC71" s="21"/>
      <c r="BD71" s="21"/>
    </row>
    <row r="72" spans="1:56" ht="51" x14ac:dyDescent="0.25">
      <c r="A72" s="93">
        <f t="shared" si="5"/>
        <v>54</v>
      </c>
      <c r="B72" s="87" t="s">
        <v>431</v>
      </c>
      <c r="C72" s="8" t="s">
        <v>430</v>
      </c>
      <c r="D72" s="4" t="s">
        <v>219</v>
      </c>
      <c r="E72" s="4" t="s">
        <v>48</v>
      </c>
      <c r="F72" s="14" t="s">
        <v>443</v>
      </c>
      <c r="G72" s="1" t="s">
        <v>217</v>
      </c>
      <c r="H72" s="8" t="s">
        <v>442</v>
      </c>
      <c r="I72" s="94" t="s">
        <v>441</v>
      </c>
      <c r="J72" s="21" t="s">
        <v>440</v>
      </c>
      <c r="K72" s="5">
        <v>43157</v>
      </c>
      <c r="L72" s="139">
        <v>89520</v>
      </c>
      <c r="M72" s="1" t="s">
        <v>418</v>
      </c>
      <c r="N72" s="5">
        <v>43157</v>
      </c>
      <c r="O72" s="5">
        <v>43464</v>
      </c>
      <c r="P72" s="4" t="s">
        <v>42</v>
      </c>
      <c r="Q72" s="30" t="s">
        <v>39</v>
      </c>
      <c r="R72" s="6">
        <v>0</v>
      </c>
      <c r="S72" s="6">
        <v>0</v>
      </c>
      <c r="T72" s="4" t="s">
        <v>425</v>
      </c>
      <c r="U72" s="4" t="s">
        <v>39</v>
      </c>
      <c r="V72" s="4" t="s">
        <v>39</v>
      </c>
      <c r="W72" s="4" t="s">
        <v>39</v>
      </c>
      <c r="X72" s="4" t="s">
        <v>39</v>
      </c>
      <c r="Y72" s="5" t="s">
        <v>39</v>
      </c>
      <c r="Z72" s="5" t="s">
        <v>39</v>
      </c>
      <c r="AA72" s="7">
        <v>0</v>
      </c>
      <c r="AB72" s="7">
        <v>0</v>
      </c>
      <c r="AC72" s="6">
        <v>0</v>
      </c>
      <c r="AD72" s="6">
        <v>0</v>
      </c>
      <c r="AE72" s="23">
        <f t="shared" si="3"/>
        <v>89520</v>
      </c>
      <c r="AF72" s="6">
        <v>0</v>
      </c>
      <c r="AG72" s="6">
        <f>7480</f>
        <v>7480</v>
      </c>
      <c r="AH72" s="13">
        <f t="shared" si="4"/>
        <v>7480</v>
      </c>
      <c r="AI72" s="31"/>
      <c r="AJ72" s="8"/>
      <c r="AK72" s="9"/>
      <c r="AL72" s="8"/>
      <c r="AM72" s="9"/>
      <c r="AN72" s="27"/>
      <c r="AO72" s="28"/>
      <c r="AP72" s="29"/>
      <c r="AQ72" s="9"/>
      <c r="AR72" s="29"/>
      <c r="AS72" s="4"/>
      <c r="AT72" s="21"/>
      <c r="AU72" s="21"/>
      <c r="AV72" s="21"/>
      <c r="AW72" s="21"/>
      <c r="AX72" s="21"/>
      <c r="AY72" s="21"/>
      <c r="AZ72" s="21"/>
      <c r="BA72" s="21"/>
      <c r="BB72" s="21"/>
      <c r="BC72" s="21"/>
      <c r="BD72" s="21"/>
    </row>
    <row r="73" spans="1:56" ht="25.5" x14ac:dyDescent="0.25">
      <c r="A73" s="93">
        <f t="shared" si="5"/>
        <v>55</v>
      </c>
      <c r="B73" s="87" t="s">
        <v>439</v>
      </c>
      <c r="C73" s="8" t="s">
        <v>438</v>
      </c>
      <c r="D73" s="4" t="s">
        <v>234</v>
      </c>
      <c r="E73" s="4" t="s">
        <v>48</v>
      </c>
      <c r="F73" s="14" t="s">
        <v>437</v>
      </c>
      <c r="G73" s="1" t="s">
        <v>436</v>
      </c>
      <c r="H73" s="8" t="s">
        <v>435</v>
      </c>
      <c r="I73" s="94" t="s">
        <v>434</v>
      </c>
      <c r="J73" s="21" t="s">
        <v>433</v>
      </c>
      <c r="K73" s="5">
        <v>43157</v>
      </c>
      <c r="L73" s="139">
        <v>60880</v>
      </c>
      <c r="M73" s="1" t="s">
        <v>432</v>
      </c>
      <c r="N73" s="5">
        <v>43157</v>
      </c>
      <c r="O73" s="5">
        <v>43464</v>
      </c>
      <c r="P73" s="4" t="s">
        <v>42</v>
      </c>
      <c r="Q73" s="30" t="s">
        <v>39</v>
      </c>
      <c r="R73" s="6">
        <v>0</v>
      </c>
      <c r="S73" s="6">
        <v>0</v>
      </c>
      <c r="T73" s="4" t="s">
        <v>90</v>
      </c>
      <c r="U73" s="4"/>
      <c r="V73" s="4"/>
      <c r="W73" s="4"/>
      <c r="X73" s="4"/>
      <c r="Y73" s="5"/>
      <c r="Z73" s="5"/>
      <c r="AA73" s="7">
        <v>0</v>
      </c>
      <c r="AB73" s="7">
        <v>0</v>
      </c>
      <c r="AC73" s="6"/>
      <c r="AD73" s="6"/>
      <c r="AE73" s="23">
        <f t="shared" si="3"/>
        <v>60880</v>
      </c>
      <c r="AF73" s="6"/>
      <c r="AG73" s="6"/>
      <c r="AH73" s="13"/>
      <c r="AI73" s="31"/>
      <c r="AJ73" s="8"/>
      <c r="AK73" s="9"/>
      <c r="AL73" s="8"/>
      <c r="AM73" s="9"/>
      <c r="AN73" s="27"/>
      <c r="AO73" s="28"/>
      <c r="AP73" s="29"/>
      <c r="AQ73" s="9"/>
      <c r="AR73" s="29"/>
      <c r="AS73" s="4"/>
      <c r="AT73" s="21"/>
      <c r="AU73" s="21"/>
      <c r="AV73" s="21"/>
      <c r="AW73" s="21"/>
      <c r="AX73" s="21"/>
      <c r="AY73" s="21"/>
      <c r="AZ73" s="21"/>
      <c r="BA73" s="21"/>
      <c r="BB73" s="21"/>
      <c r="BC73" s="21"/>
      <c r="BD73" s="21"/>
    </row>
    <row r="74" spans="1:56" ht="51" x14ac:dyDescent="0.25">
      <c r="A74" s="93">
        <f t="shared" si="5"/>
        <v>56</v>
      </c>
      <c r="B74" s="87" t="s">
        <v>431</v>
      </c>
      <c r="C74" s="8" t="s">
        <v>430</v>
      </c>
      <c r="D74" s="4" t="s">
        <v>219</v>
      </c>
      <c r="E74" s="4" t="s">
        <v>48</v>
      </c>
      <c r="F74" s="14" t="s">
        <v>429</v>
      </c>
      <c r="G74" s="1" t="s">
        <v>217</v>
      </c>
      <c r="H74" s="8" t="s">
        <v>428</v>
      </c>
      <c r="I74" s="94" t="s">
        <v>427</v>
      </c>
      <c r="J74" s="21" t="s">
        <v>426</v>
      </c>
      <c r="K74" s="5">
        <v>43159</v>
      </c>
      <c r="L74" s="139">
        <v>89988</v>
      </c>
      <c r="M74" s="1" t="s">
        <v>418</v>
      </c>
      <c r="N74" s="5">
        <v>43159</v>
      </c>
      <c r="O74" s="5">
        <v>43464</v>
      </c>
      <c r="P74" s="4" t="s">
        <v>42</v>
      </c>
      <c r="Q74" s="30" t="s">
        <v>39</v>
      </c>
      <c r="R74" s="6">
        <v>0</v>
      </c>
      <c r="S74" s="6">
        <v>0</v>
      </c>
      <c r="T74" s="4" t="s">
        <v>425</v>
      </c>
      <c r="U74" s="4" t="s">
        <v>39</v>
      </c>
      <c r="V74" s="4" t="s">
        <v>39</v>
      </c>
      <c r="W74" s="4" t="s">
        <v>39</v>
      </c>
      <c r="X74" s="4" t="s">
        <v>39</v>
      </c>
      <c r="Y74" s="5" t="s">
        <v>39</v>
      </c>
      <c r="Z74" s="5" t="s">
        <v>39</v>
      </c>
      <c r="AA74" s="7">
        <v>0</v>
      </c>
      <c r="AB74" s="7">
        <v>0</v>
      </c>
      <c r="AC74" s="6">
        <v>0</v>
      </c>
      <c r="AD74" s="6">
        <v>0</v>
      </c>
      <c r="AE74" s="23">
        <f t="shared" ref="AE74:AE105" si="6">(L74+AC74)-AD74</f>
        <v>89988</v>
      </c>
      <c r="AF74" s="6">
        <v>0</v>
      </c>
      <c r="AG74" s="6">
        <f>7499+7498+7499+7499+7499</f>
        <v>37494</v>
      </c>
      <c r="AH74" s="13">
        <f t="shared" ref="AH74:AH105" si="7">AF74+AG74</f>
        <v>37494</v>
      </c>
      <c r="AI74" s="31"/>
      <c r="AJ74" s="8"/>
      <c r="AK74" s="9"/>
      <c r="AL74" s="8"/>
      <c r="AM74" s="9"/>
      <c r="AN74" s="27"/>
      <c r="AO74" s="28"/>
      <c r="AP74" s="29"/>
      <c r="AQ74" s="9"/>
      <c r="AR74" s="29"/>
      <c r="AS74" s="4"/>
      <c r="AT74" s="21"/>
      <c r="AU74" s="21"/>
      <c r="AV74" s="21"/>
      <c r="AW74" s="21"/>
      <c r="AX74" s="21"/>
      <c r="AY74" s="21"/>
      <c r="AZ74" s="21"/>
      <c r="BA74" s="21"/>
      <c r="BB74" s="21"/>
      <c r="BC74" s="21"/>
      <c r="BD74" s="21"/>
    </row>
    <row r="75" spans="1:56" ht="38.25" x14ac:dyDescent="0.25">
      <c r="A75" s="93">
        <f t="shared" si="5"/>
        <v>57</v>
      </c>
      <c r="B75" s="87" t="s">
        <v>424</v>
      </c>
      <c r="C75" s="8" t="s">
        <v>423</v>
      </c>
      <c r="D75" s="4" t="s">
        <v>219</v>
      </c>
      <c r="E75" s="4" t="s">
        <v>48</v>
      </c>
      <c r="F75" s="14" t="s">
        <v>422</v>
      </c>
      <c r="G75" s="1" t="s">
        <v>192</v>
      </c>
      <c r="H75" s="8" t="s">
        <v>421</v>
      </c>
      <c r="I75" s="94" t="s">
        <v>420</v>
      </c>
      <c r="J75" s="21" t="s">
        <v>419</v>
      </c>
      <c r="K75" s="5">
        <v>43171</v>
      </c>
      <c r="L75" s="139">
        <v>42240</v>
      </c>
      <c r="M75" s="1" t="s">
        <v>418</v>
      </c>
      <c r="N75" s="5">
        <v>43171</v>
      </c>
      <c r="O75" s="5">
        <v>43464</v>
      </c>
      <c r="P75" s="4" t="s">
        <v>42</v>
      </c>
      <c r="Q75" s="30" t="s">
        <v>39</v>
      </c>
      <c r="R75" s="6">
        <v>0</v>
      </c>
      <c r="S75" s="6">
        <v>0</v>
      </c>
      <c r="T75" s="4" t="s">
        <v>111</v>
      </c>
      <c r="U75" s="4" t="s">
        <v>39</v>
      </c>
      <c r="V75" s="4" t="s">
        <v>39</v>
      </c>
      <c r="W75" s="4" t="s">
        <v>39</v>
      </c>
      <c r="X75" s="4" t="s">
        <v>39</v>
      </c>
      <c r="Y75" s="5" t="s">
        <v>39</v>
      </c>
      <c r="Z75" s="5" t="s">
        <v>39</v>
      </c>
      <c r="AA75" s="7">
        <v>0</v>
      </c>
      <c r="AB75" s="7">
        <v>0</v>
      </c>
      <c r="AC75" s="6">
        <v>0</v>
      </c>
      <c r="AD75" s="6">
        <v>0</v>
      </c>
      <c r="AE75" s="23">
        <f t="shared" si="6"/>
        <v>42240</v>
      </c>
      <c r="AF75" s="6">
        <v>0</v>
      </c>
      <c r="AG75" s="6">
        <f>1933+4061.5+3774+3228.4+3074.1+4730</f>
        <v>20801</v>
      </c>
      <c r="AH75" s="13">
        <f t="shared" si="7"/>
        <v>20801</v>
      </c>
      <c r="AI75" s="31"/>
      <c r="AJ75" s="8"/>
      <c r="AK75" s="9"/>
      <c r="AL75" s="8"/>
      <c r="AM75" s="9"/>
      <c r="AN75" s="27"/>
      <c r="AO75" s="28"/>
      <c r="AP75" s="29"/>
      <c r="AQ75" s="9"/>
      <c r="AR75" s="29"/>
      <c r="AS75" s="4"/>
      <c r="AT75" s="21"/>
      <c r="AU75" s="21"/>
      <c r="AV75" s="21"/>
      <c r="AW75" s="21"/>
      <c r="AX75" s="21"/>
      <c r="AY75" s="21"/>
      <c r="AZ75" s="21"/>
      <c r="BA75" s="21"/>
      <c r="BB75" s="21"/>
      <c r="BC75" s="21"/>
      <c r="BD75" s="21"/>
    </row>
    <row r="76" spans="1:56" ht="38.25" x14ac:dyDescent="0.25">
      <c r="A76" s="93">
        <f t="shared" si="5"/>
        <v>58</v>
      </c>
      <c r="B76" s="87" t="s">
        <v>408</v>
      </c>
      <c r="C76" s="8" t="s">
        <v>407</v>
      </c>
      <c r="D76" s="4" t="s">
        <v>219</v>
      </c>
      <c r="E76" s="4" t="s">
        <v>48</v>
      </c>
      <c r="F76" s="14" t="s">
        <v>874</v>
      </c>
      <c r="G76" s="1" t="s">
        <v>328</v>
      </c>
      <c r="H76" s="8" t="s">
        <v>417</v>
      </c>
      <c r="I76" s="94" t="s">
        <v>416</v>
      </c>
      <c r="J76" s="21" t="s">
        <v>415</v>
      </c>
      <c r="K76" s="5">
        <v>43167</v>
      </c>
      <c r="L76" s="139">
        <v>874.5</v>
      </c>
      <c r="M76" s="1" t="s">
        <v>395</v>
      </c>
      <c r="N76" s="5">
        <v>43167</v>
      </c>
      <c r="O76" s="5">
        <v>43464</v>
      </c>
      <c r="P76" s="4" t="s">
        <v>42</v>
      </c>
      <c r="Q76" s="30" t="s">
        <v>39</v>
      </c>
      <c r="R76" s="6">
        <v>0</v>
      </c>
      <c r="S76" s="6">
        <v>0</v>
      </c>
      <c r="T76" s="4" t="s">
        <v>60</v>
      </c>
      <c r="U76" s="4" t="s">
        <v>39</v>
      </c>
      <c r="V76" s="4" t="s">
        <v>39</v>
      </c>
      <c r="W76" s="4" t="s">
        <v>39</v>
      </c>
      <c r="X76" s="4" t="s">
        <v>39</v>
      </c>
      <c r="Y76" s="5" t="s">
        <v>39</v>
      </c>
      <c r="Z76" s="5" t="s">
        <v>39</v>
      </c>
      <c r="AA76" s="7">
        <v>0</v>
      </c>
      <c r="AB76" s="7">
        <v>0</v>
      </c>
      <c r="AC76" s="6">
        <v>0</v>
      </c>
      <c r="AD76" s="6">
        <v>0</v>
      </c>
      <c r="AE76" s="23">
        <f t="shared" si="6"/>
        <v>874.5</v>
      </c>
      <c r="AF76" s="6">
        <v>0</v>
      </c>
      <c r="AG76" s="6">
        <f>349.8</f>
        <v>349.8</v>
      </c>
      <c r="AH76" s="13">
        <f t="shared" si="7"/>
        <v>349.8</v>
      </c>
      <c r="AI76" s="31"/>
      <c r="AJ76" s="8"/>
      <c r="AK76" s="9"/>
      <c r="AL76" s="8"/>
      <c r="AM76" s="9"/>
      <c r="AN76" s="27"/>
      <c r="AO76" s="28"/>
      <c r="AP76" s="29"/>
      <c r="AQ76" s="9"/>
      <c r="AR76" s="29"/>
      <c r="AS76" s="4"/>
      <c r="AT76" s="21"/>
      <c r="AU76" s="21"/>
      <c r="AV76" s="21"/>
      <c r="AW76" s="21"/>
      <c r="AX76" s="21"/>
      <c r="AY76" s="21"/>
      <c r="AZ76" s="21"/>
      <c r="BA76" s="21"/>
      <c r="BB76" s="21"/>
      <c r="BC76" s="21"/>
      <c r="BD76" s="21"/>
    </row>
    <row r="77" spans="1:56" ht="76.5" x14ac:dyDescent="0.25">
      <c r="A77" s="93">
        <f t="shared" si="5"/>
        <v>59</v>
      </c>
      <c r="B77" s="87" t="s">
        <v>408</v>
      </c>
      <c r="C77" s="8" t="s">
        <v>407</v>
      </c>
      <c r="D77" s="4" t="s">
        <v>219</v>
      </c>
      <c r="E77" s="4" t="s">
        <v>48</v>
      </c>
      <c r="F77" s="14" t="s">
        <v>875</v>
      </c>
      <c r="G77" s="1" t="s">
        <v>328</v>
      </c>
      <c r="H77" s="8" t="s">
        <v>414</v>
      </c>
      <c r="I77" s="94" t="s">
        <v>230</v>
      </c>
      <c r="J77" s="21" t="s">
        <v>229</v>
      </c>
      <c r="K77" s="5">
        <v>43167</v>
      </c>
      <c r="L77" s="139">
        <v>40517.699999999997</v>
      </c>
      <c r="M77" s="1" t="s">
        <v>395</v>
      </c>
      <c r="N77" s="5">
        <v>43167</v>
      </c>
      <c r="O77" s="5">
        <v>43464</v>
      </c>
      <c r="P77" s="4" t="s">
        <v>42</v>
      </c>
      <c r="Q77" s="30" t="s">
        <v>39</v>
      </c>
      <c r="R77" s="6">
        <v>0</v>
      </c>
      <c r="S77" s="6">
        <v>0</v>
      </c>
      <c r="T77" s="4" t="s">
        <v>60</v>
      </c>
      <c r="U77" s="4" t="s">
        <v>39</v>
      </c>
      <c r="V77" s="4" t="s">
        <v>39</v>
      </c>
      <c r="W77" s="4" t="s">
        <v>39</v>
      </c>
      <c r="X77" s="4" t="s">
        <v>39</v>
      </c>
      <c r="Y77" s="5" t="s">
        <v>39</v>
      </c>
      <c r="Z77" s="5" t="s">
        <v>39</v>
      </c>
      <c r="AA77" s="7">
        <v>0</v>
      </c>
      <c r="AB77" s="7">
        <v>0</v>
      </c>
      <c r="AC77" s="6">
        <v>0</v>
      </c>
      <c r="AD77" s="6">
        <v>0</v>
      </c>
      <c r="AE77" s="23">
        <f t="shared" si="6"/>
        <v>40517.699999999997</v>
      </c>
      <c r="AF77" s="6">
        <v>0</v>
      </c>
      <c r="AG77" s="6">
        <f>40517.7</f>
        <v>40517.699999999997</v>
      </c>
      <c r="AH77" s="13">
        <f t="shared" si="7"/>
        <v>40517.699999999997</v>
      </c>
      <c r="AI77" s="31"/>
      <c r="AJ77" s="8"/>
      <c r="AK77" s="9"/>
      <c r="AL77" s="8"/>
      <c r="AM77" s="9"/>
      <c r="AN77" s="27"/>
      <c r="AO77" s="28"/>
      <c r="AP77" s="29"/>
      <c r="AQ77" s="9"/>
      <c r="AR77" s="29"/>
      <c r="AS77" s="4"/>
      <c r="AT77" s="21"/>
      <c r="AU77" s="21"/>
      <c r="AV77" s="21"/>
      <c r="AW77" s="21"/>
      <c r="AX77" s="21"/>
      <c r="AY77" s="21"/>
      <c r="AZ77" s="21"/>
      <c r="BA77" s="21"/>
      <c r="BB77" s="21"/>
      <c r="BC77" s="21"/>
      <c r="BD77" s="21"/>
    </row>
    <row r="78" spans="1:56" ht="63.75" x14ac:dyDescent="0.25">
      <c r="A78" s="93">
        <f t="shared" si="5"/>
        <v>60</v>
      </c>
      <c r="B78" s="87" t="s">
        <v>408</v>
      </c>
      <c r="C78" s="8" t="s">
        <v>407</v>
      </c>
      <c r="D78" s="4" t="s">
        <v>219</v>
      </c>
      <c r="E78" s="4" t="s">
        <v>48</v>
      </c>
      <c r="F78" s="14" t="s">
        <v>876</v>
      </c>
      <c r="G78" s="1" t="s">
        <v>328</v>
      </c>
      <c r="H78" s="8" t="s">
        <v>413</v>
      </c>
      <c r="I78" s="94" t="s">
        <v>167</v>
      </c>
      <c r="J78" s="21" t="s">
        <v>412</v>
      </c>
      <c r="K78" s="5">
        <v>43167</v>
      </c>
      <c r="L78" s="139">
        <v>30596.3</v>
      </c>
      <c r="M78" s="1" t="s">
        <v>395</v>
      </c>
      <c r="N78" s="5">
        <v>43167</v>
      </c>
      <c r="O78" s="5">
        <v>43464</v>
      </c>
      <c r="P78" s="4" t="s">
        <v>42</v>
      </c>
      <c r="Q78" s="30" t="s">
        <v>39</v>
      </c>
      <c r="R78" s="6">
        <v>0</v>
      </c>
      <c r="S78" s="6">
        <v>0</v>
      </c>
      <c r="T78" s="4" t="s">
        <v>60</v>
      </c>
      <c r="U78" s="4" t="s">
        <v>39</v>
      </c>
      <c r="V78" s="4" t="s">
        <v>39</v>
      </c>
      <c r="W78" s="4" t="s">
        <v>39</v>
      </c>
      <c r="X78" s="4" t="s">
        <v>39</v>
      </c>
      <c r="Y78" s="5" t="s">
        <v>39</v>
      </c>
      <c r="Z78" s="5" t="s">
        <v>39</v>
      </c>
      <c r="AA78" s="7">
        <v>0</v>
      </c>
      <c r="AB78" s="7">
        <v>0</v>
      </c>
      <c r="AC78" s="6">
        <v>0</v>
      </c>
      <c r="AD78" s="6">
        <v>0</v>
      </c>
      <c r="AE78" s="23">
        <f t="shared" si="6"/>
        <v>30596.3</v>
      </c>
      <c r="AF78" s="6">
        <v>0</v>
      </c>
      <c r="AG78" s="6">
        <f>9412.61+4310.12</f>
        <v>13722.73</v>
      </c>
      <c r="AH78" s="13">
        <f t="shared" si="7"/>
        <v>13722.73</v>
      </c>
      <c r="AI78" s="31"/>
      <c r="AJ78" s="8"/>
      <c r="AK78" s="9"/>
      <c r="AL78" s="8"/>
      <c r="AM78" s="9"/>
      <c r="AN78" s="27"/>
      <c r="AO78" s="28"/>
      <c r="AP78" s="29"/>
      <c r="AQ78" s="9"/>
      <c r="AR78" s="29"/>
      <c r="AS78" s="4"/>
      <c r="AT78" s="21"/>
      <c r="AU78" s="21"/>
      <c r="AV78" s="21"/>
      <c r="AW78" s="21"/>
      <c r="AX78" s="21"/>
      <c r="AY78" s="21"/>
      <c r="AZ78" s="21"/>
      <c r="BA78" s="21"/>
      <c r="BB78" s="21"/>
      <c r="BC78" s="21"/>
      <c r="BD78" s="21"/>
    </row>
    <row r="79" spans="1:56" ht="51" x14ac:dyDescent="0.25">
      <c r="A79" s="93">
        <f t="shared" si="5"/>
        <v>61</v>
      </c>
      <c r="B79" s="87" t="s">
        <v>408</v>
      </c>
      <c r="C79" s="8" t="s">
        <v>407</v>
      </c>
      <c r="D79" s="4" t="s">
        <v>219</v>
      </c>
      <c r="E79" s="4" t="s">
        <v>48</v>
      </c>
      <c r="F79" s="14" t="s">
        <v>877</v>
      </c>
      <c r="G79" s="1" t="s">
        <v>328</v>
      </c>
      <c r="H79" s="8" t="s">
        <v>411</v>
      </c>
      <c r="I79" s="94" t="s">
        <v>410</v>
      </c>
      <c r="J79" s="21" t="s">
        <v>409</v>
      </c>
      <c r="K79" s="5">
        <v>43167</v>
      </c>
      <c r="L79" s="139">
        <v>17574.8</v>
      </c>
      <c r="M79" s="1" t="s">
        <v>395</v>
      </c>
      <c r="N79" s="5">
        <v>43167</v>
      </c>
      <c r="O79" s="5">
        <v>43464</v>
      </c>
      <c r="P79" s="4" t="s">
        <v>42</v>
      </c>
      <c r="Q79" s="30" t="s">
        <v>39</v>
      </c>
      <c r="R79" s="6">
        <v>0</v>
      </c>
      <c r="S79" s="6">
        <v>0</v>
      </c>
      <c r="T79" s="4" t="s">
        <v>60</v>
      </c>
      <c r="U79" s="4" t="s">
        <v>39</v>
      </c>
      <c r="V79" s="4" t="s">
        <v>39</v>
      </c>
      <c r="W79" s="4" t="s">
        <v>39</v>
      </c>
      <c r="X79" s="4" t="s">
        <v>39</v>
      </c>
      <c r="Y79" s="5" t="s">
        <v>39</v>
      </c>
      <c r="Z79" s="5" t="s">
        <v>39</v>
      </c>
      <c r="AA79" s="7">
        <v>0</v>
      </c>
      <c r="AB79" s="7">
        <v>0</v>
      </c>
      <c r="AC79" s="6">
        <v>0</v>
      </c>
      <c r="AD79" s="6">
        <v>0</v>
      </c>
      <c r="AE79" s="23">
        <f t="shared" si="6"/>
        <v>17574.8</v>
      </c>
      <c r="AF79" s="6">
        <v>0</v>
      </c>
      <c r="AG79" s="6">
        <f>1294.35+1445.22</f>
        <v>2739.5699999999997</v>
      </c>
      <c r="AH79" s="13">
        <f t="shared" si="7"/>
        <v>2739.5699999999997</v>
      </c>
      <c r="AI79" s="31"/>
      <c r="AJ79" s="8"/>
      <c r="AK79" s="9"/>
      <c r="AL79" s="8"/>
      <c r="AM79" s="9"/>
      <c r="AN79" s="27"/>
      <c r="AO79" s="28"/>
      <c r="AP79" s="29"/>
      <c r="AQ79" s="9"/>
      <c r="AR79" s="29"/>
      <c r="AS79" s="4"/>
      <c r="AT79" s="21"/>
      <c r="AU79" s="21"/>
      <c r="AV79" s="21"/>
      <c r="AW79" s="21"/>
      <c r="AX79" s="21"/>
      <c r="AY79" s="21"/>
      <c r="AZ79" s="21"/>
      <c r="BA79" s="21"/>
      <c r="BB79" s="21"/>
      <c r="BC79" s="21"/>
      <c r="BD79" s="21"/>
    </row>
    <row r="80" spans="1:56" ht="38.25" x14ac:dyDescent="0.25">
      <c r="A80" s="93">
        <f t="shared" si="5"/>
        <v>62</v>
      </c>
      <c r="B80" s="87" t="s">
        <v>408</v>
      </c>
      <c r="C80" s="8" t="s">
        <v>407</v>
      </c>
      <c r="D80" s="4" t="s">
        <v>219</v>
      </c>
      <c r="E80" s="4" t="s">
        <v>48</v>
      </c>
      <c r="F80" s="14" t="s">
        <v>878</v>
      </c>
      <c r="G80" s="1" t="s">
        <v>328</v>
      </c>
      <c r="H80" s="8" t="s">
        <v>406</v>
      </c>
      <c r="I80" s="94" t="s">
        <v>405</v>
      </c>
      <c r="J80" s="21" t="s">
        <v>404</v>
      </c>
      <c r="K80" s="5">
        <v>43167</v>
      </c>
      <c r="L80" s="139">
        <v>8450</v>
      </c>
      <c r="M80" s="1" t="s">
        <v>395</v>
      </c>
      <c r="N80" s="5">
        <v>43167</v>
      </c>
      <c r="O80" s="5">
        <v>43464</v>
      </c>
      <c r="P80" s="4" t="s">
        <v>42</v>
      </c>
      <c r="Q80" s="30" t="s">
        <v>39</v>
      </c>
      <c r="R80" s="6">
        <v>0</v>
      </c>
      <c r="S80" s="6">
        <v>0</v>
      </c>
      <c r="T80" s="4" t="s">
        <v>60</v>
      </c>
      <c r="U80" s="4" t="s">
        <v>39</v>
      </c>
      <c r="V80" s="4" t="s">
        <v>39</v>
      </c>
      <c r="W80" s="4" t="s">
        <v>39</v>
      </c>
      <c r="X80" s="4" t="s">
        <v>39</v>
      </c>
      <c r="Y80" s="5" t="s">
        <v>39</v>
      </c>
      <c r="Z80" s="5" t="s">
        <v>39</v>
      </c>
      <c r="AA80" s="7">
        <v>0</v>
      </c>
      <c r="AB80" s="7">
        <v>0</v>
      </c>
      <c r="AC80" s="6">
        <v>0</v>
      </c>
      <c r="AD80" s="6">
        <v>0</v>
      </c>
      <c r="AE80" s="23">
        <f t="shared" si="6"/>
        <v>8450</v>
      </c>
      <c r="AF80" s="6">
        <v>0</v>
      </c>
      <c r="AG80" s="6">
        <f>2025.54+1029.36</f>
        <v>3054.8999999999996</v>
      </c>
      <c r="AH80" s="13">
        <f t="shared" si="7"/>
        <v>3054.8999999999996</v>
      </c>
      <c r="AI80" s="31"/>
      <c r="AJ80" s="8"/>
      <c r="AK80" s="9"/>
      <c r="AL80" s="8"/>
      <c r="AM80" s="9"/>
      <c r="AN80" s="27"/>
      <c r="AO80" s="28"/>
      <c r="AP80" s="29"/>
      <c r="AQ80" s="9"/>
      <c r="AR80" s="29"/>
      <c r="AS80" s="4"/>
      <c r="AT80" s="21"/>
      <c r="AU80" s="21"/>
      <c r="AV80" s="21"/>
      <c r="AW80" s="21"/>
      <c r="AX80" s="21"/>
      <c r="AY80" s="21"/>
      <c r="AZ80" s="21"/>
      <c r="BA80" s="21"/>
      <c r="BB80" s="21"/>
      <c r="BC80" s="21"/>
      <c r="BD80" s="21"/>
    </row>
    <row r="81" spans="1:56" ht="51" x14ac:dyDescent="0.25">
      <c r="A81" s="93">
        <f t="shared" si="5"/>
        <v>63</v>
      </c>
      <c r="B81" s="87" t="s">
        <v>403</v>
      </c>
      <c r="C81" s="8" t="s">
        <v>402</v>
      </c>
      <c r="D81" s="4" t="s">
        <v>401</v>
      </c>
      <c r="E81" s="4" t="s">
        <v>48</v>
      </c>
      <c r="F81" s="14" t="s">
        <v>400</v>
      </c>
      <c r="G81" s="1" t="s">
        <v>399</v>
      </c>
      <c r="H81" s="8" t="s">
        <v>398</v>
      </c>
      <c r="I81" s="94" t="s">
        <v>397</v>
      </c>
      <c r="J81" s="21" t="s">
        <v>396</v>
      </c>
      <c r="K81" s="5">
        <v>43172</v>
      </c>
      <c r="L81" s="139">
        <f>4477.5*12</f>
        <v>53730</v>
      </c>
      <c r="M81" s="1" t="s">
        <v>395</v>
      </c>
      <c r="N81" s="5">
        <v>43172</v>
      </c>
      <c r="O81" s="5">
        <v>43465</v>
      </c>
      <c r="P81" s="4" t="s">
        <v>42</v>
      </c>
      <c r="Q81" s="30" t="s">
        <v>39</v>
      </c>
      <c r="R81" s="6">
        <v>0</v>
      </c>
      <c r="S81" s="6">
        <v>0</v>
      </c>
      <c r="T81" s="4" t="s">
        <v>60</v>
      </c>
      <c r="U81" s="4" t="s">
        <v>39</v>
      </c>
      <c r="V81" s="4" t="s">
        <v>39</v>
      </c>
      <c r="W81" s="4" t="s">
        <v>39</v>
      </c>
      <c r="X81" s="4" t="s">
        <v>39</v>
      </c>
      <c r="Y81" s="5" t="s">
        <v>39</v>
      </c>
      <c r="Z81" s="5" t="s">
        <v>39</v>
      </c>
      <c r="AA81" s="7">
        <v>0</v>
      </c>
      <c r="AB81" s="7">
        <v>0</v>
      </c>
      <c r="AC81" s="6">
        <v>0</v>
      </c>
      <c r="AD81" s="6">
        <v>0</v>
      </c>
      <c r="AE81" s="23">
        <f t="shared" si="6"/>
        <v>53730</v>
      </c>
      <c r="AF81" s="6">
        <v>0</v>
      </c>
      <c r="AG81" s="6">
        <f>4477.5+4477.5+4477.5+4477.5+4477.5+4477.5</f>
        <v>26865</v>
      </c>
      <c r="AH81" s="13">
        <f t="shared" si="7"/>
        <v>26865</v>
      </c>
      <c r="AI81" s="31" t="s">
        <v>394</v>
      </c>
      <c r="AJ81" s="8" t="s">
        <v>392</v>
      </c>
      <c r="AK81" s="9" t="s">
        <v>393</v>
      </c>
      <c r="AL81" s="8" t="s">
        <v>392</v>
      </c>
      <c r="AM81" s="9"/>
      <c r="AN81" s="27"/>
      <c r="AO81" s="28"/>
      <c r="AP81" s="29"/>
      <c r="AQ81" s="9"/>
      <c r="AR81" s="29"/>
      <c r="AS81" s="4"/>
      <c r="AT81" s="21"/>
      <c r="AU81" s="21"/>
      <c r="AV81" s="21"/>
      <c r="AW81" s="21"/>
      <c r="AX81" s="21"/>
      <c r="AY81" s="21"/>
      <c r="AZ81" s="21"/>
      <c r="BA81" s="21"/>
      <c r="BB81" s="21"/>
      <c r="BC81" s="21"/>
      <c r="BD81" s="21"/>
    </row>
    <row r="82" spans="1:56" ht="38.25" x14ac:dyDescent="0.25">
      <c r="A82" s="93">
        <f t="shared" si="5"/>
        <v>64</v>
      </c>
      <c r="B82" s="87" t="s">
        <v>356</v>
      </c>
      <c r="C82" s="8" t="s">
        <v>355</v>
      </c>
      <c r="D82" s="4" t="s">
        <v>234</v>
      </c>
      <c r="E82" s="4" t="s">
        <v>48</v>
      </c>
      <c r="F82" s="14" t="s">
        <v>391</v>
      </c>
      <c r="G82" s="1" t="s">
        <v>217</v>
      </c>
      <c r="H82" s="8" t="s">
        <v>370</v>
      </c>
      <c r="I82" s="94" t="s">
        <v>390</v>
      </c>
      <c r="J82" s="21" t="s">
        <v>389</v>
      </c>
      <c r="K82" s="5">
        <v>43188</v>
      </c>
      <c r="L82" s="139">
        <v>280896</v>
      </c>
      <c r="M82" s="1" t="s">
        <v>365</v>
      </c>
      <c r="N82" s="5">
        <v>43188</v>
      </c>
      <c r="O82" s="5">
        <v>43465</v>
      </c>
      <c r="P82" s="4" t="s">
        <v>42</v>
      </c>
      <c r="Q82" s="30" t="s">
        <v>39</v>
      </c>
      <c r="R82" s="6">
        <v>0</v>
      </c>
      <c r="S82" s="6">
        <v>0</v>
      </c>
      <c r="T82" s="4" t="s">
        <v>130</v>
      </c>
      <c r="U82" s="4" t="s">
        <v>39</v>
      </c>
      <c r="V82" s="4" t="s">
        <v>39</v>
      </c>
      <c r="W82" s="4" t="s">
        <v>39</v>
      </c>
      <c r="X82" s="4" t="s">
        <v>39</v>
      </c>
      <c r="Y82" s="5" t="s">
        <v>39</v>
      </c>
      <c r="Z82" s="5" t="s">
        <v>39</v>
      </c>
      <c r="AA82" s="7">
        <v>0</v>
      </c>
      <c r="AB82" s="7">
        <v>0</v>
      </c>
      <c r="AC82" s="6">
        <v>0</v>
      </c>
      <c r="AD82" s="6">
        <v>0</v>
      </c>
      <c r="AE82" s="23">
        <f t="shared" si="6"/>
        <v>280896</v>
      </c>
      <c r="AF82" s="6">
        <v>0</v>
      </c>
      <c r="AG82" s="6">
        <f>11277.2+796860+12222.7+9524.7+6237.9</f>
        <v>836122.49999999988</v>
      </c>
      <c r="AH82" s="13">
        <f t="shared" si="7"/>
        <v>836122.49999999988</v>
      </c>
      <c r="AI82" s="31"/>
      <c r="AJ82" s="8"/>
      <c r="AK82" s="9"/>
      <c r="AL82" s="8"/>
      <c r="AM82" s="9"/>
      <c r="AN82" s="27"/>
      <c r="AO82" s="28"/>
      <c r="AP82" s="29"/>
      <c r="AQ82" s="9"/>
      <c r="AR82" s="29"/>
      <c r="AS82" s="4"/>
      <c r="AT82" s="21"/>
      <c r="AU82" s="21"/>
      <c r="AV82" s="21"/>
      <c r="AW82" s="21"/>
      <c r="AX82" s="21"/>
      <c r="AY82" s="21"/>
      <c r="AZ82" s="21"/>
      <c r="BA82" s="21"/>
      <c r="BB82" s="21"/>
      <c r="BC82" s="21"/>
      <c r="BD82" s="21"/>
    </row>
    <row r="83" spans="1:56" ht="25.5" x14ac:dyDescent="0.25">
      <c r="A83" s="93">
        <f t="shared" si="5"/>
        <v>65</v>
      </c>
      <c r="B83" s="87" t="s">
        <v>388</v>
      </c>
      <c r="C83" s="8" t="s">
        <v>387</v>
      </c>
      <c r="D83" s="4" t="s">
        <v>234</v>
      </c>
      <c r="E83" s="4" t="s">
        <v>48</v>
      </c>
      <c r="F83" s="14" t="s">
        <v>386</v>
      </c>
      <c r="G83" s="1" t="s">
        <v>385</v>
      </c>
      <c r="H83" s="8" t="s">
        <v>384</v>
      </c>
      <c r="I83" s="94" t="s">
        <v>383</v>
      </c>
      <c r="J83" s="21" t="s">
        <v>291</v>
      </c>
      <c r="K83" s="5">
        <v>43185</v>
      </c>
      <c r="L83" s="139">
        <v>158810</v>
      </c>
      <c r="M83" s="1" t="s">
        <v>365</v>
      </c>
      <c r="N83" s="5">
        <v>43185</v>
      </c>
      <c r="O83" s="5">
        <v>43465</v>
      </c>
      <c r="P83" s="4" t="s">
        <v>42</v>
      </c>
      <c r="Q83" s="30" t="s">
        <v>39</v>
      </c>
      <c r="R83" s="6">
        <v>0</v>
      </c>
      <c r="S83" s="6">
        <v>0</v>
      </c>
      <c r="T83" s="4" t="s">
        <v>130</v>
      </c>
      <c r="U83" s="4" t="s">
        <v>39</v>
      </c>
      <c r="V83" s="4" t="s">
        <v>39</v>
      </c>
      <c r="W83" s="4" t="s">
        <v>39</v>
      </c>
      <c r="X83" s="4" t="s">
        <v>39</v>
      </c>
      <c r="Y83" s="5" t="s">
        <v>39</v>
      </c>
      <c r="Z83" s="5" t="s">
        <v>39</v>
      </c>
      <c r="AA83" s="7">
        <v>0</v>
      </c>
      <c r="AB83" s="7">
        <v>0</v>
      </c>
      <c r="AC83" s="6">
        <v>0</v>
      </c>
      <c r="AD83" s="6">
        <v>0</v>
      </c>
      <c r="AE83" s="23">
        <f t="shared" si="6"/>
        <v>158810</v>
      </c>
      <c r="AF83" s="6">
        <v>0</v>
      </c>
      <c r="AG83" s="6">
        <f>26388+26004</f>
        <v>52392</v>
      </c>
      <c r="AH83" s="13">
        <f t="shared" si="7"/>
        <v>52392</v>
      </c>
      <c r="AI83" s="31" t="s">
        <v>382</v>
      </c>
      <c r="AJ83" s="8" t="s">
        <v>380</v>
      </c>
      <c r="AK83" s="9" t="s">
        <v>381</v>
      </c>
      <c r="AL83" s="8" t="s">
        <v>380</v>
      </c>
      <c r="AM83" s="9"/>
      <c r="AN83" s="27"/>
      <c r="AO83" s="28"/>
      <c r="AP83" s="29"/>
      <c r="AQ83" s="9"/>
      <c r="AR83" s="29"/>
      <c r="AS83" s="4"/>
      <c r="AT83" s="21"/>
      <c r="AU83" s="21"/>
      <c r="AV83" s="21"/>
      <c r="AW83" s="21"/>
      <c r="AX83" s="21"/>
      <c r="AY83" s="21"/>
      <c r="AZ83" s="21"/>
      <c r="BA83" s="21"/>
      <c r="BB83" s="21"/>
      <c r="BC83" s="21"/>
      <c r="BD83" s="21"/>
    </row>
    <row r="84" spans="1:56" ht="25.5" x14ac:dyDescent="0.25">
      <c r="A84" s="93">
        <f t="shared" ref="A84:A115" si="8">A83+1</f>
        <v>66</v>
      </c>
      <c r="B84" s="87" t="s">
        <v>363</v>
      </c>
      <c r="C84" s="8" t="s">
        <v>362</v>
      </c>
      <c r="D84" s="4" t="s">
        <v>234</v>
      </c>
      <c r="E84" s="4" t="s">
        <v>48</v>
      </c>
      <c r="F84" s="14" t="s">
        <v>361</v>
      </c>
      <c r="G84" s="1" t="s">
        <v>360</v>
      </c>
      <c r="H84" s="8" t="s">
        <v>379</v>
      </c>
      <c r="I84" s="94" t="s">
        <v>378</v>
      </c>
      <c r="J84" s="21" t="s">
        <v>193</v>
      </c>
      <c r="K84" s="5">
        <v>43188</v>
      </c>
      <c r="L84" s="139">
        <v>280575.55</v>
      </c>
      <c r="M84" s="1" t="s">
        <v>377</v>
      </c>
      <c r="N84" s="5">
        <v>43188</v>
      </c>
      <c r="O84" s="5">
        <v>43465</v>
      </c>
      <c r="P84" s="4" t="s">
        <v>42</v>
      </c>
      <c r="Q84" s="30" t="s">
        <v>39</v>
      </c>
      <c r="R84" s="6">
        <v>0</v>
      </c>
      <c r="S84" s="6">
        <v>0</v>
      </c>
      <c r="T84" s="4" t="s">
        <v>60</v>
      </c>
      <c r="U84" s="4" t="s">
        <v>39</v>
      </c>
      <c r="V84" s="4" t="s">
        <v>39</v>
      </c>
      <c r="W84" s="4" t="s">
        <v>39</v>
      </c>
      <c r="X84" s="4" t="s">
        <v>39</v>
      </c>
      <c r="Y84" s="5" t="s">
        <v>39</v>
      </c>
      <c r="Z84" s="5" t="s">
        <v>39</v>
      </c>
      <c r="AA84" s="7">
        <v>0</v>
      </c>
      <c r="AB84" s="33">
        <v>0.71030000000000004</v>
      </c>
      <c r="AC84" s="6">
        <v>0</v>
      </c>
      <c r="AD84" s="6">
        <v>199278.95</v>
      </c>
      <c r="AE84" s="23">
        <f t="shared" si="6"/>
        <v>81296.599999999977</v>
      </c>
      <c r="AF84" s="6">
        <v>0</v>
      </c>
      <c r="AG84" s="6">
        <f>18436.21+15419.19+12207.06</f>
        <v>46062.46</v>
      </c>
      <c r="AH84" s="13">
        <f t="shared" si="7"/>
        <v>46062.46</v>
      </c>
      <c r="AI84" s="31"/>
      <c r="AJ84" s="8"/>
      <c r="AK84" s="9"/>
      <c r="AL84" s="8"/>
      <c r="AM84" s="9"/>
      <c r="AN84" s="27"/>
      <c r="AO84" s="28"/>
      <c r="AP84" s="29"/>
      <c r="AQ84" s="9"/>
      <c r="AR84" s="29"/>
      <c r="AS84" s="4"/>
      <c r="AT84" s="21"/>
      <c r="AU84" s="21"/>
      <c r="AV84" s="21"/>
      <c r="AW84" s="21"/>
      <c r="AX84" s="21"/>
      <c r="AY84" s="21"/>
      <c r="AZ84" s="21"/>
      <c r="BA84" s="21"/>
      <c r="BB84" s="21"/>
      <c r="BC84" s="21"/>
      <c r="BD84" s="21"/>
    </row>
    <row r="85" spans="1:56" ht="38.25" x14ac:dyDescent="0.25">
      <c r="A85" s="93">
        <f t="shared" si="8"/>
        <v>67</v>
      </c>
      <c r="B85" s="87" t="s">
        <v>371</v>
      </c>
      <c r="C85" s="8" t="s">
        <v>370</v>
      </c>
      <c r="D85" s="4" t="s">
        <v>234</v>
      </c>
      <c r="E85" s="4" t="s">
        <v>48</v>
      </c>
      <c r="F85" s="14" t="s">
        <v>369</v>
      </c>
      <c r="G85" s="1" t="s">
        <v>145</v>
      </c>
      <c r="H85" s="8" t="s">
        <v>376</v>
      </c>
      <c r="I85" s="94" t="s">
        <v>167</v>
      </c>
      <c r="J85" s="21" t="s">
        <v>375</v>
      </c>
      <c r="K85" s="5">
        <v>43194</v>
      </c>
      <c r="L85" s="139">
        <v>66700</v>
      </c>
      <c r="M85" s="1" t="s">
        <v>365</v>
      </c>
      <c r="N85" s="5" t="s">
        <v>364</v>
      </c>
      <c r="O85" s="5">
        <v>43465</v>
      </c>
      <c r="P85" s="4" t="s">
        <v>42</v>
      </c>
      <c r="Q85" s="30" t="s">
        <v>39</v>
      </c>
      <c r="R85" s="6">
        <v>0</v>
      </c>
      <c r="S85" s="6">
        <v>0</v>
      </c>
      <c r="T85" s="4" t="s">
        <v>60</v>
      </c>
      <c r="U85" s="4" t="s">
        <v>39</v>
      </c>
      <c r="V85" s="4" t="s">
        <v>39</v>
      </c>
      <c r="W85" s="4" t="s">
        <v>39</v>
      </c>
      <c r="X85" s="4" t="s">
        <v>39</v>
      </c>
      <c r="Y85" s="5" t="s">
        <v>39</v>
      </c>
      <c r="Z85" s="5" t="s">
        <v>39</v>
      </c>
      <c r="AA85" s="7">
        <v>0</v>
      </c>
      <c r="AB85" s="7">
        <v>0</v>
      </c>
      <c r="AC85" s="6">
        <v>0</v>
      </c>
      <c r="AD85" s="6">
        <v>0</v>
      </c>
      <c r="AE85" s="23">
        <f t="shared" si="6"/>
        <v>66700</v>
      </c>
      <c r="AF85" s="6">
        <v>0</v>
      </c>
      <c r="AG85" s="6">
        <v>0</v>
      </c>
      <c r="AH85" s="13">
        <f t="shared" si="7"/>
        <v>0</v>
      </c>
      <c r="AI85" s="31"/>
      <c r="AJ85" s="8"/>
      <c r="AK85" s="9"/>
      <c r="AL85" s="8"/>
      <c r="AM85" s="9"/>
      <c r="AN85" s="27"/>
      <c r="AO85" s="28"/>
      <c r="AP85" s="29"/>
      <c r="AQ85" s="9"/>
      <c r="AR85" s="29"/>
      <c r="AS85" s="4"/>
      <c r="AT85" s="21"/>
      <c r="AU85" s="21"/>
      <c r="AV85" s="21"/>
      <c r="AW85" s="21"/>
      <c r="AX85" s="21"/>
      <c r="AY85" s="21"/>
      <c r="AZ85" s="21"/>
      <c r="BA85" s="21"/>
      <c r="BB85" s="21"/>
      <c r="BC85" s="21"/>
      <c r="BD85" s="21"/>
    </row>
    <row r="86" spans="1:56" ht="38.25" x14ac:dyDescent="0.25">
      <c r="A86" s="93">
        <f t="shared" si="8"/>
        <v>68</v>
      </c>
      <c r="B86" s="87" t="s">
        <v>371</v>
      </c>
      <c r="C86" s="8" t="s">
        <v>370</v>
      </c>
      <c r="D86" s="4" t="s">
        <v>234</v>
      </c>
      <c r="E86" s="4" t="s">
        <v>48</v>
      </c>
      <c r="F86" s="14" t="s">
        <v>369</v>
      </c>
      <c r="G86" s="1" t="s">
        <v>145</v>
      </c>
      <c r="H86" s="8" t="s">
        <v>374</v>
      </c>
      <c r="I86" s="94" t="s">
        <v>373</v>
      </c>
      <c r="J86" s="21" t="s">
        <v>372</v>
      </c>
      <c r="K86" s="5">
        <v>43194</v>
      </c>
      <c r="L86" s="139">
        <v>12980</v>
      </c>
      <c r="M86" s="1" t="s">
        <v>365</v>
      </c>
      <c r="N86" s="5" t="s">
        <v>364</v>
      </c>
      <c r="O86" s="5">
        <v>43465</v>
      </c>
      <c r="P86" s="4" t="s">
        <v>42</v>
      </c>
      <c r="Q86" s="30" t="s">
        <v>39</v>
      </c>
      <c r="R86" s="6">
        <v>0</v>
      </c>
      <c r="S86" s="6">
        <v>0</v>
      </c>
      <c r="T86" s="4" t="s">
        <v>60</v>
      </c>
      <c r="U86" s="4" t="s">
        <v>39</v>
      </c>
      <c r="V86" s="4" t="s">
        <v>39</v>
      </c>
      <c r="W86" s="4" t="s">
        <v>39</v>
      </c>
      <c r="X86" s="4" t="s">
        <v>39</v>
      </c>
      <c r="Y86" s="5" t="s">
        <v>39</v>
      </c>
      <c r="Z86" s="5" t="s">
        <v>39</v>
      </c>
      <c r="AA86" s="7">
        <v>0</v>
      </c>
      <c r="AB86" s="7">
        <v>0</v>
      </c>
      <c r="AC86" s="6">
        <v>0</v>
      </c>
      <c r="AD86" s="6">
        <v>0</v>
      </c>
      <c r="AE86" s="23">
        <f t="shared" si="6"/>
        <v>12980</v>
      </c>
      <c r="AF86" s="6">
        <v>0</v>
      </c>
      <c r="AG86" s="6">
        <v>0</v>
      </c>
      <c r="AH86" s="13">
        <f t="shared" si="7"/>
        <v>0</v>
      </c>
      <c r="AI86" s="31"/>
      <c r="AJ86" s="8"/>
      <c r="AK86" s="9"/>
      <c r="AL86" s="8"/>
      <c r="AM86" s="9"/>
      <c r="AN86" s="27"/>
      <c r="AO86" s="28"/>
      <c r="AP86" s="29"/>
      <c r="AQ86" s="9"/>
      <c r="AR86" s="29"/>
      <c r="AS86" s="4"/>
      <c r="AT86" s="21"/>
      <c r="AU86" s="21"/>
      <c r="AV86" s="21"/>
      <c r="AW86" s="21"/>
      <c r="AX86" s="21"/>
      <c r="AY86" s="21"/>
      <c r="AZ86" s="21"/>
      <c r="BA86" s="21"/>
      <c r="BB86" s="21"/>
      <c r="BC86" s="21"/>
      <c r="BD86" s="21"/>
    </row>
    <row r="87" spans="1:56" ht="38.25" x14ac:dyDescent="0.25">
      <c r="A87" s="93">
        <f t="shared" si="8"/>
        <v>69</v>
      </c>
      <c r="B87" s="87" t="s">
        <v>371</v>
      </c>
      <c r="C87" s="8" t="s">
        <v>370</v>
      </c>
      <c r="D87" s="4" t="s">
        <v>234</v>
      </c>
      <c r="E87" s="4" t="s">
        <v>48</v>
      </c>
      <c r="F87" s="14" t="s">
        <v>369</v>
      </c>
      <c r="G87" s="1" t="s">
        <v>145</v>
      </c>
      <c r="H87" s="8" t="s">
        <v>368</v>
      </c>
      <c r="I87" s="94" t="s">
        <v>367</v>
      </c>
      <c r="J87" s="21" t="s">
        <v>366</v>
      </c>
      <c r="K87" s="5">
        <v>43194</v>
      </c>
      <c r="L87" s="139">
        <v>57725</v>
      </c>
      <c r="M87" s="1" t="s">
        <v>365</v>
      </c>
      <c r="N87" s="5" t="s">
        <v>364</v>
      </c>
      <c r="O87" s="5">
        <v>43465</v>
      </c>
      <c r="P87" s="4" t="s">
        <v>42</v>
      </c>
      <c r="Q87" s="30" t="s">
        <v>39</v>
      </c>
      <c r="R87" s="6">
        <v>0</v>
      </c>
      <c r="S87" s="6">
        <v>0</v>
      </c>
      <c r="T87" s="4" t="s">
        <v>60</v>
      </c>
      <c r="U87" s="4" t="s">
        <v>39</v>
      </c>
      <c r="V87" s="4" t="s">
        <v>39</v>
      </c>
      <c r="W87" s="4" t="s">
        <v>39</v>
      </c>
      <c r="X87" s="4" t="s">
        <v>39</v>
      </c>
      <c r="Y87" s="5" t="s">
        <v>39</v>
      </c>
      <c r="Z87" s="5" t="s">
        <v>39</v>
      </c>
      <c r="AA87" s="7">
        <v>0</v>
      </c>
      <c r="AB87" s="7">
        <v>0</v>
      </c>
      <c r="AC87" s="6">
        <v>0</v>
      </c>
      <c r="AD87" s="6">
        <v>0</v>
      </c>
      <c r="AE87" s="23">
        <f t="shared" si="6"/>
        <v>57725</v>
      </c>
      <c r="AF87" s="6">
        <v>0</v>
      </c>
      <c r="AG87" s="6">
        <f>5585+2200+12911.1+21010.8</f>
        <v>41706.899999999994</v>
      </c>
      <c r="AH87" s="13">
        <f t="shared" si="7"/>
        <v>41706.899999999994</v>
      </c>
      <c r="AI87" s="31"/>
      <c r="AJ87" s="8"/>
      <c r="AK87" s="9"/>
      <c r="AL87" s="8"/>
      <c r="AM87" s="9"/>
      <c r="AN87" s="27"/>
      <c r="AO87" s="28"/>
      <c r="AP87" s="29"/>
      <c r="AQ87" s="9"/>
      <c r="AR87" s="29"/>
      <c r="AS87" s="4"/>
      <c r="AT87" s="21"/>
      <c r="AU87" s="21"/>
      <c r="AV87" s="21"/>
      <c r="AW87" s="21"/>
      <c r="AX87" s="21"/>
      <c r="AY87" s="21"/>
      <c r="AZ87" s="21"/>
      <c r="BA87" s="21"/>
      <c r="BB87" s="21"/>
      <c r="BC87" s="21"/>
      <c r="BD87" s="21"/>
    </row>
    <row r="88" spans="1:56" ht="25.5" x14ac:dyDescent="0.25">
      <c r="A88" s="93">
        <f t="shared" si="8"/>
        <v>70</v>
      </c>
      <c r="B88" s="87" t="s">
        <v>363</v>
      </c>
      <c r="C88" s="8" t="s">
        <v>362</v>
      </c>
      <c r="D88" s="4" t="s">
        <v>234</v>
      </c>
      <c r="E88" s="4" t="s">
        <v>48</v>
      </c>
      <c r="F88" s="14" t="s">
        <v>361</v>
      </c>
      <c r="G88" s="1" t="s">
        <v>360</v>
      </c>
      <c r="H88" s="8" t="s">
        <v>359</v>
      </c>
      <c r="I88" s="94" t="s">
        <v>358</v>
      </c>
      <c r="J88" s="21" t="s">
        <v>357</v>
      </c>
      <c r="K88" s="5">
        <v>43188</v>
      </c>
      <c r="L88" s="139">
        <v>28733.599999999999</v>
      </c>
      <c r="M88" s="1" t="s">
        <v>351</v>
      </c>
      <c r="N88" s="5">
        <v>43188</v>
      </c>
      <c r="O88" s="5">
        <v>43465</v>
      </c>
      <c r="P88" s="4" t="s">
        <v>42</v>
      </c>
      <c r="Q88" s="30" t="s">
        <v>39</v>
      </c>
      <c r="R88" s="6">
        <v>0</v>
      </c>
      <c r="S88" s="6">
        <v>0</v>
      </c>
      <c r="T88" s="4" t="s">
        <v>60</v>
      </c>
      <c r="U88" s="4" t="s">
        <v>39</v>
      </c>
      <c r="V88" s="4" t="s">
        <v>39</v>
      </c>
      <c r="W88" s="4" t="s">
        <v>39</v>
      </c>
      <c r="X88" s="4" t="s">
        <v>39</v>
      </c>
      <c r="Y88" s="5" t="s">
        <v>39</v>
      </c>
      <c r="Z88" s="5" t="s">
        <v>39</v>
      </c>
      <c r="AA88" s="7">
        <v>0</v>
      </c>
      <c r="AB88" s="7">
        <v>0</v>
      </c>
      <c r="AC88" s="6">
        <v>0</v>
      </c>
      <c r="AD88" s="6">
        <v>0</v>
      </c>
      <c r="AE88" s="23">
        <f t="shared" si="6"/>
        <v>28733.599999999999</v>
      </c>
      <c r="AF88" s="6">
        <v>0</v>
      </c>
      <c r="AG88" s="6">
        <v>0</v>
      </c>
      <c r="AH88" s="13">
        <f t="shared" si="7"/>
        <v>0</v>
      </c>
      <c r="AI88" s="31"/>
      <c r="AJ88" s="8"/>
      <c r="AK88" s="9"/>
      <c r="AL88" s="8"/>
      <c r="AM88" s="9"/>
      <c r="AN88" s="27"/>
      <c r="AO88" s="28"/>
      <c r="AP88" s="29"/>
      <c r="AQ88" s="9"/>
      <c r="AR88" s="29"/>
      <c r="AS88" s="4"/>
      <c r="AT88" s="21"/>
      <c r="AU88" s="21"/>
      <c r="AV88" s="21"/>
      <c r="AW88" s="21"/>
      <c r="AX88" s="21"/>
      <c r="AY88" s="21"/>
      <c r="AZ88" s="21"/>
      <c r="BA88" s="21"/>
      <c r="BB88" s="21"/>
      <c r="BC88" s="21"/>
      <c r="BD88" s="21"/>
    </row>
    <row r="89" spans="1:56" ht="25.5" x14ac:dyDescent="0.25">
      <c r="A89" s="93">
        <f t="shared" si="8"/>
        <v>71</v>
      </c>
      <c r="B89" s="87" t="s">
        <v>356</v>
      </c>
      <c r="C89" s="8" t="s">
        <v>355</v>
      </c>
      <c r="D89" s="4" t="s">
        <v>234</v>
      </c>
      <c r="E89" s="4" t="s">
        <v>48</v>
      </c>
      <c r="F89" s="14" t="s">
        <v>354</v>
      </c>
      <c r="G89" s="1" t="s">
        <v>217</v>
      </c>
      <c r="H89" s="8" t="s">
        <v>353</v>
      </c>
      <c r="I89" s="94" t="s">
        <v>272</v>
      </c>
      <c r="J89" s="21" t="s">
        <v>352</v>
      </c>
      <c r="K89" s="5">
        <v>43162</v>
      </c>
      <c r="L89" s="139">
        <v>59998.8</v>
      </c>
      <c r="M89" s="1" t="s">
        <v>351</v>
      </c>
      <c r="N89" s="5">
        <v>43162</v>
      </c>
      <c r="O89" s="5">
        <v>43465</v>
      </c>
      <c r="P89" s="4" t="s">
        <v>42</v>
      </c>
      <c r="Q89" s="30" t="s">
        <v>39</v>
      </c>
      <c r="R89" s="6">
        <v>0</v>
      </c>
      <c r="S89" s="6">
        <v>0</v>
      </c>
      <c r="T89" s="4" t="s">
        <v>130</v>
      </c>
      <c r="U89" s="4" t="s">
        <v>39</v>
      </c>
      <c r="V89" s="4" t="s">
        <v>39</v>
      </c>
      <c r="W89" s="4" t="s">
        <v>39</v>
      </c>
      <c r="X89" s="4" t="s">
        <v>39</v>
      </c>
      <c r="Y89" s="5" t="s">
        <v>39</v>
      </c>
      <c r="Z89" s="5" t="s">
        <v>39</v>
      </c>
      <c r="AA89" s="7">
        <v>0</v>
      </c>
      <c r="AB89" s="7">
        <v>0</v>
      </c>
      <c r="AC89" s="6">
        <v>0</v>
      </c>
      <c r="AD89" s="6">
        <v>0</v>
      </c>
      <c r="AE89" s="23">
        <f t="shared" si="6"/>
        <v>59998.8</v>
      </c>
      <c r="AF89" s="6">
        <v>0</v>
      </c>
      <c r="AG89" s="6">
        <f>4999.9+4999.9+4999.9+4999.9+4999.9</f>
        <v>24999.5</v>
      </c>
      <c r="AH89" s="13">
        <f t="shared" si="7"/>
        <v>24999.5</v>
      </c>
      <c r="AI89" s="31"/>
      <c r="AJ89" s="8"/>
      <c r="AK89" s="9"/>
      <c r="AL89" s="8"/>
      <c r="AM89" s="9"/>
      <c r="AN89" s="27"/>
      <c r="AO89" s="28"/>
      <c r="AP89" s="29"/>
      <c r="AQ89" s="9"/>
      <c r="AR89" s="29"/>
      <c r="AS89" s="4"/>
      <c r="AT89" s="21"/>
      <c r="AU89" s="21"/>
      <c r="AV89" s="21"/>
      <c r="AW89" s="21"/>
      <c r="AX89" s="21"/>
      <c r="AY89" s="21"/>
      <c r="AZ89" s="21"/>
      <c r="BA89" s="21"/>
      <c r="BB89" s="21"/>
      <c r="BC89" s="21"/>
      <c r="BD89" s="21"/>
    </row>
    <row r="90" spans="1:56" ht="25.5" x14ac:dyDescent="0.25">
      <c r="A90" s="93">
        <f t="shared" si="8"/>
        <v>72</v>
      </c>
      <c r="B90" s="89" t="s">
        <v>350</v>
      </c>
      <c r="C90" s="38" t="s">
        <v>349</v>
      </c>
      <c r="D90" s="4" t="s">
        <v>210</v>
      </c>
      <c r="E90" s="4" t="s">
        <v>48</v>
      </c>
      <c r="F90" s="14" t="s">
        <v>348</v>
      </c>
      <c r="G90" s="1" t="s">
        <v>337</v>
      </c>
      <c r="H90" s="8" t="s">
        <v>347</v>
      </c>
      <c r="I90" s="94" t="s">
        <v>346</v>
      </c>
      <c r="J90" s="21" t="s">
        <v>345</v>
      </c>
      <c r="K90" s="5">
        <v>43202</v>
      </c>
      <c r="L90" s="139">
        <v>154262.9</v>
      </c>
      <c r="M90" s="1" t="s">
        <v>344</v>
      </c>
      <c r="N90" s="5">
        <v>43202</v>
      </c>
      <c r="O90" s="5">
        <v>43465</v>
      </c>
      <c r="P90" s="4" t="s">
        <v>198</v>
      </c>
      <c r="Q90" s="36" t="s">
        <v>318</v>
      </c>
      <c r="R90" s="6">
        <v>153663.1</v>
      </c>
      <c r="S90" s="6">
        <v>599.79999999999995</v>
      </c>
      <c r="T90" s="4" t="s">
        <v>130</v>
      </c>
      <c r="U90" s="4" t="s">
        <v>39</v>
      </c>
      <c r="V90" s="4" t="s">
        <v>39</v>
      </c>
      <c r="W90" s="4" t="s">
        <v>39</v>
      </c>
      <c r="X90" s="4" t="s">
        <v>39</v>
      </c>
      <c r="Y90" s="5" t="s">
        <v>39</v>
      </c>
      <c r="Z90" s="5" t="s">
        <v>39</v>
      </c>
      <c r="AA90" s="7">
        <v>0</v>
      </c>
      <c r="AB90" s="7">
        <v>0</v>
      </c>
      <c r="AC90" s="6">
        <v>0</v>
      </c>
      <c r="AD90" s="6">
        <v>0</v>
      </c>
      <c r="AE90" s="23">
        <f t="shared" si="6"/>
        <v>154262.9</v>
      </c>
      <c r="AF90" s="6">
        <v>0</v>
      </c>
      <c r="AG90" s="6">
        <f>599.8+153663.1</f>
        <v>154262.9</v>
      </c>
      <c r="AH90" s="13">
        <f t="shared" si="7"/>
        <v>154262.9</v>
      </c>
      <c r="AI90" s="31"/>
      <c r="AJ90" s="8"/>
      <c r="AK90" s="9"/>
      <c r="AL90" s="8"/>
      <c r="AM90" s="9"/>
      <c r="AN90" s="27"/>
      <c r="AO90" s="28"/>
      <c r="AP90" s="29"/>
      <c r="AQ90" s="9"/>
      <c r="AR90" s="29"/>
      <c r="AS90" s="4"/>
      <c r="AT90" s="21"/>
      <c r="AU90" s="21"/>
      <c r="AV90" s="21"/>
      <c r="AW90" s="21"/>
      <c r="AX90" s="21"/>
      <c r="AY90" s="21"/>
      <c r="AZ90" s="21"/>
      <c r="BA90" s="21"/>
      <c r="BB90" s="21"/>
      <c r="BC90" s="21"/>
      <c r="BD90" s="21"/>
    </row>
    <row r="91" spans="1:56" ht="25.5" x14ac:dyDescent="0.25">
      <c r="A91" s="93">
        <f t="shared" si="8"/>
        <v>73</v>
      </c>
      <c r="B91" s="90"/>
      <c r="C91" s="39"/>
      <c r="D91" s="4" t="s">
        <v>210</v>
      </c>
      <c r="E91" s="4" t="s">
        <v>48</v>
      </c>
      <c r="F91" s="14" t="s">
        <v>343</v>
      </c>
      <c r="G91" s="1" t="s">
        <v>337</v>
      </c>
      <c r="H91" s="8" t="s">
        <v>342</v>
      </c>
      <c r="I91" s="94" t="s">
        <v>341</v>
      </c>
      <c r="J91" s="21" t="s">
        <v>340</v>
      </c>
      <c r="K91" s="5">
        <v>43202</v>
      </c>
      <c r="L91" s="139">
        <v>54999.75</v>
      </c>
      <c r="M91" s="1" t="s">
        <v>339</v>
      </c>
      <c r="N91" s="5">
        <v>43202</v>
      </c>
      <c r="O91" s="5">
        <v>43465</v>
      </c>
      <c r="P91" s="4" t="s">
        <v>198</v>
      </c>
      <c r="Q91" s="36" t="s">
        <v>318</v>
      </c>
      <c r="R91" s="6">
        <v>54779.8</v>
      </c>
      <c r="S91" s="6">
        <v>219.95</v>
      </c>
      <c r="T91" s="4" t="s">
        <v>60</v>
      </c>
      <c r="U91" s="4" t="s">
        <v>39</v>
      </c>
      <c r="V91" s="4" t="s">
        <v>39</v>
      </c>
      <c r="W91" s="4" t="s">
        <v>39</v>
      </c>
      <c r="X91" s="4" t="s">
        <v>39</v>
      </c>
      <c r="Y91" s="5" t="s">
        <v>39</v>
      </c>
      <c r="Z91" s="5" t="s">
        <v>39</v>
      </c>
      <c r="AA91" s="7">
        <v>0</v>
      </c>
      <c r="AB91" s="7">
        <v>0</v>
      </c>
      <c r="AC91" s="6">
        <v>0</v>
      </c>
      <c r="AD91" s="6">
        <v>0</v>
      </c>
      <c r="AE91" s="23">
        <f t="shared" si="6"/>
        <v>54999.75</v>
      </c>
      <c r="AF91" s="6">
        <v>0</v>
      </c>
      <c r="AG91" s="6">
        <v>0</v>
      </c>
      <c r="AH91" s="13">
        <f t="shared" si="7"/>
        <v>0</v>
      </c>
      <c r="AI91" s="31"/>
      <c r="AJ91" s="8"/>
      <c r="AK91" s="9"/>
      <c r="AL91" s="8"/>
      <c r="AM91" s="9"/>
      <c r="AN91" s="27"/>
      <c r="AO91" s="28"/>
      <c r="AP91" s="29"/>
      <c r="AQ91" s="9"/>
      <c r="AR91" s="29"/>
      <c r="AS91" s="4"/>
      <c r="AT91" s="21"/>
      <c r="AU91" s="21"/>
      <c r="AV91" s="21"/>
      <c r="AW91" s="21"/>
      <c r="AX91" s="21"/>
      <c r="AY91" s="21"/>
      <c r="AZ91" s="21"/>
      <c r="BA91" s="21"/>
      <c r="BB91" s="21"/>
      <c r="BC91" s="21"/>
      <c r="BD91" s="21"/>
    </row>
    <row r="92" spans="1:56" ht="25.5" x14ac:dyDescent="0.25">
      <c r="A92" s="93">
        <f t="shared" si="8"/>
        <v>74</v>
      </c>
      <c r="B92" s="91"/>
      <c r="C92" s="40"/>
      <c r="D92" s="4" t="s">
        <v>210</v>
      </c>
      <c r="E92" s="4" t="s">
        <v>48</v>
      </c>
      <c r="F92" s="14" t="s">
        <v>338</v>
      </c>
      <c r="G92" s="1" t="s">
        <v>337</v>
      </c>
      <c r="H92" s="8" t="s">
        <v>336</v>
      </c>
      <c r="I92" s="94" t="s">
        <v>255</v>
      </c>
      <c r="J92" s="21" t="s">
        <v>335</v>
      </c>
      <c r="K92" s="5">
        <v>43200</v>
      </c>
      <c r="L92" s="139">
        <v>39973</v>
      </c>
      <c r="M92" s="1" t="s">
        <v>334</v>
      </c>
      <c r="N92" s="5">
        <v>43200</v>
      </c>
      <c r="O92" s="5">
        <v>43465</v>
      </c>
      <c r="P92" s="4" t="s">
        <v>198</v>
      </c>
      <c r="Q92" s="36" t="s">
        <v>318</v>
      </c>
      <c r="R92" s="6">
        <v>39877.449999999997</v>
      </c>
      <c r="S92" s="6">
        <v>95.55</v>
      </c>
      <c r="T92" s="4" t="s">
        <v>60</v>
      </c>
      <c r="U92" s="4" t="s">
        <v>39</v>
      </c>
      <c r="V92" s="4" t="s">
        <v>39</v>
      </c>
      <c r="W92" s="4" t="s">
        <v>39</v>
      </c>
      <c r="X92" s="4" t="s">
        <v>39</v>
      </c>
      <c r="Y92" s="5" t="s">
        <v>39</v>
      </c>
      <c r="Z92" s="5" t="s">
        <v>39</v>
      </c>
      <c r="AA92" s="7">
        <v>0</v>
      </c>
      <c r="AB92" s="7">
        <v>0</v>
      </c>
      <c r="AC92" s="6">
        <v>0</v>
      </c>
      <c r="AD92" s="6">
        <v>0</v>
      </c>
      <c r="AE92" s="23">
        <f t="shared" si="6"/>
        <v>39973</v>
      </c>
      <c r="AF92" s="6">
        <v>0</v>
      </c>
      <c r="AG92" s="6">
        <f>39877.45+95.55</f>
        <v>39973</v>
      </c>
      <c r="AH92" s="13">
        <f t="shared" si="7"/>
        <v>39973</v>
      </c>
      <c r="AI92" s="31"/>
      <c r="AJ92" s="8"/>
      <c r="AK92" s="9"/>
      <c r="AL92" s="8"/>
      <c r="AM92" s="9"/>
      <c r="AN92" s="27"/>
      <c r="AO92" s="28"/>
      <c r="AP92" s="29"/>
      <c r="AQ92" s="9"/>
      <c r="AR92" s="29"/>
      <c r="AS92" s="4"/>
      <c r="AT92" s="21"/>
      <c r="AU92" s="21"/>
      <c r="AV92" s="21"/>
      <c r="AW92" s="21"/>
      <c r="AX92" s="21"/>
      <c r="AY92" s="21"/>
      <c r="AZ92" s="21"/>
      <c r="BA92" s="21"/>
      <c r="BB92" s="21"/>
      <c r="BC92" s="21"/>
      <c r="BD92" s="21"/>
    </row>
    <row r="93" spans="1:56" ht="25.5" x14ac:dyDescent="0.25">
      <c r="A93" s="93">
        <f t="shared" si="8"/>
        <v>75</v>
      </c>
      <c r="B93" s="87" t="s">
        <v>276</v>
      </c>
      <c r="C93" s="8" t="s">
        <v>275</v>
      </c>
      <c r="D93" s="4" t="s">
        <v>234</v>
      </c>
      <c r="E93" s="4" t="s">
        <v>48</v>
      </c>
      <c r="F93" s="14" t="s">
        <v>293</v>
      </c>
      <c r="G93" s="1" t="s">
        <v>217</v>
      </c>
      <c r="H93" s="8" t="s">
        <v>333</v>
      </c>
      <c r="I93" s="94" t="s">
        <v>215</v>
      </c>
      <c r="J93" s="21" t="s">
        <v>291</v>
      </c>
      <c r="K93" s="5">
        <v>43222</v>
      </c>
      <c r="L93" s="139">
        <v>253440</v>
      </c>
      <c r="M93" s="1" t="s">
        <v>332</v>
      </c>
      <c r="N93" s="5">
        <v>43222</v>
      </c>
      <c r="O93" s="5">
        <v>43465</v>
      </c>
      <c r="P93" s="4" t="s">
        <v>42</v>
      </c>
      <c r="Q93" s="30" t="s">
        <v>39</v>
      </c>
      <c r="R93" s="6">
        <v>0</v>
      </c>
      <c r="S93" s="6">
        <v>0</v>
      </c>
      <c r="T93" s="4" t="s">
        <v>130</v>
      </c>
      <c r="U93" s="4" t="s">
        <v>39</v>
      </c>
      <c r="V93" s="4" t="s">
        <v>39</v>
      </c>
      <c r="W93" s="4" t="s">
        <v>39</v>
      </c>
      <c r="X93" s="4" t="s">
        <v>39</v>
      </c>
      <c r="Y93" s="5" t="s">
        <v>39</v>
      </c>
      <c r="Z93" s="5" t="s">
        <v>39</v>
      </c>
      <c r="AA93" s="7">
        <v>0</v>
      </c>
      <c r="AB93" s="7">
        <v>0</v>
      </c>
      <c r="AC93" s="6">
        <v>0</v>
      </c>
      <c r="AD93" s="6">
        <v>0</v>
      </c>
      <c r="AE93" s="23">
        <f t="shared" si="6"/>
        <v>253440</v>
      </c>
      <c r="AF93" s="6">
        <v>0</v>
      </c>
      <c r="AG93" s="6">
        <f>25920+26136+26160</f>
        <v>78216</v>
      </c>
      <c r="AH93" s="13">
        <f t="shared" si="7"/>
        <v>78216</v>
      </c>
      <c r="AI93" s="31"/>
      <c r="AJ93" s="8"/>
      <c r="AK93" s="9"/>
      <c r="AL93" s="8"/>
      <c r="AM93" s="9"/>
      <c r="AN93" s="27"/>
      <c r="AO93" s="28"/>
      <c r="AP93" s="29"/>
      <c r="AQ93" s="9"/>
      <c r="AR93" s="29"/>
      <c r="AS93" s="4"/>
      <c r="AT93" s="21"/>
      <c r="AU93" s="21"/>
      <c r="AV93" s="21"/>
      <c r="AW93" s="21"/>
      <c r="AX93" s="21"/>
      <c r="AY93" s="21"/>
      <c r="AZ93" s="21"/>
      <c r="BA93" s="21"/>
      <c r="BB93" s="21"/>
      <c r="BC93" s="21"/>
      <c r="BD93" s="21"/>
    </row>
    <row r="94" spans="1:56" ht="25.5" x14ac:dyDescent="0.25">
      <c r="A94" s="93">
        <f t="shared" si="8"/>
        <v>76</v>
      </c>
      <c r="B94" s="87" t="s">
        <v>331</v>
      </c>
      <c r="C94" s="8" t="s">
        <v>330</v>
      </c>
      <c r="D94" s="4" t="s">
        <v>234</v>
      </c>
      <c r="E94" s="4" t="s">
        <v>48</v>
      </c>
      <c r="F94" s="14" t="s">
        <v>329</v>
      </c>
      <c r="G94" s="1" t="s">
        <v>328</v>
      </c>
      <c r="H94" s="8" t="s">
        <v>327</v>
      </c>
      <c r="I94" s="94" t="s">
        <v>326</v>
      </c>
      <c r="J94" s="21" t="s">
        <v>325</v>
      </c>
      <c r="K94" s="5">
        <v>43249</v>
      </c>
      <c r="L94" s="139">
        <v>5850</v>
      </c>
      <c r="M94" s="1" t="s">
        <v>324</v>
      </c>
      <c r="N94" s="5">
        <v>43249</v>
      </c>
      <c r="O94" s="5">
        <v>43280</v>
      </c>
      <c r="P94" s="4" t="s">
        <v>42</v>
      </c>
      <c r="Q94" s="30" t="s">
        <v>39</v>
      </c>
      <c r="R94" s="6">
        <v>0</v>
      </c>
      <c r="S94" s="6">
        <v>0</v>
      </c>
      <c r="T94" s="4" t="s">
        <v>111</v>
      </c>
      <c r="U94" s="4" t="s">
        <v>39</v>
      </c>
      <c r="V94" s="4" t="s">
        <v>39</v>
      </c>
      <c r="W94" s="4" t="s">
        <v>39</v>
      </c>
      <c r="X94" s="4" t="s">
        <v>39</v>
      </c>
      <c r="Y94" s="5" t="s">
        <v>39</v>
      </c>
      <c r="Z94" s="5" t="s">
        <v>39</v>
      </c>
      <c r="AA94" s="7">
        <v>0</v>
      </c>
      <c r="AB94" s="7">
        <v>0</v>
      </c>
      <c r="AC94" s="6">
        <v>0</v>
      </c>
      <c r="AD94" s="6">
        <v>0</v>
      </c>
      <c r="AE94" s="23">
        <f t="shared" si="6"/>
        <v>5850</v>
      </c>
      <c r="AF94" s="6">
        <v>0</v>
      </c>
      <c r="AG94" s="6">
        <f>5850+4875+5850</f>
        <v>16575</v>
      </c>
      <c r="AH94" s="13">
        <f t="shared" si="7"/>
        <v>16575</v>
      </c>
      <c r="AI94" s="31"/>
      <c r="AJ94" s="8"/>
      <c r="AK94" s="9"/>
      <c r="AL94" s="8"/>
      <c r="AM94" s="9"/>
      <c r="AN94" s="27"/>
      <c r="AO94" s="28"/>
      <c r="AP94" s="29"/>
      <c r="AQ94" s="9"/>
      <c r="AR94" s="29"/>
      <c r="AS94" s="4"/>
      <c r="AT94" s="21"/>
      <c r="AU94" s="21"/>
      <c r="AV94" s="21"/>
      <c r="AW94" s="21"/>
      <c r="AX94" s="21"/>
      <c r="AY94" s="21"/>
      <c r="AZ94" s="21"/>
      <c r="BA94" s="21"/>
      <c r="BB94" s="21"/>
      <c r="BC94" s="21"/>
      <c r="BD94" s="21"/>
    </row>
    <row r="95" spans="1:56" ht="38.25" x14ac:dyDescent="0.25">
      <c r="A95" s="93">
        <f t="shared" si="8"/>
        <v>77</v>
      </c>
      <c r="B95" s="87" t="s">
        <v>323</v>
      </c>
      <c r="C95" s="8" t="s">
        <v>322</v>
      </c>
      <c r="D95" s="4" t="s">
        <v>210</v>
      </c>
      <c r="E95" s="4" t="s">
        <v>48</v>
      </c>
      <c r="F95" s="14" t="s">
        <v>321</v>
      </c>
      <c r="G95" s="1" t="s">
        <v>112</v>
      </c>
      <c r="H95" s="8" t="s">
        <v>320</v>
      </c>
      <c r="I95" s="94" t="s">
        <v>255</v>
      </c>
      <c r="J95" s="21" t="s">
        <v>254</v>
      </c>
      <c r="K95" s="5">
        <v>43249</v>
      </c>
      <c r="L95" s="139">
        <v>41051.33</v>
      </c>
      <c r="M95" s="1" t="s">
        <v>319</v>
      </c>
      <c r="N95" s="5">
        <v>43249</v>
      </c>
      <c r="O95" s="5">
        <v>43465</v>
      </c>
      <c r="P95" s="4" t="s">
        <v>198</v>
      </c>
      <c r="Q95" s="36" t="s">
        <v>318</v>
      </c>
      <c r="R95" s="6">
        <v>40964.51</v>
      </c>
      <c r="S95" s="6">
        <v>86.82</v>
      </c>
      <c r="T95" s="4" t="s">
        <v>60</v>
      </c>
      <c r="U95" s="4" t="s">
        <v>39</v>
      </c>
      <c r="V95" s="4" t="s">
        <v>39</v>
      </c>
      <c r="W95" s="4" t="s">
        <v>39</v>
      </c>
      <c r="X95" s="4" t="s">
        <v>39</v>
      </c>
      <c r="Y95" s="5" t="s">
        <v>39</v>
      </c>
      <c r="Z95" s="5" t="s">
        <v>39</v>
      </c>
      <c r="AA95" s="7">
        <v>0</v>
      </c>
      <c r="AB95" s="7">
        <v>0</v>
      </c>
      <c r="AC95" s="6">
        <v>0</v>
      </c>
      <c r="AD95" s="6">
        <v>0</v>
      </c>
      <c r="AE95" s="23">
        <f t="shared" si="6"/>
        <v>41051.33</v>
      </c>
      <c r="AF95" s="6">
        <v>0</v>
      </c>
      <c r="AG95" s="6">
        <f>40964.51+86.82</f>
        <v>41051.33</v>
      </c>
      <c r="AH95" s="13">
        <f t="shared" si="7"/>
        <v>41051.33</v>
      </c>
      <c r="AI95" s="31"/>
      <c r="AJ95" s="8"/>
      <c r="AK95" s="9"/>
      <c r="AL95" s="8"/>
      <c r="AM95" s="9"/>
      <c r="AN95" s="27"/>
      <c r="AO95" s="28"/>
      <c r="AP95" s="29"/>
      <c r="AQ95" s="9"/>
      <c r="AR95" s="29"/>
      <c r="AS95" s="4"/>
      <c r="AT95" s="21"/>
      <c r="AU95" s="21"/>
      <c r="AV95" s="21"/>
      <c r="AW95" s="21"/>
      <c r="AX95" s="21"/>
      <c r="AY95" s="21"/>
      <c r="AZ95" s="21"/>
      <c r="BA95" s="21"/>
      <c r="BB95" s="21"/>
      <c r="BC95" s="21"/>
      <c r="BD95" s="21"/>
    </row>
    <row r="96" spans="1:56" ht="38.25" x14ac:dyDescent="0.25">
      <c r="A96" s="93">
        <f t="shared" si="8"/>
        <v>78</v>
      </c>
      <c r="B96" s="87" t="s">
        <v>317</v>
      </c>
      <c r="C96" s="8" t="s">
        <v>316</v>
      </c>
      <c r="D96" s="4" t="s">
        <v>210</v>
      </c>
      <c r="E96" s="4" t="s">
        <v>48</v>
      </c>
      <c r="F96" s="14" t="s">
        <v>315</v>
      </c>
      <c r="G96" s="1" t="s">
        <v>112</v>
      </c>
      <c r="H96" s="8" t="s">
        <v>314</v>
      </c>
      <c r="I96" s="94" t="s">
        <v>285</v>
      </c>
      <c r="J96" s="21" t="s">
        <v>206</v>
      </c>
      <c r="K96" s="5">
        <v>43255</v>
      </c>
      <c r="L96" s="139">
        <v>147500</v>
      </c>
      <c r="M96" s="1" t="s">
        <v>313</v>
      </c>
      <c r="N96" s="5">
        <v>43255</v>
      </c>
      <c r="O96" s="5">
        <v>43529</v>
      </c>
      <c r="P96" s="4" t="s">
        <v>198</v>
      </c>
      <c r="Q96" s="36" t="s">
        <v>312</v>
      </c>
      <c r="R96" s="6">
        <v>146440.67000000001</v>
      </c>
      <c r="S96" s="6">
        <v>1059.33</v>
      </c>
      <c r="T96" s="4" t="s">
        <v>90</v>
      </c>
      <c r="U96" s="4" t="s">
        <v>39</v>
      </c>
      <c r="V96" s="4" t="s">
        <v>39</v>
      </c>
      <c r="W96" s="4" t="s">
        <v>39</v>
      </c>
      <c r="X96" s="4" t="s">
        <v>39</v>
      </c>
      <c r="Y96" s="5" t="s">
        <v>39</v>
      </c>
      <c r="Z96" s="5" t="s">
        <v>39</v>
      </c>
      <c r="AA96" s="7">
        <v>0</v>
      </c>
      <c r="AB96" s="7">
        <v>0</v>
      </c>
      <c r="AC96" s="6">
        <v>0</v>
      </c>
      <c r="AD96" s="6">
        <v>0</v>
      </c>
      <c r="AE96" s="23">
        <f t="shared" si="6"/>
        <v>147500</v>
      </c>
      <c r="AF96" s="6">
        <v>0</v>
      </c>
      <c r="AG96" s="6">
        <f>146440.67+1059.33</f>
        <v>147500</v>
      </c>
      <c r="AH96" s="13">
        <f t="shared" si="7"/>
        <v>147500</v>
      </c>
      <c r="AI96" s="31"/>
      <c r="AJ96" s="8"/>
      <c r="AK96" s="9"/>
      <c r="AL96" s="8"/>
      <c r="AM96" s="9"/>
      <c r="AN96" s="27"/>
      <c r="AO96" s="28"/>
      <c r="AP96" s="29"/>
      <c r="AQ96" s="9"/>
      <c r="AR96" s="29"/>
      <c r="AS96" s="4"/>
      <c r="AT96" s="21"/>
      <c r="AU96" s="21"/>
      <c r="AV96" s="21"/>
      <c r="AW96" s="21"/>
      <c r="AX96" s="21"/>
      <c r="AY96" s="21"/>
      <c r="AZ96" s="21"/>
      <c r="BA96" s="21"/>
      <c r="BB96" s="21"/>
      <c r="BC96" s="21"/>
      <c r="BD96" s="21"/>
    </row>
    <row r="97" spans="1:56" ht="25.5" x14ac:dyDescent="0.25">
      <c r="A97" s="93">
        <f t="shared" si="8"/>
        <v>79</v>
      </c>
      <c r="B97" s="87" t="s">
        <v>311</v>
      </c>
      <c r="C97" s="8" t="s">
        <v>310</v>
      </c>
      <c r="D97" s="4" t="s">
        <v>234</v>
      </c>
      <c r="E97" s="4" t="s">
        <v>48</v>
      </c>
      <c r="F97" s="14" t="s">
        <v>309</v>
      </c>
      <c r="G97" s="1" t="s">
        <v>308</v>
      </c>
      <c r="H97" s="8" t="s">
        <v>307</v>
      </c>
      <c r="I97" s="94" t="s">
        <v>230</v>
      </c>
      <c r="J97" s="21" t="s">
        <v>229</v>
      </c>
      <c r="K97" s="5">
        <v>43262</v>
      </c>
      <c r="L97" s="139">
        <v>27772</v>
      </c>
      <c r="M97" s="1" t="s">
        <v>296</v>
      </c>
      <c r="N97" s="5">
        <v>43262</v>
      </c>
      <c r="O97" s="5">
        <v>43465</v>
      </c>
      <c r="P97" s="4" t="s">
        <v>42</v>
      </c>
      <c r="Q97" s="30" t="s">
        <v>39</v>
      </c>
      <c r="R97" s="6">
        <v>0</v>
      </c>
      <c r="S97" s="6">
        <v>0</v>
      </c>
      <c r="T97" s="4" t="s">
        <v>60</v>
      </c>
      <c r="U97" s="4" t="s">
        <v>39</v>
      </c>
      <c r="V97" s="4" t="s">
        <v>39</v>
      </c>
      <c r="W97" s="4" t="s">
        <v>39</v>
      </c>
      <c r="X97" s="4" t="s">
        <v>39</v>
      </c>
      <c r="Y97" s="5" t="s">
        <v>39</v>
      </c>
      <c r="Z97" s="5" t="s">
        <v>39</v>
      </c>
      <c r="AA97" s="7">
        <v>0</v>
      </c>
      <c r="AB97" s="33">
        <v>0.49680000000000002</v>
      </c>
      <c r="AC97" s="6">
        <v>0</v>
      </c>
      <c r="AD97" s="6">
        <v>13797</v>
      </c>
      <c r="AE97" s="23">
        <f t="shared" si="6"/>
        <v>13975</v>
      </c>
      <c r="AF97" s="6">
        <v>0</v>
      </c>
      <c r="AG97" s="6">
        <v>13975</v>
      </c>
      <c r="AH97" s="13">
        <f t="shared" si="7"/>
        <v>13975</v>
      </c>
      <c r="AI97" s="31" t="s">
        <v>306</v>
      </c>
      <c r="AJ97" s="8" t="s">
        <v>304</v>
      </c>
      <c r="AK97" s="9" t="s">
        <v>305</v>
      </c>
      <c r="AL97" s="8" t="s">
        <v>304</v>
      </c>
      <c r="AM97" s="9"/>
      <c r="AN97" s="27"/>
      <c r="AO97" s="28"/>
      <c r="AP97" s="29"/>
      <c r="AQ97" s="9"/>
      <c r="AR97" s="29"/>
      <c r="AS97" s="4"/>
      <c r="AT97" s="21"/>
      <c r="AU97" s="21"/>
      <c r="AV97" s="21"/>
      <c r="AW97" s="21"/>
      <c r="AX97" s="21"/>
      <c r="AY97" s="21"/>
      <c r="AZ97" s="21"/>
      <c r="BA97" s="21"/>
      <c r="BB97" s="21"/>
      <c r="BC97" s="21"/>
      <c r="BD97" s="21"/>
    </row>
    <row r="98" spans="1:56" ht="63.75" x14ac:dyDescent="0.25">
      <c r="A98" s="93">
        <f t="shared" si="8"/>
        <v>80</v>
      </c>
      <c r="B98" s="87" t="s">
        <v>303</v>
      </c>
      <c r="C98" s="8" t="s">
        <v>302</v>
      </c>
      <c r="D98" s="4" t="s">
        <v>234</v>
      </c>
      <c r="E98" s="4" t="s">
        <v>48</v>
      </c>
      <c r="F98" s="14" t="s">
        <v>301</v>
      </c>
      <c r="G98" s="1" t="s">
        <v>300</v>
      </c>
      <c r="H98" s="8" t="s">
        <v>299</v>
      </c>
      <c r="I98" s="94" t="s">
        <v>298</v>
      </c>
      <c r="J98" s="21" t="s">
        <v>297</v>
      </c>
      <c r="K98" s="5">
        <v>43262</v>
      </c>
      <c r="L98" s="139">
        <v>113484.24</v>
      </c>
      <c r="M98" s="1" t="s">
        <v>296</v>
      </c>
      <c r="N98" s="5">
        <v>43262</v>
      </c>
      <c r="O98" s="5">
        <v>43627</v>
      </c>
      <c r="P98" s="4" t="s">
        <v>42</v>
      </c>
      <c r="Q98" s="30" t="s">
        <v>39</v>
      </c>
      <c r="R98" s="6">
        <v>0</v>
      </c>
      <c r="S98" s="6">
        <v>0</v>
      </c>
      <c r="T98" s="4" t="s">
        <v>130</v>
      </c>
      <c r="U98" s="4" t="s">
        <v>39</v>
      </c>
      <c r="V98" s="4" t="s">
        <v>39</v>
      </c>
      <c r="W98" s="4" t="s">
        <v>39</v>
      </c>
      <c r="X98" s="4" t="s">
        <v>39</v>
      </c>
      <c r="Y98" s="5" t="s">
        <v>39</v>
      </c>
      <c r="Z98" s="5" t="s">
        <v>39</v>
      </c>
      <c r="AA98" s="7">
        <v>0</v>
      </c>
      <c r="AB98" s="7">
        <v>0</v>
      </c>
      <c r="AC98" s="6">
        <v>0</v>
      </c>
      <c r="AD98" s="6">
        <v>0</v>
      </c>
      <c r="AE98" s="23">
        <f t="shared" si="6"/>
        <v>113484.24</v>
      </c>
      <c r="AF98" s="6">
        <v>0</v>
      </c>
      <c r="AG98" s="6">
        <v>0</v>
      </c>
      <c r="AH98" s="13">
        <f t="shared" si="7"/>
        <v>0</v>
      </c>
      <c r="AI98" s="31" t="s">
        <v>295</v>
      </c>
      <c r="AJ98" s="8" t="s">
        <v>294</v>
      </c>
      <c r="AK98" s="9" t="s">
        <v>226</v>
      </c>
      <c r="AL98" s="8" t="s">
        <v>294</v>
      </c>
      <c r="AM98" s="9"/>
      <c r="AN98" s="27"/>
      <c r="AO98" s="28"/>
      <c r="AP98" s="29"/>
      <c r="AQ98" s="9"/>
      <c r="AR98" s="29"/>
      <c r="AS98" s="4"/>
      <c r="AT98" s="21"/>
      <c r="AU98" s="21"/>
      <c r="AV98" s="21"/>
      <c r="AW98" s="21"/>
      <c r="AX98" s="21"/>
      <c r="AY98" s="21"/>
      <c r="AZ98" s="21"/>
      <c r="BA98" s="21"/>
      <c r="BB98" s="21"/>
      <c r="BC98" s="21"/>
      <c r="BD98" s="21"/>
    </row>
    <row r="99" spans="1:56" ht="25.5" x14ac:dyDescent="0.25">
      <c r="A99" s="93">
        <f t="shared" si="8"/>
        <v>81</v>
      </c>
      <c r="B99" s="87" t="s">
        <v>276</v>
      </c>
      <c r="C99" s="8" t="s">
        <v>275</v>
      </c>
      <c r="D99" s="4" t="s">
        <v>234</v>
      </c>
      <c r="E99" s="4" t="s">
        <v>48</v>
      </c>
      <c r="F99" s="14" t="s">
        <v>293</v>
      </c>
      <c r="G99" s="1" t="s">
        <v>217</v>
      </c>
      <c r="H99" s="8" t="s">
        <v>292</v>
      </c>
      <c r="I99" s="94" t="s">
        <v>215</v>
      </c>
      <c r="J99" s="21" t="s">
        <v>291</v>
      </c>
      <c r="K99" s="5">
        <v>43252</v>
      </c>
      <c r="L99" s="139">
        <v>147840</v>
      </c>
      <c r="M99" s="1" t="s">
        <v>290</v>
      </c>
      <c r="N99" s="5">
        <v>43252</v>
      </c>
      <c r="O99" s="5">
        <v>43465</v>
      </c>
      <c r="P99" s="4" t="s">
        <v>42</v>
      </c>
      <c r="Q99" s="30" t="s">
        <v>39</v>
      </c>
      <c r="R99" s="6">
        <v>0</v>
      </c>
      <c r="S99" s="6">
        <v>0</v>
      </c>
      <c r="T99" s="4" t="s">
        <v>130</v>
      </c>
      <c r="U99" s="4" t="s">
        <v>39</v>
      </c>
      <c r="V99" s="4" t="s">
        <v>39</v>
      </c>
      <c r="W99" s="4" t="s">
        <v>39</v>
      </c>
      <c r="X99" s="4" t="s">
        <v>39</v>
      </c>
      <c r="Y99" s="5" t="s">
        <v>39</v>
      </c>
      <c r="Z99" s="5" t="s">
        <v>39</v>
      </c>
      <c r="AA99" s="7">
        <v>0</v>
      </c>
      <c r="AB99" s="7">
        <v>0</v>
      </c>
      <c r="AC99" s="6">
        <v>0</v>
      </c>
      <c r="AD99" s="6">
        <v>0</v>
      </c>
      <c r="AE99" s="23">
        <f t="shared" si="6"/>
        <v>147840</v>
      </c>
      <c r="AF99" s="6">
        <v>0</v>
      </c>
      <c r="AG99" s="6">
        <f>25800+25944</f>
        <v>51744</v>
      </c>
      <c r="AH99" s="13">
        <f t="shared" si="7"/>
        <v>51744</v>
      </c>
      <c r="AI99" s="31"/>
      <c r="AJ99" s="8"/>
      <c r="AK99" s="9"/>
      <c r="AL99" s="8"/>
      <c r="AM99" s="9"/>
      <c r="AN99" s="27"/>
      <c r="AO99" s="28"/>
      <c r="AP99" s="29"/>
      <c r="AQ99" s="9"/>
      <c r="AR99" s="29"/>
      <c r="AS99" s="4"/>
      <c r="AT99" s="21"/>
      <c r="AU99" s="21"/>
      <c r="AV99" s="21"/>
      <c r="AW99" s="21"/>
      <c r="AX99" s="21"/>
      <c r="AY99" s="21"/>
      <c r="AZ99" s="21"/>
      <c r="BA99" s="21"/>
      <c r="BB99" s="21"/>
      <c r="BC99" s="21"/>
      <c r="BD99" s="21"/>
    </row>
    <row r="100" spans="1:56" ht="25.5" x14ac:dyDescent="0.25">
      <c r="A100" s="93">
        <f t="shared" si="8"/>
        <v>82</v>
      </c>
      <c r="B100" s="89" t="s">
        <v>289</v>
      </c>
      <c r="C100" s="38" t="s">
        <v>288</v>
      </c>
      <c r="D100" s="4" t="s">
        <v>210</v>
      </c>
      <c r="E100" s="4" t="s">
        <v>48</v>
      </c>
      <c r="F100" s="14" t="s">
        <v>287</v>
      </c>
      <c r="G100" s="1" t="s">
        <v>282</v>
      </c>
      <c r="H100" s="8" t="s">
        <v>286</v>
      </c>
      <c r="I100" s="94" t="s">
        <v>285</v>
      </c>
      <c r="J100" s="21" t="s">
        <v>206</v>
      </c>
      <c r="K100" s="5">
        <v>43285</v>
      </c>
      <c r="L100" s="139">
        <v>96900</v>
      </c>
      <c r="M100" s="1" t="s">
        <v>284</v>
      </c>
      <c r="N100" s="5">
        <v>43285</v>
      </c>
      <c r="O100" s="5">
        <v>43465</v>
      </c>
      <c r="P100" s="4" t="s">
        <v>198</v>
      </c>
      <c r="Q100" s="36" t="s">
        <v>277</v>
      </c>
      <c r="R100" s="6">
        <v>96639.44</v>
      </c>
      <c r="S100" s="6">
        <v>260.56</v>
      </c>
      <c r="T100" s="4" t="s">
        <v>90</v>
      </c>
      <c r="U100" s="4" t="s">
        <v>39</v>
      </c>
      <c r="V100" s="4" t="s">
        <v>39</v>
      </c>
      <c r="W100" s="4" t="s">
        <v>39</v>
      </c>
      <c r="X100" s="4" t="s">
        <v>39</v>
      </c>
      <c r="Y100" s="5" t="s">
        <v>39</v>
      </c>
      <c r="Z100" s="5" t="s">
        <v>39</v>
      </c>
      <c r="AA100" s="7">
        <v>0</v>
      </c>
      <c r="AB100" s="7">
        <v>0</v>
      </c>
      <c r="AC100" s="6">
        <v>0</v>
      </c>
      <c r="AD100" s="6">
        <v>0</v>
      </c>
      <c r="AE100" s="23">
        <f t="shared" si="6"/>
        <v>96900</v>
      </c>
      <c r="AF100" s="6">
        <v>0</v>
      </c>
      <c r="AG100" s="6">
        <v>0</v>
      </c>
      <c r="AH100" s="13">
        <f t="shared" si="7"/>
        <v>0</v>
      </c>
      <c r="AI100" s="31"/>
      <c r="AJ100" s="8"/>
      <c r="AK100" s="9"/>
      <c r="AL100" s="8"/>
      <c r="AM100" s="9"/>
      <c r="AN100" s="27"/>
      <c r="AO100" s="28"/>
      <c r="AP100" s="29"/>
      <c r="AQ100" s="9"/>
      <c r="AR100" s="29"/>
      <c r="AS100" s="4"/>
      <c r="AT100" s="21"/>
      <c r="AU100" s="21"/>
      <c r="AV100" s="21"/>
      <c r="AW100" s="21"/>
      <c r="AX100" s="21"/>
      <c r="AY100" s="21"/>
      <c r="AZ100" s="21"/>
      <c r="BA100" s="21"/>
      <c r="BB100" s="21"/>
      <c r="BC100" s="21"/>
      <c r="BD100" s="21"/>
    </row>
    <row r="101" spans="1:56" ht="25.5" x14ac:dyDescent="0.25">
      <c r="A101" s="93">
        <f t="shared" si="8"/>
        <v>83</v>
      </c>
      <c r="B101" s="91"/>
      <c r="C101" s="40"/>
      <c r="D101" s="4" t="s">
        <v>210</v>
      </c>
      <c r="E101" s="4" t="s">
        <v>48</v>
      </c>
      <c r="F101" s="25" t="s">
        <v>283</v>
      </c>
      <c r="G101" s="1" t="s">
        <v>282</v>
      </c>
      <c r="H101" s="8" t="s">
        <v>281</v>
      </c>
      <c r="I101" s="94" t="s">
        <v>280</v>
      </c>
      <c r="J101" s="21" t="s">
        <v>279</v>
      </c>
      <c r="K101" s="5">
        <v>43285</v>
      </c>
      <c r="L101" s="139">
        <v>105297.99</v>
      </c>
      <c r="M101" s="1" t="s">
        <v>278</v>
      </c>
      <c r="N101" s="5">
        <v>43285</v>
      </c>
      <c r="O101" s="5">
        <v>43465</v>
      </c>
      <c r="P101" s="4" t="s">
        <v>198</v>
      </c>
      <c r="Q101" s="36" t="s">
        <v>277</v>
      </c>
      <c r="R101" s="6">
        <v>105004.11</v>
      </c>
      <c r="S101" s="6">
        <v>293.88</v>
      </c>
      <c r="T101" s="4" t="s">
        <v>90</v>
      </c>
      <c r="U101" s="4" t="s">
        <v>39</v>
      </c>
      <c r="V101" s="4" t="s">
        <v>39</v>
      </c>
      <c r="W101" s="4" t="s">
        <v>39</v>
      </c>
      <c r="X101" s="4" t="s">
        <v>39</v>
      </c>
      <c r="Y101" s="5" t="s">
        <v>39</v>
      </c>
      <c r="Z101" s="5" t="s">
        <v>39</v>
      </c>
      <c r="AA101" s="7">
        <v>0</v>
      </c>
      <c r="AB101" s="7">
        <v>0</v>
      </c>
      <c r="AC101" s="6">
        <v>0</v>
      </c>
      <c r="AD101" s="6">
        <v>0</v>
      </c>
      <c r="AE101" s="23">
        <f t="shared" si="6"/>
        <v>105297.99</v>
      </c>
      <c r="AF101" s="6">
        <v>0</v>
      </c>
      <c r="AG101" s="6">
        <v>0</v>
      </c>
      <c r="AH101" s="13">
        <f t="shared" si="7"/>
        <v>0</v>
      </c>
      <c r="AI101" s="31"/>
      <c r="AJ101" s="8"/>
      <c r="AK101" s="9"/>
      <c r="AL101" s="8"/>
      <c r="AM101" s="9"/>
      <c r="AN101" s="27"/>
      <c r="AO101" s="28"/>
      <c r="AP101" s="29"/>
      <c r="AQ101" s="9"/>
      <c r="AR101" s="29"/>
      <c r="AS101" s="4"/>
      <c r="AT101" s="21"/>
      <c r="AU101" s="21"/>
      <c r="AV101" s="21"/>
      <c r="AW101" s="21"/>
      <c r="AX101" s="21"/>
      <c r="AY101" s="21"/>
      <c r="AZ101" s="21"/>
      <c r="BA101" s="21"/>
      <c r="BB101" s="21"/>
      <c r="BC101" s="21"/>
      <c r="BD101" s="21"/>
    </row>
    <row r="102" spans="1:56" ht="25.5" x14ac:dyDescent="0.25">
      <c r="A102" s="93">
        <f t="shared" si="8"/>
        <v>84</v>
      </c>
      <c r="B102" s="87" t="s">
        <v>276</v>
      </c>
      <c r="C102" s="8" t="s">
        <v>275</v>
      </c>
      <c r="D102" s="4" t="s">
        <v>234</v>
      </c>
      <c r="E102" s="4" t="s">
        <v>48</v>
      </c>
      <c r="F102" s="14" t="s">
        <v>274</v>
      </c>
      <c r="G102" s="1" t="s">
        <v>217</v>
      </c>
      <c r="H102" s="8" t="s">
        <v>273</v>
      </c>
      <c r="I102" s="94" t="s">
        <v>272</v>
      </c>
      <c r="J102" s="21" t="s">
        <v>271</v>
      </c>
      <c r="K102" s="5">
        <v>43283</v>
      </c>
      <c r="L102" s="139">
        <v>143616</v>
      </c>
      <c r="M102" s="1" t="s">
        <v>264</v>
      </c>
      <c r="N102" s="5">
        <v>43285</v>
      </c>
      <c r="O102" s="5">
        <v>43465</v>
      </c>
      <c r="P102" s="4" t="s">
        <v>42</v>
      </c>
      <c r="Q102" s="30" t="s">
        <v>39</v>
      </c>
      <c r="R102" s="6">
        <v>0</v>
      </c>
      <c r="S102" s="6">
        <v>0</v>
      </c>
      <c r="T102" s="4" t="s">
        <v>130</v>
      </c>
      <c r="U102" s="4" t="s">
        <v>39</v>
      </c>
      <c r="V102" s="4" t="s">
        <v>39</v>
      </c>
      <c r="W102" s="4" t="s">
        <v>39</v>
      </c>
      <c r="X102" s="4" t="s">
        <v>39</v>
      </c>
      <c r="Y102" s="5" t="s">
        <v>39</v>
      </c>
      <c r="Z102" s="5" t="s">
        <v>39</v>
      </c>
      <c r="AA102" s="7">
        <v>0</v>
      </c>
      <c r="AB102" s="7">
        <v>0</v>
      </c>
      <c r="AC102" s="6">
        <v>0</v>
      </c>
      <c r="AD102" s="6">
        <v>0</v>
      </c>
      <c r="AE102" s="23">
        <f t="shared" si="6"/>
        <v>143616</v>
      </c>
      <c r="AF102" s="6">
        <v>0</v>
      </c>
      <c r="AG102" s="6">
        <f>9516.5+11342.8</f>
        <v>20859.3</v>
      </c>
      <c r="AH102" s="13">
        <f t="shared" si="7"/>
        <v>20859.3</v>
      </c>
      <c r="AI102" s="26"/>
      <c r="AJ102" s="26"/>
      <c r="AK102" s="26"/>
      <c r="AL102" s="26"/>
      <c r="AM102" s="9"/>
      <c r="AN102" s="27"/>
      <c r="AO102" s="28"/>
      <c r="AP102" s="29"/>
      <c r="AQ102" s="9"/>
      <c r="AR102" s="29"/>
      <c r="AS102" s="4"/>
      <c r="AT102" s="21"/>
      <c r="AU102" s="21"/>
      <c r="AV102" s="21"/>
      <c r="AW102" s="21"/>
      <c r="AX102" s="21"/>
      <c r="AY102" s="21"/>
      <c r="AZ102" s="21"/>
      <c r="BA102" s="21"/>
      <c r="BB102" s="21"/>
      <c r="BC102" s="21"/>
      <c r="BD102" s="21"/>
    </row>
    <row r="103" spans="1:56" ht="25.5" x14ac:dyDescent="0.25">
      <c r="A103" s="93">
        <f t="shared" si="8"/>
        <v>85</v>
      </c>
      <c r="B103" s="87" t="s">
        <v>270</v>
      </c>
      <c r="C103" s="8" t="s">
        <v>269</v>
      </c>
      <c r="D103" s="4" t="s">
        <v>234</v>
      </c>
      <c r="E103" s="4" t="s">
        <v>48</v>
      </c>
      <c r="F103" s="14" t="s">
        <v>268</v>
      </c>
      <c r="G103" s="1" t="s">
        <v>142</v>
      </c>
      <c r="H103" s="8" t="s">
        <v>267</v>
      </c>
      <c r="I103" s="94" t="s">
        <v>266</v>
      </c>
      <c r="J103" s="21" t="s">
        <v>265</v>
      </c>
      <c r="K103" s="5">
        <v>43291</v>
      </c>
      <c r="L103" s="139">
        <v>90798</v>
      </c>
      <c r="M103" s="1" t="s">
        <v>264</v>
      </c>
      <c r="N103" s="5">
        <v>43291</v>
      </c>
      <c r="O103" s="5">
        <v>43465</v>
      </c>
      <c r="P103" s="4" t="s">
        <v>42</v>
      </c>
      <c r="Q103" s="30" t="s">
        <v>39</v>
      </c>
      <c r="R103" s="6">
        <v>0</v>
      </c>
      <c r="S103" s="6">
        <v>0</v>
      </c>
      <c r="T103" s="4" t="s">
        <v>60</v>
      </c>
      <c r="U103" s="4" t="s">
        <v>39</v>
      </c>
      <c r="V103" s="4" t="s">
        <v>39</v>
      </c>
      <c r="W103" s="4" t="s">
        <v>39</v>
      </c>
      <c r="X103" s="4" t="s">
        <v>39</v>
      </c>
      <c r="Y103" s="5" t="s">
        <v>39</v>
      </c>
      <c r="Z103" s="5" t="s">
        <v>39</v>
      </c>
      <c r="AA103" s="7">
        <v>0</v>
      </c>
      <c r="AB103" s="33">
        <v>0.8579</v>
      </c>
      <c r="AC103" s="6">
        <v>0</v>
      </c>
      <c r="AD103" s="6">
        <v>77893.16</v>
      </c>
      <c r="AE103" s="23">
        <f t="shared" si="6"/>
        <v>12904.839999999997</v>
      </c>
      <c r="AF103" s="6">
        <v>0</v>
      </c>
      <c r="AG103" s="6">
        <v>9633.8799999999992</v>
      </c>
      <c r="AH103" s="13">
        <f t="shared" si="7"/>
        <v>9633.8799999999992</v>
      </c>
      <c r="AI103" s="31" t="s">
        <v>263</v>
      </c>
      <c r="AJ103" s="8" t="s">
        <v>261</v>
      </c>
      <c r="AK103" s="9" t="s">
        <v>262</v>
      </c>
      <c r="AL103" s="8" t="s">
        <v>261</v>
      </c>
      <c r="AM103" s="9"/>
      <c r="AN103" s="27"/>
      <c r="AO103" s="28"/>
      <c r="AP103" s="29"/>
      <c r="AQ103" s="9"/>
      <c r="AR103" s="29"/>
      <c r="AS103" s="4"/>
      <c r="AT103" s="21"/>
      <c r="AU103" s="21"/>
      <c r="AV103" s="21"/>
      <c r="AW103" s="21"/>
      <c r="AX103" s="21"/>
      <c r="AY103" s="21"/>
      <c r="AZ103" s="21"/>
      <c r="BA103" s="21"/>
      <c r="BB103" s="21"/>
      <c r="BC103" s="21"/>
      <c r="BD103" s="21"/>
    </row>
    <row r="104" spans="1:56" ht="51" x14ac:dyDescent="0.25">
      <c r="A104" s="93">
        <f t="shared" si="8"/>
        <v>86</v>
      </c>
      <c r="B104" s="87" t="s">
        <v>260</v>
      </c>
      <c r="C104" s="8" t="s">
        <v>259</v>
      </c>
      <c r="D104" s="4" t="s">
        <v>210</v>
      </c>
      <c r="E104" s="4" t="s">
        <v>48</v>
      </c>
      <c r="F104" s="25" t="s">
        <v>258</v>
      </c>
      <c r="G104" s="1" t="s">
        <v>257</v>
      </c>
      <c r="H104" s="8" t="s">
        <v>256</v>
      </c>
      <c r="I104" s="94" t="s">
        <v>255</v>
      </c>
      <c r="J104" s="21" t="s">
        <v>254</v>
      </c>
      <c r="K104" s="5">
        <v>43299</v>
      </c>
      <c r="L104" s="139">
        <v>45000</v>
      </c>
      <c r="M104" s="1" t="s">
        <v>253</v>
      </c>
      <c r="N104" s="5">
        <v>43299</v>
      </c>
      <c r="O104" s="5">
        <v>43465</v>
      </c>
      <c r="P104" s="4" t="s">
        <v>198</v>
      </c>
      <c r="Q104" s="36" t="s">
        <v>881</v>
      </c>
      <c r="R104" s="6">
        <v>44904.93</v>
      </c>
      <c r="S104" s="6">
        <v>95.07</v>
      </c>
      <c r="T104" s="4" t="s">
        <v>90</v>
      </c>
      <c r="U104" s="4" t="s">
        <v>39</v>
      </c>
      <c r="V104" s="4" t="s">
        <v>39</v>
      </c>
      <c r="W104" s="4" t="s">
        <v>39</v>
      </c>
      <c r="X104" s="4" t="s">
        <v>39</v>
      </c>
      <c r="Y104" s="5" t="s">
        <v>39</v>
      </c>
      <c r="Z104" s="5" t="s">
        <v>39</v>
      </c>
      <c r="AA104" s="7">
        <v>0</v>
      </c>
      <c r="AB104" s="7">
        <v>0</v>
      </c>
      <c r="AC104" s="6">
        <v>0</v>
      </c>
      <c r="AD104" s="6">
        <v>0</v>
      </c>
      <c r="AE104" s="23">
        <f t="shared" si="6"/>
        <v>45000</v>
      </c>
      <c r="AF104" s="6">
        <v>0</v>
      </c>
      <c r="AG104" s="6">
        <v>0</v>
      </c>
      <c r="AH104" s="13">
        <f t="shared" si="7"/>
        <v>0</v>
      </c>
      <c r="AI104" s="31"/>
      <c r="AJ104" s="8"/>
      <c r="AK104" s="9"/>
      <c r="AL104" s="8"/>
      <c r="AM104" s="9"/>
      <c r="AN104" s="27"/>
      <c r="AO104" s="28"/>
      <c r="AP104" s="29"/>
      <c r="AQ104" s="9"/>
      <c r="AR104" s="29"/>
      <c r="AS104" s="4"/>
      <c r="AT104" s="21"/>
      <c r="AU104" s="21"/>
      <c r="AV104" s="21"/>
      <c r="AW104" s="21"/>
      <c r="AX104" s="21"/>
      <c r="AY104" s="21"/>
      <c r="AZ104" s="21"/>
      <c r="BA104" s="21"/>
      <c r="BB104" s="21"/>
      <c r="BC104" s="21"/>
      <c r="BD104" s="21"/>
    </row>
    <row r="105" spans="1:56" ht="51" x14ac:dyDescent="0.25">
      <c r="A105" s="93">
        <f t="shared" si="8"/>
        <v>87</v>
      </c>
      <c r="B105" s="87" t="s">
        <v>252</v>
      </c>
      <c r="C105" s="8" t="s">
        <v>251</v>
      </c>
      <c r="D105" s="4" t="s">
        <v>210</v>
      </c>
      <c r="E105" s="4" t="s">
        <v>48</v>
      </c>
      <c r="F105" s="25" t="s">
        <v>250</v>
      </c>
      <c r="G105" s="1" t="s">
        <v>249</v>
      </c>
      <c r="H105" s="8" t="s">
        <v>248</v>
      </c>
      <c r="I105" s="94" t="s">
        <v>247</v>
      </c>
      <c r="J105" s="21" t="s">
        <v>246</v>
      </c>
      <c r="K105" s="5">
        <v>43299</v>
      </c>
      <c r="L105" s="139">
        <v>78740</v>
      </c>
      <c r="M105" s="1" t="s">
        <v>108</v>
      </c>
      <c r="N105" s="5">
        <v>43299</v>
      </c>
      <c r="O105" s="5">
        <v>43465</v>
      </c>
      <c r="P105" s="4" t="s">
        <v>198</v>
      </c>
      <c r="Q105" s="36" t="s">
        <v>882</v>
      </c>
      <c r="R105" s="6">
        <v>78740</v>
      </c>
      <c r="S105" s="6">
        <v>0</v>
      </c>
      <c r="T105" s="4" t="s">
        <v>90</v>
      </c>
      <c r="U105" s="4" t="s">
        <v>39</v>
      </c>
      <c r="V105" s="4" t="s">
        <v>39</v>
      </c>
      <c r="W105" s="4" t="s">
        <v>39</v>
      </c>
      <c r="X105" s="4" t="s">
        <v>39</v>
      </c>
      <c r="Y105" s="5" t="s">
        <v>39</v>
      </c>
      <c r="Z105" s="5" t="s">
        <v>39</v>
      </c>
      <c r="AA105" s="7">
        <v>0</v>
      </c>
      <c r="AB105" s="7">
        <v>0</v>
      </c>
      <c r="AC105" s="6">
        <v>0</v>
      </c>
      <c r="AD105" s="6">
        <v>0</v>
      </c>
      <c r="AE105" s="23">
        <f t="shared" si="6"/>
        <v>78740</v>
      </c>
      <c r="AF105" s="6">
        <v>0</v>
      </c>
      <c r="AG105" s="6">
        <v>0</v>
      </c>
      <c r="AH105" s="13">
        <f t="shared" si="7"/>
        <v>0</v>
      </c>
      <c r="AI105" s="31"/>
      <c r="AJ105" s="8"/>
      <c r="AK105" s="9"/>
      <c r="AL105" s="8"/>
      <c r="AM105" s="9"/>
      <c r="AN105" s="27"/>
      <c r="AO105" s="28"/>
      <c r="AP105" s="29"/>
      <c r="AQ105" s="9"/>
      <c r="AR105" s="29"/>
      <c r="AS105" s="4"/>
      <c r="AT105" s="21"/>
      <c r="AU105" s="21"/>
      <c r="AV105" s="21"/>
      <c r="AW105" s="21"/>
      <c r="AX105" s="21"/>
      <c r="AY105" s="21"/>
      <c r="AZ105" s="21"/>
      <c r="BA105" s="21"/>
      <c r="BB105" s="21"/>
      <c r="BC105" s="21"/>
      <c r="BD105" s="21"/>
    </row>
    <row r="106" spans="1:56" ht="38.25" x14ac:dyDescent="0.25">
      <c r="A106" s="93">
        <f t="shared" si="8"/>
        <v>88</v>
      </c>
      <c r="B106" s="87" t="s">
        <v>245</v>
      </c>
      <c r="C106" s="8" t="s">
        <v>244</v>
      </c>
      <c r="D106" s="4" t="s">
        <v>234</v>
      </c>
      <c r="E106" s="4" t="s">
        <v>48</v>
      </c>
      <c r="F106" s="14" t="s">
        <v>243</v>
      </c>
      <c r="G106" s="1" t="s">
        <v>242</v>
      </c>
      <c r="H106" s="8" t="s">
        <v>241</v>
      </c>
      <c r="I106" s="94" t="s">
        <v>240</v>
      </c>
      <c r="J106" s="21" t="s">
        <v>239</v>
      </c>
      <c r="K106" s="5">
        <v>43313</v>
      </c>
      <c r="L106" s="139">
        <v>840735</v>
      </c>
      <c r="M106" s="1" t="s">
        <v>238</v>
      </c>
      <c r="N106" s="5">
        <v>43313</v>
      </c>
      <c r="O106" s="5">
        <v>43465</v>
      </c>
      <c r="P106" s="4" t="s">
        <v>42</v>
      </c>
      <c r="Q106" s="30" t="s">
        <v>39</v>
      </c>
      <c r="R106" s="6">
        <v>0</v>
      </c>
      <c r="S106" s="6">
        <v>0</v>
      </c>
      <c r="T106" s="4" t="s">
        <v>237</v>
      </c>
      <c r="U106" s="4" t="s">
        <v>39</v>
      </c>
      <c r="V106" s="4" t="s">
        <v>39</v>
      </c>
      <c r="W106" s="4" t="s">
        <v>39</v>
      </c>
      <c r="X106" s="4" t="s">
        <v>39</v>
      </c>
      <c r="Y106" s="5" t="s">
        <v>39</v>
      </c>
      <c r="Z106" s="5" t="s">
        <v>39</v>
      </c>
      <c r="AA106" s="7">
        <v>0</v>
      </c>
      <c r="AB106" s="7">
        <v>0</v>
      </c>
      <c r="AC106" s="6">
        <v>0</v>
      </c>
      <c r="AD106" s="6">
        <v>0</v>
      </c>
      <c r="AE106" s="23">
        <f t="shared" ref="AE106:AE137" si="9">(L106+AC106)-AD106</f>
        <v>840735</v>
      </c>
      <c r="AF106" s="6">
        <v>0</v>
      </c>
      <c r="AG106" s="6">
        <v>70100</v>
      </c>
      <c r="AH106" s="13">
        <f t="shared" ref="AH106:AH137" si="10">AF106+AG106</f>
        <v>70100</v>
      </c>
      <c r="AI106" s="31"/>
      <c r="AJ106" s="8"/>
      <c r="AK106" s="9"/>
      <c r="AL106" s="8"/>
      <c r="AM106" s="9"/>
      <c r="AN106" s="27"/>
      <c r="AO106" s="28"/>
      <c r="AP106" s="29"/>
      <c r="AQ106" s="9"/>
      <c r="AR106" s="29"/>
      <c r="AS106" s="4"/>
      <c r="AT106" s="21"/>
      <c r="AU106" s="21"/>
      <c r="AV106" s="21"/>
      <c r="AW106" s="21"/>
      <c r="AX106" s="21"/>
      <c r="AY106" s="21"/>
      <c r="AZ106" s="21"/>
      <c r="BA106" s="21"/>
      <c r="BB106" s="21"/>
      <c r="BC106" s="21"/>
      <c r="BD106" s="21"/>
    </row>
    <row r="107" spans="1:56" ht="25.5" x14ac:dyDescent="0.25">
      <c r="A107" s="93">
        <f t="shared" si="8"/>
        <v>89</v>
      </c>
      <c r="B107" s="87" t="s">
        <v>236</v>
      </c>
      <c r="C107" s="8" t="s">
        <v>235</v>
      </c>
      <c r="D107" s="4" t="s">
        <v>234</v>
      </c>
      <c r="E107" s="4" t="s">
        <v>48</v>
      </c>
      <c r="F107" s="14" t="s">
        <v>233</v>
      </c>
      <c r="G107" s="1" t="s">
        <v>232</v>
      </c>
      <c r="H107" s="8" t="s">
        <v>231</v>
      </c>
      <c r="I107" s="94" t="s">
        <v>230</v>
      </c>
      <c r="J107" s="21" t="s">
        <v>229</v>
      </c>
      <c r="K107" s="5">
        <v>43315</v>
      </c>
      <c r="L107" s="139">
        <v>131520</v>
      </c>
      <c r="M107" s="1" t="s">
        <v>228</v>
      </c>
      <c r="N107" s="5">
        <v>43315</v>
      </c>
      <c r="O107" s="5">
        <v>43465</v>
      </c>
      <c r="P107" s="4" t="s">
        <v>42</v>
      </c>
      <c r="Q107" s="30" t="s">
        <v>39</v>
      </c>
      <c r="R107" s="6">
        <v>0</v>
      </c>
      <c r="S107" s="6">
        <v>0</v>
      </c>
      <c r="T107" s="4" t="s">
        <v>60</v>
      </c>
      <c r="U107" s="4" t="s">
        <v>39</v>
      </c>
      <c r="V107" s="4" t="s">
        <v>39</v>
      </c>
      <c r="W107" s="4" t="s">
        <v>39</v>
      </c>
      <c r="X107" s="4" t="s">
        <v>39</v>
      </c>
      <c r="Y107" s="5" t="s">
        <v>39</v>
      </c>
      <c r="Z107" s="5" t="s">
        <v>39</v>
      </c>
      <c r="AA107" s="7">
        <v>0</v>
      </c>
      <c r="AB107" s="7">
        <v>0</v>
      </c>
      <c r="AC107" s="6">
        <v>0</v>
      </c>
      <c r="AD107" s="6">
        <v>0</v>
      </c>
      <c r="AE107" s="23">
        <f t="shared" si="9"/>
        <v>131520</v>
      </c>
      <c r="AF107" s="6">
        <v>0</v>
      </c>
      <c r="AG107" s="6">
        <v>0</v>
      </c>
      <c r="AH107" s="13">
        <f t="shared" si="10"/>
        <v>0</v>
      </c>
      <c r="AI107" s="31" t="s">
        <v>227</v>
      </c>
      <c r="AJ107" s="8" t="s">
        <v>225</v>
      </c>
      <c r="AK107" s="9" t="s">
        <v>226</v>
      </c>
      <c r="AL107" s="8" t="s">
        <v>225</v>
      </c>
      <c r="AM107" s="9"/>
      <c r="AN107" s="27"/>
      <c r="AO107" s="28"/>
      <c r="AP107" s="29"/>
      <c r="AQ107" s="9"/>
      <c r="AR107" s="29"/>
      <c r="AS107" s="4"/>
      <c r="AT107" s="21"/>
      <c r="AU107" s="21"/>
      <c r="AV107" s="21"/>
      <c r="AW107" s="21"/>
      <c r="AX107" s="21"/>
      <c r="AY107" s="21"/>
      <c r="AZ107" s="21"/>
      <c r="BA107" s="21"/>
      <c r="BB107" s="21"/>
      <c r="BC107" s="21"/>
      <c r="BD107" s="4" t="s">
        <v>224</v>
      </c>
    </row>
    <row r="108" spans="1:56" ht="25.5" x14ac:dyDescent="0.25">
      <c r="A108" s="93">
        <f t="shared" si="8"/>
        <v>90</v>
      </c>
      <c r="B108" s="87" t="s">
        <v>221</v>
      </c>
      <c r="C108" s="8" t="s">
        <v>220</v>
      </c>
      <c r="D108" s="4" t="s">
        <v>219</v>
      </c>
      <c r="E108" s="4" t="s">
        <v>48</v>
      </c>
      <c r="F108" s="14" t="s">
        <v>223</v>
      </c>
      <c r="G108" s="1" t="s">
        <v>217</v>
      </c>
      <c r="H108" s="8" t="s">
        <v>222</v>
      </c>
      <c r="I108" s="94" t="s">
        <v>215</v>
      </c>
      <c r="J108" s="21" t="s">
        <v>214</v>
      </c>
      <c r="K108" s="5">
        <v>43343</v>
      </c>
      <c r="L108" s="139">
        <v>10000</v>
      </c>
      <c r="M108" s="1" t="s">
        <v>213</v>
      </c>
      <c r="N108" s="5">
        <v>43343</v>
      </c>
      <c r="O108" s="5">
        <v>43402</v>
      </c>
      <c r="P108" s="4" t="s">
        <v>42</v>
      </c>
      <c r="Q108" s="30" t="s">
        <v>39</v>
      </c>
      <c r="R108" s="6">
        <v>10000</v>
      </c>
      <c r="S108" s="6">
        <v>0</v>
      </c>
      <c r="T108" s="4" t="s">
        <v>130</v>
      </c>
      <c r="U108" s="4" t="s">
        <v>39</v>
      </c>
      <c r="V108" s="4" t="s">
        <v>39</v>
      </c>
      <c r="W108" s="4" t="s">
        <v>39</v>
      </c>
      <c r="X108" s="4" t="s">
        <v>39</v>
      </c>
      <c r="Y108" s="5" t="s">
        <v>39</v>
      </c>
      <c r="Z108" s="5" t="s">
        <v>39</v>
      </c>
      <c r="AA108" s="7">
        <v>0</v>
      </c>
      <c r="AB108" s="7">
        <v>0</v>
      </c>
      <c r="AC108" s="6">
        <v>0</v>
      </c>
      <c r="AD108" s="6">
        <v>0</v>
      </c>
      <c r="AE108" s="23">
        <f t="shared" si="9"/>
        <v>10000</v>
      </c>
      <c r="AF108" s="6">
        <v>0</v>
      </c>
      <c r="AG108" s="6">
        <v>0</v>
      </c>
      <c r="AH108" s="13">
        <f t="shared" si="10"/>
        <v>0</v>
      </c>
      <c r="AI108" s="31"/>
      <c r="AJ108" s="8"/>
      <c r="AK108" s="9"/>
      <c r="AL108" s="8"/>
      <c r="AM108" s="9"/>
      <c r="AN108" s="27"/>
      <c r="AO108" s="28"/>
      <c r="AP108" s="29"/>
      <c r="AQ108" s="9"/>
      <c r="AR108" s="29"/>
      <c r="AS108" s="4"/>
      <c r="AT108" s="21"/>
      <c r="AU108" s="21"/>
      <c r="AV108" s="21"/>
      <c r="AW108" s="21"/>
      <c r="AX108" s="21"/>
      <c r="AY108" s="21"/>
      <c r="AZ108" s="21"/>
      <c r="BA108" s="21"/>
      <c r="BB108" s="21"/>
      <c r="BC108" s="21"/>
      <c r="BD108" s="4"/>
    </row>
    <row r="109" spans="1:56" ht="25.5" x14ac:dyDescent="0.25">
      <c r="A109" s="93">
        <f t="shared" si="8"/>
        <v>91</v>
      </c>
      <c r="B109" s="87" t="s">
        <v>221</v>
      </c>
      <c r="C109" s="8" t="s">
        <v>220</v>
      </c>
      <c r="D109" s="4" t="s">
        <v>219</v>
      </c>
      <c r="E109" s="4" t="s">
        <v>48</v>
      </c>
      <c r="F109" s="14" t="s">
        <v>218</v>
      </c>
      <c r="G109" s="1" t="s">
        <v>217</v>
      </c>
      <c r="H109" s="8" t="s">
        <v>216</v>
      </c>
      <c r="I109" s="94" t="s">
        <v>215</v>
      </c>
      <c r="J109" s="21" t="s">
        <v>214</v>
      </c>
      <c r="K109" s="5">
        <v>43343</v>
      </c>
      <c r="L109" s="139">
        <v>20000</v>
      </c>
      <c r="M109" s="1" t="s">
        <v>213</v>
      </c>
      <c r="N109" s="5">
        <v>43343</v>
      </c>
      <c r="O109" s="5">
        <v>43465</v>
      </c>
      <c r="P109" s="4" t="s">
        <v>42</v>
      </c>
      <c r="Q109" s="30" t="s">
        <v>39</v>
      </c>
      <c r="R109" s="6">
        <v>20000</v>
      </c>
      <c r="S109" s="6">
        <v>0</v>
      </c>
      <c r="T109" s="4" t="s">
        <v>130</v>
      </c>
      <c r="U109" s="4" t="s">
        <v>39</v>
      </c>
      <c r="V109" s="4" t="s">
        <v>39</v>
      </c>
      <c r="W109" s="4" t="s">
        <v>39</v>
      </c>
      <c r="X109" s="4" t="s">
        <v>39</v>
      </c>
      <c r="Y109" s="5" t="s">
        <v>39</v>
      </c>
      <c r="Z109" s="5" t="s">
        <v>39</v>
      </c>
      <c r="AA109" s="7">
        <v>0</v>
      </c>
      <c r="AB109" s="7">
        <v>0</v>
      </c>
      <c r="AC109" s="6">
        <v>0</v>
      </c>
      <c r="AD109" s="6">
        <v>0</v>
      </c>
      <c r="AE109" s="23">
        <f t="shared" si="9"/>
        <v>20000</v>
      </c>
      <c r="AF109" s="6">
        <v>0</v>
      </c>
      <c r="AG109" s="6">
        <v>0</v>
      </c>
      <c r="AH109" s="13">
        <f t="shared" si="10"/>
        <v>0</v>
      </c>
      <c r="AI109" s="31"/>
      <c r="AJ109" s="8"/>
      <c r="AK109" s="9"/>
      <c r="AL109" s="8"/>
      <c r="AM109" s="9"/>
      <c r="AN109" s="27"/>
      <c r="AO109" s="28"/>
      <c r="AP109" s="29"/>
      <c r="AQ109" s="9"/>
      <c r="AR109" s="29"/>
      <c r="AS109" s="4"/>
      <c r="AT109" s="21"/>
      <c r="AU109" s="21"/>
      <c r="AV109" s="21"/>
      <c r="AW109" s="21"/>
      <c r="AX109" s="21"/>
      <c r="AY109" s="21"/>
      <c r="AZ109" s="21"/>
      <c r="BA109" s="21"/>
      <c r="BB109" s="21"/>
      <c r="BC109" s="21"/>
      <c r="BD109" s="4"/>
    </row>
    <row r="110" spans="1:56" ht="25.5" x14ac:dyDescent="0.25">
      <c r="A110" s="93">
        <f t="shared" si="8"/>
        <v>92</v>
      </c>
      <c r="B110" s="89" t="s">
        <v>212</v>
      </c>
      <c r="C110" s="38" t="s">
        <v>211</v>
      </c>
      <c r="D110" s="4" t="s">
        <v>210</v>
      </c>
      <c r="E110" s="4" t="s">
        <v>48</v>
      </c>
      <c r="F110" s="14" t="s">
        <v>209</v>
      </c>
      <c r="G110" s="1" t="s">
        <v>202</v>
      </c>
      <c r="H110" s="8" t="s">
        <v>208</v>
      </c>
      <c r="I110" s="94" t="s">
        <v>207</v>
      </c>
      <c r="J110" s="21" t="s">
        <v>206</v>
      </c>
      <c r="K110" s="5">
        <v>43369</v>
      </c>
      <c r="L110" s="139">
        <v>432000</v>
      </c>
      <c r="M110" s="1" t="s">
        <v>205</v>
      </c>
      <c r="N110" s="5">
        <v>43369</v>
      </c>
      <c r="O110" s="5">
        <v>43465</v>
      </c>
      <c r="P110" s="4" t="s">
        <v>198</v>
      </c>
      <c r="Q110" s="36" t="s">
        <v>883</v>
      </c>
      <c r="R110" s="6">
        <v>430100</v>
      </c>
      <c r="S110" s="6">
        <v>1900</v>
      </c>
      <c r="T110" s="4" t="s">
        <v>90</v>
      </c>
      <c r="U110" s="4" t="s">
        <v>39</v>
      </c>
      <c r="V110" s="4" t="s">
        <v>39</v>
      </c>
      <c r="W110" s="4" t="s">
        <v>39</v>
      </c>
      <c r="X110" s="4" t="s">
        <v>39</v>
      </c>
      <c r="Y110" s="5" t="s">
        <v>39</v>
      </c>
      <c r="Z110" s="5" t="s">
        <v>39</v>
      </c>
      <c r="AA110" s="7">
        <v>0</v>
      </c>
      <c r="AB110" s="7">
        <v>0</v>
      </c>
      <c r="AC110" s="6">
        <v>0</v>
      </c>
      <c r="AD110" s="6">
        <v>0</v>
      </c>
      <c r="AE110" s="23">
        <f t="shared" si="9"/>
        <v>432000</v>
      </c>
      <c r="AF110" s="6">
        <v>0</v>
      </c>
      <c r="AG110" s="6">
        <v>0</v>
      </c>
      <c r="AH110" s="13">
        <f t="shared" si="10"/>
        <v>0</v>
      </c>
      <c r="AI110" s="31"/>
      <c r="AJ110" s="8"/>
      <c r="AK110" s="9"/>
      <c r="AL110" s="8"/>
      <c r="AM110" s="9"/>
      <c r="AN110" s="27"/>
      <c r="AO110" s="28"/>
      <c r="AP110" s="29"/>
      <c r="AQ110" s="9"/>
      <c r="AR110" s="29"/>
      <c r="AS110" s="4"/>
      <c r="AT110" s="21"/>
      <c r="AU110" s="21"/>
      <c r="AV110" s="21"/>
      <c r="AW110" s="21"/>
      <c r="AX110" s="21"/>
      <c r="AY110" s="21"/>
      <c r="AZ110" s="21"/>
      <c r="BA110" s="21"/>
      <c r="BB110" s="21"/>
      <c r="BC110" s="21"/>
      <c r="BD110" s="4"/>
    </row>
    <row r="111" spans="1:56" ht="25.5" x14ac:dyDescent="0.25">
      <c r="A111" s="93">
        <f t="shared" si="8"/>
        <v>93</v>
      </c>
      <c r="B111" s="91"/>
      <c r="C111" s="40"/>
      <c r="D111" s="4" t="s">
        <v>204</v>
      </c>
      <c r="E111" s="4" t="s">
        <v>48</v>
      </c>
      <c r="F111" s="14" t="s">
        <v>203</v>
      </c>
      <c r="G111" s="1" t="s">
        <v>202</v>
      </c>
      <c r="H111" s="8" t="s">
        <v>201</v>
      </c>
      <c r="I111" s="94" t="s">
        <v>200</v>
      </c>
      <c r="J111" s="21" t="s">
        <v>199</v>
      </c>
      <c r="K111" s="5">
        <v>43369</v>
      </c>
      <c r="L111" s="139">
        <v>15000</v>
      </c>
      <c r="M111" s="1"/>
      <c r="N111" s="5">
        <v>43004</v>
      </c>
      <c r="O111" s="5">
        <v>43465</v>
      </c>
      <c r="P111" s="4" t="s">
        <v>198</v>
      </c>
      <c r="Q111" s="36" t="s">
        <v>883</v>
      </c>
      <c r="R111" s="6">
        <v>14900</v>
      </c>
      <c r="S111" s="6">
        <v>100</v>
      </c>
      <c r="T111" s="4" t="s">
        <v>90</v>
      </c>
      <c r="U111" s="4" t="s">
        <v>39</v>
      </c>
      <c r="V111" s="4" t="s">
        <v>39</v>
      </c>
      <c r="W111" s="4" t="s">
        <v>39</v>
      </c>
      <c r="X111" s="4" t="s">
        <v>39</v>
      </c>
      <c r="Y111" s="5" t="s">
        <v>39</v>
      </c>
      <c r="Z111" s="5" t="s">
        <v>39</v>
      </c>
      <c r="AA111" s="7">
        <v>0</v>
      </c>
      <c r="AB111" s="7">
        <v>0</v>
      </c>
      <c r="AC111" s="6">
        <v>0</v>
      </c>
      <c r="AD111" s="6">
        <v>0</v>
      </c>
      <c r="AE111" s="23">
        <f t="shared" si="9"/>
        <v>15000</v>
      </c>
      <c r="AF111" s="6">
        <v>0</v>
      </c>
      <c r="AG111" s="6">
        <v>0</v>
      </c>
      <c r="AH111" s="13">
        <f t="shared" si="10"/>
        <v>0</v>
      </c>
      <c r="AI111" s="31"/>
      <c r="AJ111" s="8"/>
      <c r="AK111" s="9"/>
      <c r="AL111" s="8"/>
      <c r="AM111" s="9"/>
      <c r="AN111" s="27"/>
      <c r="AO111" s="28"/>
      <c r="AP111" s="29"/>
      <c r="AQ111" s="9"/>
      <c r="AR111" s="29"/>
      <c r="AS111" s="4"/>
      <c r="AT111" s="21"/>
      <c r="AU111" s="21"/>
      <c r="AV111" s="21"/>
      <c r="AW111" s="21"/>
      <c r="AX111" s="21"/>
      <c r="AY111" s="21"/>
      <c r="AZ111" s="21"/>
      <c r="BA111" s="21"/>
      <c r="BB111" s="21"/>
      <c r="BC111" s="21"/>
      <c r="BD111" s="4"/>
    </row>
    <row r="112" spans="1:56" ht="38.25" x14ac:dyDescent="0.25">
      <c r="A112" s="93">
        <f t="shared" si="8"/>
        <v>94</v>
      </c>
      <c r="B112" s="87" t="s">
        <v>197</v>
      </c>
      <c r="C112" s="4" t="s">
        <v>197</v>
      </c>
      <c r="D112" s="4" t="s">
        <v>66</v>
      </c>
      <c r="E112" s="4" t="s">
        <v>48</v>
      </c>
      <c r="F112" s="14" t="s">
        <v>196</v>
      </c>
      <c r="G112" s="1" t="s">
        <v>192</v>
      </c>
      <c r="H112" s="4" t="s">
        <v>195</v>
      </c>
      <c r="I112" s="94" t="s">
        <v>194</v>
      </c>
      <c r="J112" s="21" t="s">
        <v>193</v>
      </c>
      <c r="K112" s="5">
        <v>43117</v>
      </c>
      <c r="L112" s="139">
        <v>7420</v>
      </c>
      <c r="M112" s="1" t="s">
        <v>192</v>
      </c>
      <c r="N112" s="5">
        <v>43117</v>
      </c>
      <c r="O112" s="5">
        <v>43464</v>
      </c>
      <c r="P112" s="4" t="s">
        <v>42</v>
      </c>
      <c r="Q112" s="30" t="s">
        <v>39</v>
      </c>
      <c r="R112" s="6">
        <v>0</v>
      </c>
      <c r="S112" s="6">
        <v>0</v>
      </c>
      <c r="T112" s="4" t="s">
        <v>60</v>
      </c>
      <c r="U112" s="4" t="s">
        <v>39</v>
      </c>
      <c r="V112" s="4" t="s">
        <v>39</v>
      </c>
      <c r="W112" s="4" t="s">
        <v>39</v>
      </c>
      <c r="X112" s="4" t="s">
        <v>39</v>
      </c>
      <c r="Y112" s="5" t="s">
        <v>39</v>
      </c>
      <c r="Z112" s="5" t="s">
        <v>39</v>
      </c>
      <c r="AA112" s="7">
        <v>0</v>
      </c>
      <c r="AB112" s="7">
        <v>0</v>
      </c>
      <c r="AC112" s="6">
        <v>0</v>
      </c>
      <c r="AD112" s="6">
        <v>0</v>
      </c>
      <c r="AE112" s="23">
        <f t="shared" si="9"/>
        <v>7420</v>
      </c>
      <c r="AF112" s="6">
        <v>0</v>
      </c>
      <c r="AG112" s="6">
        <f>7420+27441.2</f>
        <v>34861.199999999997</v>
      </c>
      <c r="AH112" s="13">
        <f t="shared" si="10"/>
        <v>34861.199999999997</v>
      </c>
      <c r="AI112" s="8" t="s">
        <v>39</v>
      </c>
      <c r="AJ112" s="8" t="s">
        <v>39</v>
      </c>
      <c r="AK112" s="8" t="s">
        <v>39</v>
      </c>
      <c r="AL112" s="8" t="s">
        <v>39</v>
      </c>
      <c r="AM112" s="8" t="s">
        <v>39</v>
      </c>
      <c r="AN112" s="27"/>
      <c r="AO112" s="28"/>
      <c r="AP112" s="29"/>
      <c r="AQ112" s="9"/>
      <c r="AR112" s="29"/>
      <c r="AS112" s="4"/>
      <c r="AT112" s="21"/>
      <c r="AU112" s="21"/>
      <c r="AV112" s="21"/>
      <c r="AW112" s="21"/>
      <c r="AX112" s="21"/>
      <c r="AY112" s="21"/>
      <c r="AZ112" s="21"/>
      <c r="BA112" s="21"/>
      <c r="BB112" s="21"/>
      <c r="BC112" s="21"/>
      <c r="BD112" s="21"/>
    </row>
    <row r="113" spans="1:56" ht="63.75" x14ac:dyDescent="0.25">
      <c r="A113" s="93">
        <f t="shared" si="8"/>
        <v>95</v>
      </c>
      <c r="B113" s="87" t="s">
        <v>191</v>
      </c>
      <c r="C113" s="4" t="s">
        <v>191</v>
      </c>
      <c r="D113" s="4" t="s">
        <v>66</v>
      </c>
      <c r="E113" s="4" t="s">
        <v>48</v>
      </c>
      <c r="F113" s="14" t="s">
        <v>190</v>
      </c>
      <c r="G113" s="1" t="s">
        <v>186</v>
      </c>
      <c r="H113" s="4" t="s">
        <v>189</v>
      </c>
      <c r="I113" s="94" t="s">
        <v>188</v>
      </c>
      <c r="J113" s="21" t="s">
        <v>187</v>
      </c>
      <c r="K113" s="5">
        <v>43124</v>
      </c>
      <c r="L113" s="139">
        <v>7785</v>
      </c>
      <c r="M113" s="1" t="s">
        <v>186</v>
      </c>
      <c r="N113" s="5">
        <v>43124</v>
      </c>
      <c r="O113" s="5">
        <v>43464</v>
      </c>
      <c r="P113" s="4" t="s">
        <v>42</v>
      </c>
      <c r="Q113" s="30" t="s">
        <v>39</v>
      </c>
      <c r="R113" s="6">
        <v>0</v>
      </c>
      <c r="S113" s="6">
        <v>0</v>
      </c>
      <c r="T113" s="4" t="s">
        <v>185</v>
      </c>
      <c r="U113" s="4" t="s">
        <v>39</v>
      </c>
      <c r="V113" s="4" t="s">
        <v>39</v>
      </c>
      <c r="W113" s="4" t="s">
        <v>39</v>
      </c>
      <c r="X113" s="4" t="s">
        <v>39</v>
      </c>
      <c r="Y113" s="5" t="s">
        <v>39</v>
      </c>
      <c r="Z113" s="5" t="s">
        <v>39</v>
      </c>
      <c r="AA113" s="7">
        <v>0</v>
      </c>
      <c r="AB113" s="7">
        <v>0</v>
      </c>
      <c r="AC113" s="6">
        <v>0</v>
      </c>
      <c r="AD113" s="6">
        <v>0</v>
      </c>
      <c r="AE113" s="23">
        <f t="shared" si="9"/>
        <v>7785</v>
      </c>
      <c r="AF113" s="6">
        <v>0</v>
      </c>
      <c r="AG113" s="6">
        <v>0</v>
      </c>
      <c r="AH113" s="13">
        <f t="shared" si="10"/>
        <v>0</v>
      </c>
      <c r="AI113" s="8" t="s">
        <v>39</v>
      </c>
      <c r="AJ113" s="8" t="s">
        <v>39</v>
      </c>
      <c r="AK113" s="8" t="s">
        <v>39</v>
      </c>
      <c r="AL113" s="8" t="s">
        <v>39</v>
      </c>
      <c r="AM113" s="8" t="s">
        <v>39</v>
      </c>
      <c r="AN113" s="27"/>
      <c r="AO113" s="28"/>
      <c r="AP113" s="29"/>
      <c r="AQ113" s="9"/>
      <c r="AR113" s="29"/>
      <c r="AS113" s="4"/>
      <c r="AT113" s="21"/>
      <c r="AU113" s="21"/>
      <c r="AV113" s="21"/>
      <c r="AW113" s="21"/>
      <c r="AX113" s="21"/>
      <c r="AY113" s="21"/>
      <c r="AZ113" s="21"/>
      <c r="BA113" s="21"/>
      <c r="BB113" s="21"/>
      <c r="BC113" s="21"/>
      <c r="BD113" s="21"/>
    </row>
    <row r="114" spans="1:56" ht="63.75" x14ac:dyDescent="0.25">
      <c r="A114" s="93">
        <f t="shared" si="8"/>
        <v>96</v>
      </c>
      <c r="B114" s="87" t="s">
        <v>184</v>
      </c>
      <c r="C114" s="4" t="s">
        <v>184</v>
      </c>
      <c r="D114" s="4" t="s">
        <v>66</v>
      </c>
      <c r="E114" s="4" t="s">
        <v>48</v>
      </c>
      <c r="F114" s="14" t="s">
        <v>183</v>
      </c>
      <c r="G114" s="1" t="s">
        <v>179</v>
      </c>
      <c r="H114" s="4" t="s">
        <v>182</v>
      </c>
      <c r="I114" s="94" t="s">
        <v>181</v>
      </c>
      <c r="J114" s="21" t="s">
        <v>180</v>
      </c>
      <c r="K114" s="5">
        <v>43121</v>
      </c>
      <c r="L114" s="139">
        <v>7200</v>
      </c>
      <c r="M114" s="1" t="s">
        <v>179</v>
      </c>
      <c r="N114" s="5">
        <v>43121</v>
      </c>
      <c r="O114" s="5">
        <v>43464</v>
      </c>
      <c r="P114" s="4" t="s">
        <v>42</v>
      </c>
      <c r="Q114" s="30" t="s">
        <v>39</v>
      </c>
      <c r="R114" s="6">
        <v>0</v>
      </c>
      <c r="S114" s="6">
        <v>0</v>
      </c>
      <c r="T114" s="4" t="s">
        <v>111</v>
      </c>
      <c r="U114" s="4" t="s">
        <v>39</v>
      </c>
      <c r="V114" s="4" t="s">
        <v>39</v>
      </c>
      <c r="W114" s="4" t="s">
        <v>39</v>
      </c>
      <c r="X114" s="4" t="s">
        <v>39</v>
      </c>
      <c r="Y114" s="5" t="s">
        <v>39</v>
      </c>
      <c r="Z114" s="5" t="s">
        <v>39</v>
      </c>
      <c r="AA114" s="7">
        <v>0</v>
      </c>
      <c r="AB114" s="7">
        <v>0</v>
      </c>
      <c r="AC114" s="6">
        <v>0</v>
      </c>
      <c r="AD114" s="6">
        <v>0</v>
      </c>
      <c r="AE114" s="23">
        <f t="shared" si="9"/>
        <v>7200</v>
      </c>
      <c r="AF114" s="6">
        <v>0</v>
      </c>
      <c r="AG114" s="6">
        <v>0</v>
      </c>
      <c r="AH114" s="13">
        <f t="shared" si="10"/>
        <v>0</v>
      </c>
      <c r="AI114" s="8" t="s">
        <v>39</v>
      </c>
      <c r="AJ114" s="8" t="s">
        <v>39</v>
      </c>
      <c r="AK114" s="8" t="s">
        <v>39</v>
      </c>
      <c r="AL114" s="8" t="s">
        <v>39</v>
      </c>
      <c r="AM114" s="8" t="s">
        <v>39</v>
      </c>
      <c r="AN114" s="27"/>
      <c r="AO114" s="28"/>
      <c r="AP114" s="29"/>
      <c r="AQ114" s="9"/>
      <c r="AR114" s="29"/>
      <c r="AS114" s="4"/>
      <c r="AT114" s="21"/>
      <c r="AU114" s="21"/>
      <c r="AV114" s="21"/>
      <c r="AW114" s="21"/>
      <c r="AX114" s="21"/>
      <c r="AY114" s="21"/>
      <c r="AZ114" s="21"/>
      <c r="BA114" s="21"/>
      <c r="BB114" s="21"/>
      <c r="BC114" s="21"/>
      <c r="BD114" s="21"/>
    </row>
    <row r="115" spans="1:56" ht="51" x14ac:dyDescent="0.25">
      <c r="A115" s="93">
        <f t="shared" si="8"/>
        <v>97</v>
      </c>
      <c r="B115" s="87" t="s">
        <v>178</v>
      </c>
      <c r="C115" s="4" t="s">
        <v>178</v>
      </c>
      <c r="D115" s="4" t="s">
        <v>66</v>
      </c>
      <c r="E115" s="4" t="s">
        <v>48</v>
      </c>
      <c r="F115" s="14" t="s">
        <v>879</v>
      </c>
      <c r="G115" s="1" t="s">
        <v>177</v>
      </c>
      <c r="H115" s="4" t="s">
        <v>176</v>
      </c>
      <c r="I115" s="94" t="s">
        <v>175</v>
      </c>
      <c r="J115" s="21" t="s">
        <v>174</v>
      </c>
      <c r="K115" s="5">
        <v>43132</v>
      </c>
      <c r="L115" s="139">
        <v>7700</v>
      </c>
      <c r="M115" s="1" t="s">
        <v>173</v>
      </c>
      <c r="N115" s="5">
        <v>43132</v>
      </c>
      <c r="O115" s="5">
        <v>43464</v>
      </c>
      <c r="P115" s="4" t="s">
        <v>42</v>
      </c>
      <c r="Q115" s="30" t="s">
        <v>39</v>
      </c>
      <c r="R115" s="6">
        <v>0</v>
      </c>
      <c r="S115" s="6">
        <v>0</v>
      </c>
      <c r="T115" s="4" t="s">
        <v>172</v>
      </c>
      <c r="U115" s="4" t="s">
        <v>39</v>
      </c>
      <c r="V115" s="4" t="s">
        <v>39</v>
      </c>
      <c r="W115" s="4" t="s">
        <v>39</v>
      </c>
      <c r="X115" s="4" t="s">
        <v>39</v>
      </c>
      <c r="Y115" s="5" t="s">
        <v>39</v>
      </c>
      <c r="Z115" s="5" t="s">
        <v>39</v>
      </c>
      <c r="AA115" s="7">
        <v>0</v>
      </c>
      <c r="AB115" s="7">
        <v>0</v>
      </c>
      <c r="AC115" s="6">
        <v>0</v>
      </c>
      <c r="AD115" s="6">
        <v>0</v>
      </c>
      <c r="AE115" s="23">
        <f t="shared" si="9"/>
        <v>7700</v>
      </c>
      <c r="AF115" s="6">
        <v>0</v>
      </c>
      <c r="AG115" s="6">
        <v>7700</v>
      </c>
      <c r="AH115" s="13">
        <f t="shared" si="10"/>
        <v>7700</v>
      </c>
      <c r="AI115" s="8" t="s">
        <v>39</v>
      </c>
      <c r="AJ115" s="8" t="s">
        <v>39</v>
      </c>
      <c r="AK115" s="8" t="s">
        <v>39</v>
      </c>
      <c r="AL115" s="8" t="s">
        <v>39</v>
      </c>
      <c r="AM115" s="8" t="s">
        <v>39</v>
      </c>
      <c r="AN115" s="27"/>
      <c r="AO115" s="28"/>
      <c r="AP115" s="29"/>
      <c r="AQ115" s="9"/>
      <c r="AR115" s="29"/>
      <c r="AS115" s="4"/>
      <c r="AT115" s="21"/>
      <c r="AU115" s="21"/>
      <c r="AV115" s="21"/>
      <c r="AW115" s="21"/>
      <c r="AX115" s="21"/>
      <c r="AY115" s="21"/>
      <c r="AZ115" s="21"/>
      <c r="BA115" s="21"/>
      <c r="BB115" s="21"/>
      <c r="BC115" s="21"/>
      <c r="BD115" s="21"/>
    </row>
    <row r="116" spans="1:56" ht="38.25" x14ac:dyDescent="0.25">
      <c r="A116" s="93">
        <f t="shared" ref="A116:A132" si="11">A115+1</f>
        <v>98</v>
      </c>
      <c r="B116" s="87" t="s">
        <v>171</v>
      </c>
      <c r="C116" s="4" t="s">
        <v>171</v>
      </c>
      <c r="D116" s="4" t="s">
        <v>66</v>
      </c>
      <c r="E116" s="4" t="s">
        <v>48</v>
      </c>
      <c r="F116" s="14" t="s">
        <v>170</v>
      </c>
      <c r="G116" s="1" t="s">
        <v>169</v>
      </c>
      <c r="H116" s="4" t="s">
        <v>168</v>
      </c>
      <c r="I116" s="94" t="s">
        <v>167</v>
      </c>
      <c r="J116" s="21" t="s">
        <v>166</v>
      </c>
      <c r="K116" s="5">
        <v>43151</v>
      </c>
      <c r="L116" s="139">
        <v>14834.15</v>
      </c>
      <c r="M116" s="1" t="s">
        <v>165</v>
      </c>
      <c r="N116" s="5">
        <v>43151</v>
      </c>
      <c r="O116" s="5">
        <v>43464</v>
      </c>
      <c r="P116" s="4" t="s">
        <v>42</v>
      </c>
      <c r="Q116" s="30" t="s">
        <v>39</v>
      </c>
      <c r="R116" s="6">
        <v>0</v>
      </c>
      <c r="S116" s="6">
        <v>0</v>
      </c>
      <c r="T116" s="4" t="s">
        <v>130</v>
      </c>
      <c r="U116" s="4" t="s">
        <v>39</v>
      </c>
      <c r="V116" s="4" t="s">
        <v>39</v>
      </c>
      <c r="W116" s="4" t="s">
        <v>39</v>
      </c>
      <c r="X116" s="4" t="s">
        <v>39</v>
      </c>
      <c r="Y116" s="5" t="s">
        <v>39</v>
      </c>
      <c r="Z116" s="5" t="s">
        <v>39</v>
      </c>
      <c r="AA116" s="7">
        <v>0</v>
      </c>
      <c r="AB116" s="7">
        <v>0</v>
      </c>
      <c r="AC116" s="6">
        <v>0</v>
      </c>
      <c r="AD116" s="6">
        <v>0</v>
      </c>
      <c r="AE116" s="23">
        <f t="shared" si="9"/>
        <v>14834.15</v>
      </c>
      <c r="AF116" s="6">
        <v>0</v>
      </c>
      <c r="AG116" s="6">
        <v>14834.15</v>
      </c>
      <c r="AH116" s="13">
        <f t="shared" si="10"/>
        <v>14834.15</v>
      </c>
      <c r="AI116" s="8" t="s">
        <v>39</v>
      </c>
      <c r="AJ116" s="8" t="s">
        <v>39</v>
      </c>
      <c r="AK116" s="8" t="s">
        <v>39</v>
      </c>
      <c r="AL116" s="8" t="s">
        <v>39</v>
      </c>
      <c r="AM116" s="8" t="s">
        <v>39</v>
      </c>
      <c r="AN116" s="27"/>
      <c r="AO116" s="28"/>
      <c r="AP116" s="29"/>
      <c r="AQ116" s="9"/>
      <c r="AR116" s="29"/>
      <c r="AS116" s="4"/>
      <c r="AT116" s="21"/>
      <c r="AU116" s="21"/>
      <c r="AV116" s="21"/>
      <c r="AW116" s="21"/>
      <c r="AX116" s="21"/>
      <c r="AY116" s="21"/>
      <c r="AZ116" s="21"/>
      <c r="BA116" s="21"/>
      <c r="BB116" s="21"/>
      <c r="BC116" s="21"/>
      <c r="BD116" s="21"/>
    </row>
    <row r="117" spans="1:56" ht="25.5" x14ac:dyDescent="0.25">
      <c r="A117" s="93">
        <f t="shared" si="11"/>
        <v>99</v>
      </c>
      <c r="B117" s="87" t="s">
        <v>164</v>
      </c>
      <c r="C117" s="4" t="s">
        <v>164</v>
      </c>
      <c r="D117" s="4" t="s">
        <v>66</v>
      </c>
      <c r="E117" s="4" t="s">
        <v>48</v>
      </c>
      <c r="F117" s="14" t="s">
        <v>163</v>
      </c>
      <c r="G117" s="1" t="s">
        <v>162</v>
      </c>
      <c r="H117" s="4" t="s">
        <v>161</v>
      </c>
      <c r="I117" s="94" t="s">
        <v>160</v>
      </c>
      <c r="J117" s="21" t="s">
        <v>159</v>
      </c>
      <c r="K117" s="5">
        <v>43154</v>
      </c>
      <c r="L117" s="139">
        <v>7690</v>
      </c>
      <c r="M117" s="1" t="s">
        <v>158</v>
      </c>
      <c r="N117" s="5">
        <v>43154</v>
      </c>
      <c r="O117" s="5">
        <v>43465</v>
      </c>
      <c r="P117" s="4" t="s">
        <v>42</v>
      </c>
      <c r="Q117" s="30" t="s">
        <v>39</v>
      </c>
      <c r="R117" s="6">
        <v>0</v>
      </c>
      <c r="S117" s="6">
        <v>0</v>
      </c>
      <c r="T117" s="4" t="s">
        <v>130</v>
      </c>
      <c r="U117" s="4" t="s">
        <v>39</v>
      </c>
      <c r="V117" s="4" t="s">
        <v>39</v>
      </c>
      <c r="W117" s="4" t="s">
        <v>39</v>
      </c>
      <c r="X117" s="4" t="s">
        <v>39</v>
      </c>
      <c r="Y117" s="5" t="s">
        <v>39</v>
      </c>
      <c r="Z117" s="5" t="s">
        <v>39</v>
      </c>
      <c r="AA117" s="7">
        <v>0</v>
      </c>
      <c r="AB117" s="7">
        <v>0</v>
      </c>
      <c r="AC117" s="6">
        <v>0</v>
      </c>
      <c r="AD117" s="6">
        <v>0</v>
      </c>
      <c r="AE117" s="23">
        <f t="shared" si="9"/>
        <v>7690</v>
      </c>
      <c r="AF117" s="6">
        <v>0</v>
      </c>
      <c r="AG117" s="6">
        <v>7690</v>
      </c>
      <c r="AH117" s="13">
        <f t="shared" si="10"/>
        <v>7690</v>
      </c>
      <c r="AI117" s="8" t="s">
        <v>39</v>
      </c>
      <c r="AJ117" s="8" t="s">
        <v>39</v>
      </c>
      <c r="AK117" s="8" t="s">
        <v>39</v>
      </c>
      <c r="AL117" s="8" t="s">
        <v>39</v>
      </c>
      <c r="AM117" s="8" t="s">
        <v>39</v>
      </c>
      <c r="AN117" s="27"/>
      <c r="AO117" s="28"/>
      <c r="AP117" s="29"/>
      <c r="AQ117" s="9"/>
      <c r="AR117" s="29"/>
      <c r="AS117" s="4"/>
      <c r="AT117" s="21"/>
      <c r="AU117" s="21"/>
      <c r="AV117" s="21"/>
      <c r="AW117" s="21"/>
      <c r="AX117" s="21"/>
      <c r="AY117" s="21"/>
      <c r="AZ117" s="21"/>
      <c r="BA117" s="21"/>
      <c r="BB117" s="21"/>
      <c r="BC117" s="21"/>
      <c r="BD117" s="21"/>
    </row>
    <row r="118" spans="1:56" ht="38.25" x14ac:dyDescent="0.25">
      <c r="A118" s="93">
        <f t="shared" si="11"/>
        <v>100</v>
      </c>
      <c r="B118" s="87" t="s">
        <v>157</v>
      </c>
      <c r="C118" s="4" t="s">
        <v>157</v>
      </c>
      <c r="D118" s="4" t="s">
        <v>66</v>
      </c>
      <c r="E118" s="4" t="s">
        <v>48</v>
      </c>
      <c r="F118" s="14" t="s">
        <v>156</v>
      </c>
      <c r="G118" s="1" t="s">
        <v>152</v>
      </c>
      <c r="H118" s="4" t="s">
        <v>155</v>
      </c>
      <c r="I118" s="94" t="s">
        <v>154</v>
      </c>
      <c r="J118" s="21" t="s">
        <v>153</v>
      </c>
      <c r="K118" s="5">
        <v>43157</v>
      </c>
      <c r="L118" s="139">
        <v>7820</v>
      </c>
      <c r="M118" s="1" t="s">
        <v>152</v>
      </c>
      <c r="N118" s="5">
        <v>43157</v>
      </c>
      <c r="O118" s="5">
        <v>43464</v>
      </c>
      <c r="P118" s="4" t="s">
        <v>42</v>
      </c>
      <c r="Q118" s="30" t="s">
        <v>39</v>
      </c>
      <c r="R118" s="6">
        <v>0</v>
      </c>
      <c r="S118" s="6">
        <v>0</v>
      </c>
      <c r="T118" s="4" t="s">
        <v>151</v>
      </c>
      <c r="U118" s="4" t="s">
        <v>39</v>
      </c>
      <c r="V118" s="4" t="s">
        <v>39</v>
      </c>
      <c r="W118" s="4" t="s">
        <v>39</v>
      </c>
      <c r="X118" s="4" t="s">
        <v>39</v>
      </c>
      <c r="Y118" s="5" t="s">
        <v>39</v>
      </c>
      <c r="Z118" s="5" t="s">
        <v>39</v>
      </c>
      <c r="AA118" s="7">
        <v>0</v>
      </c>
      <c r="AB118" s="7">
        <v>0</v>
      </c>
      <c r="AC118" s="6">
        <v>0</v>
      </c>
      <c r="AD118" s="6">
        <v>0</v>
      </c>
      <c r="AE118" s="23">
        <f t="shared" si="9"/>
        <v>7820</v>
      </c>
      <c r="AF118" s="6">
        <v>0</v>
      </c>
      <c r="AG118" s="6">
        <v>7820</v>
      </c>
      <c r="AH118" s="13">
        <f t="shared" si="10"/>
        <v>7820</v>
      </c>
      <c r="AI118" s="8" t="s">
        <v>39</v>
      </c>
      <c r="AJ118" s="8" t="s">
        <v>39</v>
      </c>
      <c r="AK118" s="8" t="s">
        <v>39</v>
      </c>
      <c r="AL118" s="8" t="s">
        <v>39</v>
      </c>
      <c r="AM118" s="8" t="s">
        <v>39</v>
      </c>
      <c r="AN118" s="27"/>
      <c r="AO118" s="28"/>
      <c r="AP118" s="29"/>
      <c r="AQ118" s="9"/>
      <c r="AR118" s="29"/>
      <c r="AS118" s="4"/>
      <c r="AT118" s="21"/>
      <c r="AU118" s="21"/>
      <c r="AV118" s="21"/>
      <c r="AW118" s="21"/>
      <c r="AX118" s="21"/>
      <c r="AY118" s="21"/>
      <c r="AZ118" s="21"/>
      <c r="BA118" s="21"/>
      <c r="BB118" s="21"/>
      <c r="BC118" s="21"/>
      <c r="BD118" s="21"/>
    </row>
    <row r="119" spans="1:56" ht="38.25" x14ac:dyDescent="0.25">
      <c r="A119" s="93">
        <f t="shared" si="11"/>
        <v>101</v>
      </c>
      <c r="B119" s="87" t="s">
        <v>150</v>
      </c>
      <c r="C119" s="4" t="s">
        <v>150</v>
      </c>
      <c r="D119" s="4" t="s">
        <v>66</v>
      </c>
      <c r="E119" s="4" t="s">
        <v>48</v>
      </c>
      <c r="F119" s="14" t="s">
        <v>149</v>
      </c>
      <c r="G119" s="1" t="s">
        <v>145</v>
      </c>
      <c r="H119" s="4" t="s">
        <v>148</v>
      </c>
      <c r="I119" s="94" t="s">
        <v>147</v>
      </c>
      <c r="J119" s="21" t="s">
        <v>146</v>
      </c>
      <c r="K119" s="5">
        <v>43184</v>
      </c>
      <c r="L119" s="139">
        <v>7900</v>
      </c>
      <c r="M119" s="1" t="s">
        <v>145</v>
      </c>
      <c r="N119" s="5">
        <v>43184</v>
      </c>
      <c r="O119" s="5">
        <v>43464</v>
      </c>
      <c r="P119" s="4" t="s">
        <v>42</v>
      </c>
      <c r="Q119" s="30" t="s">
        <v>39</v>
      </c>
      <c r="R119" s="6">
        <v>0</v>
      </c>
      <c r="S119" s="6">
        <v>0</v>
      </c>
      <c r="T119" s="4" t="s">
        <v>90</v>
      </c>
      <c r="U119" s="4" t="s">
        <v>39</v>
      </c>
      <c r="V119" s="4" t="s">
        <v>39</v>
      </c>
      <c r="W119" s="4" t="s">
        <v>39</v>
      </c>
      <c r="X119" s="4" t="s">
        <v>39</v>
      </c>
      <c r="Y119" s="5" t="s">
        <v>39</v>
      </c>
      <c r="Z119" s="5" t="s">
        <v>39</v>
      </c>
      <c r="AA119" s="7">
        <v>0</v>
      </c>
      <c r="AB119" s="7">
        <v>0</v>
      </c>
      <c r="AC119" s="6">
        <v>0</v>
      </c>
      <c r="AD119" s="6">
        <v>0</v>
      </c>
      <c r="AE119" s="23">
        <f t="shared" si="9"/>
        <v>7900</v>
      </c>
      <c r="AF119" s="6">
        <v>0</v>
      </c>
      <c r="AG119" s="6">
        <f>7900</f>
        <v>7900</v>
      </c>
      <c r="AH119" s="13">
        <f t="shared" si="10"/>
        <v>7900</v>
      </c>
      <c r="AI119" s="8" t="s">
        <v>39</v>
      </c>
      <c r="AJ119" s="8" t="s">
        <v>39</v>
      </c>
      <c r="AK119" s="8" t="s">
        <v>39</v>
      </c>
      <c r="AL119" s="8" t="s">
        <v>39</v>
      </c>
      <c r="AM119" s="8" t="s">
        <v>39</v>
      </c>
      <c r="AN119" s="27"/>
      <c r="AO119" s="28"/>
      <c r="AP119" s="29"/>
      <c r="AQ119" s="9"/>
      <c r="AR119" s="29"/>
      <c r="AS119" s="4"/>
      <c r="AT119" s="21"/>
      <c r="AU119" s="21"/>
      <c r="AV119" s="21"/>
      <c r="AW119" s="21"/>
      <c r="AX119" s="21"/>
      <c r="AY119" s="21"/>
      <c r="AZ119" s="21"/>
      <c r="BA119" s="21"/>
      <c r="BB119" s="21"/>
      <c r="BC119" s="21"/>
      <c r="BD119" s="21"/>
    </row>
    <row r="120" spans="1:56" ht="38.25" x14ac:dyDescent="0.25">
      <c r="A120" s="93">
        <f t="shared" si="11"/>
        <v>102</v>
      </c>
      <c r="B120" s="87" t="s">
        <v>144</v>
      </c>
      <c r="C120" s="4" t="s">
        <v>144</v>
      </c>
      <c r="D120" s="4" t="s">
        <v>66</v>
      </c>
      <c r="E120" s="4" t="s">
        <v>48</v>
      </c>
      <c r="F120" s="14" t="s">
        <v>143</v>
      </c>
      <c r="G120" s="1" t="s">
        <v>142</v>
      </c>
      <c r="H120" s="4" t="s">
        <v>141</v>
      </c>
      <c r="I120" s="94" t="s">
        <v>140</v>
      </c>
      <c r="J120" s="21" t="s">
        <v>139</v>
      </c>
      <c r="K120" s="5">
        <v>43179</v>
      </c>
      <c r="L120" s="139">
        <v>7920</v>
      </c>
      <c r="M120" s="1" t="s">
        <v>138</v>
      </c>
      <c r="N120" s="5">
        <v>43179</v>
      </c>
      <c r="O120" s="5">
        <v>43464</v>
      </c>
      <c r="P120" s="4" t="s">
        <v>42</v>
      </c>
      <c r="Q120" s="30" t="s">
        <v>39</v>
      </c>
      <c r="R120" s="6">
        <v>0</v>
      </c>
      <c r="S120" s="6">
        <v>0</v>
      </c>
      <c r="T120" s="4" t="s">
        <v>60</v>
      </c>
      <c r="U120" s="4" t="s">
        <v>39</v>
      </c>
      <c r="V120" s="4" t="s">
        <v>39</v>
      </c>
      <c r="W120" s="4" t="s">
        <v>39</v>
      </c>
      <c r="X120" s="4" t="s">
        <v>39</v>
      </c>
      <c r="Y120" s="5" t="s">
        <v>39</v>
      </c>
      <c r="Z120" s="5" t="s">
        <v>39</v>
      </c>
      <c r="AA120" s="7">
        <v>0</v>
      </c>
      <c r="AB120" s="7">
        <v>0</v>
      </c>
      <c r="AC120" s="6">
        <v>0</v>
      </c>
      <c r="AD120" s="6">
        <v>0</v>
      </c>
      <c r="AE120" s="23">
        <f t="shared" si="9"/>
        <v>7920</v>
      </c>
      <c r="AF120" s="6">
        <v>0</v>
      </c>
      <c r="AG120" s="6">
        <f>7920+82967.52</f>
        <v>90887.52</v>
      </c>
      <c r="AH120" s="13">
        <f t="shared" si="10"/>
        <v>90887.52</v>
      </c>
      <c r="AI120" s="8" t="s">
        <v>39</v>
      </c>
      <c r="AJ120" s="8" t="s">
        <v>39</v>
      </c>
      <c r="AK120" s="8" t="s">
        <v>39</v>
      </c>
      <c r="AL120" s="8" t="s">
        <v>39</v>
      </c>
      <c r="AM120" s="8" t="s">
        <v>39</v>
      </c>
      <c r="AN120" s="27"/>
      <c r="AO120" s="28"/>
      <c r="AP120" s="29"/>
      <c r="AQ120" s="9"/>
      <c r="AR120" s="29"/>
      <c r="AS120" s="4"/>
      <c r="AT120" s="21"/>
      <c r="AU120" s="21"/>
      <c r="AV120" s="21"/>
      <c r="AW120" s="21"/>
      <c r="AX120" s="21"/>
      <c r="AY120" s="21"/>
      <c r="AZ120" s="21"/>
      <c r="BA120" s="21"/>
      <c r="BB120" s="21"/>
      <c r="BC120" s="21"/>
      <c r="BD120" s="21"/>
    </row>
    <row r="121" spans="1:56" ht="38.25" x14ac:dyDescent="0.25">
      <c r="A121" s="93">
        <f t="shared" si="11"/>
        <v>103</v>
      </c>
      <c r="B121" s="87" t="s">
        <v>137</v>
      </c>
      <c r="C121" s="4" t="s">
        <v>137</v>
      </c>
      <c r="D121" s="4" t="s">
        <v>66</v>
      </c>
      <c r="E121" s="4" t="s">
        <v>48</v>
      </c>
      <c r="F121" s="14" t="s">
        <v>136</v>
      </c>
      <c r="G121" s="1" t="s">
        <v>135</v>
      </c>
      <c r="H121" s="4" t="s">
        <v>134</v>
      </c>
      <c r="I121" s="94" t="s">
        <v>133</v>
      </c>
      <c r="J121" s="21" t="s">
        <v>132</v>
      </c>
      <c r="K121" s="5">
        <v>43194</v>
      </c>
      <c r="L121" s="139">
        <v>546789.72</v>
      </c>
      <c r="M121" s="1" t="s">
        <v>131</v>
      </c>
      <c r="N121" s="5">
        <v>43192</v>
      </c>
      <c r="O121" s="5">
        <v>43371</v>
      </c>
      <c r="P121" s="4" t="s">
        <v>42</v>
      </c>
      <c r="Q121" s="30" t="s">
        <v>39</v>
      </c>
      <c r="R121" s="6">
        <v>0</v>
      </c>
      <c r="S121" s="6">
        <v>0</v>
      </c>
      <c r="T121" s="4" t="s">
        <v>130</v>
      </c>
      <c r="U121" s="4" t="s">
        <v>39</v>
      </c>
      <c r="V121" s="4" t="s">
        <v>39</v>
      </c>
      <c r="W121" s="4" t="s">
        <v>39</v>
      </c>
      <c r="X121" s="4" t="s">
        <v>39</v>
      </c>
      <c r="Y121" s="5" t="s">
        <v>39</v>
      </c>
      <c r="Z121" s="5" t="s">
        <v>39</v>
      </c>
      <c r="AA121" s="7">
        <v>0</v>
      </c>
      <c r="AB121" s="7">
        <v>0</v>
      </c>
      <c r="AC121" s="6">
        <v>0</v>
      </c>
      <c r="AD121" s="6">
        <v>0</v>
      </c>
      <c r="AE121" s="23">
        <f t="shared" si="9"/>
        <v>546789.72</v>
      </c>
      <c r="AF121" s="6">
        <v>0</v>
      </c>
      <c r="AG121" s="6">
        <f>11759.87+55983.89+55983.89+55983.89+55983.89</f>
        <v>235695.43</v>
      </c>
      <c r="AH121" s="13">
        <f t="shared" si="10"/>
        <v>235695.43</v>
      </c>
      <c r="AI121" s="8" t="s">
        <v>39</v>
      </c>
      <c r="AJ121" s="8" t="s">
        <v>39</v>
      </c>
      <c r="AK121" s="8" t="s">
        <v>39</v>
      </c>
      <c r="AL121" s="8" t="s">
        <v>39</v>
      </c>
      <c r="AM121" s="8" t="s">
        <v>39</v>
      </c>
      <c r="AN121" s="27"/>
      <c r="AO121" s="28"/>
      <c r="AP121" s="29"/>
      <c r="AQ121" s="9"/>
      <c r="AR121" s="29"/>
      <c r="AS121" s="4"/>
      <c r="AT121" s="21"/>
      <c r="AU121" s="21"/>
      <c r="AV121" s="21"/>
      <c r="AW121" s="21"/>
      <c r="AX121" s="21"/>
      <c r="AY121" s="21"/>
      <c r="AZ121" s="21"/>
      <c r="BA121" s="21"/>
      <c r="BB121" s="21"/>
      <c r="BC121" s="21"/>
      <c r="BD121" s="21"/>
    </row>
    <row r="122" spans="1:56" ht="25.5" x14ac:dyDescent="0.25">
      <c r="A122" s="93">
        <f t="shared" si="11"/>
        <v>104</v>
      </c>
      <c r="B122" s="87" t="s">
        <v>129</v>
      </c>
      <c r="C122" s="4" t="s">
        <v>129</v>
      </c>
      <c r="D122" s="4" t="s">
        <v>66</v>
      </c>
      <c r="E122" s="4" t="s">
        <v>48</v>
      </c>
      <c r="F122" s="14" t="s">
        <v>128</v>
      </c>
      <c r="G122" s="1" t="s">
        <v>124</v>
      </c>
      <c r="H122" s="4" t="s">
        <v>127</v>
      </c>
      <c r="I122" s="94" t="s">
        <v>126</v>
      </c>
      <c r="J122" s="21" t="s">
        <v>125</v>
      </c>
      <c r="K122" s="5">
        <v>43195</v>
      </c>
      <c r="L122" s="139">
        <v>7726.69</v>
      </c>
      <c r="M122" s="1" t="s">
        <v>124</v>
      </c>
      <c r="N122" s="5">
        <v>43195</v>
      </c>
      <c r="O122" s="5">
        <v>43464</v>
      </c>
      <c r="P122" s="4" t="s">
        <v>42</v>
      </c>
      <c r="Q122" s="30" t="s">
        <v>39</v>
      </c>
      <c r="R122" s="6">
        <v>0</v>
      </c>
      <c r="S122" s="6">
        <v>0</v>
      </c>
      <c r="T122" s="4" t="s">
        <v>60</v>
      </c>
      <c r="U122" s="4" t="s">
        <v>39</v>
      </c>
      <c r="V122" s="4" t="s">
        <v>39</v>
      </c>
      <c r="W122" s="4" t="s">
        <v>39</v>
      </c>
      <c r="X122" s="4" t="s">
        <v>39</v>
      </c>
      <c r="Y122" s="5" t="s">
        <v>39</v>
      </c>
      <c r="Z122" s="5" t="s">
        <v>39</v>
      </c>
      <c r="AA122" s="7">
        <v>0</v>
      </c>
      <c r="AB122" s="7">
        <v>0</v>
      </c>
      <c r="AC122" s="6">
        <v>0</v>
      </c>
      <c r="AD122" s="6">
        <v>0</v>
      </c>
      <c r="AE122" s="23">
        <f t="shared" si="9"/>
        <v>7726.69</v>
      </c>
      <c r="AF122" s="6">
        <v>0</v>
      </c>
      <c r="AG122" s="6"/>
      <c r="AH122" s="13">
        <f t="shared" si="10"/>
        <v>0</v>
      </c>
      <c r="AI122" s="8" t="s">
        <v>39</v>
      </c>
      <c r="AJ122" s="8" t="s">
        <v>39</v>
      </c>
      <c r="AK122" s="8" t="s">
        <v>39</v>
      </c>
      <c r="AL122" s="8" t="s">
        <v>39</v>
      </c>
      <c r="AM122" s="8" t="s">
        <v>39</v>
      </c>
      <c r="AN122" s="27"/>
      <c r="AO122" s="28"/>
      <c r="AP122" s="29"/>
      <c r="AQ122" s="9"/>
      <c r="AR122" s="29"/>
      <c r="AS122" s="4"/>
      <c r="AT122" s="21"/>
      <c r="AU122" s="21"/>
      <c r="AV122" s="21"/>
      <c r="AW122" s="21"/>
      <c r="AX122" s="21"/>
      <c r="AY122" s="21"/>
      <c r="AZ122" s="21"/>
      <c r="BA122" s="21"/>
      <c r="BB122" s="21"/>
      <c r="BC122" s="21"/>
      <c r="BD122" s="21"/>
    </row>
    <row r="123" spans="1:56" ht="38.25" x14ac:dyDescent="0.25">
      <c r="A123" s="93">
        <f t="shared" si="11"/>
        <v>105</v>
      </c>
      <c r="B123" s="87" t="s">
        <v>123</v>
      </c>
      <c r="C123" s="4" t="s">
        <v>117</v>
      </c>
      <c r="D123" s="4" t="s">
        <v>66</v>
      </c>
      <c r="E123" s="4" t="s">
        <v>48</v>
      </c>
      <c r="F123" s="14" t="s">
        <v>122</v>
      </c>
      <c r="G123" s="1" t="s">
        <v>118</v>
      </c>
      <c r="H123" s="4" t="s">
        <v>121</v>
      </c>
      <c r="I123" s="94" t="s">
        <v>120</v>
      </c>
      <c r="J123" s="21" t="s">
        <v>119</v>
      </c>
      <c r="K123" s="5">
        <v>43203</v>
      </c>
      <c r="L123" s="137">
        <v>7879.48</v>
      </c>
      <c r="M123" s="1" t="s">
        <v>118</v>
      </c>
      <c r="N123" s="5">
        <v>43203</v>
      </c>
      <c r="O123" s="5">
        <v>43464</v>
      </c>
      <c r="P123" s="4" t="s">
        <v>42</v>
      </c>
      <c r="Q123" s="30" t="s">
        <v>39</v>
      </c>
      <c r="R123" s="6">
        <v>0</v>
      </c>
      <c r="S123" s="6">
        <v>0</v>
      </c>
      <c r="T123" s="4" t="s">
        <v>60</v>
      </c>
      <c r="U123" s="4" t="s">
        <v>39</v>
      </c>
      <c r="V123" s="4" t="s">
        <v>39</v>
      </c>
      <c r="W123" s="4" t="s">
        <v>39</v>
      </c>
      <c r="X123" s="4" t="s">
        <v>39</v>
      </c>
      <c r="Y123" s="5" t="s">
        <v>39</v>
      </c>
      <c r="Z123" s="5" t="s">
        <v>39</v>
      </c>
      <c r="AA123" s="7">
        <v>0</v>
      </c>
      <c r="AB123" s="7">
        <v>0</v>
      </c>
      <c r="AC123" s="6">
        <v>0</v>
      </c>
      <c r="AD123" s="6">
        <v>0</v>
      </c>
      <c r="AE123" s="23">
        <f t="shared" si="9"/>
        <v>7879.48</v>
      </c>
      <c r="AF123" s="6">
        <v>0</v>
      </c>
      <c r="AG123" s="6">
        <f>7879.48</f>
        <v>7879.48</v>
      </c>
      <c r="AH123" s="13">
        <f t="shared" si="10"/>
        <v>7879.48</v>
      </c>
      <c r="AI123" s="8" t="s">
        <v>39</v>
      </c>
      <c r="AJ123" s="8" t="s">
        <v>39</v>
      </c>
      <c r="AK123" s="8" t="s">
        <v>39</v>
      </c>
      <c r="AL123" s="8" t="s">
        <v>39</v>
      </c>
      <c r="AM123" s="8" t="s">
        <v>39</v>
      </c>
      <c r="AN123" s="27"/>
      <c r="AO123" s="28"/>
      <c r="AP123" s="29"/>
      <c r="AQ123" s="9"/>
      <c r="AR123" s="29"/>
      <c r="AS123" s="4"/>
      <c r="AT123" s="21"/>
      <c r="AU123" s="21"/>
      <c r="AV123" s="21"/>
      <c r="AW123" s="21"/>
      <c r="AX123" s="21"/>
      <c r="AY123" s="21"/>
      <c r="AZ123" s="21"/>
      <c r="BA123" s="21"/>
      <c r="BB123" s="21"/>
      <c r="BC123" s="21"/>
      <c r="BD123" s="21"/>
    </row>
    <row r="124" spans="1:56" ht="51" x14ac:dyDescent="0.25">
      <c r="A124" s="93">
        <f t="shared" si="11"/>
        <v>106</v>
      </c>
      <c r="B124" s="87" t="s">
        <v>117</v>
      </c>
      <c r="C124" s="4" t="s">
        <v>117</v>
      </c>
      <c r="D124" s="4" t="s">
        <v>66</v>
      </c>
      <c r="E124" s="4" t="s">
        <v>48</v>
      </c>
      <c r="F124" s="14" t="s">
        <v>116</v>
      </c>
      <c r="G124" s="1" t="s">
        <v>112</v>
      </c>
      <c r="H124" s="4" t="s">
        <v>115</v>
      </c>
      <c r="I124" s="94" t="s">
        <v>114</v>
      </c>
      <c r="J124" s="21" t="s">
        <v>113</v>
      </c>
      <c r="K124" s="5">
        <v>43210</v>
      </c>
      <c r="L124" s="139">
        <v>7828</v>
      </c>
      <c r="M124" s="1" t="s">
        <v>112</v>
      </c>
      <c r="N124" s="5">
        <v>43210</v>
      </c>
      <c r="O124" s="5">
        <v>43464</v>
      </c>
      <c r="P124" s="4" t="s">
        <v>42</v>
      </c>
      <c r="Q124" s="30" t="s">
        <v>39</v>
      </c>
      <c r="R124" s="6">
        <v>0</v>
      </c>
      <c r="S124" s="6">
        <v>0</v>
      </c>
      <c r="T124" s="4" t="s">
        <v>111</v>
      </c>
      <c r="U124" s="4" t="s">
        <v>39</v>
      </c>
      <c r="V124" s="4" t="s">
        <v>39</v>
      </c>
      <c r="W124" s="4" t="s">
        <v>39</v>
      </c>
      <c r="X124" s="4" t="s">
        <v>39</v>
      </c>
      <c r="Y124" s="5" t="s">
        <v>39</v>
      </c>
      <c r="Z124" s="5" t="s">
        <v>39</v>
      </c>
      <c r="AA124" s="7">
        <v>0</v>
      </c>
      <c r="AB124" s="7">
        <v>0</v>
      </c>
      <c r="AC124" s="6">
        <v>0</v>
      </c>
      <c r="AD124" s="6">
        <v>0</v>
      </c>
      <c r="AE124" s="23">
        <f t="shared" si="9"/>
        <v>7828</v>
      </c>
      <c r="AF124" s="6">
        <v>0</v>
      </c>
      <c r="AG124" s="6">
        <f>7828</f>
        <v>7828</v>
      </c>
      <c r="AH124" s="13">
        <f t="shared" si="10"/>
        <v>7828</v>
      </c>
      <c r="AI124" s="8" t="s">
        <v>39</v>
      </c>
      <c r="AJ124" s="8" t="s">
        <v>39</v>
      </c>
      <c r="AK124" s="8" t="s">
        <v>39</v>
      </c>
      <c r="AL124" s="8" t="s">
        <v>39</v>
      </c>
      <c r="AM124" s="8" t="s">
        <v>39</v>
      </c>
      <c r="AN124" s="27"/>
      <c r="AO124" s="28"/>
      <c r="AP124" s="29"/>
      <c r="AQ124" s="9"/>
      <c r="AR124" s="29"/>
      <c r="AS124" s="4"/>
      <c r="AT124" s="21"/>
      <c r="AU124" s="21"/>
      <c r="AV124" s="21"/>
      <c r="AW124" s="21"/>
      <c r="AX124" s="21"/>
      <c r="AY124" s="21"/>
      <c r="AZ124" s="21"/>
      <c r="BA124" s="21"/>
      <c r="BB124" s="21"/>
      <c r="BC124" s="21"/>
      <c r="BD124" s="21"/>
    </row>
    <row r="125" spans="1:56" ht="63.75" x14ac:dyDescent="0.25">
      <c r="A125" s="93">
        <f t="shared" si="11"/>
        <v>107</v>
      </c>
      <c r="B125" s="87" t="s">
        <v>110</v>
      </c>
      <c r="C125" s="4" t="s">
        <v>107</v>
      </c>
      <c r="D125" s="4" t="s">
        <v>66</v>
      </c>
      <c r="E125" s="4" t="s">
        <v>48</v>
      </c>
      <c r="F125" s="14" t="s">
        <v>109</v>
      </c>
      <c r="G125" s="1" t="s">
        <v>108</v>
      </c>
      <c r="H125" s="4" t="s">
        <v>107</v>
      </c>
      <c r="I125" s="94" t="s">
        <v>106</v>
      </c>
      <c r="J125" s="21" t="s">
        <v>105</v>
      </c>
      <c r="K125" s="5">
        <v>43311</v>
      </c>
      <c r="L125" s="139">
        <v>7828</v>
      </c>
      <c r="M125" s="1" t="s">
        <v>104</v>
      </c>
      <c r="N125" s="5">
        <v>43311</v>
      </c>
      <c r="O125" s="5">
        <v>43465</v>
      </c>
      <c r="P125" s="4" t="s">
        <v>42</v>
      </c>
      <c r="Q125" s="30" t="s">
        <v>39</v>
      </c>
      <c r="R125" s="6">
        <v>0</v>
      </c>
      <c r="S125" s="6">
        <v>0</v>
      </c>
      <c r="T125" s="4" t="s">
        <v>103</v>
      </c>
      <c r="U125" s="4" t="s">
        <v>39</v>
      </c>
      <c r="V125" s="4" t="s">
        <v>39</v>
      </c>
      <c r="W125" s="4" t="s">
        <v>39</v>
      </c>
      <c r="X125" s="4" t="s">
        <v>39</v>
      </c>
      <c r="Y125" s="5" t="s">
        <v>39</v>
      </c>
      <c r="Z125" s="5" t="s">
        <v>39</v>
      </c>
      <c r="AA125" s="7">
        <v>0</v>
      </c>
      <c r="AB125" s="7">
        <v>0</v>
      </c>
      <c r="AC125" s="6">
        <v>0</v>
      </c>
      <c r="AD125" s="6">
        <v>0</v>
      </c>
      <c r="AE125" s="23">
        <f t="shared" si="9"/>
        <v>7828</v>
      </c>
      <c r="AF125" s="6">
        <v>0</v>
      </c>
      <c r="AG125" s="6">
        <v>0</v>
      </c>
      <c r="AH125" s="13">
        <f t="shared" si="10"/>
        <v>0</v>
      </c>
      <c r="AI125" s="8" t="s">
        <v>39</v>
      </c>
      <c r="AJ125" s="8" t="s">
        <v>39</v>
      </c>
      <c r="AK125" s="8" t="s">
        <v>39</v>
      </c>
      <c r="AL125" s="8" t="s">
        <v>39</v>
      </c>
      <c r="AM125" s="8" t="s">
        <v>39</v>
      </c>
      <c r="AN125" s="27"/>
      <c r="AO125" s="28"/>
      <c r="AP125" s="29"/>
      <c r="AQ125" s="9"/>
      <c r="AR125" s="29"/>
      <c r="AS125" s="4"/>
      <c r="AT125" s="21"/>
      <c r="AU125" s="21"/>
      <c r="AV125" s="21"/>
      <c r="AW125" s="21"/>
      <c r="AX125" s="21"/>
      <c r="AY125" s="21"/>
      <c r="AZ125" s="21"/>
      <c r="BA125" s="21"/>
      <c r="BB125" s="21"/>
      <c r="BC125" s="21"/>
      <c r="BD125" s="21"/>
    </row>
    <row r="126" spans="1:56" ht="25.5" x14ac:dyDescent="0.25">
      <c r="A126" s="93">
        <f t="shared" si="11"/>
        <v>108</v>
      </c>
      <c r="B126" s="87" t="s">
        <v>102</v>
      </c>
      <c r="C126" s="4" t="s">
        <v>99</v>
      </c>
      <c r="D126" s="4" t="s">
        <v>66</v>
      </c>
      <c r="E126" s="4" t="s">
        <v>48</v>
      </c>
      <c r="F126" s="14" t="s">
        <v>101</v>
      </c>
      <c r="G126" s="1" t="s">
        <v>100</v>
      </c>
      <c r="H126" s="4" t="s">
        <v>99</v>
      </c>
      <c r="I126" s="94" t="s">
        <v>98</v>
      </c>
      <c r="J126" s="21" t="s">
        <v>97</v>
      </c>
      <c r="K126" s="5">
        <v>43301</v>
      </c>
      <c r="L126" s="139">
        <v>16600</v>
      </c>
      <c r="M126" s="1" t="s">
        <v>96</v>
      </c>
      <c r="N126" s="5">
        <v>43301</v>
      </c>
      <c r="O126" s="5">
        <v>43465</v>
      </c>
      <c r="P126" s="4" t="s">
        <v>42</v>
      </c>
      <c r="Q126" s="30" t="s">
        <v>39</v>
      </c>
      <c r="R126" s="6">
        <v>0</v>
      </c>
      <c r="S126" s="6">
        <v>0</v>
      </c>
      <c r="T126" s="4" t="s">
        <v>90</v>
      </c>
      <c r="U126" s="4" t="s">
        <v>39</v>
      </c>
      <c r="V126" s="4" t="s">
        <v>39</v>
      </c>
      <c r="W126" s="4" t="s">
        <v>39</v>
      </c>
      <c r="X126" s="4" t="s">
        <v>39</v>
      </c>
      <c r="Y126" s="5" t="s">
        <v>39</v>
      </c>
      <c r="Z126" s="5" t="s">
        <v>39</v>
      </c>
      <c r="AA126" s="7">
        <v>0</v>
      </c>
      <c r="AB126" s="7">
        <v>0</v>
      </c>
      <c r="AC126" s="6">
        <v>0</v>
      </c>
      <c r="AD126" s="6">
        <v>0</v>
      </c>
      <c r="AE126" s="23">
        <f t="shared" si="9"/>
        <v>16600</v>
      </c>
      <c r="AF126" s="6">
        <v>0</v>
      </c>
      <c r="AG126" s="6">
        <v>16600</v>
      </c>
      <c r="AH126" s="13">
        <f t="shared" si="10"/>
        <v>16600</v>
      </c>
      <c r="AI126" s="8" t="s">
        <v>39</v>
      </c>
      <c r="AJ126" s="8" t="s">
        <v>39</v>
      </c>
      <c r="AK126" s="8" t="s">
        <v>39</v>
      </c>
      <c r="AL126" s="8" t="s">
        <v>39</v>
      </c>
      <c r="AM126" s="8" t="s">
        <v>39</v>
      </c>
      <c r="AN126" s="27"/>
      <c r="AO126" s="28"/>
      <c r="AP126" s="29"/>
      <c r="AQ126" s="9"/>
      <c r="AR126" s="29"/>
      <c r="AS126" s="4"/>
      <c r="AT126" s="21"/>
      <c r="AU126" s="21"/>
      <c r="AV126" s="21"/>
      <c r="AW126" s="21"/>
      <c r="AX126" s="21"/>
      <c r="AY126" s="21"/>
      <c r="AZ126" s="21"/>
      <c r="BA126" s="21"/>
      <c r="BB126" s="21"/>
      <c r="BC126" s="21"/>
      <c r="BD126" s="21"/>
    </row>
    <row r="127" spans="1:56" ht="25.5" x14ac:dyDescent="0.25">
      <c r="A127" s="93">
        <f t="shared" si="11"/>
        <v>109</v>
      </c>
      <c r="B127" s="87" t="s">
        <v>95</v>
      </c>
      <c r="C127" s="4" t="s">
        <v>93</v>
      </c>
      <c r="D127" s="4" t="s">
        <v>66</v>
      </c>
      <c r="E127" s="4" t="s">
        <v>48</v>
      </c>
      <c r="F127" s="14" t="s">
        <v>94</v>
      </c>
      <c r="G127" s="1" t="s">
        <v>61</v>
      </c>
      <c r="H127" s="4" t="s">
        <v>93</v>
      </c>
      <c r="I127" s="94" t="s">
        <v>92</v>
      </c>
      <c r="J127" s="21" t="s">
        <v>91</v>
      </c>
      <c r="K127" s="5">
        <v>43311</v>
      </c>
      <c r="L127" s="139">
        <v>560</v>
      </c>
      <c r="M127" s="1" t="s">
        <v>61</v>
      </c>
      <c r="N127" s="5">
        <v>43311</v>
      </c>
      <c r="O127" s="5">
        <v>43464</v>
      </c>
      <c r="P127" s="4" t="s">
        <v>42</v>
      </c>
      <c r="Q127" s="30" t="s">
        <v>39</v>
      </c>
      <c r="R127" s="6">
        <v>0</v>
      </c>
      <c r="S127" s="6">
        <v>0</v>
      </c>
      <c r="T127" s="4" t="s">
        <v>90</v>
      </c>
      <c r="U127" s="4" t="s">
        <v>39</v>
      </c>
      <c r="V127" s="4" t="s">
        <v>39</v>
      </c>
      <c r="W127" s="4" t="s">
        <v>39</v>
      </c>
      <c r="X127" s="4" t="s">
        <v>39</v>
      </c>
      <c r="Y127" s="5" t="s">
        <v>39</v>
      </c>
      <c r="Z127" s="5" t="s">
        <v>39</v>
      </c>
      <c r="AA127" s="7">
        <v>0</v>
      </c>
      <c r="AB127" s="7">
        <v>0</v>
      </c>
      <c r="AC127" s="6">
        <v>0</v>
      </c>
      <c r="AD127" s="6">
        <v>0</v>
      </c>
      <c r="AE127" s="23">
        <f t="shared" si="9"/>
        <v>560</v>
      </c>
      <c r="AF127" s="6">
        <v>0</v>
      </c>
      <c r="AG127" s="6">
        <v>1120</v>
      </c>
      <c r="AH127" s="13">
        <f t="shared" si="10"/>
        <v>1120</v>
      </c>
      <c r="AI127" s="8" t="s">
        <v>39</v>
      </c>
      <c r="AJ127" s="8" t="s">
        <v>39</v>
      </c>
      <c r="AK127" s="8" t="s">
        <v>39</v>
      </c>
      <c r="AL127" s="8" t="s">
        <v>39</v>
      </c>
      <c r="AM127" s="8" t="s">
        <v>39</v>
      </c>
      <c r="AN127" s="27"/>
      <c r="AO127" s="28"/>
      <c r="AP127" s="29"/>
      <c r="AQ127" s="9"/>
      <c r="AR127" s="29"/>
      <c r="AS127" s="4"/>
      <c r="AT127" s="21"/>
      <c r="AU127" s="21"/>
      <c r="AV127" s="21"/>
      <c r="AW127" s="21"/>
      <c r="AX127" s="21"/>
      <c r="AY127" s="21"/>
      <c r="AZ127" s="21"/>
      <c r="BA127" s="21"/>
      <c r="BB127" s="21"/>
      <c r="BC127" s="21"/>
      <c r="BD127" s="21"/>
    </row>
    <row r="128" spans="1:56" ht="38.25" x14ac:dyDescent="0.25">
      <c r="A128" s="93">
        <f t="shared" si="11"/>
        <v>110</v>
      </c>
      <c r="B128" s="87" t="s">
        <v>89</v>
      </c>
      <c r="C128" s="4" t="s">
        <v>87</v>
      </c>
      <c r="D128" s="4" t="s">
        <v>66</v>
      </c>
      <c r="E128" s="4" t="s">
        <v>48</v>
      </c>
      <c r="F128" s="14" t="s">
        <v>88</v>
      </c>
      <c r="G128" s="1" t="s">
        <v>84</v>
      </c>
      <c r="H128" s="4" t="s">
        <v>87</v>
      </c>
      <c r="I128" s="94" t="s">
        <v>86</v>
      </c>
      <c r="J128" s="21" t="s">
        <v>85</v>
      </c>
      <c r="K128" s="5">
        <v>43319</v>
      </c>
      <c r="L128" s="139">
        <v>7062.92</v>
      </c>
      <c r="M128" s="1" t="s">
        <v>84</v>
      </c>
      <c r="N128" s="5">
        <v>43319</v>
      </c>
      <c r="O128" s="5">
        <v>43464</v>
      </c>
      <c r="P128" s="4" t="s">
        <v>42</v>
      </c>
      <c r="Q128" s="30" t="s">
        <v>39</v>
      </c>
      <c r="R128" s="6">
        <v>0</v>
      </c>
      <c r="S128" s="6">
        <v>0</v>
      </c>
      <c r="T128" s="4" t="s">
        <v>83</v>
      </c>
      <c r="U128" s="4" t="s">
        <v>39</v>
      </c>
      <c r="V128" s="4" t="s">
        <v>39</v>
      </c>
      <c r="W128" s="4" t="s">
        <v>39</v>
      </c>
      <c r="X128" s="4" t="s">
        <v>39</v>
      </c>
      <c r="Y128" s="5" t="s">
        <v>39</v>
      </c>
      <c r="Z128" s="5" t="s">
        <v>39</v>
      </c>
      <c r="AA128" s="7">
        <v>0</v>
      </c>
      <c r="AB128" s="7">
        <v>0</v>
      </c>
      <c r="AC128" s="6">
        <v>0</v>
      </c>
      <c r="AD128" s="6">
        <v>0</v>
      </c>
      <c r="AE128" s="23">
        <f t="shared" si="9"/>
        <v>7062.92</v>
      </c>
      <c r="AF128" s="6">
        <v>0</v>
      </c>
      <c r="AG128" s="6">
        <f>543.2+6519.72</f>
        <v>7062.92</v>
      </c>
      <c r="AH128" s="13">
        <f t="shared" si="10"/>
        <v>7062.92</v>
      </c>
      <c r="AI128" s="8" t="s">
        <v>39</v>
      </c>
      <c r="AJ128" s="8" t="s">
        <v>39</v>
      </c>
      <c r="AK128" s="8" t="s">
        <v>39</v>
      </c>
      <c r="AL128" s="8" t="s">
        <v>39</v>
      </c>
      <c r="AM128" s="8" t="s">
        <v>39</v>
      </c>
      <c r="AN128" s="27"/>
      <c r="AO128" s="28"/>
      <c r="AP128" s="29"/>
      <c r="AQ128" s="9"/>
      <c r="AR128" s="29"/>
      <c r="AS128" s="4"/>
      <c r="AT128" s="21"/>
      <c r="AU128" s="21"/>
      <c r="AV128" s="21"/>
      <c r="AW128" s="21"/>
      <c r="AX128" s="21"/>
      <c r="AY128" s="21"/>
      <c r="AZ128" s="21"/>
      <c r="BA128" s="21"/>
      <c r="BB128" s="21"/>
      <c r="BC128" s="21"/>
      <c r="BD128" s="21"/>
    </row>
    <row r="129" spans="1:56" ht="25.5" x14ac:dyDescent="0.25">
      <c r="A129" s="93">
        <f t="shared" si="11"/>
        <v>111</v>
      </c>
      <c r="B129" s="87" t="s">
        <v>82</v>
      </c>
      <c r="C129" s="4" t="s">
        <v>80</v>
      </c>
      <c r="D129" s="4" t="s">
        <v>66</v>
      </c>
      <c r="E129" s="4" t="s">
        <v>48</v>
      </c>
      <c r="F129" s="14" t="s">
        <v>81</v>
      </c>
      <c r="G129" s="1" t="s">
        <v>77</v>
      </c>
      <c r="H129" s="4" t="s">
        <v>80</v>
      </c>
      <c r="I129" s="94" t="s">
        <v>79</v>
      </c>
      <c r="J129" s="21" t="s">
        <v>78</v>
      </c>
      <c r="K129" s="5">
        <v>43328</v>
      </c>
      <c r="L129" s="139">
        <v>3995</v>
      </c>
      <c r="M129" s="1" t="s">
        <v>77</v>
      </c>
      <c r="N129" s="5">
        <v>43328</v>
      </c>
      <c r="O129" s="5">
        <v>43464</v>
      </c>
      <c r="P129" s="4" t="s">
        <v>42</v>
      </c>
      <c r="Q129" s="30" t="s">
        <v>39</v>
      </c>
      <c r="R129" s="6">
        <v>0</v>
      </c>
      <c r="S129" s="6">
        <v>0</v>
      </c>
      <c r="T129" s="4" t="s">
        <v>60</v>
      </c>
      <c r="U129" s="4" t="s">
        <v>39</v>
      </c>
      <c r="V129" s="4" t="s">
        <v>39</v>
      </c>
      <c r="W129" s="4" t="s">
        <v>39</v>
      </c>
      <c r="X129" s="4" t="s">
        <v>39</v>
      </c>
      <c r="Y129" s="5" t="s">
        <v>39</v>
      </c>
      <c r="Z129" s="5" t="s">
        <v>39</v>
      </c>
      <c r="AA129" s="7">
        <v>0</v>
      </c>
      <c r="AB129" s="7">
        <v>0</v>
      </c>
      <c r="AC129" s="6">
        <v>0</v>
      </c>
      <c r="AD129" s="6">
        <v>0</v>
      </c>
      <c r="AE129" s="23">
        <f t="shared" si="9"/>
        <v>3995</v>
      </c>
      <c r="AF129" s="6">
        <v>0</v>
      </c>
      <c r="AG129" s="6">
        <v>3995</v>
      </c>
      <c r="AH129" s="13">
        <f t="shared" si="10"/>
        <v>3995</v>
      </c>
      <c r="AI129" s="8" t="s">
        <v>39</v>
      </c>
      <c r="AJ129" s="8" t="s">
        <v>39</v>
      </c>
      <c r="AK129" s="8" t="s">
        <v>39</v>
      </c>
      <c r="AL129" s="8" t="s">
        <v>39</v>
      </c>
      <c r="AM129" s="8" t="s">
        <v>39</v>
      </c>
      <c r="AN129" s="27"/>
      <c r="AO129" s="28"/>
      <c r="AP129" s="29"/>
      <c r="AQ129" s="9"/>
      <c r="AR129" s="29"/>
      <c r="AS129" s="4"/>
      <c r="AT129" s="21"/>
      <c r="AU129" s="21"/>
      <c r="AV129" s="21"/>
      <c r="AW129" s="21"/>
      <c r="AX129" s="21"/>
      <c r="AY129" s="21"/>
      <c r="AZ129" s="21"/>
      <c r="BA129" s="21"/>
      <c r="BB129" s="21"/>
      <c r="BC129" s="21"/>
      <c r="BD129" s="21"/>
    </row>
    <row r="130" spans="1:56" ht="25.5" x14ac:dyDescent="0.25">
      <c r="A130" s="93">
        <f t="shared" si="11"/>
        <v>112</v>
      </c>
      <c r="B130" s="87" t="s">
        <v>76</v>
      </c>
      <c r="C130" s="4" t="s">
        <v>74</v>
      </c>
      <c r="D130" s="4" t="s">
        <v>66</v>
      </c>
      <c r="E130" s="4" t="s">
        <v>48</v>
      </c>
      <c r="F130" s="14" t="s">
        <v>75</v>
      </c>
      <c r="G130" s="1" t="s">
        <v>61</v>
      </c>
      <c r="H130" s="4" t="s">
        <v>74</v>
      </c>
      <c r="I130" s="94" t="s">
        <v>73</v>
      </c>
      <c r="J130" s="21" t="s">
        <v>72</v>
      </c>
      <c r="K130" s="5">
        <v>43315</v>
      </c>
      <c r="L130" s="139">
        <v>4400</v>
      </c>
      <c r="M130" s="1" t="s">
        <v>61</v>
      </c>
      <c r="N130" s="5">
        <v>43315</v>
      </c>
      <c r="O130" s="5">
        <v>43465</v>
      </c>
      <c r="P130" s="4" t="s">
        <v>42</v>
      </c>
      <c r="Q130" s="30" t="s">
        <v>39</v>
      </c>
      <c r="R130" s="6">
        <v>0</v>
      </c>
      <c r="S130" s="6">
        <v>0</v>
      </c>
      <c r="T130" s="4" t="s">
        <v>60</v>
      </c>
      <c r="U130" s="4" t="s">
        <v>39</v>
      </c>
      <c r="V130" s="4" t="s">
        <v>39</v>
      </c>
      <c r="W130" s="4" t="s">
        <v>39</v>
      </c>
      <c r="X130" s="4" t="s">
        <v>39</v>
      </c>
      <c r="Y130" s="5" t="s">
        <v>39</v>
      </c>
      <c r="Z130" s="5" t="s">
        <v>39</v>
      </c>
      <c r="AA130" s="7">
        <v>0</v>
      </c>
      <c r="AB130" s="7">
        <v>0</v>
      </c>
      <c r="AC130" s="6">
        <v>0</v>
      </c>
      <c r="AD130" s="6">
        <v>0</v>
      </c>
      <c r="AE130" s="23">
        <f t="shared" si="9"/>
        <v>4400</v>
      </c>
      <c r="AF130" s="6">
        <v>0</v>
      </c>
      <c r="AG130" s="6">
        <v>4400</v>
      </c>
      <c r="AH130" s="13">
        <f t="shared" si="10"/>
        <v>4400</v>
      </c>
      <c r="AI130" s="8" t="s">
        <v>39</v>
      </c>
      <c r="AJ130" s="8" t="s">
        <v>39</v>
      </c>
      <c r="AK130" s="8" t="s">
        <v>39</v>
      </c>
      <c r="AL130" s="8" t="s">
        <v>39</v>
      </c>
      <c r="AM130" s="8" t="s">
        <v>39</v>
      </c>
      <c r="AN130" s="27"/>
      <c r="AO130" s="28"/>
      <c r="AP130" s="29"/>
      <c r="AQ130" s="9"/>
      <c r="AR130" s="29"/>
      <c r="AS130" s="4"/>
      <c r="AT130" s="21"/>
      <c r="AU130" s="21"/>
      <c r="AV130" s="21"/>
      <c r="AW130" s="21"/>
      <c r="AX130" s="21"/>
      <c r="AY130" s="21"/>
      <c r="AZ130" s="21"/>
      <c r="BA130" s="21"/>
      <c r="BB130" s="21"/>
      <c r="BC130" s="21"/>
      <c r="BD130" s="21"/>
    </row>
    <row r="131" spans="1:56" ht="25.5" x14ac:dyDescent="0.25">
      <c r="A131" s="93">
        <f t="shared" si="11"/>
        <v>113</v>
      </c>
      <c r="B131" s="87" t="s">
        <v>67</v>
      </c>
      <c r="C131" s="4" t="s">
        <v>64</v>
      </c>
      <c r="D131" s="4" t="s">
        <v>66</v>
      </c>
      <c r="E131" s="4" t="s">
        <v>48</v>
      </c>
      <c r="F131" s="14" t="s">
        <v>71</v>
      </c>
      <c r="G131" s="1" t="s">
        <v>61</v>
      </c>
      <c r="H131" s="4" t="s">
        <v>70</v>
      </c>
      <c r="I131" s="94" t="s">
        <v>69</v>
      </c>
      <c r="J131" s="21" t="s">
        <v>68</v>
      </c>
      <c r="K131" s="5">
        <v>43325</v>
      </c>
      <c r="L131" s="139">
        <v>4005</v>
      </c>
      <c r="M131" s="1" t="s">
        <v>61</v>
      </c>
      <c r="N131" s="5">
        <v>43325</v>
      </c>
      <c r="O131" s="5">
        <v>43464</v>
      </c>
      <c r="P131" s="4" t="s">
        <v>42</v>
      </c>
      <c r="Q131" s="30" t="s">
        <v>39</v>
      </c>
      <c r="R131" s="6">
        <v>0</v>
      </c>
      <c r="S131" s="6">
        <v>0</v>
      </c>
      <c r="T131" s="4" t="s">
        <v>60</v>
      </c>
      <c r="U131" s="4" t="s">
        <v>39</v>
      </c>
      <c r="V131" s="4" t="s">
        <v>39</v>
      </c>
      <c r="W131" s="4" t="s">
        <v>39</v>
      </c>
      <c r="X131" s="4" t="s">
        <v>39</v>
      </c>
      <c r="Y131" s="5" t="s">
        <v>39</v>
      </c>
      <c r="Z131" s="5" t="s">
        <v>39</v>
      </c>
      <c r="AA131" s="7">
        <v>0</v>
      </c>
      <c r="AB131" s="7">
        <v>0</v>
      </c>
      <c r="AC131" s="6">
        <v>0</v>
      </c>
      <c r="AD131" s="6">
        <v>0</v>
      </c>
      <c r="AE131" s="23">
        <f t="shared" si="9"/>
        <v>4005</v>
      </c>
      <c r="AF131" s="6">
        <v>0</v>
      </c>
      <c r="AG131" s="6">
        <v>0</v>
      </c>
      <c r="AH131" s="13">
        <f t="shared" si="10"/>
        <v>0</v>
      </c>
      <c r="AI131" s="8" t="s">
        <v>39</v>
      </c>
      <c r="AJ131" s="8" t="s">
        <v>39</v>
      </c>
      <c r="AK131" s="8" t="s">
        <v>39</v>
      </c>
      <c r="AL131" s="8" t="s">
        <v>39</v>
      </c>
      <c r="AM131" s="8" t="s">
        <v>39</v>
      </c>
      <c r="AN131" s="27"/>
      <c r="AO131" s="28"/>
      <c r="AP131" s="29"/>
      <c r="AQ131" s="9"/>
      <c r="AR131" s="29"/>
      <c r="AS131" s="4"/>
      <c r="AT131" s="21"/>
      <c r="AU131" s="21"/>
      <c r="AV131" s="21"/>
      <c r="AW131" s="21"/>
      <c r="AX131" s="21"/>
      <c r="AY131" s="21"/>
      <c r="AZ131" s="21"/>
      <c r="BA131" s="21"/>
      <c r="BB131" s="21"/>
      <c r="BC131" s="21"/>
      <c r="BD131" s="21"/>
    </row>
    <row r="132" spans="1:56" ht="76.5" x14ac:dyDescent="0.25">
      <c r="A132" s="93">
        <f t="shared" si="11"/>
        <v>114</v>
      </c>
      <c r="B132" s="87" t="s">
        <v>67</v>
      </c>
      <c r="C132" s="4" t="s">
        <v>64</v>
      </c>
      <c r="D132" s="4" t="s">
        <v>66</v>
      </c>
      <c r="E132" s="4" t="s">
        <v>48</v>
      </c>
      <c r="F132" s="14" t="s">
        <v>65</v>
      </c>
      <c r="G132" s="1" t="s">
        <v>61</v>
      </c>
      <c r="H132" s="4" t="s">
        <v>64</v>
      </c>
      <c r="I132" s="94" t="s">
        <v>63</v>
      </c>
      <c r="J132" s="21" t="s">
        <v>62</v>
      </c>
      <c r="K132" s="5">
        <v>43322</v>
      </c>
      <c r="L132" s="139">
        <v>16798</v>
      </c>
      <c r="M132" s="1" t="s">
        <v>61</v>
      </c>
      <c r="N132" s="5">
        <v>72542</v>
      </c>
      <c r="O132" s="5">
        <v>43464</v>
      </c>
      <c r="P132" s="4" t="s">
        <v>42</v>
      </c>
      <c r="Q132" s="30" t="s">
        <v>39</v>
      </c>
      <c r="R132" s="6">
        <v>0</v>
      </c>
      <c r="S132" s="6">
        <v>0</v>
      </c>
      <c r="T132" s="4" t="s">
        <v>60</v>
      </c>
      <c r="U132" s="4" t="s">
        <v>39</v>
      </c>
      <c r="V132" s="4" t="s">
        <v>39</v>
      </c>
      <c r="W132" s="4" t="s">
        <v>39</v>
      </c>
      <c r="X132" s="4" t="s">
        <v>39</v>
      </c>
      <c r="Y132" s="5" t="s">
        <v>39</v>
      </c>
      <c r="Z132" s="5" t="s">
        <v>39</v>
      </c>
      <c r="AA132" s="7">
        <v>0</v>
      </c>
      <c r="AB132" s="7">
        <v>0</v>
      </c>
      <c r="AC132" s="6">
        <v>0</v>
      </c>
      <c r="AD132" s="6">
        <v>0</v>
      </c>
      <c r="AE132" s="23">
        <f t="shared" si="9"/>
        <v>16798</v>
      </c>
      <c r="AF132" s="6">
        <v>0</v>
      </c>
      <c r="AG132" s="6">
        <v>16798</v>
      </c>
      <c r="AH132" s="13">
        <f t="shared" si="10"/>
        <v>16798</v>
      </c>
      <c r="AI132" s="8" t="s">
        <v>39</v>
      </c>
      <c r="AJ132" s="8" t="s">
        <v>39</v>
      </c>
      <c r="AK132" s="8" t="s">
        <v>39</v>
      </c>
      <c r="AL132" s="8" t="s">
        <v>39</v>
      </c>
      <c r="AM132" s="8" t="s">
        <v>39</v>
      </c>
      <c r="AN132" s="27"/>
      <c r="AO132" s="28"/>
      <c r="AP132" s="29"/>
      <c r="AQ132" s="9"/>
      <c r="AR132" s="29"/>
      <c r="AS132" s="4"/>
      <c r="AT132" s="21"/>
      <c r="AU132" s="21"/>
      <c r="AV132" s="21"/>
      <c r="AW132" s="21"/>
      <c r="AX132" s="21"/>
      <c r="AY132" s="21"/>
      <c r="AZ132" s="21"/>
      <c r="BA132" s="21"/>
      <c r="BB132" s="21"/>
      <c r="BC132" s="21"/>
      <c r="BD132" s="21"/>
    </row>
    <row r="133" spans="1:56" ht="38.25" x14ac:dyDescent="0.25">
      <c r="A133" s="93">
        <f>A130+1</f>
        <v>113</v>
      </c>
      <c r="B133" s="87" t="s">
        <v>59</v>
      </c>
      <c r="C133" s="4" t="s">
        <v>58</v>
      </c>
      <c r="D133" s="4" t="s">
        <v>49</v>
      </c>
      <c r="E133" s="4" t="s">
        <v>48</v>
      </c>
      <c r="F133" s="14" t="s">
        <v>57</v>
      </c>
      <c r="G133" s="1" t="s">
        <v>53</v>
      </c>
      <c r="H133" s="4" t="s">
        <v>56</v>
      </c>
      <c r="I133" s="94" t="s">
        <v>55</v>
      </c>
      <c r="J133" s="21" t="s">
        <v>54</v>
      </c>
      <c r="K133" s="5">
        <v>43104</v>
      </c>
      <c r="L133" s="139">
        <v>39891.06</v>
      </c>
      <c r="M133" s="1" t="s">
        <v>53</v>
      </c>
      <c r="N133" s="5">
        <v>43104</v>
      </c>
      <c r="O133" s="5">
        <v>43469</v>
      </c>
      <c r="P133" s="4" t="s">
        <v>42</v>
      </c>
      <c r="Q133" s="30" t="s">
        <v>39</v>
      </c>
      <c r="R133" s="6">
        <v>0</v>
      </c>
      <c r="S133" s="6">
        <v>0</v>
      </c>
      <c r="T133" s="4" t="s">
        <v>52</v>
      </c>
      <c r="U133" s="4" t="s">
        <v>39</v>
      </c>
      <c r="V133" s="4" t="s">
        <v>39</v>
      </c>
      <c r="W133" s="4" t="s">
        <v>39</v>
      </c>
      <c r="X133" s="4" t="s">
        <v>39</v>
      </c>
      <c r="Y133" s="5" t="s">
        <v>39</v>
      </c>
      <c r="Z133" s="5" t="s">
        <v>39</v>
      </c>
      <c r="AA133" s="7">
        <v>0</v>
      </c>
      <c r="AB133" s="7">
        <v>0</v>
      </c>
      <c r="AC133" s="6">
        <v>0</v>
      </c>
      <c r="AD133" s="6">
        <v>0</v>
      </c>
      <c r="AE133" s="23">
        <f t="shared" si="9"/>
        <v>39891.06</v>
      </c>
      <c r="AF133" s="6">
        <v>0</v>
      </c>
      <c r="AG133" s="6">
        <f>9564.02+1480</f>
        <v>11044.02</v>
      </c>
      <c r="AH133" s="13">
        <f t="shared" si="10"/>
        <v>11044.02</v>
      </c>
      <c r="AI133" s="8" t="s">
        <v>39</v>
      </c>
      <c r="AJ133" s="8" t="s">
        <v>39</v>
      </c>
      <c r="AK133" s="8" t="s">
        <v>39</v>
      </c>
      <c r="AL133" s="8" t="s">
        <v>39</v>
      </c>
      <c r="AM133" s="8" t="s">
        <v>39</v>
      </c>
      <c r="AN133" s="27"/>
      <c r="AO133" s="28"/>
      <c r="AP133" s="29"/>
      <c r="AQ133" s="9"/>
      <c r="AR133" s="29"/>
      <c r="AS133" s="4"/>
      <c r="AT133" s="21"/>
      <c r="AU133" s="21"/>
      <c r="AV133" s="21"/>
      <c r="AW133" s="21"/>
      <c r="AX133" s="21"/>
      <c r="AY133" s="21"/>
      <c r="AZ133" s="21"/>
      <c r="BA133" s="21"/>
      <c r="BB133" s="21"/>
      <c r="BC133" s="21"/>
      <c r="BD133" s="21"/>
    </row>
    <row r="134" spans="1:56" ht="39" thickBot="1" x14ac:dyDescent="0.3">
      <c r="A134" s="99">
        <f>A133+1</f>
        <v>114</v>
      </c>
      <c r="B134" s="100" t="s">
        <v>51</v>
      </c>
      <c r="C134" s="101" t="s">
        <v>50</v>
      </c>
      <c r="D134" s="101" t="s">
        <v>49</v>
      </c>
      <c r="E134" s="101" t="s">
        <v>48</v>
      </c>
      <c r="F134" s="102" t="s">
        <v>47</v>
      </c>
      <c r="G134" s="103" t="s">
        <v>43</v>
      </c>
      <c r="H134" s="101" t="s">
        <v>46</v>
      </c>
      <c r="I134" s="104" t="s">
        <v>45</v>
      </c>
      <c r="J134" s="105" t="s">
        <v>44</v>
      </c>
      <c r="K134" s="106">
        <v>43195</v>
      </c>
      <c r="L134" s="141">
        <v>73355</v>
      </c>
      <c r="M134" s="103" t="s">
        <v>43</v>
      </c>
      <c r="N134" s="106">
        <v>43195</v>
      </c>
      <c r="O134" s="106">
        <v>43254</v>
      </c>
      <c r="P134" s="101" t="s">
        <v>42</v>
      </c>
      <c r="Q134" s="107" t="s">
        <v>39</v>
      </c>
      <c r="R134" s="108">
        <v>0</v>
      </c>
      <c r="S134" s="108">
        <v>0</v>
      </c>
      <c r="T134" s="101" t="s">
        <v>41</v>
      </c>
      <c r="U134" s="101" t="s">
        <v>39</v>
      </c>
      <c r="V134" s="101" t="s">
        <v>39</v>
      </c>
      <c r="W134" s="101" t="s">
        <v>39</v>
      </c>
      <c r="X134" s="101" t="s">
        <v>39</v>
      </c>
      <c r="Y134" s="106" t="s">
        <v>39</v>
      </c>
      <c r="Z134" s="106" t="s">
        <v>39</v>
      </c>
      <c r="AA134" s="109">
        <v>0</v>
      </c>
      <c r="AB134" s="109">
        <v>0</v>
      </c>
      <c r="AC134" s="108">
        <v>0</v>
      </c>
      <c r="AD134" s="108">
        <v>0</v>
      </c>
      <c r="AE134" s="110">
        <f t="shared" si="9"/>
        <v>73355</v>
      </c>
      <c r="AF134" s="108">
        <v>0</v>
      </c>
      <c r="AG134" s="108">
        <f>36677.5+36677.5</f>
        <v>73355</v>
      </c>
      <c r="AH134" s="111">
        <f t="shared" si="10"/>
        <v>73355</v>
      </c>
      <c r="AI134" s="112" t="s">
        <v>39</v>
      </c>
      <c r="AJ134" s="112" t="s">
        <v>39</v>
      </c>
      <c r="AK134" s="112" t="s">
        <v>39</v>
      </c>
      <c r="AL134" s="112" t="s">
        <v>39</v>
      </c>
      <c r="AM134" s="112" t="s">
        <v>39</v>
      </c>
      <c r="AN134" s="113"/>
      <c r="AO134" s="114"/>
      <c r="AP134" s="115"/>
      <c r="AQ134" s="116"/>
      <c r="AR134" s="115"/>
      <c r="AS134" s="101"/>
      <c r="AT134" s="105"/>
      <c r="AU134" s="105"/>
      <c r="AV134" s="105"/>
      <c r="AW134" s="105"/>
      <c r="AX134" s="105"/>
      <c r="AY134" s="105"/>
      <c r="AZ134" s="105"/>
      <c r="BA134" s="105"/>
      <c r="BB134" s="105"/>
      <c r="BC134" s="105"/>
      <c r="BD134" s="105"/>
    </row>
    <row r="135" spans="1:56" ht="13.5" thickBot="1" x14ac:dyDescent="0.3">
      <c r="A135" s="117" t="s">
        <v>40</v>
      </c>
      <c r="B135" s="118"/>
      <c r="C135" s="118"/>
      <c r="D135" s="118"/>
      <c r="E135" s="118"/>
      <c r="F135" s="118"/>
      <c r="G135" s="118"/>
      <c r="H135" s="118"/>
      <c r="I135" s="118"/>
      <c r="J135" s="118"/>
      <c r="K135" s="118"/>
      <c r="L135" s="142">
        <f>SUM(L19:L134)</f>
        <v>27541981.219999999</v>
      </c>
      <c r="M135" s="120"/>
      <c r="N135" s="120"/>
      <c r="O135" s="120"/>
      <c r="P135" s="121"/>
      <c r="Q135" s="119">
        <f>SUM(Q19:Q134)</f>
        <v>0</v>
      </c>
      <c r="R135" s="142">
        <f>SUM(R19:R134)</f>
        <v>1425625.27</v>
      </c>
      <c r="S135" s="142">
        <f>SUM(S19:S134)</f>
        <v>5099.7</v>
      </c>
      <c r="T135" s="121"/>
      <c r="U135" s="121" t="s">
        <v>39</v>
      </c>
      <c r="V135" s="121" t="s">
        <v>39</v>
      </c>
      <c r="W135" s="121" t="s">
        <v>39</v>
      </c>
      <c r="X135" s="121" t="s">
        <v>39</v>
      </c>
      <c r="Y135" s="120" t="s">
        <v>39</v>
      </c>
      <c r="Z135" s="120" t="s">
        <v>39</v>
      </c>
      <c r="AA135" s="122">
        <v>0</v>
      </c>
      <c r="AB135" s="122">
        <v>0</v>
      </c>
      <c r="AC135" s="142">
        <f>SUM(AC19:AC134)</f>
        <v>340192.68</v>
      </c>
      <c r="AD135" s="142">
        <f>SUM(AD19:AD134)</f>
        <v>3167973.27</v>
      </c>
      <c r="AE135" s="142">
        <f>SUM(AE19:AE134)</f>
        <v>24714200.629999995</v>
      </c>
      <c r="AF135" s="142">
        <f>SUM(AF19:AF134)</f>
        <v>10412434.560000001</v>
      </c>
      <c r="AG135" s="142">
        <f>SUM(AG19:AG134)</f>
        <v>10603118.345000003</v>
      </c>
      <c r="AH135" s="142">
        <f>SUM(AH19:AH134)</f>
        <v>21015552.904999994</v>
      </c>
      <c r="AI135" s="123" t="s">
        <v>39</v>
      </c>
      <c r="AJ135" s="124" t="s">
        <v>39</v>
      </c>
      <c r="AK135" s="125" t="s">
        <v>39</v>
      </c>
      <c r="AL135" s="126" t="s">
        <v>39</v>
      </c>
      <c r="AM135" s="125" t="s">
        <v>39</v>
      </c>
      <c r="AN135" s="125" t="s">
        <v>39</v>
      </c>
      <c r="AO135" s="127" t="s">
        <v>39</v>
      </c>
      <c r="AP135" s="120" t="s">
        <v>39</v>
      </c>
      <c r="AQ135" s="127" t="s">
        <v>39</v>
      </c>
      <c r="AR135" s="120" t="s">
        <v>39</v>
      </c>
      <c r="AS135" s="120" t="s">
        <v>39</v>
      </c>
      <c r="AT135" s="120" t="s">
        <v>39</v>
      </c>
      <c r="AU135" s="120" t="s">
        <v>39</v>
      </c>
      <c r="AV135" s="120" t="s">
        <v>39</v>
      </c>
      <c r="AW135" s="120" t="s">
        <v>39</v>
      </c>
      <c r="AX135" s="120" t="s">
        <v>39</v>
      </c>
      <c r="AY135" s="120" t="s">
        <v>39</v>
      </c>
      <c r="AZ135" s="120" t="s">
        <v>39</v>
      </c>
      <c r="BA135" s="120" t="s">
        <v>39</v>
      </c>
      <c r="BB135" s="120" t="s">
        <v>39</v>
      </c>
      <c r="BC135" s="120" t="s">
        <v>39</v>
      </c>
      <c r="BD135" s="128"/>
    </row>
    <row r="136" spans="1:56" x14ac:dyDescent="0.25">
      <c r="A136" s="42"/>
      <c r="B136" s="42"/>
      <c r="C136" s="42"/>
      <c r="D136" s="42"/>
      <c r="E136" s="42"/>
      <c r="F136" s="95"/>
      <c r="G136" s="42"/>
      <c r="H136" s="42"/>
      <c r="I136" s="95"/>
      <c r="J136" s="42"/>
      <c r="K136" s="42"/>
      <c r="L136" s="143"/>
      <c r="M136" s="16"/>
      <c r="N136" s="16"/>
      <c r="O136" s="16"/>
      <c r="P136" s="15"/>
      <c r="Q136" s="15"/>
      <c r="R136" s="43"/>
      <c r="S136" s="43"/>
      <c r="T136" s="15"/>
      <c r="U136" s="15"/>
      <c r="V136" s="15"/>
      <c r="W136" s="15"/>
      <c r="X136" s="15"/>
      <c r="Y136" s="16"/>
      <c r="Z136" s="16"/>
      <c r="AA136" s="17"/>
      <c r="AB136" s="17"/>
      <c r="AC136" s="43"/>
      <c r="AD136" s="43"/>
      <c r="AE136" s="43"/>
      <c r="AF136" s="43"/>
      <c r="AG136" s="43"/>
      <c r="AH136" s="43"/>
      <c r="AI136" s="44"/>
      <c r="AJ136" s="43"/>
      <c r="AK136" s="45"/>
      <c r="AL136" s="46"/>
      <c r="AM136" s="45"/>
      <c r="AN136" s="45"/>
      <c r="AO136" s="47"/>
      <c r="AP136" s="16"/>
      <c r="AQ136" s="47"/>
      <c r="AR136" s="16"/>
      <c r="AS136" s="16"/>
      <c r="AT136" s="16"/>
      <c r="AU136" s="16"/>
      <c r="AV136" s="16"/>
      <c r="AW136" s="16"/>
      <c r="AX136" s="16"/>
      <c r="AY136" s="16"/>
      <c r="AZ136" s="16"/>
      <c r="BA136" s="16"/>
      <c r="BB136" s="16"/>
      <c r="BC136" s="16"/>
      <c r="BD136" s="48"/>
    </row>
    <row r="137" spans="1:56" s="51" customFormat="1" ht="15" x14ac:dyDescent="0.25">
      <c r="A137" s="145" t="s">
        <v>887</v>
      </c>
      <c r="B137" s="145"/>
      <c r="C137" s="145"/>
      <c r="D137" s="145"/>
      <c r="E137" s="145"/>
      <c r="F137" s="145"/>
      <c r="G137" s="50"/>
      <c r="I137" s="53"/>
      <c r="L137" s="131"/>
      <c r="AG137" s="146"/>
      <c r="AI137" s="146"/>
    </row>
    <row r="138" spans="1:56" s="51" customFormat="1" ht="15" x14ac:dyDescent="0.25">
      <c r="A138" s="50"/>
      <c r="B138" s="50"/>
      <c r="C138" s="50"/>
      <c r="D138" s="50"/>
      <c r="E138" s="50"/>
      <c r="F138" s="50"/>
      <c r="G138" s="50"/>
      <c r="I138" s="53"/>
      <c r="L138" s="131"/>
      <c r="AG138" s="146"/>
      <c r="AI138" s="146"/>
    </row>
    <row r="139" spans="1:56" s="51" customFormat="1" ht="15" x14ac:dyDescent="0.25">
      <c r="A139" s="145" t="s">
        <v>888</v>
      </c>
      <c r="B139" s="145"/>
      <c r="C139" s="145"/>
      <c r="D139" s="145"/>
      <c r="E139" s="145"/>
      <c r="F139" s="145"/>
      <c r="G139" s="147"/>
      <c r="I139" s="53"/>
      <c r="L139" s="131"/>
      <c r="AG139" s="146"/>
      <c r="AI139" s="146"/>
    </row>
    <row r="140" spans="1:56" x14ac:dyDescent="0.25">
      <c r="B140" s="18"/>
      <c r="G140" s="19"/>
      <c r="J140" s="18"/>
      <c r="Q140" s="18"/>
      <c r="AG140" s="49"/>
      <c r="AI140" s="49"/>
      <c r="AM140" s="18"/>
    </row>
  </sheetData>
  <mergeCells count="44">
    <mergeCell ref="AP16:AP17"/>
    <mergeCell ref="AJ16:AJ17"/>
    <mergeCell ref="AK16:AK17"/>
    <mergeCell ref="AL16:AL17"/>
    <mergeCell ref="C110:C111"/>
    <mergeCell ref="A139:F139"/>
    <mergeCell ref="D48:D49"/>
    <mergeCell ref="A137:F137"/>
    <mergeCell ref="AO16:AO17"/>
    <mergeCell ref="U16:AD16"/>
    <mergeCell ref="C90:C92"/>
    <mergeCell ref="B90:B92"/>
    <mergeCell ref="B100:B101"/>
    <mergeCell ref="AQ16:AQ17"/>
    <mergeCell ref="A15:A18"/>
    <mergeCell ref="B15:G16"/>
    <mergeCell ref="AE16:AH16"/>
    <mergeCell ref="H15:AH15"/>
    <mergeCell ref="AI15:AL15"/>
    <mergeCell ref="AI16:AI17"/>
    <mergeCell ref="AM15:AR15"/>
    <mergeCell ref="AM16:AM17"/>
    <mergeCell ref="AN16:AN17"/>
    <mergeCell ref="AR16:AR17"/>
    <mergeCell ref="C100:C101"/>
    <mergeCell ref="B110:B111"/>
    <mergeCell ref="E48:E49"/>
    <mergeCell ref="A135:K135"/>
    <mergeCell ref="G48:G49"/>
    <mergeCell ref="B27:B28"/>
    <mergeCell ref="B48:B49"/>
    <mergeCell ref="C48:C49"/>
    <mergeCell ref="AS15:BD15"/>
    <mergeCell ref="H16:T16"/>
    <mergeCell ref="BB16:BD16"/>
    <mergeCell ref="AS16:AS17"/>
    <mergeCell ref="AT16:AT17"/>
    <mergeCell ref="C27:C28"/>
    <mergeCell ref="AU16:AW16"/>
    <mergeCell ref="AX16:AY16"/>
    <mergeCell ref="AZ16:AZ17"/>
    <mergeCell ref="BA16:BA17"/>
    <mergeCell ref="D27:D28"/>
    <mergeCell ref="E27:E28"/>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SET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2018-10-15T16:11:51Z</dcterms:created>
  <dcterms:modified xsi:type="dcterms:W3CDTF">2018-10-19T16:41:33Z</dcterms:modified>
</cp:coreProperties>
</file>