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LICITAÇÕES MAIO 2018" sheetId="1" r:id="rId1"/>
  </sheets>
  <calcPr calcId="145621"/>
</workbook>
</file>

<file path=xl/calcChain.xml><?xml version="1.0" encoding="utf-8"?>
<calcChain xmlns="http://schemas.openxmlformats.org/spreadsheetml/2006/main">
  <c r="AD111" i="1" l="1"/>
  <c r="S111" i="1"/>
  <c r="R111" i="1"/>
  <c r="AE19" i="1" l="1"/>
  <c r="AG19" i="1"/>
  <c r="A20" i="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E20" i="1"/>
  <c r="AG20" i="1"/>
  <c r="AH20" i="1" s="1"/>
  <c r="AE21" i="1"/>
  <c r="AG21" i="1"/>
  <c r="AH21" i="1" s="1"/>
  <c r="AE22" i="1"/>
  <c r="AH22" i="1"/>
  <c r="AE23" i="1"/>
  <c r="AG23" i="1"/>
  <c r="AH23" i="1" s="1"/>
  <c r="AE24" i="1"/>
  <c r="AG24" i="1"/>
  <c r="AH24" i="1"/>
  <c r="AE25" i="1"/>
  <c r="AG25" i="1"/>
  <c r="AH25" i="1"/>
  <c r="AE26" i="1"/>
  <c r="AG26" i="1"/>
  <c r="AH26" i="1" s="1"/>
  <c r="AE27" i="1"/>
  <c r="AG27" i="1"/>
  <c r="AH27" i="1" s="1"/>
  <c r="AE28" i="1"/>
  <c r="AG28" i="1"/>
  <c r="AH28" i="1" s="1"/>
  <c r="AC29" i="1"/>
  <c r="AE29" i="1" s="1"/>
  <c r="AG29" i="1"/>
  <c r="AH29" i="1" s="1"/>
  <c r="AC30" i="1"/>
  <c r="AE30" i="1" s="1"/>
  <c r="AG30" i="1"/>
  <c r="AH30" i="1" s="1"/>
  <c r="AC31" i="1"/>
  <c r="AE31" i="1" s="1"/>
  <c r="AG31" i="1"/>
  <c r="AH31" i="1" s="1"/>
  <c r="AC32" i="1"/>
  <c r="AE32" i="1" s="1"/>
  <c r="AF32" i="1"/>
  <c r="AG32" i="1"/>
  <c r="AC34" i="1"/>
  <c r="AE34" i="1" s="1"/>
  <c r="AG34" i="1"/>
  <c r="AH34" i="1"/>
  <c r="AC35" i="1"/>
  <c r="AE35" i="1" s="1"/>
  <c r="AG35" i="1"/>
  <c r="AH35" i="1"/>
  <c r="AC37" i="1"/>
  <c r="AE37" i="1" s="1"/>
  <c r="AG37" i="1"/>
  <c r="AH37" i="1" s="1"/>
  <c r="AC38" i="1"/>
  <c r="AE38" i="1" s="1"/>
  <c r="AG38" i="1"/>
  <c r="AH38" i="1" s="1"/>
  <c r="AC40" i="1"/>
  <c r="AE40" i="1" s="1"/>
  <c r="AG40" i="1"/>
  <c r="AH40" i="1" s="1"/>
  <c r="AE42" i="1"/>
  <c r="AG42" i="1"/>
  <c r="AH42" i="1" s="1"/>
  <c r="AE43" i="1"/>
  <c r="AG43" i="1"/>
  <c r="AH43" i="1" s="1"/>
  <c r="AE44" i="1"/>
  <c r="AG44" i="1"/>
  <c r="AH44" i="1" s="1"/>
  <c r="AE45" i="1"/>
  <c r="AH45" i="1"/>
  <c r="AE46" i="1"/>
  <c r="AG46" i="1"/>
  <c r="AH46" i="1" s="1"/>
  <c r="AE47" i="1"/>
  <c r="AH47" i="1"/>
  <c r="AE48" i="1"/>
  <c r="AG48" i="1"/>
  <c r="AH48" i="1" s="1"/>
  <c r="AE49" i="1"/>
  <c r="AH49" i="1"/>
  <c r="AE50" i="1"/>
  <c r="AG50" i="1"/>
  <c r="AH50" i="1" s="1"/>
  <c r="AE51" i="1"/>
  <c r="AG51" i="1"/>
  <c r="AH51" i="1" s="1"/>
  <c r="AE52" i="1"/>
  <c r="AH52" i="1"/>
  <c r="AE53" i="1"/>
  <c r="AG53" i="1"/>
  <c r="AH53" i="1" s="1"/>
  <c r="AE54" i="1"/>
  <c r="AG54" i="1"/>
  <c r="AH54" i="1" s="1"/>
  <c r="AE55" i="1"/>
  <c r="AG55" i="1"/>
  <c r="AH55" i="1" s="1"/>
  <c r="AE56" i="1"/>
  <c r="AG56" i="1"/>
  <c r="AH56" i="1" s="1"/>
  <c r="AE57" i="1"/>
  <c r="AG57" i="1"/>
  <c r="AH57" i="1" s="1"/>
  <c r="AE58" i="1"/>
  <c r="AG58" i="1"/>
  <c r="AH58" i="1" s="1"/>
  <c r="AE59" i="1"/>
  <c r="AG59" i="1"/>
  <c r="AH59" i="1" s="1"/>
  <c r="AE60" i="1"/>
  <c r="AH60" i="1"/>
  <c r="AE61" i="1"/>
  <c r="AH61" i="1"/>
  <c r="AE62" i="1"/>
  <c r="AG62" i="1"/>
  <c r="AH62" i="1" s="1"/>
  <c r="AE63" i="1"/>
  <c r="AH63" i="1"/>
  <c r="AE64" i="1"/>
  <c r="AG64" i="1"/>
  <c r="AH64" i="1"/>
  <c r="AE65" i="1"/>
  <c r="AG65" i="1"/>
  <c r="AH65" i="1" s="1"/>
  <c r="AE66" i="1"/>
  <c r="AH66" i="1"/>
  <c r="AE67" i="1"/>
  <c r="AH67" i="1"/>
  <c r="AE68" i="1"/>
  <c r="AH68" i="1"/>
  <c r="AE69" i="1"/>
  <c r="AG69" i="1"/>
  <c r="AH69" i="1"/>
  <c r="AE70" i="1"/>
  <c r="AG70" i="1"/>
  <c r="AH70" i="1" s="1"/>
  <c r="AE71" i="1"/>
  <c r="AG71" i="1"/>
  <c r="AH71" i="1" s="1"/>
  <c r="AE72" i="1"/>
  <c r="AG72" i="1"/>
  <c r="AH72" i="1" s="1"/>
  <c r="AE73" i="1"/>
  <c r="AE74" i="1"/>
  <c r="AG74" i="1"/>
  <c r="AH74" i="1" s="1"/>
  <c r="AE75" i="1"/>
  <c r="AG75" i="1"/>
  <c r="AH75" i="1" s="1"/>
  <c r="AE76" i="1"/>
  <c r="AG76" i="1"/>
  <c r="AH76" i="1" s="1"/>
  <c r="AE77" i="1"/>
  <c r="AG77" i="1"/>
  <c r="AH77" i="1" s="1"/>
  <c r="AE78" i="1"/>
  <c r="AH78" i="1"/>
  <c r="AE79" i="1"/>
  <c r="AG79" i="1"/>
  <c r="AH79" i="1" s="1"/>
  <c r="AE80" i="1"/>
  <c r="AG80" i="1"/>
  <c r="AH80" i="1" s="1"/>
  <c r="L81" i="1"/>
  <c r="L111" i="1" s="1"/>
  <c r="AE81" i="1"/>
  <c r="AG81" i="1"/>
  <c r="AH81" i="1" s="1"/>
  <c r="AE82" i="1"/>
  <c r="AG82" i="1"/>
  <c r="AH82" i="1" s="1"/>
  <c r="AE83" i="1"/>
  <c r="AH83" i="1"/>
  <c r="AE84" i="1"/>
  <c r="AG84" i="1"/>
  <c r="AH84" i="1" s="1"/>
  <c r="AE85" i="1"/>
  <c r="AG85" i="1"/>
  <c r="AH85" i="1" s="1"/>
  <c r="AE86" i="1"/>
  <c r="AH86" i="1"/>
  <c r="AE87" i="1"/>
  <c r="AH87" i="1"/>
  <c r="AE88" i="1"/>
  <c r="AH88" i="1"/>
  <c r="AE89" i="1"/>
  <c r="AH89" i="1"/>
  <c r="AE90" i="1"/>
  <c r="AH90" i="1"/>
  <c r="AE91" i="1"/>
  <c r="AH91" i="1"/>
  <c r="AE92" i="1"/>
  <c r="AG92" i="1"/>
  <c r="AH92" i="1"/>
  <c r="AE93" i="1"/>
  <c r="AH93" i="1"/>
  <c r="AE94" i="1"/>
  <c r="AH94" i="1"/>
  <c r="AE95" i="1"/>
  <c r="AH95" i="1"/>
  <c r="AE96" i="1"/>
  <c r="AG96" i="1"/>
  <c r="AH96" i="1" s="1"/>
  <c r="AE97" i="1"/>
  <c r="AH97" i="1"/>
  <c r="AE98" i="1"/>
  <c r="AH98" i="1"/>
  <c r="AE99" i="1"/>
  <c r="AH99" i="1"/>
  <c r="AE100" i="1"/>
  <c r="AG100" i="1"/>
  <c r="AH100" i="1" s="1"/>
  <c r="AE101" i="1"/>
  <c r="AH101" i="1"/>
  <c r="AE102" i="1"/>
  <c r="AH102" i="1"/>
  <c r="AE103" i="1"/>
  <c r="AG103" i="1"/>
  <c r="AH103" i="1"/>
  <c r="AE104" i="1"/>
  <c r="AG104" i="1"/>
  <c r="AH104" i="1" s="1"/>
  <c r="AE105" i="1"/>
  <c r="AG105" i="1"/>
  <c r="AE106" i="1"/>
  <c r="AE107" i="1"/>
  <c r="AG107" i="1"/>
  <c r="AE108" i="1"/>
  <c r="AG108" i="1"/>
  <c r="AE109" i="1"/>
  <c r="AG109" i="1"/>
  <c r="AH109" i="1" s="1"/>
  <c r="AE110" i="1"/>
  <c r="AG110" i="1"/>
  <c r="AH110" i="1" s="1"/>
  <c r="Q111" i="1"/>
  <c r="AH32" i="1" l="1"/>
  <c r="AF111" i="1"/>
  <c r="AC111" i="1"/>
  <c r="AH19" i="1"/>
  <c r="AH111" i="1" s="1"/>
  <c r="AG111" i="1"/>
  <c r="AE111" i="1"/>
</calcChain>
</file>

<file path=xl/sharedStrings.xml><?xml version="1.0" encoding="utf-8"?>
<sst xmlns="http://schemas.openxmlformats.org/spreadsheetml/2006/main" count="2039" uniqueCount="732">
  <si>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</si>
  <si>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</si>
  <si>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</si>
  <si>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</si>
  <si>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</si>
  <si>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</si>
  <si>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</si>
  <si>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</si>
  <si>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</si>
  <si>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</si>
  <si>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</si>
  <si>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</si>
  <si>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</si>
  <si>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</si>
  <si>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</si>
  <si>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</si>
  <si>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</si>
  <si>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</si>
  <si>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</si>
  <si>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</si>
  <si>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</si>
  <si>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</si>
  <si>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</si>
  <si>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</si>
  <si>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</si>
  <si>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</si>
  <si>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</si>
  <si>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</si>
  <si>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</si>
  <si>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</si>
  <si>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</si>
  <si>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</si>
  <si>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</si>
  <si>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</si>
  <si>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</si>
  <si>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</si>
  <si>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</si>
  <si>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</si>
  <si>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</si>
  <si>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</si>
  <si>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</si>
  <si>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33.50.41.00</t>
  </si>
  <si>
    <t>1 RP</t>
  </si>
  <si>
    <t>DOE 12.275 de 06/04/2018</t>
  </si>
  <si>
    <t>04.593.380/0001-85</t>
  </si>
  <si>
    <t>CENTRO DE TRABALHADORES DA AMAZÔNIA - CTA</t>
  </si>
  <si>
    <t>INEX002/2018</t>
  </si>
  <si>
    <t>COLABORAR NA IMPLEMENTAÇÃO DE SISTEMA DE ACESSO À ÁGUA PLUVIAL MUITIUSO AUTÔNOMO - NA RESERVA CHICO MENDES, NO MUNICÍPIO DE RIO BRANCO/ACRE, OBJETIVANDO A AMPLIAÇÃO DO ACESSO À ÁGUA POTÁVEL PARA 54 FAMÍLIAS.</t>
  </si>
  <si>
    <t>MENOR PREÇO</t>
  </si>
  <si>
    <t xml:space="preserve">INEXIGIBILIDADE </t>
  </si>
  <si>
    <t>INEXIGIBILIDADE 002/2018</t>
  </si>
  <si>
    <t>INEXIGIBILIDADE DE LICITAÇÃO 002/2018</t>
  </si>
  <si>
    <t>33.90.30.00   e 33.90.39.00</t>
  </si>
  <si>
    <t>DOE 12.217 de 10/01/2018</t>
  </si>
  <si>
    <t>05.662.126/0005-79</t>
  </si>
  <si>
    <t>TORK SUL</t>
  </si>
  <si>
    <t>INEX001/2018</t>
  </si>
  <si>
    <t>MANUTENÇÃO DE PÁS CARREGADEIRAS</t>
  </si>
  <si>
    <t>INEXIGIBILIDADE 001/2018</t>
  </si>
  <si>
    <t>INEXIGIBILIDADE DE LICITAÇÃO 001/2018</t>
  </si>
  <si>
    <t>33.90.36.00</t>
  </si>
  <si>
    <t>DOE 12.290 de 25/04/2018</t>
  </si>
  <si>
    <t>723.333.752-72</t>
  </si>
  <si>
    <t xml:space="preserve"> ROSILENE DA SILVA AD'VÍNCULA</t>
  </si>
  <si>
    <t>D013/2018</t>
  </si>
  <si>
    <t>CONTRATAÇÃO DIRETA PARA ANÁLISE DE MERCADO, DOS PRODUTOS HORTIFRUTIS (TOMATE, CEBOLA, CENOURA, BETERRABA, REPOLHO, PIMENTÃO, COUVE-FLOR E BRÓCOLIS) COMERCIALIZADOS PELOS PRINCIPAIS MERCADOS DO MUNICÍPIO DE RIO BRANCO, PARA ATENDER AS NECESSIDADES DA - SAFRA</t>
  </si>
  <si>
    <t>COMPRA DIRETA</t>
  </si>
  <si>
    <t>DISPENSA 013/2018</t>
  </si>
  <si>
    <t>33.90.30.00</t>
  </si>
  <si>
    <t>DOE 12.284 de 18/04/2018</t>
  </si>
  <si>
    <t>164.451.632-20</t>
  </si>
  <si>
    <t>ADAILTON SOUZA SANTOS</t>
  </si>
  <si>
    <t>D012/2018</t>
  </si>
  <si>
    <t>CONTRATAÇÃO DIRETA PARA AQUISIÇÃO DE 7.364 M³ DE PIÇARRA, QUE VISA ATENDER AOS SERVIÇOS DE MANUTENÇÃO E RECUPERAÇÃO DE RAMAISDA ZONA RURAL DO MUNICÍPIO DE RIO BRANCO, DE RESPONSABILIZADE DA SAFRA</t>
  </si>
  <si>
    <t>DISPENSA 012/2018</t>
  </si>
  <si>
    <t>DOE 12.281 de 13/04/2018</t>
  </si>
  <si>
    <t>11.001.080/0001 -16</t>
  </si>
  <si>
    <t>FERRACRE COM. IMP &amp; EXP LTDA</t>
  </si>
  <si>
    <t>D011/2018</t>
  </si>
  <si>
    <t>CONTRATAÇÃO DIRETA DE EMPRESA PARA AQUISIÇÃO DE CANTONEIRA, METALON  GALVANIZADO, BARRA REDONDA, PARA ATENDER AS NECESSIDADES DA SAFRA</t>
  </si>
  <si>
    <t>DISPENSA 011/2018</t>
  </si>
  <si>
    <t>33.90.39.00</t>
  </si>
  <si>
    <t>DOE 12.273 de 04/04/2018</t>
  </si>
  <si>
    <t>20.411.783/0001 -03</t>
  </si>
  <si>
    <t>RD SERVIÇOS E
CONSULTORIA - EIRELI - EPP</t>
  </si>
  <si>
    <t>D010/2018</t>
  </si>
  <si>
    <t>DOE 12.273 de 04/02/2018</t>
  </si>
  <si>
    <t>CONTRATAÇÃO DE PESSOA JURÍDICA PARA PRESTAÇÃO DE SERVIÇOS CONTINUADOS DE AUXILIAR DE MECÂNICO, BORRACHEIRO, MECÂNICO, MOTORISTA, TELEFONISTA, DIGITADOR E OPERADOR DE ROÇADEIRA.</t>
  </si>
  <si>
    <t>DISPENSA 010/2018</t>
  </si>
  <si>
    <t>DOE 12.264 de 21/03/2018</t>
  </si>
  <si>
    <t>07.034.359/0001-29</t>
  </si>
  <si>
    <t>COOPERATIVA DE PRODUÇÃO DOS MOVELEIROS DE ESTADO DE ACRE</t>
  </si>
  <si>
    <t>D009/2018</t>
  </si>
  <si>
    <t>DOE 12.265 de 22/03/2018</t>
  </si>
  <si>
    <t>AQUISIÇÃO DE BANCAS EM MADEIRA PARA CAFÉ EM MADEIRA DE 1,20 x 1,10 x 0,45 – 4 PARA O MERCADO AZIZ ABUCATER (CAMELÓDROMO CENTRO), GERENCIADO PELA SECRETARIA MUNICIPAL DE AGRICULTURA E FLORESTA - SAFRA</t>
  </si>
  <si>
    <t>DISPENSA 009/2018</t>
  </si>
  <si>
    <t>44.90.52.00</t>
  </si>
  <si>
    <t>DOE 12.255 de 07/03/2018</t>
  </si>
  <si>
    <t>12.388.147/0001 -80</t>
  </si>
  <si>
    <t>MAJÚ
MÁQUINAS EIRELI EPP</t>
  </si>
  <si>
    <t>D008/2018</t>
  </si>
  <si>
    <t>CONTRATAÇÃO DIRETA DE EMPRESA PARA AQUISIÇÃO DE ROÇADEIRAS, COM LÂNINAS 3 PONTAS 300MM, CILINDRADA (CM³) 29.8, POTÊNCIA 1.4 KW/ 1.9 CV, PARA ATENDER AS NECESSIDADES DA SECRETARIS MUNICIPAL DE AGRICULTURA E FLORESTA - SAFRA</t>
  </si>
  <si>
    <t>DISPENSA 008/2018</t>
  </si>
  <si>
    <t>33.90.30.39</t>
  </si>
  <si>
    <t>DOE 12.261 de 16/03/2018</t>
  </si>
  <si>
    <t>444.157.372-34</t>
  </si>
  <si>
    <t>ALBERTO CARLOS DE OLIVEIRA MORAIS</t>
  </si>
  <si>
    <t>D007/2018</t>
  </si>
  <si>
    <t>CONTRATAÇÃO DIRETA DE PESSOA FÍSICA PARA PRESTAÇÃO DE SERVIÇOS DE REVISÃO E MANUTENÇÃO DA FROTA DE MOTOCICLETAS PERTENCENTES À SECRETARIA MUNICIPAL DE AGRICULTURA E FLORESTA - SAFRA</t>
  </si>
  <si>
    <t>DISPENSA 007/2018</t>
  </si>
  <si>
    <t>DOE nº 12.248 de 27/02/2018</t>
  </si>
  <si>
    <t>1.836.881/0001 -00</t>
  </si>
  <si>
    <t>AUTO ELÉTRICA VISÃO IMP. E
EXP. EIRELI</t>
  </si>
  <si>
    <t>D006/2018</t>
  </si>
  <si>
    <t>DOE 12.248 de 27/02/2018</t>
  </si>
  <si>
    <t>CONTRATAÇÃO DIRETA DE EMPRESA PARA PRESTAÇÃO DE SERVIÇOS AUTO ELÉTRICOS NA FROTA DE VEÍCULOS DA SECRETARIA MUNICIPAL DE AGRICULTURA E FLORESTA - SAFRA.</t>
  </si>
  <si>
    <t>DISPENSA 006/2018</t>
  </si>
  <si>
    <t>DOE nº 12.244 de 21/02/2018</t>
  </si>
  <si>
    <t>21.214.851/0001 -07</t>
  </si>
  <si>
    <t>ABREU DE SOUZA &amp; CIA LTDA</t>
  </si>
  <si>
    <t>D005/2018</t>
  </si>
  <si>
    <t>DOE 12.244 de 21/02/2018</t>
  </si>
  <si>
    <t>SERVIÇOS DE INSTALAÇÃO DE DIVISÓRIA CEGA (N1), INSTALAÇÃO DE PORTA DIVILUX, MEDINDO 0,80 X 2,10M, PARA ATENDER AS NECESSIDADES DA SECRETARIA MUNICIPAL DE AGRICULTURA E FLORESTA – SAFRA</t>
  </si>
  <si>
    <t>DISPENSA 005/2018</t>
  </si>
  <si>
    <t>33.30.30.00</t>
  </si>
  <si>
    <t>DOE nº 12.239 de 09/02/2018</t>
  </si>
  <si>
    <t>13.693.476/0001 -05</t>
  </si>
  <si>
    <t>SANDRO DE
FRANÇA PEREIRA - ME</t>
  </si>
  <si>
    <t>D004/2018</t>
  </si>
  <si>
    <t>DOE 12.239 de 09/02/2018</t>
  </si>
  <si>
    <t>DISPENSA 004/2018</t>
  </si>
  <si>
    <t>DOE 12.230 de 30/01/2018</t>
  </si>
  <si>
    <t>015.423.702-72</t>
  </si>
  <si>
    <t>NEY DE
FREITAS MATOS</t>
  </si>
  <si>
    <t>D003/2018</t>
  </si>
  <si>
    <t>LOCAÇÃO DE UM TERRENO MEDINDO 9,46M² (NOVE VÍRGULA QUARENTA E SEIS METROS QUADRADOS) LOCALIZADO À RUA CORONEL ALEXANDRINO, S/N, BOSQUE, PARA ALOCAR 2 (DUAS) LIXEIRAS ECOLÓGICAS, COM CAPACIDADE DE 1M³ (UM METRO CÚBICO) DE ARMAZENAMENTO PROVENIENTE DO SALDO REMANESCENTE DO CONTRATO DE DISPENSA DE LICITAÇÃO REF. Nº. 026/2017.</t>
  </si>
  <si>
    <t>DISPENSA 003/2018</t>
  </si>
  <si>
    <t>33.90.30.33 E 33.90.39.00</t>
  </si>
  <si>
    <t>DOE 12.229 de 29/01/2018</t>
  </si>
  <si>
    <t>28.478.318/0001-00</t>
  </si>
  <si>
    <t>DINÂMICA EXTINTORES</t>
  </si>
  <si>
    <t>D002/2018</t>
  </si>
  <si>
    <t>CONTRATAÇÃO DIRETA DE SERVIÇOS DE RECARGAS DE EXTINTORES PÓ QUÍMICO SECO DE (04 KG, 06 KG, 20 KG), RECARGAS DE EXTINTORES CO2 DE (06 KG E 20 KG), RECARGA DE EXTINTOR DE ÁGUA PRESSURIZADA (AP) 10 L, RECARGA DE EXTINTOR CARRETA DE CO2 DE 25 KG, PINTURA DA BOMBA TAMPÃO E MANUTENÇÃO DOS HIDRANTES, DETECÇÃO/ALARME DE INCÊNDIO, EXTINTOR E LUMINÁRIA DE EMERGÊNCIA DA CEASA</t>
  </si>
  <si>
    <t>DISPENSA 002/2018</t>
  </si>
  <si>
    <t>DOE 12.231 de 31/01/2018</t>
  </si>
  <si>
    <t>63.598.411/0001-40</t>
  </si>
  <si>
    <t>REAL CONSTRUÇÕES COM E REPRESENTAÇÕES LTDA</t>
  </si>
  <si>
    <t>D001/2018</t>
  </si>
  <si>
    <t>AQUISIÇÃO DE LÂMPADAS: LÂMPADA COMPÁCTA DE 220 VOLTS, 85 WATTS, BOCAL E- 40, LÂMPADA COMPÁCTA DE 220 VOLTS, 85 WATTS, BOCAL E- 27 E LÂMPADA COMPÁCTA DE 127 VOLTS, 40 WATTS, BOCAL E- 27 , PARA ATENDER AS NECESSIDADES DOS MERCADOS MUNICIPAIS.</t>
  </si>
  <si>
    <t>DISPENSA 001/2018</t>
  </si>
  <si>
    <t>819188/2016/ MAPA/CAIXA</t>
  </si>
  <si>
    <t>CONV./ RP</t>
  </si>
  <si>
    <t xml:space="preserve">05.146.814/0001-52 </t>
  </si>
  <si>
    <t>D. L. RAMOS – ME</t>
  </si>
  <si>
    <t>052/2018</t>
  </si>
  <si>
    <t xml:space="preserve">AQUISIÇÃO DE MANGUEIRA PRETA DE 3/4'; CAIXAS D'ÁGUA (PLÁSTICA), CABO PARA ENERGIA ELETRICA, DUPLEX, MONOFÁSICO.
</t>
  </si>
  <si>
    <t>PREGÃO ELETRÔNICO</t>
  </si>
  <si>
    <t>PREGÃO ELETRÔNICO Nº 004/2018</t>
  </si>
  <si>
    <t>PROCESSO ADMINISTRATIVO Nº 0114/201 8</t>
  </si>
  <si>
    <t>DOE Nº 12.314  de 30/05/2018</t>
  </si>
  <si>
    <t>525.391.212-68</t>
  </si>
  <si>
    <t>MICHELLE BRASIL SANTOS</t>
  </si>
  <si>
    <t>051/2018</t>
  </si>
  <si>
    <t>DOE 12.235 de 05/02/2018</t>
  </si>
  <si>
    <t>LOCAÇÃO DE 01 CAMINHÃO PIPA TOCO</t>
  </si>
  <si>
    <t>PREGÃO PRESENCIAL</t>
  </si>
  <si>
    <t>SRP  Nº 026/2018 – CEL/PMRB</t>
  </si>
  <si>
    <t>PROCESSO ADMINISTRATIVO Nº 017/201 8</t>
  </si>
  <si>
    <t>DOE Nº 12.305  de 17/05/2018</t>
  </si>
  <si>
    <t>08.319.662/0001 -30</t>
  </si>
  <si>
    <t>ALFA EMPREEDIMENTOS LTDA- ME</t>
  </si>
  <si>
    <t>050/2018</t>
  </si>
  <si>
    <t>DOE 12.227 de 25/01/2018</t>
  </si>
  <si>
    <t>LOCAÇÃO DE 01 TRATOR DE ESTEIRA</t>
  </si>
  <si>
    <t>SRP  Nº 018/2018 – CEL/PMRB</t>
  </si>
  <si>
    <t>PROCESSO ADMINISTRATIVO Nº 018/201 8</t>
  </si>
  <si>
    <t>DOE Nº 12.280 de 12/04/2018</t>
  </si>
  <si>
    <t>05.146.814/0001 -52</t>
  </si>
  <si>
    <t>049/2018</t>
  </si>
  <si>
    <t>DOE 12.252 de 02/03/2018</t>
  </si>
  <si>
    <t>AQUISIÇÃO DE MANGUEIRA PRETA, DE 1' (TARJA AMARELA), ROLO DE 100M.</t>
  </si>
  <si>
    <t>DOE Nº 12.281 de 13/04/2018</t>
  </si>
  <si>
    <t>24.675.947/0001 -39</t>
  </si>
  <si>
    <t>CONTEMIX COMÉRCIO RJ DE
EQUIPAMENTOS EIRELI</t>
  </si>
  <si>
    <t>048/2018</t>
  </si>
  <si>
    <t>AQUISIÇÃO DE LONA PLÁSTICA TRASPARENTE DE DE 150 MICRAS, COM TRATAMENTO UV, MEDINDO 6 x100 M, PARA CULTIVO PROTEGIDO.</t>
  </si>
  <si>
    <t>03.874.953/0001 -77</t>
  </si>
  <si>
    <t>SIERDOVSKI &amp; SIERDOVSKI LTDA</t>
  </si>
  <si>
    <t>047/2018</t>
  </si>
  <si>
    <t>AQUISIÇÃO DE TELA SOMBRITE, 50% DE SOMBRA, ROLO MEDINDO, NO MÍNIMO, 6Mx100M.</t>
  </si>
  <si>
    <t>PREGÃO ELETRÔNICO  Nº 001/2018 – CEL/PMRB</t>
  </si>
  <si>
    <t>PROCESSO ADMINISTRATIVO Nº 059/201 8</t>
  </si>
  <si>
    <t>DOE Nº 12.276 de 09/04/2018</t>
  </si>
  <si>
    <t>10.912.492/0001 -45</t>
  </si>
  <si>
    <t>AREAL PANORAMA LTDA</t>
  </si>
  <si>
    <t>046/2018</t>
  </si>
  <si>
    <t>CONTRATAÇÃO DE SERVIÇOS DE EQUIPAMENTOS E VEÍCULOS DE CARGA (ROLO CA-25, POTÊNCIA MÍNIMA DE 95 HP)</t>
  </si>
  <si>
    <t>SRP N° 018/2018</t>
  </si>
  <si>
    <t>PROCESSO CPL/PMRB N° 018/2018</t>
  </si>
  <si>
    <t>04.571.669/0001 -94</t>
  </si>
  <si>
    <t>COMERCIAL BRAGA</t>
  </si>
  <si>
    <t>045/2018</t>
  </si>
  <si>
    <t>DOE 12.254 de 06/03/2018</t>
  </si>
  <si>
    <t>CONTRATAÇÃO DE EMPRESA PARA FORNECIMENTO DE MATERIAL DE CONSTRUÇÃO.</t>
  </si>
  <si>
    <t>SRP N° 060/2018</t>
  </si>
  <si>
    <t>PROCESSO CPL/PMRB N° 036/2018</t>
  </si>
  <si>
    <t>04/04/20148</t>
  </si>
  <si>
    <t>DOE Nº 12.275 de 06/04/2018</t>
  </si>
  <si>
    <t>820.026.572-20</t>
  </si>
  <si>
    <t>WANDERLÂNDIA BRITO FERREIRA
- ME</t>
  </si>
  <si>
    <t>044/2018</t>
  </si>
  <si>
    <t xml:space="preserve"> CONTRATAÇÃO DE PESSOA JURÍDICA PARA FORNECIMENTO DE PESSOA JURÍDICA PARA FORNECIMENTO DE EXTINTORES DE INCÊNDIO, ACESSÓRIOS PARA MANUTENÇÃO E INTALAÇÃO DE EXTINTORES, PARA ATENDER AS NECESSIDADES DOS SETORES DA SAFRA. </t>
  </si>
  <si>
    <t>039/2018</t>
  </si>
  <si>
    <t>PROCESSO ADMINISTRATIVO 076/2018 CPL/PMRB</t>
  </si>
  <si>
    <t>23.665.167/0001-77</t>
  </si>
  <si>
    <t>RAIMUNDO NONATO GOMES DE
LIMA - ME</t>
  </si>
  <si>
    <t>043/2018</t>
  </si>
  <si>
    <t>509.049.652-87</t>
  </si>
  <si>
    <t>042/2018</t>
  </si>
  <si>
    <t>DOE Nº 12.274 de 05/04/2018</t>
  </si>
  <si>
    <t>REAL CONSTRUÇÕES COMERCIO E REPRESENTAÇÕES LTDA.</t>
  </si>
  <si>
    <t>041/2018</t>
  </si>
  <si>
    <t>SECRETARIA MUNICIPAL DE SERVIÇOS URBANOS</t>
  </si>
  <si>
    <t>051/2017</t>
  </si>
  <si>
    <t>ALFA
EMPREENDIMENTOS LTDA</t>
  </si>
  <si>
    <t>040/2018</t>
  </si>
  <si>
    <t>DOE 12.235 de 18/02/2017</t>
  </si>
  <si>
    <t>PRESTAÇÃO DE SERVIÇOS DE REPAROS EM BOMBAS, BICOS INJETORES E INJEÇÃO ELETRÔNICA EM MOTORES DOS VEÍCULOS AUTOMOTORES MOVIDOS A DIESEL, PERTENCENTES À SAFRA</t>
  </si>
  <si>
    <t>SRP N° 039/2017</t>
  </si>
  <si>
    <t>PROCESSO CPL/PMRB N° 079/2017</t>
  </si>
  <si>
    <t>629.725.532-68</t>
  </si>
  <si>
    <t>VANDERLEY SOUZA PORTO</t>
  </si>
  <si>
    <t>CONTRATAÇÃO DE SERVIÇOS DE EQUIPAMENTOS E VEÍCULOS DE CARGA, 01 (UMA) MOTONIVELADORA DE 120HP A 140HP, QUE SERÁ UTILIZADA NA EXECUÇÃO DOS SERVIÇOS DE IMPLANTAÇÃO E MANUTENÇÃO DOS RAMAIS NO MUNICÍPIO DE RIO BRANCO</t>
  </si>
  <si>
    <t>DOE Nº 12.197 de 12/12/2017</t>
  </si>
  <si>
    <t>SECRETARIA MUNICIPAL DE SAÚDE</t>
  </si>
  <si>
    <t>063/2017</t>
  </si>
  <si>
    <t>DOE Nº 12.261 de 16/03/2018</t>
  </si>
  <si>
    <t>05.502.105/0001-62</t>
  </si>
  <si>
    <t>DUX COMÉRCIO REPRESENTAÇÕES IMPORTAÇÃO E EXPORTAÇÃO LTDA</t>
  </si>
  <si>
    <t>038/2018</t>
  </si>
  <si>
    <t>DOE 12.178 de 30/10/2017</t>
  </si>
  <si>
    <t xml:space="preserve">CONTRATAÇÃO DE EMPRESA ESPECIALIZADA NA LOCAÇÃO DE IMPRESSORA JATO DE TINTA COM SISTEMA BULK LINK. </t>
  </si>
  <si>
    <t xml:space="preserve">
PREGÃO PRESENCIAL </t>
  </si>
  <si>
    <t>SRP N° 075/2017</t>
  </si>
  <si>
    <t xml:space="preserve">
PROCESSO CPL/PMRB N° 34335/2017
</t>
  </si>
  <si>
    <t>09.019.016/0001-10</t>
  </si>
  <si>
    <t>ROBERTH &amp;. SOUZA LTDA</t>
  </si>
  <si>
    <t>037/2018</t>
  </si>
  <si>
    <t xml:space="preserve">PREGÃO PRESENCIAL </t>
  </si>
  <si>
    <t>SRP N° 028/2018</t>
  </si>
  <si>
    <t>PROCESSO ADMINISTRATIVO Nº. 033/2018 CPL/PMRB</t>
  </si>
  <si>
    <t>19.199.031/0001-41</t>
  </si>
  <si>
    <t>B. CARDOSO ABREU EIRELI - ME</t>
  </si>
  <si>
    <t>036/2018</t>
  </si>
  <si>
    <t>21.214.851/0001-07</t>
  </si>
  <si>
    <t>035/2018</t>
  </si>
  <si>
    <t>11.001.135/0001-98</t>
  </si>
  <si>
    <t>M &amp; R DISTRIBUIDORA</t>
  </si>
  <si>
    <t>034/2018</t>
  </si>
  <si>
    <t>04.043.808/0001-07</t>
  </si>
  <si>
    <t>DENTAL BÉLIA LTDA</t>
  </si>
  <si>
    <t>033/2018</t>
  </si>
  <si>
    <t>DOE nº 12.265 de 22/03/2018</t>
  </si>
  <si>
    <t>434.796.002-63</t>
  </si>
  <si>
    <t>DANIELA FIRMINO DA COSTA</t>
  </si>
  <si>
    <t>032/2018</t>
  </si>
  <si>
    <t>LOCAÇÃO DA CAÇAMBA TOCO, QUE SERÁ UTILIZADA NA EXECUÇÃO DOS SERVIÇOS DE IMPLANTAÇÃO E MANUTENÇÃO DE RAMAIS NO MUNICÍPIO DE RIO BRANCO.</t>
  </si>
  <si>
    <t>SRP N° 025/2018</t>
  </si>
  <si>
    <t xml:space="preserve">
PROCESSO N°. 016/2018
</t>
  </si>
  <si>
    <t>33.90.39.00; 33.90.36.00</t>
  </si>
  <si>
    <t>642.885.282-91</t>
  </si>
  <si>
    <t>VALDINEI BORRHER</t>
  </si>
  <si>
    <t>031/2018</t>
  </si>
  <si>
    <t xml:space="preserve">CONTRATAÇÃO DE SERVIÇOS DE EQUIP E VEÍCULOS DE CARGA, RETRO TRAÇADA, POTÊNCIA MÍNIMA DE 75HP, QUE SERÁ UTILIZADA NA EXECUÇÃO DOS SERVIÇOS DE IMPLANTAÇÃO E MANUTENÇÃO DE RAMAIS NO MUNICÍPIO DE RIO BRANCO,DESTINADOS A ATENDER A OPERACIONALIZAÇÃO DA SECRETARIA MUNICIPAL DE AGRICULTURA E FLORESTA - SAFRA. </t>
  </si>
  <si>
    <t>SRP Nº. 018/2018</t>
  </si>
  <si>
    <t xml:space="preserve">
PROCESSO N°. 018/2018- CEL/PMRB
</t>
  </si>
  <si>
    <t>DOE nº 12.051 de 02/03/2018</t>
  </si>
  <si>
    <t>84.312.669/0001-09</t>
  </si>
  <si>
    <t>AMAZOM IMPORTAÇÃO E EXPORTAÇÃO   LTDA</t>
  </si>
  <si>
    <t>030/2018</t>
  </si>
  <si>
    <t>DOE 12.045 de 05/05/2017</t>
  </si>
  <si>
    <t>AQUISIÇÃO DE ELETRODOMÉSTICOS COM INSTALAÇÃO, PARA ATENDER AS NECESSIDADES DA SECRETARIA MUNICIPAL DE AGRICULTURA E FLORESTA - SAFRA.</t>
  </si>
  <si>
    <t xml:space="preserve"> SRP N° 183/2017  - CPL 03</t>
  </si>
  <si>
    <t>PROCESSO N° 0002853-0/2017</t>
  </si>
  <si>
    <t>847.907.842-15</t>
  </si>
  <si>
    <t>ALESSANDRA CESAR BEZERRA</t>
  </si>
  <si>
    <t>029/2018</t>
  </si>
  <si>
    <t xml:space="preserve">CONTRATAÇÃO DE SERVIÇOS DE EQUIP E VEÍCULOS DE CARGA, RETRO TRAÇADA, POTÊNCIA MÍNIMA DE 75HP, QUE SERÃO UTILIZADOS NA EXECUÇÃO DOS SERVIÇOS DE IMPLANTAÇÃO E MANUTENÇÃO DE RAMAIS NO MUNICÍPIO DE RIO BRANCO,DESTINADOS A ATENDER A OPERACIONALIZAÇÃO DA SECRETARIA MUNICIPAL DE AGRICULTURA E FLORESTA - SAFRA. </t>
  </si>
  <si>
    <t>DOE nº 12.249 de 28/02/2018</t>
  </si>
  <si>
    <t>63.602.254/0001-08</t>
  </si>
  <si>
    <t>TORNEARIA TIP E COMÉRCIO LTDA</t>
  </si>
  <si>
    <t>028/2018</t>
  </si>
  <si>
    <t>DOE 12.120 de 18/08/2017</t>
  </si>
  <si>
    <t xml:space="preserve">CONTRATAÇÃO DE PESSOA JURÍDICA PARA FORNECIMENTO DE MATERIAL DE CONSUMO REFERENTE SALDO REMANESCENTE CONTRATOR Nº 078/2017. </t>
  </si>
  <si>
    <t>SRP Nº. 100/2017</t>
  </si>
  <si>
    <t xml:space="preserve">
PROCESSO N°. 208/2017- CEL/PMRB
</t>
  </si>
  <si>
    <t>09.468.769/0001-03</t>
  </si>
  <si>
    <t>RONDOMAZA AUTOPEÇAS LTDA</t>
  </si>
  <si>
    <t>027/2018</t>
  </si>
  <si>
    <t xml:space="preserve">CONTRATAÇÃO DE PESSOA JURÍDICA PARA FORNECIMENTO DE MATERIAL DE CONSUMO REFERENTE SALDO REMANESCENTE CONTRATOR Nº 075/2017. </t>
  </si>
  <si>
    <t>05.392.972/0001-92</t>
  </si>
  <si>
    <t>MULTISERVICE – L. M. PEREIRA PEÇAS E SERVIÇOS LTDA</t>
  </si>
  <si>
    <t>026/2018</t>
  </si>
  <si>
    <t xml:space="preserve">CONTRATAÇÃO DE PESSOA JURÍDICA PARA FORNECIMENTO DE MATERIAL DE CONSUMO REFERENTE SALDO REMANESCENTE CONTRATOR Nº 077/2017. </t>
  </si>
  <si>
    <t>04.043.451/0001-67</t>
  </si>
  <si>
    <t>MOTORAUTO VEÍCULOS E MÁQUINAS LTDA</t>
  </si>
  <si>
    <t>025/2018</t>
  </si>
  <si>
    <t xml:space="preserve">CONTRATAÇÃO DE PESSOA JURÍDICA PARA FORNECIMENTO DE MATERIAL DE CONSUMO REFERENTE SALDO REMANESCENTE CONTRATOR Nº 076/2017. </t>
  </si>
  <si>
    <t>04.582.979/0001-04</t>
  </si>
  <si>
    <t>AGRO NORTE IMPORTAÇÃO E EXPORTAÇÃO LTDA</t>
  </si>
  <si>
    <t>024/2018</t>
  </si>
  <si>
    <t>DOE nº 12.062 de 30/05/2017</t>
  </si>
  <si>
    <t xml:space="preserve">CONTRATAÇÃO DE PESSOA JURÍDICA PARA FORNECIMENTO DE MATERIAL DE CONSUMO REFERENTE SALDO REMANESCENTE CONTRATOR Nº 074/2017. </t>
  </si>
  <si>
    <t xml:space="preserve">
PROCESSO N°. 208/2017- SAFRA
</t>
  </si>
  <si>
    <t>DOE nº 12.243 de 20/02/2018</t>
  </si>
  <si>
    <t>24.292.106/0001 -74</t>
  </si>
  <si>
    <t>SANTA MARIA MATERIAIS DE CONSTRUÇÃO - ME</t>
  </si>
  <si>
    <t>023/2018</t>
  </si>
  <si>
    <t>DOE 12.218 de 11/01/2018</t>
  </si>
  <si>
    <t>CONTRATO PARA AQUISIÇÃO DE MATERIAL DE CONSUMO (TUBOS CELULARES DE CONCRETO), PARA ATENDER AS NECESSIDADES DOS PROGRAMAS DO DEPARTAMENTO DE RAMAIS – DR/SAFRA</t>
  </si>
  <si>
    <t>SRP N° 012/2018 – CPL/PMRB</t>
  </si>
  <si>
    <t>PROCESSO ADMINISTRATIVO N° 305/201 7 – CPL/PMRB</t>
  </si>
  <si>
    <t>SECRETARIA DE ESTADO DE CIÊNCIA E TECNOLOGIA -SECT</t>
  </si>
  <si>
    <t>004/2017</t>
  </si>
  <si>
    <t>DOE nº 12.227 de 25/01/2018</t>
  </si>
  <si>
    <t>10.706.186/0001-52</t>
  </si>
  <si>
    <t>J O ARRUDA - ME</t>
  </si>
  <si>
    <t>022/2018</t>
  </si>
  <si>
    <t>DOE nº 12.143 de 21/09/2017</t>
  </si>
  <si>
    <t>AQUISIÇÃO DE MATERIAL DE CONSUMO (MATERIAL GRÁFICO) PARA ATENDER AS NECESSIDADES DA SECRETARIA MUNICIPAL DE AGRICULTURA E FLORESTA - SAFRA</t>
  </si>
  <si>
    <t>SRP N° 442/2017</t>
  </si>
  <si>
    <t>PROCESSO N° 1002-3/2017</t>
  </si>
  <si>
    <t>DOE nº  11.989 de 02/02/2017</t>
  </si>
  <si>
    <t>SECRETARIA DE ESTADO DE EDUCAÇÃO E ESPORTE -SEEE</t>
  </si>
  <si>
    <t>003/2017</t>
  </si>
  <si>
    <t>DOE nº 12.230 de 30/01/2018</t>
  </si>
  <si>
    <t>08.581.016/0001-47</t>
  </si>
  <si>
    <t>COMERCIAL SOUZA</t>
  </si>
  <si>
    <t>021/2018</t>
  </si>
  <si>
    <t>CONTRATAÇÃO DE EMPRESA PARA FORNECIMENTO DE ÁGUA POTÁVEL (CARRO PIPA), PARA ATENDER AS NECESSIDADES DA SECRETARIA MUNICIPAL DE AGRICULTURA E FLORESTA - SAFRA, DEMANDAS DOS MERCADOS MUNICIPAIS, DA CEASA RIO BRANCO - REFERENTE SALDO REMANESCENTE CONTRATOR Nº 021/2017.</t>
  </si>
  <si>
    <t>SRP N° 741/2016</t>
  </si>
  <si>
    <t>PROCESSO N° 0020693-2/2016</t>
  </si>
  <si>
    <t>NÃO TEM CONTRATO</t>
  </si>
  <si>
    <t>DOU nº  05 de 08/01/2018</t>
  </si>
  <si>
    <t>INSTITUTO FEDERAL DE EDUCAÇÃO,
CIÊNCIA E TECNOLOGIA DO ACRE</t>
  </si>
  <si>
    <t>112/2017</t>
  </si>
  <si>
    <t>DOE nº 12.256 de 08/03/2018</t>
  </si>
  <si>
    <t>13.693.476/0001-05</t>
  </si>
  <si>
    <t>SANDRO DE FRANÇA</t>
  </si>
  <si>
    <t>019/2018</t>
  </si>
  <si>
    <t>DOU nº  12.256 de 08/03/2018</t>
  </si>
  <si>
    <t>LAVAGEM DE VEÍCULOS</t>
  </si>
  <si>
    <t>PREGÃO ELETRÔNICO N° 21 /2017</t>
  </si>
  <si>
    <t>PROCESSO N° 2344.009680/2017-16</t>
  </si>
  <si>
    <t xml:space="preserve">840231/2016/MDA/CAIXA </t>
  </si>
  <si>
    <t>DOE nº 12.237 de 07/02/2018</t>
  </si>
  <si>
    <t>19.293.041/0002-22</t>
  </si>
  <si>
    <t>EXTRA MÁQUINAS S/A</t>
  </si>
  <si>
    <t>017/2018</t>
  </si>
  <si>
    <t>DOE nº 12.193 de 06/12/2017</t>
  </si>
  <si>
    <t>AQUISIÇÃO DE CAMINHÃO ¾, NOVO, TRAÇÃO 4X4</t>
  </si>
  <si>
    <t>PREGÃO PRESENCIAL N° 442/2017</t>
  </si>
  <si>
    <t xml:space="preserve">PREGÃO ELETRÔNICO </t>
  </si>
  <si>
    <t>SRP Nº 007/2017</t>
  </si>
  <si>
    <t>PROCESSO ADMINISTRATIVO Nº 270/2017</t>
  </si>
  <si>
    <t>DOE nº 12.259 de 14/03/2018</t>
  </si>
  <si>
    <t>03.942.081/0001-37</t>
  </si>
  <si>
    <t>XAPURI PNEUS LTDA</t>
  </si>
  <si>
    <t>016/2018</t>
  </si>
  <si>
    <t>DOE nº 12.103 de 26/07/2017</t>
  </si>
  <si>
    <t>AQUISIÇÃO DE MATERIAL DE CONSUMO (PNEUS) - REFERENTE SALDO REMANESCENTE CONTRATOR Nº 065/2017.</t>
  </si>
  <si>
    <t xml:space="preserve"> SRP Nº. 094/2017</t>
  </si>
  <si>
    <t>PROCESSO ADMINISTRATIVO N°. 197/2017</t>
  </si>
  <si>
    <t xml:space="preserve">05.391.917/0001-88 </t>
  </si>
  <si>
    <t>ÁGUIA AZUL PNEUS LTDA.</t>
  </si>
  <si>
    <t>015/2018</t>
  </si>
  <si>
    <t>AQUISIÇÃO DE MATERIAL DE CONSUMO (CÂMARA DE AR, PNEUS, PROTETOR) - REFERENTE SALDO REMANESCENTE CONTRATOR Nº 065/2017.</t>
  </si>
  <si>
    <t>SRP Nº. 094/2017</t>
  </si>
  <si>
    <t>PROCESSO Nº. 197/2017- CPL/PMRB</t>
  </si>
  <si>
    <t>DOE nº 12.247 de 26/02/2018</t>
  </si>
  <si>
    <t>07.338.922/0001-52</t>
  </si>
  <si>
    <t>S &amp; S COMÉRCIO E REPRESENTAÇÕES DE TINTAS LTDA</t>
  </si>
  <si>
    <t>014/2018</t>
  </si>
  <si>
    <t>DOE 12.109 de 03/08/2017</t>
  </si>
  <si>
    <t>CONTRATO PARA FORNECIMNENTO DE MATERIAIS DE CONSUMO - MATERIAL DE EXPEDIENTE - REF. SALDO REMANECENTE CONTRATO Nº 073/2017.</t>
  </si>
  <si>
    <t xml:space="preserve"> SRP Nº. 099/2017</t>
  </si>
  <si>
    <t>PROCESSO N°. 202/2017 – SAFRA</t>
  </si>
  <si>
    <t>07.650.136/0001-96</t>
  </si>
  <si>
    <t>RICHARD SOUZA MIRANDA-ME</t>
  </si>
  <si>
    <t>013/2018</t>
  </si>
  <si>
    <t>CONTRATO PARA FORNECIMNENTO DE MATERIAIS DE CONSUMO - MATERIAL DE EXPEDIENTE - REF. SALDO REMANECENTE CONTRATO Nº 072/2017.</t>
  </si>
  <si>
    <t>23.089.046/0001-24</t>
  </si>
  <si>
    <t>MARCUS V. DA S. AMORIM – ME</t>
  </si>
  <si>
    <t>012/2018</t>
  </si>
  <si>
    <t>CONTRATO PARA FORNECIMNENTO DE MATERIAIS DE CONSUMO - MATERIAL DE EXPEDIENTE - REF. SALDO REMANECENTE CONTRATO Nº 071/2017.</t>
  </si>
  <si>
    <t>02.950.813/0001-78</t>
  </si>
  <si>
    <t>M. S. MOREIRA – ME (ELDORADO INFORMÁTICA)</t>
  </si>
  <si>
    <t>011/2018</t>
  </si>
  <si>
    <t>CONTRATO PARA FORNECIMNENTO DE MATERIAIS DE CONSUMO - MATERIAL DE EXPEDIENTE - REF. SALDO REMANECENTE CONTRATO Nº 070/2017.</t>
  </si>
  <si>
    <t>18.255.882/0001-00</t>
  </si>
  <si>
    <t>J. S. CORDEIRO – EPP</t>
  </si>
  <si>
    <t>010/2018</t>
  </si>
  <si>
    <t>CONTRATO PARA FORNECIMNENTO DE MATERIAIS DE CONSUMO - MATERIAL DE EXPEDIENTE - REF. SALDO REMANECENTE CONTRATO Nº 069/2017.</t>
  </si>
  <si>
    <t>20.384.086/0001-00</t>
  </si>
  <si>
    <t>F. P. MENEGASSI – ME</t>
  </si>
  <si>
    <t>009/2018</t>
  </si>
  <si>
    <t>CONTRATO PARA FORNECIMNENTO DE MATERIAIS DE CONSUMO - MATERIAL DE EXPEDIENTE - REF. SALDO REMANECENTE CONTRATO Nº 068/2017.</t>
  </si>
  <si>
    <t>04.517.439/0001-47</t>
  </si>
  <si>
    <t>ARNALDO COMÉRCIO E REPRESENTAÇÕES</t>
  </si>
  <si>
    <t>008/2018</t>
  </si>
  <si>
    <t>CONTRATO PARA FORNECIMNENTO DE MATERIAIS DE CONSUMO - MATERIAL DE EXPEDIENTE - REF. SALDO REMANECENTE CONTRATO Nº 067/2017.</t>
  </si>
  <si>
    <t>10.215.697/0001-71</t>
  </si>
  <si>
    <t>M. J. JÚNIOR LTDA</t>
  </si>
  <si>
    <t>007/2018</t>
  </si>
  <si>
    <t xml:space="preserve">CONTRATO PARA FORNECIMNENTO DE MATERIAIS DE CONSUMO - MANGUEIRAS - REF. SALDO REMANECENTE CONTRATO Nº 024/2017. </t>
  </si>
  <si>
    <t xml:space="preserve"> SRP N° 079/2017 – CPL/PMRB </t>
  </si>
  <si>
    <t>PROCESSO ADMINISTRATIVO N° 155/2017 – CPL/PMRB</t>
  </si>
  <si>
    <t xml:space="preserve">09.468.769/0001-03 </t>
  </si>
  <si>
    <t>RONDOMAZA AUTO PEÇAS LTDA</t>
  </si>
  <si>
    <t>006/2018</t>
  </si>
  <si>
    <t>AQUISIÇÃO DE ÓLEO LUBRIFICANTE SAE 15W40, API CI-4 SM/ACEAE9 - SALDO REMANESCENTE CONTRATO Nº 63/2017.</t>
  </si>
  <si>
    <t>005/2018</t>
  </si>
  <si>
    <t>DOE nº 12.102 de 25/07/2017</t>
  </si>
  <si>
    <t>AQUISIÇÃO DE ÓLEO LUBRIFICANTE, DESENGRIPANTE, ARLA, HIDRÁULICO, TRANSMISSÃO E COMANDO DE CAIXA - SALDO REMANESCENTE CONTRATO Nº 64/2017.</t>
  </si>
  <si>
    <t>SRP Nº. 093/2017</t>
  </si>
  <si>
    <t xml:space="preserve">PROCESSO N°. 190/2017- SAFRA
</t>
  </si>
  <si>
    <t>84.313.923//0001-93</t>
  </si>
  <si>
    <t>G. S. SILVEIRA- ME</t>
  </si>
  <si>
    <t>004/2018</t>
  </si>
  <si>
    <t>DOE nº 12.101 de 24/07/2017</t>
  </si>
  <si>
    <t>AQUISIÇÃO DE MATERIAL DE CONSUMO - CAVALETE EM MADEIRA - REF. AO SALDO REMANECENTE DO CONTRATO Nº 060/2017.</t>
  </si>
  <si>
    <t xml:space="preserve">REGÃO PRESENCIAL </t>
  </si>
  <si>
    <t>PSRP Nº. 092/2017</t>
  </si>
  <si>
    <t xml:space="preserve">
PROCESSO N°. 187/2017- SAFRA
</t>
  </si>
  <si>
    <t>63.601.116//0001-04</t>
  </si>
  <si>
    <t>M &amp; Z INDÚSTRIA E COMÉRCIO LTDA</t>
  </si>
  <si>
    <t>003/2018</t>
  </si>
  <si>
    <t>AQUISIÇÃO DE MATERIAL DE CONSUMO - AREIA LAVADA E BRITA - REF. AO SALDO REMANECENTE  DO CONTRATO Nº 059/2017.</t>
  </si>
  <si>
    <t>05.511.061//0001-37</t>
  </si>
  <si>
    <t>AUGUSTO S. DE ARAÚJO- ME</t>
  </si>
  <si>
    <t>002/2018</t>
  </si>
  <si>
    <t>AQUISIÇÃO DE MATERIAL DE CONSUMO TIJOLO MACIÇO E CIMENTO - REF. AO SALDO REMANECENTE  DO CONTRATO Nº 058/2017.</t>
  </si>
  <si>
    <t>SRP Nº. 092/2017</t>
  </si>
  <si>
    <t>PROCESSO N°. 187/2017- SAFRA</t>
  </si>
  <si>
    <t>DOE nº 12.217 de 10/01/2018</t>
  </si>
  <si>
    <t>06.050.265/0001 -80</t>
  </si>
  <si>
    <t>L. A.
S. DE OLIVEIRA EIRELI- ME</t>
  </si>
  <si>
    <t>001/2018</t>
  </si>
  <si>
    <t xml:space="preserve">   DOE nº 12.189 de 30/11/2017</t>
  </si>
  <si>
    <t>CONTRATAÇÃO DE PESSOAS JURÍDICA PARA PRESTAÇÃO DE SERVIÇOS EM PNEUS PARA MANUTENÇÃO DA FROTA DE VEÍCULOS DA SECRETARIA MUNICIPAL DE AGRICULTURA E FLORESTA - SAFRA.</t>
  </si>
  <si>
    <t xml:space="preserve"> SRP Nº. 119/2017</t>
  </si>
  <si>
    <t>PROCESSO ADMINISTRATIVO N°. 268/2017</t>
  </si>
  <si>
    <t>Aditivo de Prazo</t>
  </si>
  <si>
    <t>DOE 12.223 de 18/01/2018</t>
  </si>
  <si>
    <t>1º</t>
  </si>
  <si>
    <t>DOE nº 12.164 de 20/10/2017</t>
  </si>
  <si>
    <t>14.315.998/0001-28</t>
  </si>
  <si>
    <t>POSTO BONZÃO LTDA</t>
  </si>
  <si>
    <t>085/2017</t>
  </si>
  <si>
    <t xml:space="preserve">   DOE nº 12.148 de 28/09/2017</t>
  </si>
  <si>
    <t>DIESEL COMUM</t>
  </si>
  <si>
    <t xml:space="preserve">SRP Nº. 107/2017- CEL/PMRB </t>
  </si>
  <si>
    <t>PROCESSO N°. 239/2017- SAFRA</t>
  </si>
  <si>
    <t xml:space="preserve">06.189.982/0001-98 </t>
  </si>
  <si>
    <t>AUTO POSTO CORRENTÃO LTDA</t>
  </si>
  <si>
    <t>084/2017</t>
  </si>
  <si>
    <t>GASOLINA COMUM E DIESEL BS10</t>
  </si>
  <si>
    <t>O aditivo deu-se em função da continuidade da operação verão e do surgimento de novas demandas nos serviços dos ramais.</t>
  </si>
  <si>
    <t>DOE nº 12.225 de 23/01/2018</t>
  </si>
  <si>
    <t>DOE nº 12.115 de 11/08/2017</t>
  </si>
  <si>
    <t>106.635.842-72</t>
  </si>
  <si>
    <t>MAGNO DE OLIVEIRA PEIXOTO</t>
  </si>
  <si>
    <t>057/2017</t>
  </si>
  <si>
    <t>DOE nº 12.070 de 08/06/2017</t>
  </si>
  <si>
    <t>LOCAÇÃO DE VEÍCULO TIPO CARGA CAÇAMBA TRUCK</t>
  </si>
  <si>
    <t>SRP Nº. 081/2017</t>
  </si>
  <si>
    <t>PROCESSO Nº. 156/2017- CPL/PMRB</t>
  </si>
  <si>
    <t>02/03//2018</t>
  </si>
  <si>
    <t>10.912.492/0001-45</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</si>
  <si>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</si>
  <si>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</si>
  <si>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</si>
  <si>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</si>
  <si>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</si>
  <si>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</si>
  <si>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</si>
  <si>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</si>
  <si>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</si>
  <si>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</si>
  <si>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</si>
  <si>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 DE LIMA SOUZA</t>
  </si>
  <si>
    <t>053/2017</t>
  </si>
  <si>
    <t>LOCAÇÃO DE VEÍCULO TIPO CARGA (01 PIPA TOCO 10.000 L)</t>
  </si>
  <si>
    <t>539.128.964-53</t>
  </si>
  <si>
    <t>JOSEILDO NOBREGA</t>
  </si>
  <si>
    <t>052/2017</t>
  </si>
  <si>
    <t>LOCAÇÃO DE VEÍCULO CARGA CAÇAMBA TRUCK</t>
  </si>
  <si>
    <t>308.633.092-91</t>
  </si>
  <si>
    <t>ROBERTO DE ARAÚJO LIMA</t>
  </si>
  <si>
    <t>050/2017</t>
  </si>
  <si>
    <t>LOCAÇÃO DE VEÍCULO DE CARGA CAÇAMBA TOCO, QUE SERÁ UTILIZADO NA EXECUÇÃO DOS SERVIÇOS DE IMPLANTAÇÃO  E MANUTENÇÃO DOS RAMAIS NO MUNICÍPIO DE RIO BRANCO.</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</si>
  <si>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</si>
  <si>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</si>
  <si>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</si>
  <si>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</si>
  <si>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</si>
  <si>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DOE nº 12.195 de 08/12/2017 e DOE nº 12.225 de 23/01/2018</t>
  </si>
  <si>
    <t>12/30/2017</t>
  </si>
  <si>
    <t>412.825.312-04</t>
  </si>
  <si>
    <t>MARIA HELENA DOS SANTOS SOUZA</t>
  </si>
  <si>
    <t>048/2017</t>
  </si>
  <si>
    <t>LOCAÇÃO DE VEÍCULOS DE CARGA CAÇAMBA TRUCK, QUE SERÁ UTILIZADO NA EXECUÇÃO DOS SERVIÇOS DE IMPLANTAÇÃO E MANUTENÇÃO DOS RAMAIS NO MUNICÍPIO DE RIO BRANCO</t>
  </si>
  <si>
    <t>081/2017</t>
  </si>
  <si>
    <t>PROCESSO Nº 156/2017 – CPL/PMRB</t>
  </si>
  <si>
    <t>901.198.352-15</t>
  </si>
  <si>
    <t>ALAN JOEL SOARES</t>
  </si>
  <si>
    <t>047/2017</t>
  </si>
  <si>
    <t>LOCAÇÃO DE EQUIPAMENTOS, VEÍCULO DE CARGA CAMINHÃO ¾ COM COBERTURA E BANCOS, QUE SERÁ UTILIZADO NA EXECUÇÃO DOS SERVIÇOS DE IMPLEMENTAÇÃO E MANUTENÇÃO DOS RAMAIS  NO MUNICÍPIO DE RIO BRANCO.</t>
  </si>
  <si>
    <t>509.039.852-68</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</si>
  <si>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</si>
  <si>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</si>
  <si>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</si>
  <si>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</si>
  <si>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</si>
  <si>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DOE nº 12.117 de 15/08/2017</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</si>
  <si>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</si>
  <si>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</si>
  <si>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</si>
  <si>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</si>
  <si>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</si>
  <si>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</si>
  <si>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</si>
  <si>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</si>
  <si>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12.063 de 31/04/2017</t>
  </si>
  <si>
    <t>EMURB</t>
  </si>
  <si>
    <t>DOE 12.225 de 23/01/2018</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</si>
  <si>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</si>
  <si>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</si>
  <si>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</si>
  <si>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</si>
  <si>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</si>
  <si>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</si>
  <si>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</si>
  <si>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</si>
  <si>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</si>
  <si>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</si>
  <si>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</si>
  <si>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001/2017</t>
  </si>
  <si>
    <t>PROCESSO N°. 334/2017</t>
  </si>
  <si>
    <t>DOU n° 12.034 de 18/04/2017</t>
  </si>
  <si>
    <t>FUNDHACRE</t>
  </si>
  <si>
    <t>018/2016</t>
  </si>
  <si>
    <t>DOE12113 de 09/08/2017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</si>
  <si>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</si>
  <si>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</si>
  <si>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</si>
  <si>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</si>
  <si>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</si>
  <si>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</si>
  <si>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</si>
  <si>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</si>
  <si>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DOE nº 11.959 de 21/12/2016</t>
  </si>
  <si>
    <t>Secretaria Municipal de Meio ambiente - SEMEIA</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</si>
  <si>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</si>
  <si>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</si>
  <si>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</si>
  <si>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</si>
  <si>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</si>
  <si>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</si>
  <si>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</si>
  <si>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082/2016- CEL/PMRB</t>
  </si>
  <si>
    <t>PROCESSO N° 259/15/07/2016</t>
  </si>
  <si>
    <t>DOE nº 11.816 de 01/06/2016</t>
  </si>
  <si>
    <t>Secretaria de Saúde do Acre - SESACRE</t>
  </si>
  <si>
    <t>0251/2016</t>
  </si>
  <si>
    <t>DOE nº 12.060 de 26/04/2017</t>
  </si>
  <si>
    <t>018/2017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</si>
  <si>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</si>
  <si>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</si>
  <si>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</si>
  <si>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</si>
  <si>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</si>
  <si>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DOE nº 11.988 de 03/02/2017</t>
  </si>
  <si>
    <t>Secretaria de Estado de Extensão Agroflorestal e Produção Familiar - SEAPROF</t>
  </si>
  <si>
    <t>DOE nº 12.030 de 10/04/2017</t>
  </si>
  <si>
    <t>20.345.453/0001-67</t>
  </si>
  <si>
    <t>F. M. TERCEIRIZAÇÃO</t>
  </si>
  <si>
    <t>007/2017</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</si>
  <si>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</si>
  <si>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</si>
  <si>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</si>
  <si>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</si>
  <si>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DOE nº  11.969 de 05/01/2017</t>
  </si>
  <si>
    <t>SEFIN</t>
  </si>
  <si>
    <t>DOE nº 11.969 de 05/01/2017</t>
  </si>
  <si>
    <t>006/2016</t>
  </si>
  <si>
    <t>DOE nº  12.233 de 31/12/2018</t>
  </si>
  <si>
    <t>2º</t>
  </si>
  <si>
    <t>06.057.934/0001-46</t>
  </si>
  <si>
    <t>FARHAT &amp; FARHAT LTDA</t>
  </si>
  <si>
    <t>DOE nº 11.954 de 14/12/2016</t>
  </si>
  <si>
    <t>AQUISIÇÃO DE DERIVADOS DE PETRÓLEO TIPO (GASOLINA COMUM, DIESEL, DIESEL S 10 E GLP)</t>
  </si>
  <si>
    <t>095/2016</t>
  </si>
  <si>
    <t>322/2016</t>
  </si>
  <si>
    <t>DOE nº  12.024 de 31/03/2017</t>
  </si>
  <si>
    <t>DOE nº 11.771 de 30/03/2016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</si>
  <si>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</si>
  <si>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</si>
  <si>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</si>
  <si>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</si>
  <si>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</si>
  <si>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</si>
  <si>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</si>
  <si>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</si>
  <si>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</si>
  <si>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</si>
  <si>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</si>
  <si>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4º</t>
  </si>
  <si>
    <t>DOE nº 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</si>
  <si>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</si>
  <si>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</si>
  <si>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</si>
  <si>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</si>
  <si>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</si>
  <si>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</si>
  <si>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</si>
  <si>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</si>
  <si>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</si>
  <si>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</si>
  <si>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</si>
  <si>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DOE nº 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</si>
  <si>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</si>
  <si>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</si>
  <si>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</si>
  <si>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</si>
  <si>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</si>
  <si>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</si>
  <si>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</si>
  <si>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</si>
  <si>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</si>
  <si>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</si>
  <si>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</si>
  <si>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</si>
  <si>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</si>
  <si>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</si>
  <si>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</si>
  <si>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</si>
  <si>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</si>
  <si>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</si>
  <si>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</si>
  <si>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</si>
  <si>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</si>
  <si>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</si>
  <si>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</si>
  <si>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</si>
  <si>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</si>
  <si>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</si>
  <si>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</si>
  <si>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</si>
  <si>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</si>
  <si>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</si>
  <si>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</si>
  <si>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2018</t>
  </si>
  <si>
    <t>Executado até 2017</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</si>
  <si>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</si>
  <si>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</si>
  <si>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</si>
  <si>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</si>
  <si>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</si>
  <si>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</si>
  <si>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</si>
  <si>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</si>
  <si>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</si>
  <si>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</si>
  <si>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</si>
  <si>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</si>
  <si>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</si>
  <si>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</si>
  <si>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</si>
  <si>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</si>
  <si>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</si>
  <si>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</si>
  <si>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</si>
  <si>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</si>
  <si>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</si>
  <si>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</si>
  <si>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</si>
  <si>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</si>
  <si>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</si>
  <si>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</si>
  <si>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</si>
  <si>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</si>
  <si>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</si>
  <si>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</si>
  <si>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</si>
  <si>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</si>
  <si>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</si>
  <si>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</si>
  <si>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</si>
  <si>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</si>
  <si>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</si>
  <si>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</si>
  <si>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</si>
  <si>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</si>
  <si>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</si>
  <si>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</si>
  <si>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</si>
  <si>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</si>
  <si>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</si>
  <si>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</si>
  <si>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</si>
  <si>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</si>
  <si>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</si>
  <si>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</si>
  <si>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 xml:space="preserve"> DEMONSTRATIVO DE LICITAÇÕES, CONTRATOS  E OBRAS CONTRATADAS</t>
  </si>
  <si>
    <t>Manual de Referência - Anexos IV, VI, VII e VIII</t>
  </si>
  <si>
    <t>RESOLUÇÃO Nº 87, DE 28 DE NOVEMBRO DE 2013 - TRIBUNAL DE CONTAS DO ESTADO DO ACRE</t>
  </si>
  <si>
    <t>PRESTAÇÃO DE CONTAS MENSAL - EXERCÍCIO 2018</t>
  </si>
  <si>
    <t>PODER EXECUTIVO MUNICIPAL</t>
  </si>
  <si>
    <r>
      <t>CONTRATAÇÃO DE EMPRESA PARA FORNECIMENTO DE MATERIAL DE CONSUMO, LIMPEZA E HIGIÊNIZAÇÃO (</t>
    </r>
    <r>
      <rPr>
        <b/>
        <sz val="10"/>
        <rFont val="Calibri"/>
        <family val="2"/>
        <scheme val="minor"/>
      </rPr>
      <t>LUVAS PARA PROCEDIMENTOS NÃO CÍRURGICO - TAMANHO 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</si>
  <si>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ALCOOL, BALDE PLÁSTICO, CESTO PARA LIXO, DESODORIZADOR, DETERGENTE, ESCOVA DE MÃO PARA LIMPAZA, ESPONJA EM POLIURETANO, LUSTRA MÓVEIS, LUVAS MULTI USO, PÁ PARA LIXO, PANO DE CHÃO, PAPEL HIGIÊNICO, RODO COM BORRACHA DUPLA, SAPONÁCEO EM PÓ E SODA CÁUSTICA</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</si>
  <si>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AÇÚCAR, ÁGUA SANITÁRIA, CAFÉ, COPO DESCARTÁVEL 180ML, COPO DESCARTÁVEL 50ML, FLANELA, LIMPADOR DE USO GERAL, NAFTALINA, REFIL DE BORRACHA PARA RODO, RODO DE 60CM, RODO DE 90CM</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</si>
  <si>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BALDE, PANO DE CHÃO, PAPEL TOALHA, REFIL PARA RODO DE 60 E DE 90CM, SACO PLÁSTICO PARA LIXO DE 100, 50, 30 E 15 LITROS</t>
    </r>
    <r>
      <rPr>
        <sz val="10"/>
        <rFont val="Calibri"/>
        <family val="2"/>
        <scheme val="minor"/>
      </rPr>
      <t>), PARA ATENDER AS NECESSIDADES DA SECRETARIA MUNICIPAL DE AGRICULTURA E FLORES - SAFRA.</t>
    </r>
  </si>
  <si>
    <r>
      <t>CONTRATAÇÃO DE EMPRESA PARA FORNECIMENTO DE MATERIAL DE CONSUMO, LIMPEZA E HIGIÊNIZAÇÃO (</t>
    </r>
    <r>
      <rPr>
        <b/>
        <sz val="10"/>
        <rFont val="Calibri"/>
        <family val="2"/>
        <scheme val="minor"/>
      </rPr>
      <t>ALCOO GEL, DESINFETANTE BACTERICIDA, LIMPA VIDROS E SABÃO EM PÓ</t>
    </r>
    <r>
      <rPr>
        <sz val="10"/>
        <rFont val="Calibri"/>
        <family val="2"/>
        <scheme val="minor"/>
      </rPr>
      <t>), PARA ATENDER AS NECESSIDADES DA SECRETARIA MUNICIPAL DE AGRICULTURA E FLORES - SAFRA.</t>
    </r>
  </si>
  <si>
    <r>
      <t xml:space="preserve">AQUISIÇÃO DE 35 UNIDADES DE COBERTURA DE BANCAS METÁLICAS PARA FEIRAS DE BAIRRO, CONFECCIONADAS EM MATERIAL TIPO </t>
    </r>
    <r>
      <rPr>
        <b/>
        <sz val="10"/>
        <rFont val="Calibri"/>
        <family val="2"/>
        <scheme val="minor"/>
      </rPr>
      <t>BAGUN</t>
    </r>
    <r>
      <rPr>
        <sz val="10"/>
        <rFont val="Calibri"/>
        <family val="2"/>
        <scheme val="minor"/>
      </rPr>
      <t>, MEDINDO 3X3, COM ABAS DE 10CM, COM O OBJETIVO DE ATENDER UM NOVO VISUAL DAS FEIRAS DE BAIRROS PERTENCENTES À SECRETARIA MUNICIPAL DE AGRICULTURA E FLORESTA - SAFRA</t>
    </r>
  </si>
  <si>
    <t xml:space="preserve">PINTO &amp; CIA LTDA </t>
  </si>
  <si>
    <t>DOE Nº 12.197 de 18/02/2017</t>
  </si>
  <si>
    <r>
      <t xml:space="preserve">ÓRGÃO/ENTIDADE/FUNDO: </t>
    </r>
    <r>
      <rPr>
        <b/>
        <sz val="11"/>
        <rFont val="Calibri"/>
        <family val="2"/>
        <scheme val="minor"/>
      </rPr>
      <t>Secretaria Municipal de Agricultura e Floresta - SAFRA</t>
    </r>
  </si>
  <si>
    <r>
      <t xml:space="preserve">MÊS/ANO: </t>
    </r>
    <r>
      <rPr>
        <b/>
        <sz val="11"/>
        <rFont val="Calibri"/>
        <family val="2"/>
        <scheme val="minor"/>
      </rPr>
      <t>JANEIRO A MAIO/2018</t>
    </r>
  </si>
  <si>
    <r>
      <t xml:space="preserve">DATA DA ÚLTIMA ATUALIZAÇÃO: </t>
    </r>
    <r>
      <rPr>
        <b/>
        <sz val="11"/>
        <rFont val="Calibri"/>
        <family val="2"/>
        <scheme val="minor"/>
      </rPr>
      <t>05/06/2018</t>
    </r>
  </si>
  <si>
    <r>
      <t xml:space="preserve">Nome do responsável pela elaboração: </t>
    </r>
    <r>
      <rPr>
        <b/>
        <sz val="11"/>
        <rFont val="Calibri"/>
        <family val="2"/>
        <scheme val="minor"/>
      </rPr>
      <t>Eliane de Lima e Silva</t>
    </r>
  </si>
  <si>
    <r>
      <t xml:space="preserve">Nome do titular do Órgão/Entidade/Fundo (no exercício do cargo): </t>
    </r>
    <r>
      <rPr>
        <b/>
        <sz val="11"/>
        <rFont val="Calibri"/>
        <family val="2"/>
        <scheme val="minor"/>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</si>
</sst>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vertical="center" wrapText="1"/>
    </xf>
    <xf numFmtId="43" fontId="2" fillId="0" borderId="1" xfId="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0" xfId="0" applyFont="1" applyFill="1" applyAlignment="1">
      <alignment horizontal="center"/>
    </xf>
    <xf numFmtId="0" fontId="2" fillId="0" borderId="0" xfId="0" applyFont="1" applyFill="1" applyAlignment="1">
      <alignment horizontal="left"/>
    </xf>
    <xf numFmtId="0" fontId="2" fillId="0" borderId="0" xfId="0" applyFont="1" applyFill="1"/>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14" fontId="2" fillId="0" borderId="1" xfId="1" applyNumberFormat="1" applyFont="1" applyFill="1" applyBorder="1" applyAlignment="1">
      <alignment horizontal="center" vertical="center" wrapText="1"/>
    </xf>
    <xf numFmtId="43" fontId="2" fillId="0" borderId="1" xfId="1" applyFont="1" applyFill="1" applyBorder="1" applyAlignment="1">
      <alignment vertical="center"/>
    </xf>
    <xf numFmtId="0"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43" fontId="3" fillId="0" borderId="0" xfId="1" applyFont="1" applyFill="1" applyBorder="1" applyAlignment="1">
      <alignment horizontal="right" vertical="center"/>
    </xf>
    <xf numFmtId="14"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9" fontId="2" fillId="0" borderId="0" xfId="2"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0" borderId="0" xfId="0" applyNumberFormat="1" applyFont="1" applyFill="1" applyBorder="1" applyAlignment="1">
      <alignment horizontal="righ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xf>
    <xf numFmtId="43" fontId="2" fillId="0" borderId="0" xfId="1" applyFont="1" applyFill="1"/>
    <xf numFmtId="0" fontId="4" fillId="0" borderId="0" xfId="0" applyFont="1" applyFill="1" applyAlignment="1">
      <alignment horizontal="left"/>
    </xf>
    <xf numFmtId="0" fontId="4" fillId="0" borderId="0" xfId="0" applyFont="1" applyFill="1" applyAlignment="1">
      <alignment horizontal="left"/>
    </xf>
    <xf numFmtId="43" fontId="4" fillId="0" borderId="0" xfId="0" applyNumberFormat="1" applyFont="1" applyFill="1" applyAlignment="1">
      <alignment horizontal="left"/>
    </xf>
    <xf numFmtId="0" fontId="5" fillId="0" borderId="0" xfId="0" applyFont="1" applyFill="1" applyAlignment="1">
      <alignment horizontal="left"/>
    </xf>
    <xf numFmtId="0" fontId="5" fillId="0" borderId="0" xfId="0" applyFont="1" applyFill="1" applyAlignment="1">
      <alignment horizontal="left"/>
    </xf>
    <xf numFmtId="0" fontId="3" fillId="0" borderId="1" xfId="0" applyFont="1" applyFill="1" applyBorder="1" applyAlignment="1">
      <alignment horizont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4" xfId="0" applyFont="1" applyFill="1" applyBorder="1" applyAlignment="1">
      <alignment horizontal="left" wrapText="1"/>
    </xf>
    <xf numFmtId="0" fontId="2" fillId="0" borderId="2"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43" fontId="2" fillId="0" borderId="2" xfId="1" applyFont="1" applyFill="1" applyBorder="1" applyAlignment="1">
      <alignment horizontal="center" vertical="center" wrapText="1"/>
    </xf>
    <xf numFmtId="9" fontId="2" fillId="0" borderId="2" xfId="2" applyFont="1" applyFill="1" applyBorder="1" applyAlignment="1">
      <alignment horizontal="center" vertical="center" wrapText="1"/>
    </xf>
    <xf numFmtId="4" fontId="2" fillId="0" borderId="2" xfId="0" applyNumberFormat="1" applyFont="1" applyFill="1" applyBorder="1" applyAlignment="1">
      <alignment horizontal="right" vertical="center" wrapText="1"/>
    </xf>
    <xf numFmtId="43" fontId="2" fillId="0" borderId="2" xfId="1" applyFont="1" applyFill="1" applyBorder="1" applyAlignment="1">
      <alignment vertical="center" wrapText="1"/>
    </xf>
    <xf numFmtId="2" fontId="2" fillId="0" borderId="2" xfId="0" applyNumberFormat="1" applyFont="1" applyFill="1" applyBorder="1" applyAlignment="1">
      <alignment horizontal="center" vertical="center" wrapText="1"/>
    </xf>
    <xf numFmtId="2" fontId="2" fillId="0" borderId="2" xfId="0" applyNumberFormat="1" applyFont="1" applyFill="1" applyBorder="1" applyAlignment="1">
      <alignment vertical="center" wrapText="1"/>
    </xf>
    <xf numFmtId="3" fontId="2" fillId="0" borderId="2" xfId="0" applyNumberFormat="1" applyFont="1" applyFill="1" applyBorder="1" applyAlignment="1">
      <alignment vertical="center" wrapText="1"/>
    </xf>
    <xf numFmtId="14" fontId="2" fillId="0" borderId="2" xfId="0" applyNumberFormat="1" applyFont="1" applyFill="1" applyBorder="1" applyAlignment="1">
      <alignment vertical="center" wrapText="1"/>
    </xf>
    <xf numFmtId="0" fontId="2" fillId="0" borderId="2" xfId="0" applyFont="1" applyFill="1" applyBorder="1" applyAlignment="1">
      <alignment vertical="center" wrapText="1"/>
    </xf>
    <xf numFmtId="0" fontId="2" fillId="0" borderId="2" xfId="0" applyFont="1" applyFill="1" applyBorder="1" applyAlignment="1"/>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wrapText="1"/>
    </xf>
    <xf numFmtId="0" fontId="3" fillId="0" borderId="11"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 fontId="3" fillId="0" borderId="11" xfId="0" applyNumberFormat="1" applyFont="1" applyFill="1" applyBorder="1" applyAlignment="1">
      <alignment horizontal="center" vertical="center" wrapText="1"/>
    </xf>
    <xf numFmtId="0" fontId="3" fillId="0" borderId="11" xfId="0" applyFont="1" applyFill="1" applyBorder="1" applyAlignment="1">
      <alignment horizontal="center"/>
    </xf>
    <xf numFmtId="0" fontId="3" fillId="0" borderId="12" xfId="0" applyFont="1" applyFill="1" applyBorder="1" applyAlignment="1">
      <alignment horizont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4" xfId="0"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14" fontId="2" fillId="0" borderId="4" xfId="0" applyNumberFormat="1" applyFont="1" applyFill="1" applyBorder="1" applyAlignment="1">
      <alignment horizontal="center" vertical="center" wrapText="1"/>
    </xf>
    <xf numFmtId="4" fontId="2" fillId="0" borderId="4" xfId="0" applyNumberFormat="1" applyFont="1" applyFill="1" applyBorder="1" applyAlignment="1">
      <alignment vertical="center"/>
    </xf>
    <xf numFmtId="43" fontId="2" fillId="0" borderId="4" xfId="0" applyNumberFormat="1" applyFont="1" applyFill="1" applyBorder="1" applyAlignment="1">
      <alignment horizontal="right" vertical="center" wrapText="1"/>
    </xf>
    <xf numFmtId="43" fontId="2" fillId="0" borderId="4" xfId="1" applyFont="1" applyFill="1" applyBorder="1" applyAlignment="1">
      <alignment horizontal="center" vertical="center" wrapText="1"/>
    </xf>
    <xf numFmtId="9" fontId="2" fillId="0" borderId="4" xfId="2" applyFont="1" applyFill="1" applyBorder="1" applyAlignment="1">
      <alignment horizontal="center" vertical="center" wrapText="1"/>
    </xf>
    <xf numFmtId="4" fontId="2" fillId="0" borderId="4" xfId="0" applyNumberFormat="1" applyFont="1" applyFill="1" applyBorder="1" applyAlignment="1">
      <alignment horizontal="right" vertical="center" wrapText="1"/>
    </xf>
    <xf numFmtId="43" fontId="2" fillId="0" borderId="4" xfId="1" applyFont="1" applyFill="1" applyBorder="1" applyAlignment="1">
      <alignment horizontal="right" vertical="center" wrapText="1"/>
    </xf>
    <xf numFmtId="49" fontId="2" fillId="0" borderId="4" xfId="0" applyNumberFormat="1" applyFont="1" applyFill="1" applyBorder="1" applyAlignment="1">
      <alignment horizontal="center" vertical="center" wrapText="1"/>
    </xf>
    <xf numFmtId="2" fontId="2" fillId="0" borderId="4" xfId="0" applyNumberFormat="1" applyFont="1" applyFill="1" applyBorder="1" applyAlignment="1">
      <alignment horizontal="right" vertical="center" wrapText="1"/>
    </xf>
    <xf numFmtId="3" fontId="2" fillId="0" borderId="4" xfId="0" applyNumberFormat="1" applyFont="1" applyFill="1" applyBorder="1" applyAlignment="1">
      <alignment horizontal="right" vertical="center" wrapText="1"/>
    </xf>
    <xf numFmtId="14" fontId="2" fillId="0" borderId="4" xfId="0" applyNumberFormat="1" applyFont="1" applyFill="1" applyBorder="1" applyAlignment="1">
      <alignment horizontal="right" vertical="center" wrapText="1"/>
    </xf>
    <xf numFmtId="2" fontId="2" fillId="0" borderId="4" xfId="0" applyNumberFormat="1" applyFont="1" applyFill="1" applyBorder="1" applyAlignment="1">
      <alignment horizontal="center" vertical="center" wrapText="1"/>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43" fontId="3" fillId="0" borderId="21" xfId="1" applyFont="1" applyFill="1" applyBorder="1" applyAlignment="1">
      <alignment horizontal="right" vertical="center"/>
    </xf>
    <xf numFmtId="14" fontId="2" fillId="0" borderId="21"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9" fontId="2" fillId="0" borderId="21" xfId="2" applyFont="1" applyFill="1" applyBorder="1" applyAlignment="1">
      <alignment horizontal="center" vertical="center" wrapText="1"/>
    </xf>
    <xf numFmtId="2" fontId="3" fillId="0" borderId="21"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2" fontId="2" fillId="0" borderId="21" xfId="0" applyNumberFormat="1" applyFont="1" applyFill="1" applyBorder="1" applyAlignment="1">
      <alignment horizontal="center" vertical="center" wrapText="1"/>
    </xf>
    <xf numFmtId="2" fontId="2" fillId="0" borderId="21" xfId="0" applyNumberFormat="1" applyFont="1" applyFill="1" applyBorder="1" applyAlignment="1">
      <alignment horizontal="right" vertical="center" wrapText="1"/>
    </xf>
    <xf numFmtId="3" fontId="2" fillId="0" borderId="21" xfId="0" applyNumberFormat="1" applyFont="1" applyFill="1" applyBorder="1" applyAlignment="1">
      <alignment horizontal="center" vertical="center" wrapText="1"/>
    </xf>
    <xf numFmtId="0" fontId="2" fillId="0" borderId="22" xfId="0" applyFont="1" applyFill="1" applyBorder="1" applyAlignment="1">
      <alignment horizontal="center"/>
    </xf>
    <xf numFmtId="0" fontId="4" fillId="0" borderId="0" xfId="0" applyFont="1" applyFill="1"/>
    <xf numFmtId="43" fontId="4" fillId="0" borderId="0" xfId="1" applyFont="1" applyFill="1"/>
    <xf numFmtId="0" fontId="4" fillId="0" borderId="0" xfId="0" applyFont="1" applyFill="1" applyAlignment="1">
      <alignment horizontal="left" wrapText="1"/>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0</xdr:col>
      <xdr:colOff>449580</xdr:colOff>
      <xdr:row>0</xdr:row>
      <xdr:rowOff>38100</xdr:rowOff>
    </xdr:from>
    <xdr:ext cx="569595" cy="542925"/>
    <xdr:pic>
      <xdr:nvPicPr>
        <xdr:cNvPr id="3" name="Imagem 2" descr="pmrb_evandro"/>
        <xdr:cNvPicPr/>
      </xdr:nvPicPr>
      <xdr:blipFill>
        <a:blip xmlns:r="http://schemas.openxmlformats.org/officeDocument/2006/relationships" r:embed="rId1" cstate="print"/>
        <a:srcRect/>
        <a:stretch>
          <a:fillRect/>
        </a:stretch>
      </xdr:blipFill>
      <xdr:spPr bwMode="auto">
        <a:xfrm>
          <a:off x="449580" y="38100"/>
          <a:ext cx="569595" cy="54292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16"/>
  <sheetViews>
    <sheetView tabSelected="1" workbookViewId="0">
      <selection activeCell="B9" sqref="B9"/>
    </sheetView>
  </sheetViews>
  <sheetFormatPr defaultColWidth="9.140625" defaultRowHeight="12.75" x14ac:dyDescent="0.2"/>
  <cols>
    <col min="1" max="1" width="6.85546875" style="12" customWidth="1"/>
    <col min="2" max="2" width="23.42578125" style="10" customWidth="1"/>
    <col min="3" max="3" width="17.28515625" style="12" customWidth="1"/>
    <col min="4" max="4" width="32.5703125" style="12" customWidth="1"/>
    <col min="5" max="5" width="13.7109375" style="12" customWidth="1"/>
    <col min="6" max="6" width="77.85546875" style="12" customWidth="1"/>
    <col min="7" max="7" width="18.140625" style="12" customWidth="1"/>
    <col min="8" max="8" width="13.85546875" style="12" customWidth="1"/>
    <col min="9" max="9" width="38.7109375" style="12" customWidth="1"/>
    <col min="10" max="10" width="22.28515625" style="10" customWidth="1"/>
    <col min="11" max="11" width="13.140625" style="12" customWidth="1"/>
    <col min="12" max="12" width="15" style="12" bestFit="1" customWidth="1"/>
    <col min="13" max="13" width="14.28515625" style="12" customWidth="1"/>
    <col min="14" max="14" width="12.85546875" style="12" customWidth="1"/>
    <col min="15" max="15" width="13.140625" style="12" customWidth="1"/>
    <col min="16" max="16" width="14" style="12" customWidth="1"/>
    <col min="17" max="17" width="17.140625" style="10" customWidth="1"/>
    <col min="18" max="18" width="13.28515625" style="12" customWidth="1"/>
    <col min="19" max="19" width="14" style="12" customWidth="1"/>
    <col min="20" max="20" width="13" style="12" customWidth="1"/>
    <col min="21" max="21" width="15" style="12" customWidth="1"/>
    <col min="22" max="22" width="13.140625" style="12" customWidth="1"/>
    <col min="23" max="23" width="14.7109375" style="12" customWidth="1"/>
    <col min="24" max="24" width="38" style="12" customWidth="1"/>
    <col min="25" max="25" width="13.7109375" style="12" customWidth="1"/>
    <col min="26" max="27" width="14.140625" style="12" customWidth="1"/>
    <col min="28" max="28" width="13.42578125" style="12" customWidth="1"/>
    <col min="29" max="29" width="13.5703125" style="12" customWidth="1"/>
    <col min="30" max="30" width="12.85546875" style="12" bestFit="1" customWidth="1"/>
    <col min="31" max="31" width="19.85546875" style="12" customWidth="1"/>
    <col min="32" max="32" width="16.7109375" style="12" customWidth="1"/>
    <col min="33" max="33" width="16.140625" style="12" customWidth="1"/>
    <col min="34" max="34" width="16" style="12" customWidth="1"/>
    <col min="35" max="35" width="13.140625" style="12" customWidth="1"/>
    <col min="36" max="36" width="13.85546875" style="12" customWidth="1"/>
    <col min="37" max="37" width="33.140625" style="12" customWidth="1"/>
    <col min="38" max="38" width="14.7109375" style="12" customWidth="1"/>
    <col min="39" max="39" width="15" style="10" customWidth="1"/>
    <col min="40" max="40" width="15.42578125" style="12" customWidth="1"/>
    <col min="41" max="41" width="13.85546875" style="12" customWidth="1"/>
    <col min="42" max="42" width="13.7109375" style="12" customWidth="1"/>
    <col min="43" max="43" width="13.28515625" style="12" customWidth="1"/>
    <col min="44" max="44" width="12.28515625" style="12" customWidth="1"/>
    <col min="45" max="52" width="9.140625" style="12"/>
    <col min="53" max="53" width="10.140625" style="12" customWidth="1"/>
    <col min="54" max="55" width="9.140625" style="12"/>
    <col min="56" max="56" width="55.28515625" style="12" customWidth="1"/>
    <col min="57" max="16384" width="9.140625" style="12"/>
  </cols>
  <sheetData>
    <row r="1" spans="1:56" s="52" customFormat="1" ht="15" x14ac:dyDescent="0.25"/>
    <row r="2" spans="1:56" s="52" customFormat="1" ht="15" x14ac:dyDescent="0.25"/>
    <row r="3" spans="1:56" s="52" customFormat="1" ht="15" x14ac:dyDescent="0.25"/>
    <row r="4" spans="1:56" s="56" customFormat="1" ht="15" x14ac:dyDescent="0.25">
      <c r="A4" s="55" t="s">
        <v>718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row>
    <row r="5" spans="1:56" s="52" customFormat="1" ht="15" x14ac:dyDescent="0.25">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row>
    <row r="6" spans="1:56" s="56" customFormat="1" ht="15" x14ac:dyDescent="0.25">
      <c r="A6" s="55" t="s">
        <v>717</v>
      </c>
      <c r="B6" s="55"/>
      <c r="C6" s="55"/>
      <c r="D6" s="55"/>
      <c r="E6" s="55"/>
    </row>
    <row r="7" spans="1:56" s="52" customFormat="1" ht="15" x14ac:dyDescent="0.25">
      <c r="A7" s="53" t="s">
        <v>716</v>
      </c>
      <c r="B7" s="53"/>
      <c r="C7" s="53"/>
      <c r="D7" s="53"/>
      <c r="E7" s="53"/>
    </row>
    <row r="8" spans="1:56" s="52" customFormat="1" ht="15" x14ac:dyDescent="0.25">
      <c r="A8" s="53" t="s">
        <v>715</v>
      </c>
      <c r="B8" s="53"/>
      <c r="C8" s="53"/>
      <c r="D8" s="53"/>
      <c r="E8" s="53"/>
      <c r="T8" s="54"/>
    </row>
    <row r="9" spans="1:56" s="52" customFormat="1" ht="15" x14ac:dyDescent="0.25">
      <c r="T9" s="54"/>
    </row>
    <row r="10" spans="1:56" s="52" customFormat="1" ht="15" x14ac:dyDescent="0.25">
      <c r="A10" s="53" t="s">
        <v>727</v>
      </c>
      <c r="B10" s="53"/>
      <c r="C10" s="53"/>
      <c r="D10" s="53"/>
      <c r="E10" s="53"/>
      <c r="T10" s="54"/>
    </row>
    <row r="11" spans="1:56" s="52" customFormat="1" ht="15" x14ac:dyDescent="0.25">
      <c r="A11" s="53" t="s">
        <v>728</v>
      </c>
      <c r="B11" s="53"/>
      <c r="C11" s="53"/>
      <c r="D11" s="53"/>
      <c r="T11" s="54"/>
    </row>
    <row r="12" spans="1:56" s="52" customFormat="1" ht="15" x14ac:dyDescent="0.25">
      <c r="A12" s="53" t="s">
        <v>729</v>
      </c>
      <c r="B12" s="53"/>
      <c r="C12" s="53"/>
      <c r="D12" s="53"/>
      <c r="T12" s="54"/>
    </row>
    <row r="13" spans="1:56" s="52" customFormat="1" ht="15" x14ac:dyDescent="0.25">
      <c r="T13" s="54"/>
    </row>
    <row r="14" spans="1:56" s="52" customFormat="1" ht="15.75" thickBot="1" x14ac:dyDescent="0.3">
      <c r="A14" s="61" t="s">
        <v>714</v>
      </c>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row>
    <row r="15" spans="1:56" x14ac:dyDescent="0.2">
      <c r="A15" s="76" t="s">
        <v>713</v>
      </c>
      <c r="B15" s="77" t="s">
        <v>712</v>
      </c>
      <c r="C15" s="77"/>
      <c r="D15" s="77"/>
      <c r="E15" s="77"/>
      <c r="F15" s="77"/>
      <c r="G15" s="77"/>
      <c r="H15" s="78" t="s">
        <v>711</v>
      </c>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t="s">
        <v>710</v>
      </c>
      <c r="AJ15" s="78"/>
      <c r="AK15" s="78"/>
      <c r="AL15" s="78"/>
      <c r="AM15" s="78" t="s">
        <v>709</v>
      </c>
      <c r="AN15" s="78"/>
      <c r="AO15" s="78"/>
      <c r="AP15" s="78"/>
      <c r="AQ15" s="78"/>
      <c r="AR15" s="78"/>
      <c r="AS15" s="78" t="s">
        <v>708</v>
      </c>
      <c r="AT15" s="78"/>
      <c r="AU15" s="78"/>
      <c r="AV15" s="78"/>
      <c r="AW15" s="78"/>
      <c r="AX15" s="78"/>
      <c r="AY15" s="78"/>
      <c r="AZ15" s="78"/>
      <c r="BA15" s="78"/>
      <c r="BB15" s="78"/>
      <c r="BC15" s="78"/>
      <c r="BD15" s="79"/>
    </row>
    <row r="16" spans="1:56" x14ac:dyDescent="0.2">
      <c r="A16" s="80"/>
      <c r="B16" s="13"/>
      <c r="C16" s="13"/>
      <c r="D16" s="13"/>
      <c r="E16" s="13"/>
      <c r="F16" s="13"/>
      <c r="G16" s="13"/>
      <c r="H16" s="13" t="s">
        <v>707</v>
      </c>
      <c r="I16" s="13"/>
      <c r="J16" s="13"/>
      <c r="K16" s="13"/>
      <c r="L16" s="13"/>
      <c r="M16" s="13"/>
      <c r="N16" s="13"/>
      <c r="O16" s="13"/>
      <c r="P16" s="13"/>
      <c r="Q16" s="13"/>
      <c r="R16" s="13"/>
      <c r="S16" s="13"/>
      <c r="T16" s="13"/>
      <c r="U16" s="13" t="s">
        <v>706</v>
      </c>
      <c r="V16" s="13"/>
      <c r="W16" s="13"/>
      <c r="X16" s="13"/>
      <c r="Y16" s="13"/>
      <c r="Z16" s="13"/>
      <c r="AA16" s="13"/>
      <c r="AB16" s="13"/>
      <c r="AC16" s="13"/>
      <c r="AD16" s="13"/>
      <c r="AE16" s="13" t="s">
        <v>705</v>
      </c>
      <c r="AF16" s="13"/>
      <c r="AG16" s="13"/>
      <c r="AH16" s="13"/>
      <c r="AI16" s="13" t="s">
        <v>704</v>
      </c>
      <c r="AJ16" s="13" t="s">
        <v>703</v>
      </c>
      <c r="AK16" s="13" t="s">
        <v>702</v>
      </c>
      <c r="AL16" s="13" t="s">
        <v>701</v>
      </c>
      <c r="AM16" s="13" t="s">
        <v>700</v>
      </c>
      <c r="AN16" s="13" t="s">
        <v>699</v>
      </c>
      <c r="AO16" s="13" t="s">
        <v>698</v>
      </c>
      <c r="AP16" s="13" t="s">
        <v>696</v>
      </c>
      <c r="AQ16" s="13" t="s">
        <v>697</v>
      </c>
      <c r="AR16" s="13" t="s">
        <v>696</v>
      </c>
      <c r="AS16" s="13" t="s">
        <v>686</v>
      </c>
      <c r="AT16" s="13" t="s">
        <v>695</v>
      </c>
      <c r="AU16" s="57" t="s">
        <v>694</v>
      </c>
      <c r="AV16" s="57"/>
      <c r="AW16" s="57"/>
      <c r="AX16" s="57" t="s">
        <v>693</v>
      </c>
      <c r="AY16" s="57"/>
      <c r="AZ16" s="13" t="s">
        <v>692</v>
      </c>
      <c r="BA16" s="13" t="s">
        <v>691</v>
      </c>
      <c r="BB16" s="57" t="s">
        <v>690</v>
      </c>
      <c r="BC16" s="57"/>
      <c r="BD16" s="81"/>
    </row>
    <row r="17" spans="1:56" ht="38.25" x14ac:dyDescent="0.2">
      <c r="A17" s="80"/>
      <c r="B17" s="58" t="s">
        <v>689</v>
      </c>
      <c r="C17" s="58" t="s">
        <v>688</v>
      </c>
      <c r="D17" s="58" t="s">
        <v>687</v>
      </c>
      <c r="E17" s="58" t="s">
        <v>686</v>
      </c>
      <c r="F17" s="58" t="s">
        <v>685</v>
      </c>
      <c r="G17" s="58" t="s">
        <v>684</v>
      </c>
      <c r="H17" s="59" t="s">
        <v>683</v>
      </c>
      <c r="I17" s="58" t="s">
        <v>682</v>
      </c>
      <c r="J17" s="58" t="s">
        <v>681</v>
      </c>
      <c r="K17" s="58" t="s">
        <v>673</v>
      </c>
      <c r="L17" s="58" t="s">
        <v>680</v>
      </c>
      <c r="M17" s="58" t="s">
        <v>672</v>
      </c>
      <c r="N17" s="58" t="s">
        <v>670</v>
      </c>
      <c r="O17" s="58" t="s">
        <v>669</v>
      </c>
      <c r="P17" s="58" t="s">
        <v>679</v>
      </c>
      <c r="Q17" s="58" t="s">
        <v>678</v>
      </c>
      <c r="R17" s="58" t="s">
        <v>677</v>
      </c>
      <c r="S17" s="58" t="s">
        <v>676</v>
      </c>
      <c r="T17" s="58" t="s">
        <v>675</v>
      </c>
      <c r="U17" s="58" t="s">
        <v>674</v>
      </c>
      <c r="V17" s="58" t="s">
        <v>673</v>
      </c>
      <c r="W17" s="58" t="s">
        <v>672</v>
      </c>
      <c r="X17" s="58" t="s">
        <v>671</v>
      </c>
      <c r="Y17" s="58" t="s">
        <v>670</v>
      </c>
      <c r="Z17" s="58" t="s">
        <v>669</v>
      </c>
      <c r="AA17" s="58" t="s">
        <v>668</v>
      </c>
      <c r="AB17" s="58" t="s">
        <v>667</v>
      </c>
      <c r="AC17" s="58" t="s">
        <v>666</v>
      </c>
      <c r="AD17" s="58" t="s">
        <v>665</v>
      </c>
      <c r="AE17" s="58" t="s">
        <v>664</v>
      </c>
      <c r="AF17" s="58" t="s">
        <v>663</v>
      </c>
      <c r="AG17" s="58" t="s">
        <v>662</v>
      </c>
      <c r="AH17" s="58" t="s">
        <v>661</v>
      </c>
      <c r="AI17" s="13"/>
      <c r="AJ17" s="13"/>
      <c r="AK17" s="13"/>
      <c r="AL17" s="13"/>
      <c r="AM17" s="13"/>
      <c r="AN17" s="13"/>
      <c r="AO17" s="13"/>
      <c r="AP17" s="13"/>
      <c r="AQ17" s="13"/>
      <c r="AR17" s="13"/>
      <c r="AS17" s="13"/>
      <c r="AT17" s="13"/>
      <c r="AU17" s="60" t="s">
        <v>656</v>
      </c>
      <c r="AV17" s="60" t="s">
        <v>660</v>
      </c>
      <c r="AW17" s="60" t="s">
        <v>659</v>
      </c>
      <c r="AX17" s="60" t="s">
        <v>658</v>
      </c>
      <c r="AY17" s="58" t="s">
        <v>657</v>
      </c>
      <c r="AZ17" s="13"/>
      <c r="BA17" s="13"/>
      <c r="BB17" s="60" t="s">
        <v>656</v>
      </c>
      <c r="BC17" s="60" t="s">
        <v>655</v>
      </c>
      <c r="BD17" s="82" t="s">
        <v>654</v>
      </c>
    </row>
    <row r="18" spans="1:56" ht="13.5" thickBot="1" x14ac:dyDescent="0.25">
      <c r="A18" s="83"/>
      <c r="B18" s="84" t="s">
        <v>38</v>
      </c>
      <c r="C18" s="85" t="s">
        <v>37</v>
      </c>
      <c r="D18" s="86" t="s">
        <v>36</v>
      </c>
      <c r="E18" s="85" t="s">
        <v>653</v>
      </c>
      <c r="F18" s="85" t="s">
        <v>35</v>
      </c>
      <c r="G18" s="85" t="s">
        <v>34</v>
      </c>
      <c r="H18" s="86" t="s">
        <v>33</v>
      </c>
      <c r="I18" s="85" t="s">
        <v>652</v>
      </c>
      <c r="J18" s="85" t="s">
        <v>651</v>
      </c>
      <c r="K18" s="85" t="s">
        <v>650</v>
      </c>
      <c r="L18" s="87" t="s">
        <v>32</v>
      </c>
      <c r="M18" s="85" t="s">
        <v>31</v>
      </c>
      <c r="N18" s="85" t="s">
        <v>30</v>
      </c>
      <c r="O18" s="85" t="s">
        <v>29</v>
      </c>
      <c r="P18" s="85" t="s">
        <v>28</v>
      </c>
      <c r="Q18" s="85" t="s">
        <v>27</v>
      </c>
      <c r="R18" s="85" t="s">
        <v>26</v>
      </c>
      <c r="S18" s="85" t="s">
        <v>25</v>
      </c>
      <c r="T18" s="85" t="s">
        <v>24</v>
      </c>
      <c r="U18" s="85" t="s">
        <v>649</v>
      </c>
      <c r="V18" s="85" t="s">
        <v>23</v>
      </c>
      <c r="W18" s="85" t="s">
        <v>22</v>
      </c>
      <c r="X18" s="85" t="s">
        <v>21</v>
      </c>
      <c r="Y18" s="85" t="s">
        <v>648</v>
      </c>
      <c r="Z18" s="85" t="s">
        <v>647</v>
      </c>
      <c r="AA18" s="85" t="s">
        <v>646</v>
      </c>
      <c r="AB18" s="85" t="s">
        <v>645</v>
      </c>
      <c r="AC18" s="85" t="s">
        <v>20</v>
      </c>
      <c r="AD18" s="85" t="s">
        <v>644</v>
      </c>
      <c r="AE18" s="85" t="s">
        <v>643</v>
      </c>
      <c r="AF18" s="85" t="s">
        <v>19</v>
      </c>
      <c r="AG18" s="85" t="s">
        <v>642</v>
      </c>
      <c r="AH18" s="85" t="s">
        <v>641</v>
      </c>
      <c r="AI18" s="85" t="s">
        <v>18</v>
      </c>
      <c r="AJ18" s="85" t="s">
        <v>17</v>
      </c>
      <c r="AK18" s="85" t="s">
        <v>16</v>
      </c>
      <c r="AL18" s="85" t="s">
        <v>15</v>
      </c>
      <c r="AM18" s="88" t="s">
        <v>640</v>
      </c>
      <c r="AN18" s="88" t="s">
        <v>14</v>
      </c>
      <c r="AO18" s="88" t="s">
        <v>13</v>
      </c>
      <c r="AP18" s="88" t="s">
        <v>12</v>
      </c>
      <c r="AQ18" s="88" t="s">
        <v>11</v>
      </c>
      <c r="AR18" s="88" t="s">
        <v>10</v>
      </c>
      <c r="AS18" s="88" t="s">
        <v>9</v>
      </c>
      <c r="AT18" s="88" t="s">
        <v>8</v>
      </c>
      <c r="AU18" s="88" t="s">
        <v>639</v>
      </c>
      <c r="AV18" s="88" t="s">
        <v>638</v>
      </c>
      <c r="AW18" s="88" t="s">
        <v>7</v>
      </c>
      <c r="AX18" s="88" t="s">
        <v>6</v>
      </c>
      <c r="AY18" s="88" t="s">
        <v>5</v>
      </c>
      <c r="AZ18" s="88" t="s">
        <v>4</v>
      </c>
      <c r="BA18" s="88" t="s">
        <v>3</v>
      </c>
      <c r="BB18" s="88" t="s">
        <v>2</v>
      </c>
      <c r="BC18" s="88" t="s">
        <v>1</v>
      </c>
      <c r="BD18" s="89" t="s">
        <v>0</v>
      </c>
    </row>
    <row r="19" spans="1:56" ht="38.25" x14ac:dyDescent="0.2">
      <c r="A19" s="96">
        <v>1</v>
      </c>
      <c r="B19" s="90" t="s">
        <v>637</v>
      </c>
      <c r="C19" s="62" t="s">
        <v>636</v>
      </c>
      <c r="D19" s="62" t="s">
        <v>579</v>
      </c>
      <c r="E19" s="62" t="s">
        <v>48</v>
      </c>
      <c r="F19" s="62" t="s">
        <v>635</v>
      </c>
      <c r="G19" s="63" t="s">
        <v>634</v>
      </c>
      <c r="H19" s="64" t="s">
        <v>633</v>
      </c>
      <c r="I19" s="62" t="s">
        <v>632</v>
      </c>
      <c r="J19" s="62" t="s">
        <v>631</v>
      </c>
      <c r="K19" s="65">
        <v>41470</v>
      </c>
      <c r="L19" s="66">
        <v>973627.92</v>
      </c>
      <c r="M19" s="63" t="s">
        <v>630</v>
      </c>
      <c r="N19" s="65">
        <v>42200</v>
      </c>
      <c r="O19" s="65">
        <v>42933</v>
      </c>
      <c r="P19" s="62" t="s">
        <v>42</v>
      </c>
      <c r="Q19" s="62" t="s">
        <v>39</v>
      </c>
      <c r="R19" s="66">
        <v>0</v>
      </c>
      <c r="S19" s="66">
        <v>0</v>
      </c>
      <c r="T19" s="62" t="s">
        <v>81</v>
      </c>
      <c r="U19" s="62" t="s">
        <v>629</v>
      </c>
      <c r="V19" s="65">
        <v>42932</v>
      </c>
      <c r="W19" s="62" t="s">
        <v>628</v>
      </c>
      <c r="X19" s="62" t="s">
        <v>627</v>
      </c>
      <c r="Y19" s="65">
        <v>42933</v>
      </c>
      <c r="Z19" s="65">
        <v>43298</v>
      </c>
      <c r="AA19" s="67">
        <v>0</v>
      </c>
      <c r="AB19" s="67">
        <v>0.24</v>
      </c>
      <c r="AC19" s="66">
        <v>0</v>
      </c>
      <c r="AD19" s="66">
        <v>237538.08</v>
      </c>
      <c r="AE19" s="68">
        <f t="shared" ref="AE19:AE32" si="0">(L19+AC19)-AD19</f>
        <v>736089.84000000008</v>
      </c>
      <c r="AF19" s="66">
        <v>2847579.06</v>
      </c>
      <c r="AG19" s="69">
        <f>77574.63+5392.89+82967.52+82967.52+82967.92+82967.52</f>
        <v>414838</v>
      </c>
      <c r="AH19" s="69">
        <f t="shared" ref="AH19:AH32" si="1">AF19+AG19</f>
        <v>3262417.06</v>
      </c>
      <c r="AI19" s="70" t="s">
        <v>39</v>
      </c>
      <c r="AJ19" s="70" t="s">
        <v>39</v>
      </c>
      <c r="AK19" s="70" t="s">
        <v>39</v>
      </c>
      <c r="AL19" s="70" t="s">
        <v>39</v>
      </c>
      <c r="AM19" s="64" t="s">
        <v>39</v>
      </c>
      <c r="AN19" s="71"/>
      <c r="AO19" s="72"/>
      <c r="AP19" s="73"/>
      <c r="AQ19" s="71"/>
      <c r="AR19" s="73"/>
      <c r="AS19" s="74"/>
      <c r="AT19" s="75"/>
      <c r="AU19" s="75"/>
      <c r="AV19" s="75"/>
      <c r="AW19" s="75"/>
      <c r="AX19" s="75"/>
      <c r="AY19" s="75"/>
      <c r="AZ19" s="75"/>
      <c r="BA19" s="75"/>
      <c r="BB19" s="75"/>
      <c r="BC19" s="75"/>
      <c r="BD19" s="75"/>
    </row>
    <row r="20" spans="1:56" ht="25.5" x14ac:dyDescent="0.2">
      <c r="A20" s="97">
        <f t="shared" ref="A20:A51" si="2">A19+1</f>
        <v>2</v>
      </c>
      <c r="B20" s="91" t="s">
        <v>626</v>
      </c>
      <c r="C20" s="2" t="s">
        <v>625</v>
      </c>
      <c r="D20" s="2" t="s">
        <v>624</v>
      </c>
      <c r="E20" s="2" t="s">
        <v>48</v>
      </c>
      <c r="F20" s="2" t="s">
        <v>623</v>
      </c>
      <c r="G20" s="1" t="s">
        <v>622</v>
      </c>
      <c r="H20" s="7" t="s">
        <v>621</v>
      </c>
      <c r="I20" s="2" t="s">
        <v>620</v>
      </c>
      <c r="J20" s="2" t="s">
        <v>619</v>
      </c>
      <c r="K20" s="3">
        <v>41676</v>
      </c>
      <c r="L20" s="6">
        <v>11016</v>
      </c>
      <c r="M20" s="1" t="s">
        <v>618</v>
      </c>
      <c r="N20" s="3">
        <v>41676</v>
      </c>
      <c r="O20" s="3">
        <v>43138</v>
      </c>
      <c r="P20" s="2" t="s">
        <v>42</v>
      </c>
      <c r="Q20" s="2" t="s">
        <v>39</v>
      </c>
      <c r="R20" s="6">
        <v>0</v>
      </c>
      <c r="S20" s="6">
        <v>0</v>
      </c>
      <c r="T20" s="2" t="s">
        <v>81</v>
      </c>
      <c r="U20" s="2" t="s">
        <v>617</v>
      </c>
      <c r="V20" s="3">
        <v>42772</v>
      </c>
      <c r="W20" s="2" t="s">
        <v>616</v>
      </c>
      <c r="X20" s="2" t="s">
        <v>452</v>
      </c>
      <c r="Y20" s="3">
        <v>43138</v>
      </c>
      <c r="Z20" s="3">
        <v>43504</v>
      </c>
      <c r="AA20" s="19">
        <v>0</v>
      </c>
      <c r="AB20" s="19">
        <v>0</v>
      </c>
      <c r="AC20" s="6">
        <v>0</v>
      </c>
      <c r="AD20" s="6">
        <v>0</v>
      </c>
      <c r="AE20" s="20">
        <f t="shared" si="0"/>
        <v>11016</v>
      </c>
      <c r="AF20" s="6">
        <v>41310</v>
      </c>
      <c r="AG20" s="6">
        <f>918+918+918+918</f>
        <v>3672</v>
      </c>
      <c r="AH20" s="27">
        <f t="shared" si="1"/>
        <v>44982</v>
      </c>
      <c r="AI20" s="7" t="s">
        <v>615</v>
      </c>
      <c r="AJ20" s="1" t="s">
        <v>613</v>
      </c>
      <c r="AK20" s="22" t="s">
        <v>614</v>
      </c>
      <c r="AL20" s="1" t="s">
        <v>613</v>
      </c>
      <c r="AM20" s="7" t="s">
        <v>39</v>
      </c>
      <c r="AN20" s="28"/>
      <c r="AO20" s="29"/>
      <c r="AP20" s="30"/>
      <c r="AQ20" s="22"/>
      <c r="AR20" s="30"/>
      <c r="AS20" s="2"/>
      <c r="AT20" s="18"/>
      <c r="AU20" s="18"/>
      <c r="AV20" s="18"/>
      <c r="AW20" s="18"/>
      <c r="AX20" s="18"/>
      <c r="AY20" s="18"/>
      <c r="AZ20" s="18"/>
      <c r="BA20" s="18"/>
      <c r="BB20" s="18"/>
      <c r="BC20" s="18"/>
      <c r="BD20" s="18"/>
    </row>
    <row r="21" spans="1:56" ht="51" x14ac:dyDescent="0.2">
      <c r="A21" s="97">
        <f t="shared" si="2"/>
        <v>3</v>
      </c>
      <c r="B21" s="91" t="s">
        <v>612</v>
      </c>
      <c r="C21" s="2" t="s">
        <v>611</v>
      </c>
      <c r="D21" s="2" t="s">
        <v>579</v>
      </c>
      <c r="E21" s="2" t="s">
        <v>48</v>
      </c>
      <c r="F21" s="2" t="s">
        <v>610</v>
      </c>
      <c r="G21" s="1" t="s">
        <v>609</v>
      </c>
      <c r="H21" s="7" t="s">
        <v>608</v>
      </c>
      <c r="I21" s="2" t="s">
        <v>607</v>
      </c>
      <c r="J21" s="2" t="s">
        <v>606</v>
      </c>
      <c r="K21" s="31">
        <v>42457</v>
      </c>
      <c r="L21" s="21">
        <v>1919905.92</v>
      </c>
      <c r="M21" s="1" t="s">
        <v>605</v>
      </c>
      <c r="N21" s="5">
        <v>42457</v>
      </c>
      <c r="O21" s="5">
        <v>42822</v>
      </c>
      <c r="P21" s="2" t="s">
        <v>42</v>
      </c>
      <c r="Q21" s="2" t="s">
        <v>39</v>
      </c>
      <c r="R21" s="21">
        <v>0</v>
      </c>
      <c r="S21" s="21">
        <v>0</v>
      </c>
      <c r="T21" s="2" t="s">
        <v>81</v>
      </c>
      <c r="U21" s="2" t="s">
        <v>597</v>
      </c>
      <c r="V21" s="3">
        <v>42823</v>
      </c>
      <c r="W21" s="2" t="s">
        <v>604</v>
      </c>
      <c r="X21" s="2" t="s">
        <v>452</v>
      </c>
      <c r="Y21" s="3">
        <v>43188</v>
      </c>
      <c r="Z21" s="3">
        <v>43553</v>
      </c>
      <c r="AA21" s="19">
        <v>0</v>
      </c>
      <c r="AB21" s="19">
        <v>0</v>
      </c>
      <c r="AC21" s="27">
        <v>0</v>
      </c>
      <c r="AD21" s="27">
        <v>0</v>
      </c>
      <c r="AE21" s="6">
        <f t="shared" si="0"/>
        <v>1919905.92</v>
      </c>
      <c r="AF21" s="6">
        <v>2857259.69</v>
      </c>
      <c r="AG21" s="6">
        <f>101244.37+19284.64+137912.72+137912.72+143194.96+130789.16</f>
        <v>670338.56999999995</v>
      </c>
      <c r="AH21" s="27">
        <f t="shared" si="1"/>
        <v>3527598.26</v>
      </c>
      <c r="AI21" s="7" t="s">
        <v>39</v>
      </c>
      <c r="AJ21" s="1" t="s">
        <v>39</v>
      </c>
      <c r="AK21" s="22" t="s">
        <v>39</v>
      </c>
      <c r="AL21" s="22" t="s">
        <v>39</v>
      </c>
      <c r="AM21" s="7" t="s">
        <v>39</v>
      </c>
      <c r="AN21" s="23"/>
      <c r="AO21" s="24"/>
      <c r="AP21" s="5"/>
      <c r="AQ21" s="5"/>
      <c r="AR21" s="5"/>
      <c r="AS21" s="5"/>
      <c r="AT21" s="5"/>
      <c r="AU21" s="5"/>
      <c r="AV21" s="5"/>
      <c r="AW21" s="5"/>
      <c r="AX21" s="5"/>
      <c r="AY21" s="5"/>
      <c r="AZ21" s="5"/>
      <c r="BA21" s="5"/>
      <c r="BB21" s="5"/>
      <c r="BC21" s="5"/>
      <c r="BD21" s="5"/>
    </row>
    <row r="22" spans="1:56" ht="25.5" x14ac:dyDescent="0.2">
      <c r="A22" s="97">
        <f t="shared" si="2"/>
        <v>4</v>
      </c>
      <c r="B22" s="91" t="s">
        <v>603</v>
      </c>
      <c r="C22" s="2" t="s">
        <v>602</v>
      </c>
      <c r="D22" s="2" t="s">
        <v>165</v>
      </c>
      <c r="E22" s="2" t="s">
        <v>48</v>
      </c>
      <c r="F22" s="16" t="s">
        <v>601</v>
      </c>
      <c r="G22" s="1" t="s">
        <v>600</v>
      </c>
      <c r="H22" s="15" t="s">
        <v>334</v>
      </c>
      <c r="I22" s="2" t="s">
        <v>599</v>
      </c>
      <c r="J22" s="15" t="s">
        <v>598</v>
      </c>
      <c r="K22" s="3">
        <v>42766</v>
      </c>
      <c r="L22" s="32">
        <v>2503482</v>
      </c>
      <c r="M22" s="1" t="s">
        <v>582</v>
      </c>
      <c r="N22" s="3">
        <v>43131</v>
      </c>
      <c r="O22" s="3">
        <v>43464</v>
      </c>
      <c r="P22" s="2" t="s">
        <v>42</v>
      </c>
      <c r="Q22" s="4" t="s">
        <v>39</v>
      </c>
      <c r="R22" s="6">
        <v>0</v>
      </c>
      <c r="S22" s="6">
        <v>0</v>
      </c>
      <c r="T22" s="2" t="s">
        <v>68</v>
      </c>
      <c r="U22" s="2" t="s">
        <v>597</v>
      </c>
      <c r="V22" s="3">
        <v>43098</v>
      </c>
      <c r="W22" s="2" t="s">
        <v>596</v>
      </c>
      <c r="X22" s="2" t="s">
        <v>452</v>
      </c>
      <c r="Y22" s="3">
        <v>43098</v>
      </c>
      <c r="Z22" s="3">
        <v>43465</v>
      </c>
      <c r="AA22" s="19">
        <v>0</v>
      </c>
      <c r="AB22" s="19">
        <v>0</v>
      </c>
      <c r="AC22" s="6">
        <v>0</v>
      </c>
      <c r="AD22" s="6">
        <v>0</v>
      </c>
      <c r="AE22" s="27">
        <f t="shared" si="0"/>
        <v>2503482</v>
      </c>
      <c r="AF22" s="6">
        <v>1228592.19</v>
      </c>
      <c r="AG22" s="6">
        <v>311154.45</v>
      </c>
      <c r="AH22" s="27">
        <f t="shared" si="1"/>
        <v>1539746.64</v>
      </c>
      <c r="AI22" s="33" t="s">
        <v>595</v>
      </c>
      <c r="AJ22" s="1" t="s">
        <v>594</v>
      </c>
      <c r="AK22" s="22" t="s">
        <v>593</v>
      </c>
      <c r="AL22" s="1" t="s">
        <v>592</v>
      </c>
      <c r="AM22" s="7" t="s">
        <v>39</v>
      </c>
      <c r="AN22" s="28"/>
      <c r="AO22" s="29"/>
      <c r="AP22" s="30"/>
      <c r="AQ22" s="22"/>
      <c r="AR22" s="30"/>
      <c r="AS22" s="2"/>
      <c r="AT22" s="15"/>
      <c r="AU22" s="15"/>
      <c r="AV22" s="15"/>
      <c r="AW22" s="15"/>
      <c r="AX22" s="15"/>
      <c r="AY22" s="15"/>
      <c r="AZ22" s="15"/>
      <c r="BA22" s="15"/>
      <c r="BB22" s="15"/>
      <c r="BC22" s="15"/>
      <c r="BD22" s="15"/>
    </row>
    <row r="23" spans="1:56" ht="38.25" x14ac:dyDescent="0.2">
      <c r="A23" s="97">
        <f t="shared" si="2"/>
        <v>5</v>
      </c>
      <c r="B23" s="91" t="s">
        <v>591</v>
      </c>
      <c r="C23" s="2" t="s">
        <v>547</v>
      </c>
      <c r="D23" s="2" t="s">
        <v>590</v>
      </c>
      <c r="E23" s="2" t="s">
        <v>48</v>
      </c>
      <c r="F23" s="2" t="s">
        <v>589</v>
      </c>
      <c r="G23" s="1" t="s">
        <v>588</v>
      </c>
      <c r="H23" s="7" t="s">
        <v>587</v>
      </c>
      <c r="I23" s="2" t="s">
        <v>586</v>
      </c>
      <c r="J23" s="2" t="s">
        <v>585</v>
      </c>
      <c r="K23" s="5">
        <v>42828</v>
      </c>
      <c r="L23" s="21">
        <v>1409322.24</v>
      </c>
      <c r="M23" s="1" t="s">
        <v>584</v>
      </c>
      <c r="N23" s="5">
        <v>42828</v>
      </c>
      <c r="O23" s="5">
        <v>43193</v>
      </c>
      <c r="P23" s="2" t="s">
        <v>42</v>
      </c>
      <c r="Q23" s="2" t="s">
        <v>39</v>
      </c>
      <c r="R23" s="21">
        <v>0</v>
      </c>
      <c r="S23" s="21">
        <v>0</v>
      </c>
      <c r="T23" s="2" t="s">
        <v>81</v>
      </c>
      <c r="U23" s="2" t="s">
        <v>39</v>
      </c>
      <c r="V23" s="3" t="s">
        <v>39</v>
      </c>
      <c r="W23" s="2" t="s">
        <v>39</v>
      </c>
      <c r="X23" s="2" t="s">
        <v>39</v>
      </c>
      <c r="Y23" s="3" t="s">
        <v>39</v>
      </c>
      <c r="Z23" s="3" t="s">
        <v>39</v>
      </c>
      <c r="AA23" s="19">
        <v>0</v>
      </c>
      <c r="AB23" s="19">
        <v>0</v>
      </c>
      <c r="AC23" s="27">
        <v>0</v>
      </c>
      <c r="AD23" s="27">
        <v>0</v>
      </c>
      <c r="AE23" s="6">
        <f t="shared" si="0"/>
        <v>1409322.24</v>
      </c>
      <c r="AF23" s="6">
        <v>961932.95</v>
      </c>
      <c r="AG23" s="6">
        <f>105726.92+21654.9+126645.34+126645.34+133657.19+144677.57</f>
        <v>659007.26</v>
      </c>
      <c r="AH23" s="27">
        <f t="shared" si="1"/>
        <v>1620940.21</v>
      </c>
      <c r="AI23" s="7" t="s">
        <v>547</v>
      </c>
      <c r="AJ23" s="1" t="s">
        <v>582</v>
      </c>
      <c r="AK23" s="22" t="s">
        <v>583</v>
      </c>
      <c r="AL23" s="1" t="s">
        <v>582</v>
      </c>
      <c r="AM23" s="7" t="s">
        <v>39</v>
      </c>
      <c r="AN23" s="23"/>
      <c r="AO23" s="24"/>
      <c r="AP23" s="5"/>
      <c r="AQ23" s="23"/>
      <c r="AR23" s="5"/>
      <c r="AS23" s="25"/>
      <c r="AT23" s="26"/>
      <c r="AU23" s="26"/>
      <c r="AV23" s="26"/>
      <c r="AW23" s="26"/>
      <c r="AX23" s="26"/>
      <c r="AY23" s="26"/>
      <c r="AZ23" s="26"/>
      <c r="BA23" s="26"/>
      <c r="BB23" s="26"/>
      <c r="BC23" s="26"/>
      <c r="BD23" s="26"/>
    </row>
    <row r="24" spans="1:56" ht="25.5" x14ac:dyDescent="0.2">
      <c r="A24" s="97">
        <f t="shared" si="2"/>
        <v>6</v>
      </c>
      <c r="B24" s="91" t="s">
        <v>581</v>
      </c>
      <c r="C24" s="2" t="s">
        <v>580</v>
      </c>
      <c r="D24" s="2" t="s">
        <v>579</v>
      </c>
      <c r="E24" s="2" t="s">
        <v>48</v>
      </c>
      <c r="F24" s="2" t="s">
        <v>578</v>
      </c>
      <c r="G24" s="1" t="s">
        <v>577</v>
      </c>
      <c r="H24" s="7" t="s">
        <v>576</v>
      </c>
      <c r="I24" s="2" t="s">
        <v>566</v>
      </c>
      <c r="J24" s="2" t="s">
        <v>565</v>
      </c>
      <c r="K24" s="3">
        <v>42829</v>
      </c>
      <c r="L24" s="6">
        <v>1298083.68</v>
      </c>
      <c r="M24" s="1" t="s">
        <v>575</v>
      </c>
      <c r="N24" s="3">
        <v>42829</v>
      </c>
      <c r="O24" s="3">
        <v>43194</v>
      </c>
      <c r="P24" s="2" t="s">
        <v>42</v>
      </c>
      <c r="Q24" s="2" t="s">
        <v>39</v>
      </c>
      <c r="R24" s="21">
        <v>0</v>
      </c>
      <c r="S24" s="21">
        <v>0</v>
      </c>
      <c r="T24" s="2" t="s">
        <v>81</v>
      </c>
      <c r="U24" s="2"/>
      <c r="V24" s="3" t="s">
        <v>39</v>
      </c>
      <c r="W24" s="2" t="s">
        <v>39</v>
      </c>
      <c r="X24" s="2" t="s">
        <v>39</v>
      </c>
      <c r="Y24" s="3" t="s">
        <v>39</v>
      </c>
      <c r="Z24" s="3" t="s">
        <v>39</v>
      </c>
      <c r="AA24" s="19">
        <v>0</v>
      </c>
      <c r="AB24" s="19">
        <v>0</v>
      </c>
      <c r="AC24" s="27">
        <v>0</v>
      </c>
      <c r="AD24" s="27">
        <v>0</v>
      </c>
      <c r="AE24" s="6">
        <f t="shared" si="0"/>
        <v>1298083.68</v>
      </c>
      <c r="AF24" s="27">
        <v>499333.34</v>
      </c>
      <c r="AG24" s="6">
        <f>34004.35+6964.75+41575.7+41953.35+44032.88+41206.83</f>
        <v>209737.86</v>
      </c>
      <c r="AH24" s="6">
        <f t="shared" si="1"/>
        <v>709071.2</v>
      </c>
      <c r="AI24" s="7" t="s">
        <v>574</v>
      </c>
      <c r="AJ24" s="1" t="s">
        <v>572</v>
      </c>
      <c r="AK24" s="22" t="s">
        <v>573</v>
      </c>
      <c r="AL24" s="1" t="s">
        <v>572</v>
      </c>
      <c r="AM24" s="7" t="s">
        <v>39</v>
      </c>
      <c r="AN24" s="22"/>
      <c r="AO24" s="1"/>
      <c r="AP24" s="3"/>
      <c r="AQ24" s="22"/>
      <c r="AR24" s="3"/>
      <c r="AS24" s="2"/>
      <c r="AT24" s="18"/>
      <c r="AU24" s="18"/>
      <c r="AV24" s="18"/>
      <c r="AW24" s="18"/>
      <c r="AX24" s="18"/>
      <c r="AY24" s="18"/>
      <c r="AZ24" s="18"/>
      <c r="BA24" s="18"/>
      <c r="BB24" s="18"/>
      <c r="BC24" s="18"/>
      <c r="BD24" s="18"/>
    </row>
    <row r="25" spans="1:56" ht="38.25" x14ac:dyDescent="0.2">
      <c r="A25" s="97">
        <f t="shared" si="2"/>
        <v>7</v>
      </c>
      <c r="B25" s="91" t="s">
        <v>571</v>
      </c>
      <c r="C25" s="2" t="s">
        <v>570</v>
      </c>
      <c r="D25" s="2" t="s">
        <v>248</v>
      </c>
      <c r="E25" s="2" t="s">
        <v>48</v>
      </c>
      <c r="F25" s="2" t="s">
        <v>569</v>
      </c>
      <c r="G25" s="1" t="s">
        <v>568</v>
      </c>
      <c r="H25" s="7" t="s">
        <v>567</v>
      </c>
      <c r="I25" s="2" t="s">
        <v>566</v>
      </c>
      <c r="J25" s="2" t="s">
        <v>565</v>
      </c>
      <c r="K25" s="3">
        <v>42902</v>
      </c>
      <c r="L25" s="6">
        <v>1647356.28</v>
      </c>
      <c r="M25" s="1" t="s">
        <v>564</v>
      </c>
      <c r="N25" s="3">
        <v>42902</v>
      </c>
      <c r="O25" s="3">
        <v>43267</v>
      </c>
      <c r="P25" s="2" t="s">
        <v>42</v>
      </c>
      <c r="Q25" s="2" t="s">
        <v>39</v>
      </c>
      <c r="R25" s="21">
        <v>0</v>
      </c>
      <c r="S25" s="21">
        <v>0</v>
      </c>
      <c r="T25" s="2" t="s">
        <v>563</v>
      </c>
      <c r="U25" s="2"/>
      <c r="V25" s="3" t="s">
        <v>39</v>
      </c>
      <c r="W25" s="2" t="s">
        <v>39</v>
      </c>
      <c r="X25" s="2" t="s">
        <v>39</v>
      </c>
      <c r="Y25" s="3" t="s">
        <v>39</v>
      </c>
      <c r="Z25" s="3" t="s">
        <v>39</v>
      </c>
      <c r="AA25" s="19">
        <v>0</v>
      </c>
      <c r="AB25" s="19">
        <v>0</v>
      </c>
      <c r="AC25" s="27">
        <v>0</v>
      </c>
      <c r="AD25" s="27">
        <v>0</v>
      </c>
      <c r="AE25" s="6">
        <f t="shared" si="0"/>
        <v>1647356.28</v>
      </c>
      <c r="AF25" s="27">
        <v>556972.03</v>
      </c>
      <c r="AG25" s="6">
        <f>93522.75+19155.26+110197.75+124570.61+111817.19</f>
        <v>459263.56</v>
      </c>
      <c r="AH25" s="6">
        <f t="shared" si="1"/>
        <v>1016235.5900000001</v>
      </c>
      <c r="AI25" s="7" t="s">
        <v>551</v>
      </c>
      <c r="AJ25" s="1" t="s">
        <v>561</v>
      </c>
      <c r="AK25" s="22" t="s">
        <v>562</v>
      </c>
      <c r="AL25" s="1" t="s">
        <v>561</v>
      </c>
      <c r="AM25" s="7" t="s">
        <v>39</v>
      </c>
      <c r="AN25" s="22"/>
      <c r="AO25" s="1"/>
      <c r="AP25" s="3"/>
      <c r="AQ25" s="22"/>
      <c r="AR25" s="3"/>
      <c r="AS25" s="2"/>
      <c r="AT25" s="18"/>
      <c r="AU25" s="18"/>
      <c r="AV25" s="18"/>
      <c r="AW25" s="18"/>
      <c r="AX25" s="18"/>
      <c r="AY25" s="18"/>
      <c r="AZ25" s="18"/>
      <c r="BA25" s="18"/>
      <c r="BB25" s="18"/>
      <c r="BC25" s="18"/>
      <c r="BD25" s="18"/>
    </row>
    <row r="26" spans="1:56" ht="38.25" x14ac:dyDescent="0.2">
      <c r="A26" s="97">
        <f t="shared" si="2"/>
        <v>8</v>
      </c>
      <c r="B26" s="91" t="s">
        <v>560</v>
      </c>
      <c r="C26" s="7" t="s">
        <v>559</v>
      </c>
      <c r="D26" s="2" t="s">
        <v>558</v>
      </c>
      <c r="E26" s="2" t="s">
        <v>48</v>
      </c>
      <c r="F26" s="2" t="s">
        <v>557</v>
      </c>
      <c r="G26" s="1" t="s">
        <v>556</v>
      </c>
      <c r="H26" s="7" t="s">
        <v>555</v>
      </c>
      <c r="I26" s="2" t="s">
        <v>554</v>
      </c>
      <c r="J26" s="15" t="s">
        <v>553</v>
      </c>
      <c r="K26" s="3">
        <v>42542</v>
      </c>
      <c r="L26" s="34">
        <v>69600</v>
      </c>
      <c r="M26" s="1" t="s">
        <v>552</v>
      </c>
      <c r="N26" s="3">
        <v>42542</v>
      </c>
      <c r="O26" s="3">
        <v>43272</v>
      </c>
      <c r="P26" s="2" t="s">
        <v>42</v>
      </c>
      <c r="Q26" s="4" t="s">
        <v>39</v>
      </c>
      <c r="R26" s="6">
        <v>0</v>
      </c>
      <c r="S26" s="6">
        <v>0</v>
      </c>
      <c r="T26" s="2" t="s">
        <v>81</v>
      </c>
      <c r="U26" s="2" t="s">
        <v>39</v>
      </c>
      <c r="V26" s="3" t="s">
        <v>39</v>
      </c>
      <c r="W26" s="2" t="s">
        <v>39</v>
      </c>
      <c r="X26" s="2" t="s">
        <v>39</v>
      </c>
      <c r="Y26" s="3" t="s">
        <v>39</v>
      </c>
      <c r="Z26" s="3" t="s">
        <v>39</v>
      </c>
      <c r="AA26" s="19">
        <v>0</v>
      </c>
      <c r="AB26" s="19">
        <v>0</v>
      </c>
      <c r="AC26" s="6">
        <v>0</v>
      </c>
      <c r="AD26" s="6">
        <v>0</v>
      </c>
      <c r="AE26" s="20">
        <f t="shared" si="0"/>
        <v>69600</v>
      </c>
      <c r="AF26" s="6">
        <v>17400</v>
      </c>
      <c r="AG26" s="6">
        <f>5800+5800+5800+5800+5800+5800</f>
        <v>34800</v>
      </c>
      <c r="AH26" s="27">
        <f t="shared" si="1"/>
        <v>52200</v>
      </c>
      <c r="AI26" s="33" t="s">
        <v>551</v>
      </c>
      <c r="AJ26" s="33" t="s">
        <v>549</v>
      </c>
      <c r="AK26" s="2" t="s">
        <v>550</v>
      </c>
      <c r="AL26" s="33" t="s">
        <v>549</v>
      </c>
      <c r="AM26" s="7" t="s">
        <v>39</v>
      </c>
      <c r="AN26" s="28"/>
      <c r="AO26" s="29"/>
      <c r="AP26" s="30"/>
      <c r="AQ26" s="22"/>
      <c r="AR26" s="30"/>
      <c r="AS26" s="2"/>
      <c r="AT26" s="15"/>
      <c r="AU26" s="15"/>
      <c r="AV26" s="15"/>
      <c r="AW26" s="15"/>
      <c r="AX26" s="15"/>
      <c r="AY26" s="15"/>
      <c r="AZ26" s="15"/>
      <c r="BA26" s="15"/>
      <c r="BB26" s="15"/>
      <c r="BC26" s="15"/>
      <c r="BD26" s="15"/>
    </row>
    <row r="27" spans="1:56" ht="38.25" x14ac:dyDescent="0.2">
      <c r="A27" s="97">
        <f t="shared" si="2"/>
        <v>9</v>
      </c>
      <c r="B27" s="92" t="s">
        <v>548</v>
      </c>
      <c r="C27" s="35" t="s">
        <v>547</v>
      </c>
      <c r="D27" s="14" t="s">
        <v>156</v>
      </c>
      <c r="E27" s="14" t="s">
        <v>48</v>
      </c>
      <c r="F27" s="2" t="s">
        <v>546</v>
      </c>
      <c r="G27" s="1" t="s">
        <v>540</v>
      </c>
      <c r="H27" s="7" t="s">
        <v>545</v>
      </c>
      <c r="I27" s="15" t="s">
        <v>544</v>
      </c>
      <c r="J27" s="15" t="s">
        <v>543</v>
      </c>
      <c r="K27" s="3">
        <v>42916</v>
      </c>
      <c r="L27" s="32">
        <v>228900</v>
      </c>
      <c r="M27" s="1" t="s">
        <v>542</v>
      </c>
      <c r="N27" s="3">
        <v>42916</v>
      </c>
      <c r="O27" s="3">
        <v>43464</v>
      </c>
      <c r="P27" s="2" t="s">
        <v>42</v>
      </c>
      <c r="Q27" s="4" t="s">
        <v>39</v>
      </c>
      <c r="R27" s="6">
        <v>0</v>
      </c>
      <c r="S27" s="6">
        <v>0</v>
      </c>
      <c r="T27" s="2" t="s">
        <v>68</v>
      </c>
      <c r="U27" s="2" t="s">
        <v>454</v>
      </c>
      <c r="V27" s="3">
        <v>43098</v>
      </c>
      <c r="W27" s="2" t="s">
        <v>535</v>
      </c>
      <c r="X27" s="2" t="s">
        <v>452</v>
      </c>
      <c r="Y27" s="3">
        <v>43098</v>
      </c>
      <c r="Z27" s="3">
        <v>43463</v>
      </c>
      <c r="AA27" s="19">
        <v>0</v>
      </c>
      <c r="AB27" s="19">
        <v>0</v>
      </c>
      <c r="AC27" s="6">
        <v>0</v>
      </c>
      <c r="AD27" s="6">
        <v>0</v>
      </c>
      <c r="AE27" s="20">
        <f t="shared" si="0"/>
        <v>228900</v>
      </c>
      <c r="AF27" s="6">
        <v>32282.53</v>
      </c>
      <c r="AG27" s="6">
        <f>23820.86+2212.7+3670.03</f>
        <v>29703.59</v>
      </c>
      <c r="AH27" s="27">
        <f t="shared" si="1"/>
        <v>61986.119999999995</v>
      </c>
      <c r="AI27" s="33" t="s">
        <v>530</v>
      </c>
      <c r="AJ27" s="1" t="s">
        <v>533</v>
      </c>
      <c r="AK27" s="22" t="s">
        <v>534</v>
      </c>
      <c r="AL27" s="1" t="s">
        <v>533</v>
      </c>
      <c r="AM27" s="7" t="s">
        <v>39</v>
      </c>
      <c r="AN27" s="28"/>
      <c r="AO27" s="29"/>
      <c r="AP27" s="30"/>
      <c r="AQ27" s="22"/>
      <c r="AR27" s="30"/>
      <c r="AS27" s="2"/>
      <c r="AT27" s="15"/>
      <c r="AU27" s="15"/>
      <c r="AV27" s="15"/>
      <c r="AW27" s="15"/>
      <c r="AX27" s="15"/>
      <c r="AY27" s="15"/>
      <c r="AZ27" s="15"/>
      <c r="BA27" s="15"/>
      <c r="BB27" s="15"/>
      <c r="BC27" s="15"/>
      <c r="BD27" s="15"/>
    </row>
    <row r="28" spans="1:56" ht="38.25" x14ac:dyDescent="0.2">
      <c r="A28" s="97">
        <f t="shared" si="2"/>
        <v>10</v>
      </c>
      <c r="B28" s="92"/>
      <c r="C28" s="35"/>
      <c r="D28" s="14"/>
      <c r="E28" s="14"/>
      <c r="F28" s="2" t="s">
        <v>541</v>
      </c>
      <c r="G28" s="1" t="s">
        <v>540</v>
      </c>
      <c r="H28" s="7" t="s">
        <v>539</v>
      </c>
      <c r="I28" s="15" t="s">
        <v>538</v>
      </c>
      <c r="J28" s="15" t="s">
        <v>537</v>
      </c>
      <c r="K28" s="3">
        <v>42916</v>
      </c>
      <c r="L28" s="32">
        <v>99600</v>
      </c>
      <c r="M28" s="1" t="s">
        <v>536</v>
      </c>
      <c r="N28" s="3">
        <v>42916</v>
      </c>
      <c r="O28" s="3">
        <v>43464</v>
      </c>
      <c r="P28" s="2" t="s">
        <v>42</v>
      </c>
      <c r="Q28" s="4" t="s">
        <v>39</v>
      </c>
      <c r="R28" s="6">
        <v>0</v>
      </c>
      <c r="S28" s="6">
        <v>0</v>
      </c>
      <c r="T28" s="2" t="s">
        <v>68</v>
      </c>
      <c r="U28" s="2" t="s">
        <v>454</v>
      </c>
      <c r="V28" s="3">
        <v>43098</v>
      </c>
      <c r="W28" s="2" t="s">
        <v>535</v>
      </c>
      <c r="X28" s="2" t="s">
        <v>452</v>
      </c>
      <c r="Y28" s="3">
        <v>43098</v>
      </c>
      <c r="Z28" s="3">
        <v>43463</v>
      </c>
      <c r="AA28" s="19">
        <v>0</v>
      </c>
      <c r="AB28" s="19">
        <v>0</v>
      </c>
      <c r="AC28" s="6">
        <v>0</v>
      </c>
      <c r="AD28" s="6">
        <v>0</v>
      </c>
      <c r="AE28" s="20">
        <f t="shared" si="0"/>
        <v>99600</v>
      </c>
      <c r="AF28" s="6">
        <v>14996.44</v>
      </c>
      <c r="AG28" s="6">
        <f>6998.56+803.44+972.76</f>
        <v>8774.76</v>
      </c>
      <c r="AH28" s="27">
        <f t="shared" si="1"/>
        <v>23771.200000000001</v>
      </c>
      <c r="AI28" s="33" t="s">
        <v>530</v>
      </c>
      <c r="AJ28" s="1" t="s">
        <v>533</v>
      </c>
      <c r="AK28" s="22" t="s">
        <v>534</v>
      </c>
      <c r="AL28" s="1" t="s">
        <v>533</v>
      </c>
      <c r="AM28" s="7" t="s">
        <v>39</v>
      </c>
      <c r="AN28" s="28"/>
      <c r="AO28" s="29"/>
      <c r="AP28" s="30"/>
      <c r="AQ28" s="22"/>
      <c r="AR28" s="30"/>
      <c r="AS28" s="2"/>
      <c r="AT28" s="15"/>
      <c r="AU28" s="15"/>
      <c r="AV28" s="15"/>
      <c r="AW28" s="15"/>
      <c r="AX28" s="15"/>
      <c r="AY28" s="15"/>
      <c r="AZ28" s="15"/>
      <c r="BA28" s="15"/>
      <c r="BB28" s="15"/>
      <c r="BC28" s="15"/>
      <c r="BD28" s="15"/>
    </row>
    <row r="29" spans="1:56" ht="38.25" x14ac:dyDescent="0.2">
      <c r="A29" s="97">
        <f t="shared" si="2"/>
        <v>11</v>
      </c>
      <c r="B29" s="91" t="s">
        <v>513</v>
      </c>
      <c r="C29" s="7" t="s">
        <v>512</v>
      </c>
      <c r="D29" s="2" t="s">
        <v>532</v>
      </c>
      <c r="E29" s="2" t="s">
        <v>48</v>
      </c>
      <c r="F29" s="2" t="s">
        <v>531</v>
      </c>
      <c r="G29" s="1" t="s">
        <v>473</v>
      </c>
      <c r="H29" s="7" t="s">
        <v>530</v>
      </c>
      <c r="I29" s="15" t="s">
        <v>725</v>
      </c>
      <c r="J29" s="15" t="s">
        <v>529</v>
      </c>
      <c r="K29" s="3">
        <v>42889</v>
      </c>
      <c r="L29" s="32">
        <v>42800</v>
      </c>
      <c r="M29" s="1" t="s">
        <v>469</v>
      </c>
      <c r="N29" s="3">
        <v>42889</v>
      </c>
      <c r="O29" s="3">
        <v>43011</v>
      </c>
      <c r="P29" s="2" t="s">
        <v>42</v>
      </c>
      <c r="Q29" s="4" t="s">
        <v>39</v>
      </c>
      <c r="R29" s="6">
        <v>0</v>
      </c>
      <c r="S29" s="6">
        <v>0</v>
      </c>
      <c r="T29" s="2" t="s">
        <v>81</v>
      </c>
      <c r="U29" s="2" t="s">
        <v>454</v>
      </c>
      <c r="V29" s="3">
        <v>43042</v>
      </c>
      <c r="W29" s="2" t="s">
        <v>468</v>
      </c>
      <c r="X29" s="2" t="s">
        <v>467</v>
      </c>
      <c r="Y29" s="3">
        <v>43042</v>
      </c>
      <c r="Z29" s="3">
        <v>43161</v>
      </c>
      <c r="AA29" s="19">
        <v>0.25</v>
      </c>
      <c r="AB29" s="19">
        <v>0</v>
      </c>
      <c r="AC29" s="6">
        <f>L29*AA29</f>
        <v>10700</v>
      </c>
      <c r="AD29" s="6">
        <v>0</v>
      </c>
      <c r="AE29" s="20">
        <f t="shared" si="0"/>
        <v>53500</v>
      </c>
      <c r="AF29" s="6">
        <v>26396.67</v>
      </c>
      <c r="AG29" s="6">
        <f>7490.07</f>
        <v>7490.07</v>
      </c>
      <c r="AH29" s="27">
        <f t="shared" si="1"/>
        <v>33886.74</v>
      </c>
      <c r="AI29" s="7" t="s">
        <v>39</v>
      </c>
      <c r="AJ29" s="7" t="s">
        <v>39</v>
      </c>
      <c r="AK29" s="7" t="s">
        <v>39</v>
      </c>
      <c r="AL29" s="7" t="s">
        <v>39</v>
      </c>
      <c r="AM29" s="7" t="s">
        <v>39</v>
      </c>
      <c r="AN29" s="28"/>
      <c r="AO29" s="29"/>
      <c r="AP29" s="30"/>
      <c r="AQ29" s="22"/>
      <c r="AR29" s="30"/>
      <c r="AS29" s="2"/>
      <c r="AT29" s="15"/>
      <c r="AU29" s="15"/>
      <c r="AV29" s="15"/>
      <c r="AW29" s="15"/>
      <c r="AX29" s="15"/>
      <c r="AY29" s="15"/>
      <c r="AZ29" s="15"/>
      <c r="BA29" s="15"/>
      <c r="BB29" s="15"/>
      <c r="BC29" s="15"/>
      <c r="BD29" s="15"/>
    </row>
    <row r="30" spans="1:56" ht="63.75" x14ac:dyDescent="0.2">
      <c r="A30" s="97">
        <f t="shared" si="2"/>
        <v>12</v>
      </c>
      <c r="B30" s="91" t="s">
        <v>513</v>
      </c>
      <c r="C30" s="7" t="s">
        <v>512</v>
      </c>
      <c r="D30" s="2" t="s">
        <v>523</v>
      </c>
      <c r="E30" s="2" t="s">
        <v>48</v>
      </c>
      <c r="F30" s="2" t="s">
        <v>528</v>
      </c>
      <c r="G30" s="1" t="s">
        <v>473</v>
      </c>
      <c r="H30" s="7" t="s">
        <v>527</v>
      </c>
      <c r="I30" s="15" t="s">
        <v>526</v>
      </c>
      <c r="J30" s="15" t="s">
        <v>525</v>
      </c>
      <c r="K30" s="3">
        <v>42919</v>
      </c>
      <c r="L30" s="32">
        <v>204672</v>
      </c>
      <c r="M30" s="1" t="s">
        <v>524</v>
      </c>
      <c r="N30" s="3">
        <v>42919</v>
      </c>
      <c r="O30" s="3">
        <v>43011</v>
      </c>
      <c r="P30" s="2" t="s">
        <v>42</v>
      </c>
      <c r="Q30" s="4" t="s">
        <v>39</v>
      </c>
      <c r="R30" s="6">
        <v>0</v>
      </c>
      <c r="S30" s="6">
        <v>0</v>
      </c>
      <c r="T30" s="2" t="s">
        <v>81</v>
      </c>
      <c r="U30" s="2" t="s">
        <v>454</v>
      </c>
      <c r="V30" s="3">
        <v>43042</v>
      </c>
      <c r="W30" s="2" t="s">
        <v>468</v>
      </c>
      <c r="X30" s="2" t="s">
        <v>467</v>
      </c>
      <c r="Y30" s="3">
        <v>43042</v>
      </c>
      <c r="Z30" s="3">
        <v>43161</v>
      </c>
      <c r="AA30" s="19">
        <v>0.25</v>
      </c>
      <c r="AB30" s="19">
        <v>0</v>
      </c>
      <c r="AC30" s="6">
        <f>L30*AA30</f>
        <v>51168</v>
      </c>
      <c r="AD30" s="6">
        <v>0</v>
      </c>
      <c r="AE30" s="20">
        <f t="shared" si="0"/>
        <v>255840</v>
      </c>
      <c r="AF30" s="6">
        <v>181490.57</v>
      </c>
      <c r="AG30" s="6">
        <f>34025.93</f>
        <v>34025.93</v>
      </c>
      <c r="AH30" s="27">
        <f t="shared" si="1"/>
        <v>215516.5</v>
      </c>
      <c r="AI30" s="7" t="s">
        <v>39</v>
      </c>
      <c r="AJ30" s="7" t="s">
        <v>39</v>
      </c>
      <c r="AK30" s="7" t="s">
        <v>39</v>
      </c>
      <c r="AL30" s="7" t="s">
        <v>39</v>
      </c>
      <c r="AM30" s="7" t="s">
        <v>39</v>
      </c>
      <c r="AN30" s="28"/>
      <c r="AO30" s="29"/>
      <c r="AP30" s="30"/>
      <c r="AQ30" s="22"/>
      <c r="AR30" s="30"/>
      <c r="AS30" s="2"/>
      <c r="AT30" s="15"/>
      <c r="AU30" s="15"/>
      <c r="AV30" s="15"/>
      <c r="AW30" s="15"/>
      <c r="AX30" s="15"/>
      <c r="AY30" s="15"/>
      <c r="AZ30" s="15"/>
      <c r="BA30" s="15"/>
      <c r="BB30" s="15"/>
      <c r="BC30" s="15"/>
      <c r="BD30" s="15"/>
    </row>
    <row r="31" spans="1:56" ht="38.25" x14ac:dyDescent="0.2">
      <c r="A31" s="97">
        <f t="shared" si="2"/>
        <v>13</v>
      </c>
      <c r="B31" s="91" t="s">
        <v>513</v>
      </c>
      <c r="C31" s="7" t="s">
        <v>512</v>
      </c>
      <c r="D31" s="2" t="s">
        <v>523</v>
      </c>
      <c r="E31" s="2" t="s">
        <v>48</v>
      </c>
      <c r="F31" s="2" t="s">
        <v>522</v>
      </c>
      <c r="G31" s="1" t="s">
        <v>521</v>
      </c>
      <c r="H31" s="7" t="s">
        <v>520</v>
      </c>
      <c r="I31" s="2" t="s">
        <v>519</v>
      </c>
      <c r="J31" s="15" t="s">
        <v>518</v>
      </c>
      <c r="K31" s="3">
        <v>42919</v>
      </c>
      <c r="L31" s="32">
        <v>17600</v>
      </c>
      <c r="M31" s="1" t="s">
        <v>469</v>
      </c>
      <c r="N31" s="3">
        <v>42919</v>
      </c>
      <c r="O31" s="3">
        <v>43011</v>
      </c>
      <c r="P31" s="2" t="s">
        <v>42</v>
      </c>
      <c r="Q31" s="4" t="s">
        <v>39</v>
      </c>
      <c r="R31" s="6">
        <v>0</v>
      </c>
      <c r="S31" s="6">
        <v>0</v>
      </c>
      <c r="T31" s="2" t="s">
        <v>60</v>
      </c>
      <c r="U31" s="2" t="s">
        <v>454</v>
      </c>
      <c r="V31" s="3">
        <v>43042</v>
      </c>
      <c r="W31" s="2" t="s">
        <v>468</v>
      </c>
      <c r="X31" s="2" t="s">
        <v>467</v>
      </c>
      <c r="Y31" s="3">
        <v>43042</v>
      </c>
      <c r="Z31" s="3">
        <v>43161</v>
      </c>
      <c r="AA31" s="19">
        <v>0.25</v>
      </c>
      <c r="AB31" s="19">
        <v>0</v>
      </c>
      <c r="AC31" s="6">
        <f>L31*AA31</f>
        <v>4400</v>
      </c>
      <c r="AD31" s="6">
        <v>0</v>
      </c>
      <c r="AE31" s="20">
        <f t="shared" si="0"/>
        <v>22000</v>
      </c>
      <c r="AF31" s="6">
        <v>9291.2900000000009</v>
      </c>
      <c r="AG31" s="6">
        <f>3945</f>
        <v>3945</v>
      </c>
      <c r="AH31" s="27">
        <f t="shared" si="1"/>
        <v>13236.29</v>
      </c>
      <c r="AI31" s="7" t="s">
        <v>39</v>
      </c>
      <c r="AJ31" s="7" t="s">
        <v>39</v>
      </c>
      <c r="AK31" s="7" t="s">
        <v>39</v>
      </c>
      <c r="AL31" s="7" t="s">
        <v>39</v>
      </c>
      <c r="AM31" s="7" t="s">
        <v>39</v>
      </c>
      <c r="AN31" s="28"/>
      <c r="AO31" s="29"/>
      <c r="AP31" s="30"/>
      <c r="AQ31" s="22"/>
      <c r="AR31" s="30"/>
      <c r="AS31" s="2"/>
      <c r="AT31" s="15"/>
      <c r="AU31" s="15"/>
      <c r="AV31" s="15"/>
      <c r="AW31" s="15"/>
      <c r="AX31" s="15"/>
      <c r="AY31" s="15"/>
      <c r="AZ31" s="15"/>
      <c r="BA31" s="15"/>
      <c r="BB31" s="15"/>
      <c r="BC31" s="15"/>
      <c r="BD31" s="15"/>
    </row>
    <row r="32" spans="1:56" ht="38.25" x14ac:dyDescent="0.2">
      <c r="A32" s="97">
        <f t="shared" si="2"/>
        <v>14</v>
      </c>
      <c r="B32" s="91" t="s">
        <v>513</v>
      </c>
      <c r="C32" s="7" t="s">
        <v>512</v>
      </c>
      <c r="D32" s="2" t="s">
        <v>248</v>
      </c>
      <c r="E32" s="2" t="s">
        <v>48</v>
      </c>
      <c r="F32" s="2" t="s">
        <v>517</v>
      </c>
      <c r="G32" s="1" t="s">
        <v>473</v>
      </c>
      <c r="H32" s="7" t="s">
        <v>516</v>
      </c>
      <c r="I32" s="2" t="s">
        <v>515</v>
      </c>
      <c r="J32" s="15" t="s">
        <v>514</v>
      </c>
      <c r="K32" s="3">
        <v>42919</v>
      </c>
      <c r="L32" s="32">
        <v>15400</v>
      </c>
      <c r="M32" s="1" t="s">
        <v>469</v>
      </c>
      <c r="N32" s="3">
        <v>42919</v>
      </c>
      <c r="O32" s="3">
        <v>43011</v>
      </c>
      <c r="P32" s="2" t="s">
        <v>42</v>
      </c>
      <c r="Q32" s="4" t="s">
        <v>39</v>
      </c>
      <c r="R32" s="6">
        <v>0</v>
      </c>
      <c r="S32" s="6">
        <v>0</v>
      </c>
      <c r="T32" s="2" t="s">
        <v>60</v>
      </c>
      <c r="U32" s="2" t="s">
        <v>454</v>
      </c>
      <c r="V32" s="3">
        <v>43042</v>
      </c>
      <c r="W32" s="2" t="s">
        <v>468</v>
      </c>
      <c r="X32" s="2" t="s">
        <v>467</v>
      </c>
      <c r="Y32" s="3">
        <v>43042</v>
      </c>
      <c r="Z32" s="3">
        <v>43161</v>
      </c>
      <c r="AA32" s="19">
        <v>0.25</v>
      </c>
      <c r="AB32" s="19">
        <v>0</v>
      </c>
      <c r="AC32" s="6">
        <f>L32*AA32</f>
        <v>3850</v>
      </c>
      <c r="AD32" s="6">
        <v>0</v>
      </c>
      <c r="AE32" s="20">
        <f t="shared" si="0"/>
        <v>19250</v>
      </c>
      <c r="AF32" s="6">
        <f>14373.33</f>
        <v>14373.33</v>
      </c>
      <c r="AG32" s="6">
        <f>3850</f>
        <v>3850</v>
      </c>
      <c r="AH32" s="27">
        <f t="shared" si="1"/>
        <v>18223.330000000002</v>
      </c>
      <c r="AI32" s="7" t="s">
        <v>39</v>
      </c>
      <c r="AJ32" s="7" t="s">
        <v>39</v>
      </c>
      <c r="AK32" s="7" t="s">
        <v>39</v>
      </c>
      <c r="AL32" s="7" t="s">
        <v>39</v>
      </c>
      <c r="AM32" s="7" t="s">
        <v>39</v>
      </c>
      <c r="AN32" s="28"/>
      <c r="AO32" s="29"/>
      <c r="AP32" s="30"/>
      <c r="AQ32" s="22"/>
      <c r="AR32" s="30"/>
      <c r="AS32" s="2"/>
      <c r="AT32" s="15"/>
      <c r="AU32" s="15"/>
      <c r="AV32" s="15"/>
      <c r="AW32" s="15"/>
      <c r="AX32" s="15"/>
      <c r="AY32" s="15"/>
      <c r="AZ32" s="15"/>
      <c r="BA32" s="15"/>
      <c r="BB32" s="15"/>
      <c r="BC32" s="15"/>
      <c r="BD32" s="15"/>
    </row>
    <row r="33" spans="1:56" ht="51" x14ac:dyDescent="0.2">
      <c r="A33" s="97">
        <f t="shared" si="2"/>
        <v>15</v>
      </c>
      <c r="B33" s="91" t="s">
        <v>513</v>
      </c>
      <c r="C33" s="7" t="s">
        <v>512</v>
      </c>
      <c r="D33" s="2" t="s">
        <v>248</v>
      </c>
      <c r="E33" s="2" t="s">
        <v>48</v>
      </c>
      <c r="F33" s="2" t="s">
        <v>511</v>
      </c>
      <c r="G33" s="2" t="s">
        <v>473</v>
      </c>
      <c r="H33" s="2" t="s">
        <v>510</v>
      </c>
      <c r="I33" s="2" t="s">
        <v>509</v>
      </c>
      <c r="J33" s="2" t="s">
        <v>508</v>
      </c>
      <c r="K33" s="3">
        <v>42801</v>
      </c>
      <c r="L33" s="20">
        <v>24640</v>
      </c>
      <c r="M33" s="2" t="s">
        <v>469</v>
      </c>
      <c r="N33" s="3">
        <v>42801</v>
      </c>
      <c r="O33" s="2" t="s">
        <v>507</v>
      </c>
      <c r="P33" s="2" t="s">
        <v>42</v>
      </c>
      <c r="Q33" s="9" t="s">
        <v>39</v>
      </c>
      <c r="R33" s="2" t="s">
        <v>39</v>
      </c>
      <c r="S33" s="2" t="s">
        <v>39</v>
      </c>
      <c r="T33" s="2" t="s">
        <v>60</v>
      </c>
      <c r="U33" s="2" t="s">
        <v>454</v>
      </c>
      <c r="V33" s="3">
        <v>43042</v>
      </c>
      <c r="W33" s="2" t="s">
        <v>506</v>
      </c>
      <c r="X33" s="2" t="s">
        <v>467</v>
      </c>
      <c r="Y33" s="3">
        <v>43042</v>
      </c>
      <c r="Z33" s="3">
        <v>43133</v>
      </c>
      <c r="AA33" s="36">
        <v>0.25</v>
      </c>
      <c r="AB33" s="36">
        <v>0</v>
      </c>
      <c r="AC33" s="17">
        <v>6160</v>
      </c>
      <c r="AD33" s="2" t="s">
        <v>39</v>
      </c>
      <c r="AE33" s="20">
        <v>30800</v>
      </c>
      <c r="AF33" s="6">
        <v>20734.68</v>
      </c>
      <c r="AG33" s="6">
        <v>0</v>
      </c>
      <c r="AH33" s="20">
        <v>20734.68</v>
      </c>
      <c r="AI33" s="2" t="s">
        <v>39</v>
      </c>
      <c r="AJ33" s="2" t="s">
        <v>39</v>
      </c>
      <c r="AK33" s="2" t="s">
        <v>39</v>
      </c>
      <c r="AL33" s="2" t="s">
        <v>39</v>
      </c>
      <c r="AM33" s="25"/>
      <c r="AN33" s="25"/>
      <c r="AO33" s="25"/>
      <c r="AP33" s="25"/>
      <c r="AQ33" s="25"/>
      <c r="AR33" s="25"/>
      <c r="AS33" s="2"/>
      <c r="AT33" s="2"/>
      <c r="AU33" s="2"/>
      <c r="AV33" s="2"/>
      <c r="AW33" s="2"/>
      <c r="AX33" s="2"/>
      <c r="AY33" s="2"/>
      <c r="AZ33" s="2"/>
      <c r="BA33" s="2"/>
      <c r="BB33" s="2"/>
      <c r="BC33" s="2"/>
      <c r="BD33" s="2"/>
    </row>
    <row r="34" spans="1:56" ht="38.25" x14ac:dyDescent="0.2">
      <c r="A34" s="97">
        <f t="shared" si="2"/>
        <v>16</v>
      </c>
      <c r="B34" s="91" t="s">
        <v>476</v>
      </c>
      <c r="C34" s="7" t="s">
        <v>505</v>
      </c>
      <c r="D34" s="2" t="s">
        <v>248</v>
      </c>
      <c r="E34" s="2" t="s">
        <v>48</v>
      </c>
      <c r="F34" s="2" t="s">
        <v>504</v>
      </c>
      <c r="G34" s="1" t="s">
        <v>473</v>
      </c>
      <c r="H34" s="7" t="s">
        <v>503</v>
      </c>
      <c r="I34" s="15" t="s">
        <v>502</v>
      </c>
      <c r="J34" s="15" t="s">
        <v>501</v>
      </c>
      <c r="K34" s="3">
        <v>42919</v>
      </c>
      <c r="L34" s="32">
        <v>16896</v>
      </c>
      <c r="M34" s="1" t="s">
        <v>469</v>
      </c>
      <c r="N34" s="3">
        <v>42919</v>
      </c>
      <c r="O34" s="3">
        <v>43011</v>
      </c>
      <c r="P34" s="2" t="s">
        <v>42</v>
      </c>
      <c r="Q34" s="4" t="s">
        <v>39</v>
      </c>
      <c r="R34" s="6">
        <v>0</v>
      </c>
      <c r="S34" s="6">
        <v>0</v>
      </c>
      <c r="T34" s="2" t="s">
        <v>81</v>
      </c>
      <c r="U34" s="2" t="s">
        <v>454</v>
      </c>
      <c r="V34" s="3">
        <v>43042</v>
      </c>
      <c r="W34" s="2" t="s">
        <v>468</v>
      </c>
      <c r="X34" s="2" t="s">
        <v>467</v>
      </c>
      <c r="Y34" s="3">
        <v>43042</v>
      </c>
      <c r="Z34" s="3">
        <v>43161</v>
      </c>
      <c r="AA34" s="19">
        <v>0.25</v>
      </c>
      <c r="AB34" s="19">
        <v>0</v>
      </c>
      <c r="AC34" s="6">
        <f>L34*AA34</f>
        <v>4224</v>
      </c>
      <c r="AD34" s="6">
        <v>0</v>
      </c>
      <c r="AE34" s="20">
        <f>(L34+AC34)-AD34</f>
        <v>21120</v>
      </c>
      <c r="AF34" s="6">
        <v>10496.64</v>
      </c>
      <c r="AG34" s="6">
        <f>4255.2+2549.2</f>
        <v>6804.4</v>
      </c>
      <c r="AH34" s="27">
        <f>AF34+AG34</f>
        <v>17301.04</v>
      </c>
      <c r="AI34" s="7" t="s">
        <v>39</v>
      </c>
      <c r="AJ34" s="7" t="s">
        <v>39</v>
      </c>
      <c r="AK34" s="7" t="s">
        <v>39</v>
      </c>
      <c r="AL34" s="7" t="s">
        <v>39</v>
      </c>
      <c r="AM34" s="7" t="s">
        <v>39</v>
      </c>
      <c r="AN34" s="28"/>
      <c r="AO34" s="29"/>
      <c r="AP34" s="30"/>
      <c r="AQ34" s="22"/>
      <c r="AR34" s="30"/>
      <c r="AS34" s="2"/>
      <c r="AT34" s="15"/>
      <c r="AU34" s="15"/>
      <c r="AV34" s="15"/>
      <c r="AW34" s="15"/>
      <c r="AX34" s="15"/>
      <c r="AY34" s="15"/>
      <c r="AZ34" s="15"/>
      <c r="BA34" s="15"/>
      <c r="BB34" s="15"/>
      <c r="BC34" s="15"/>
      <c r="BD34" s="15"/>
    </row>
    <row r="35" spans="1:56" ht="38.25" x14ac:dyDescent="0.2">
      <c r="A35" s="97">
        <f t="shared" si="2"/>
        <v>17</v>
      </c>
      <c r="B35" s="91" t="s">
        <v>476</v>
      </c>
      <c r="C35" s="7" t="s">
        <v>475</v>
      </c>
      <c r="D35" s="2" t="s">
        <v>242</v>
      </c>
      <c r="E35" s="2" t="s">
        <v>48</v>
      </c>
      <c r="F35" s="2" t="s">
        <v>500</v>
      </c>
      <c r="G35" s="1" t="s">
        <v>473</v>
      </c>
      <c r="H35" s="7" t="s">
        <v>499</v>
      </c>
      <c r="I35" s="15" t="s">
        <v>498</v>
      </c>
      <c r="J35" s="15" t="s">
        <v>497</v>
      </c>
      <c r="K35" s="3">
        <v>42919</v>
      </c>
      <c r="L35" s="32">
        <v>17388.8</v>
      </c>
      <c r="M35" s="1" t="s">
        <v>469</v>
      </c>
      <c r="N35" s="3">
        <v>42919</v>
      </c>
      <c r="O35" s="3">
        <v>43011</v>
      </c>
      <c r="P35" s="2" t="s">
        <v>42</v>
      </c>
      <c r="Q35" s="4" t="s">
        <v>39</v>
      </c>
      <c r="R35" s="6">
        <v>0</v>
      </c>
      <c r="S35" s="6">
        <v>0</v>
      </c>
      <c r="T35" s="2" t="s">
        <v>81</v>
      </c>
      <c r="U35" s="2" t="s">
        <v>454</v>
      </c>
      <c r="V35" s="3">
        <v>43042</v>
      </c>
      <c r="W35" s="2" t="s">
        <v>468</v>
      </c>
      <c r="X35" s="2" t="s">
        <v>467</v>
      </c>
      <c r="Y35" s="3">
        <v>43042</v>
      </c>
      <c r="Z35" s="3">
        <v>43161</v>
      </c>
      <c r="AA35" s="19">
        <v>0.25</v>
      </c>
      <c r="AB35" s="19">
        <v>0</v>
      </c>
      <c r="AC35" s="6">
        <f>L35*AA35</f>
        <v>4347.2</v>
      </c>
      <c r="AD35" s="6">
        <v>0</v>
      </c>
      <c r="AE35" s="20">
        <f>(L35+AC35)-AD35</f>
        <v>21736</v>
      </c>
      <c r="AF35" s="6">
        <v>17077.88</v>
      </c>
      <c r="AG35" s="6">
        <f>4602.8</f>
        <v>4602.8</v>
      </c>
      <c r="AH35" s="27">
        <f>AF35+AG35</f>
        <v>21680.68</v>
      </c>
      <c r="AI35" s="7" t="s">
        <v>39</v>
      </c>
      <c r="AJ35" s="7" t="s">
        <v>39</v>
      </c>
      <c r="AK35" s="7" t="s">
        <v>39</v>
      </c>
      <c r="AL35" s="7" t="s">
        <v>39</v>
      </c>
      <c r="AM35" s="7" t="s">
        <v>39</v>
      </c>
      <c r="AN35" s="28"/>
      <c r="AO35" s="29"/>
      <c r="AP35" s="30"/>
      <c r="AQ35" s="22"/>
      <c r="AR35" s="30"/>
      <c r="AS35" s="2"/>
      <c r="AT35" s="15"/>
      <c r="AU35" s="15"/>
      <c r="AV35" s="15"/>
      <c r="AW35" s="15"/>
      <c r="AX35" s="15"/>
      <c r="AY35" s="15"/>
      <c r="AZ35" s="15"/>
      <c r="BA35" s="15"/>
      <c r="BB35" s="15"/>
      <c r="BC35" s="15"/>
      <c r="BD35" s="15"/>
    </row>
    <row r="36" spans="1:56" ht="38.25" x14ac:dyDescent="0.2">
      <c r="A36" s="97">
        <f t="shared" si="2"/>
        <v>18</v>
      </c>
      <c r="B36" s="91" t="s">
        <v>476</v>
      </c>
      <c r="C36" s="7" t="s">
        <v>475</v>
      </c>
      <c r="D36" s="2" t="s">
        <v>248</v>
      </c>
      <c r="E36" s="2" t="s">
        <v>48</v>
      </c>
      <c r="F36" s="2" t="s">
        <v>496</v>
      </c>
      <c r="G36" s="2" t="s">
        <v>473</v>
      </c>
      <c r="H36" s="2" t="s">
        <v>495</v>
      </c>
      <c r="I36" s="2" t="s">
        <v>494</v>
      </c>
      <c r="J36" s="2" t="s">
        <v>493</v>
      </c>
      <c r="K36" s="3">
        <v>42801</v>
      </c>
      <c r="L36" s="20">
        <v>24080</v>
      </c>
      <c r="M36" s="2" t="s">
        <v>469</v>
      </c>
      <c r="N36" s="3">
        <v>42801</v>
      </c>
      <c r="O36" s="3">
        <v>43011</v>
      </c>
      <c r="P36" s="2" t="s">
        <v>42</v>
      </c>
      <c r="Q36" s="9" t="s">
        <v>39</v>
      </c>
      <c r="R36" s="2" t="s">
        <v>39</v>
      </c>
      <c r="S36" s="2" t="s">
        <v>39</v>
      </c>
      <c r="T36" s="2" t="s">
        <v>60</v>
      </c>
      <c r="U36" s="2" t="s">
        <v>454</v>
      </c>
      <c r="V36" s="3">
        <v>43042</v>
      </c>
      <c r="W36" s="2" t="s">
        <v>468</v>
      </c>
      <c r="X36" s="2" t="s">
        <v>467</v>
      </c>
      <c r="Y36" s="3">
        <v>43042</v>
      </c>
      <c r="Z36" s="3">
        <v>43161</v>
      </c>
      <c r="AA36" s="36">
        <v>0.25</v>
      </c>
      <c r="AB36" s="36">
        <v>0</v>
      </c>
      <c r="AC36" s="17">
        <v>6020</v>
      </c>
      <c r="AD36" s="2" t="s">
        <v>39</v>
      </c>
      <c r="AE36" s="20">
        <v>30100</v>
      </c>
      <c r="AF36" s="6">
        <v>24818.75</v>
      </c>
      <c r="AG36" s="6">
        <v>0</v>
      </c>
      <c r="AH36" s="20">
        <v>24818.75</v>
      </c>
      <c r="AI36" s="2" t="s">
        <v>39</v>
      </c>
      <c r="AJ36" s="2" t="s">
        <v>39</v>
      </c>
      <c r="AK36" s="2" t="s">
        <v>39</v>
      </c>
      <c r="AL36" s="2" t="s">
        <v>39</v>
      </c>
      <c r="AM36" s="25"/>
      <c r="AN36" s="25"/>
      <c r="AO36" s="25"/>
      <c r="AP36" s="25"/>
      <c r="AQ36" s="25"/>
      <c r="AR36" s="25"/>
      <c r="AS36" s="2"/>
      <c r="AT36" s="2"/>
      <c r="AU36" s="2"/>
      <c r="AV36" s="2"/>
      <c r="AW36" s="2"/>
      <c r="AX36" s="2"/>
      <c r="AY36" s="2"/>
      <c r="AZ36" s="2"/>
      <c r="BA36" s="2"/>
      <c r="BB36" s="2"/>
      <c r="BC36" s="2"/>
      <c r="BD36" s="2"/>
    </row>
    <row r="37" spans="1:56" ht="38.25" x14ac:dyDescent="0.2">
      <c r="A37" s="97">
        <f t="shared" si="2"/>
        <v>19</v>
      </c>
      <c r="B37" s="91" t="s">
        <v>476</v>
      </c>
      <c r="C37" s="7" t="s">
        <v>475</v>
      </c>
      <c r="D37" s="2" t="s">
        <v>165</v>
      </c>
      <c r="E37" s="2" t="s">
        <v>48</v>
      </c>
      <c r="F37" s="2" t="s">
        <v>492</v>
      </c>
      <c r="G37" s="1" t="s">
        <v>473</v>
      </c>
      <c r="H37" s="7" t="s">
        <v>491</v>
      </c>
      <c r="I37" s="15" t="s">
        <v>490</v>
      </c>
      <c r="J37" s="15" t="s">
        <v>489</v>
      </c>
      <c r="K37" s="3">
        <v>42919</v>
      </c>
      <c r="L37" s="32">
        <v>19996</v>
      </c>
      <c r="M37" s="1" t="s">
        <v>469</v>
      </c>
      <c r="N37" s="3">
        <v>42919</v>
      </c>
      <c r="O37" s="3">
        <v>43011</v>
      </c>
      <c r="P37" s="2" t="s">
        <v>42</v>
      </c>
      <c r="Q37" s="4" t="s">
        <v>39</v>
      </c>
      <c r="R37" s="6">
        <v>0</v>
      </c>
      <c r="S37" s="6">
        <v>0</v>
      </c>
      <c r="T37" s="2" t="s">
        <v>60</v>
      </c>
      <c r="U37" s="2" t="s">
        <v>454</v>
      </c>
      <c r="V37" s="3">
        <v>43042</v>
      </c>
      <c r="W37" s="2" t="s">
        <v>468</v>
      </c>
      <c r="X37" s="2" t="s">
        <v>467</v>
      </c>
      <c r="Y37" s="3">
        <v>43042</v>
      </c>
      <c r="Z37" s="3">
        <v>43161</v>
      </c>
      <c r="AA37" s="19">
        <v>0.25</v>
      </c>
      <c r="AB37" s="19">
        <v>0</v>
      </c>
      <c r="AC37" s="6">
        <f>L37*AA37</f>
        <v>4999</v>
      </c>
      <c r="AD37" s="6">
        <v>0</v>
      </c>
      <c r="AE37" s="20">
        <f>(L37+AC37)-AD37</f>
        <v>24995</v>
      </c>
      <c r="AF37" s="6">
        <v>13663.93</v>
      </c>
      <c r="AG37" s="27">
        <f>3499.23</f>
        <v>3499.23</v>
      </c>
      <c r="AH37" s="27">
        <f>AF37+AG37</f>
        <v>17163.16</v>
      </c>
      <c r="AI37" s="7" t="s">
        <v>39</v>
      </c>
      <c r="AJ37" s="7" t="s">
        <v>39</v>
      </c>
      <c r="AK37" s="7" t="s">
        <v>39</v>
      </c>
      <c r="AL37" s="7" t="s">
        <v>39</v>
      </c>
      <c r="AM37" s="7" t="s">
        <v>39</v>
      </c>
      <c r="AN37" s="28"/>
      <c r="AO37" s="29"/>
      <c r="AP37" s="30"/>
      <c r="AQ37" s="22"/>
      <c r="AR37" s="30"/>
      <c r="AS37" s="2"/>
      <c r="AT37" s="15"/>
      <c r="AU37" s="15"/>
      <c r="AV37" s="15"/>
      <c r="AW37" s="15"/>
      <c r="AX37" s="15"/>
      <c r="AY37" s="15"/>
      <c r="AZ37" s="15"/>
      <c r="BA37" s="15"/>
      <c r="BB37" s="15"/>
      <c r="BC37" s="15"/>
      <c r="BD37" s="15"/>
    </row>
    <row r="38" spans="1:56" ht="38.25" x14ac:dyDescent="0.2">
      <c r="A38" s="97">
        <f t="shared" si="2"/>
        <v>20</v>
      </c>
      <c r="B38" s="91" t="s">
        <v>476</v>
      </c>
      <c r="C38" s="7" t="s">
        <v>475</v>
      </c>
      <c r="D38" s="2" t="s">
        <v>165</v>
      </c>
      <c r="E38" s="2" t="s">
        <v>48</v>
      </c>
      <c r="F38" s="2" t="s">
        <v>488</v>
      </c>
      <c r="G38" s="1" t="s">
        <v>473</v>
      </c>
      <c r="H38" s="7" t="s">
        <v>487</v>
      </c>
      <c r="I38" s="15" t="s">
        <v>486</v>
      </c>
      <c r="J38" s="15" t="s">
        <v>485</v>
      </c>
      <c r="K38" s="3">
        <v>42919</v>
      </c>
      <c r="L38" s="32">
        <v>19008</v>
      </c>
      <c r="M38" s="1" t="s">
        <v>484</v>
      </c>
      <c r="N38" s="3">
        <v>42919</v>
      </c>
      <c r="O38" s="3">
        <v>43011</v>
      </c>
      <c r="P38" s="2" t="s">
        <v>42</v>
      </c>
      <c r="Q38" s="4" t="s">
        <v>39</v>
      </c>
      <c r="R38" s="6">
        <v>0</v>
      </c>
      <c r="S38" s="6">
        <v>0</v>
      </c>
      <c r="T38" s="2" t="s">
        <v>60</v>
      </c>
      <c r="U38" s="2" t="s">
        <v>454</v>
      </c>
      <c r="V38" s="3">
        <v>43042</v>
      </c>
      <c r="W38" s="2" t="s">
        <v>468</v>
      </c>
      <c r="X38" s="2" t="s">
        <v>467</v>
      </c>
      <c r="Y38" s="3">
        <v>43042</v>
      </c>
      <c r="Z38" s="3">
        <v>43161</v>
      </c>
      <c r="AA38" s="19">
        <v>0.25</v>
      </c>
      <c r="AB38" s="19">
        <v>0</v>
      </c>
      <c r="AC38" s="6">
        <f>L38*AA38</f>
        <v>4752</v>
      </c>
      <c r="AD38" s="6">
        <v>0</v>
      </c>
      <c r="AE38" s="20">
        <f>(L38+AC38)-AD38</f>
        <v>23760</v>
      </c>
      <c r="AF38" s="6">
        <v>8181.46</v>
      </c>
      <c r="AG38" s="6">
        <f>4207.8</f>
        <v>4207.8</v>
      </c>
      <c r="AH38" s="27">
        <f>AF38+AG38</f>
        <v>12389.26</v>
      </c>
      <c r="AI38" s="7" t="s">
        <v>39</v>
      </c>
      <c r="AJ38" s="7" t="s">
        <v>39</v>
      </c>
      <c r="AK38" s="7" t="s">
        <v>39</v>
      </c>
      <c r="AL38" s="7" t="s">
        <v>39</v>
      </c>
      <c r="AM38" s="7" t="s">
        <v>39</v>
      </c>
      <c r="AN38" s="28"/>
      <c r="AO38" s="29"/>
      <c r="AP38" s="30"/>
      <c r="AQ38" s="22"/>
      <c r="AR38" s="30"/>
      <c r="AS38" s="2"/>
      <c r="AT38" s="15"/>
      <c r="AU38" s="15"/>
      <c r="AV38" s="15"/>
      <c r="AW38" s="15"/>
      <c r="AX38" s="15"/>
      <c r="AY38" s="15"/>
      <c r="AZ38" s="15"/>
      <c r="BA38" s="15"/>
      <c r="BB38" s="15"/>
      <c r="BC38" s="15"/>
      <c r="BD38" s="15"/>
    </row>
    <row r="39" spans="1:56" ht="38.25" x14ac:dyDescent="0.2">
      <c r="A39" s="97">
        <f t="shared" si="2"/>
        <v>21</v>
      </c>
      <c r="B39" s="91" t="s">
        <v>476</v>
      </c>
      <c r="C39" s="7" t="s">
        <v>475</v>
      </c>
      <c r="D39" s="2" t="s">
        <v>248</v>
      </c>
      <c r="E39" s="2" t="s">
        <v>48</v>
      </c>
      <c r="F39" s="2" t="s">
        <v>474</v>
      </c>
      <c r="G39" s="1" t="s">
        <v>473</v>
      </c>
      <c r="H39" s="7" t="s">
        <v>483</v>
      </c>
      <c r="I39" s="2" t="s">
        <v>482</v>
      </c>
      <c r="J39" s="2" t="s">
        <v>481</v>
      </c>
      <c r="K39" s="3">
        <v>42801</v>
      </c>
      <c r="L39" s="20">
        <v>21840</v>
      </c>
      <c r="M39" s="2" t="s">
        <v>469</v>
      </c>
      <c r="N39" s="3">
        <v>42801</v>
      </c>
      <c r="O39" s="3">
        <v>43011</v>
      </c>
      <c r="P39" s="2" t="s">
        <v>42</v>
      </c>
      <c r="Q39" s="9" t="s">
        <v>39</v>
      </c>
      <c r="R39" s="2" t="s">
        <v>39</v>
      </c>
      <c r="S39" s="2" t="s">
        <v>39</v>
      </c>
      <c r="T39" s="2" t="s">
        <v>60</v>
      </c>
      <c r="U39" s="2" t="s">
        <v>454</v>
      </c>
      <c r="V39" s="3">
        <v>43042</v>
      </c>
      <c r="W39" s="2" t="s">
        <v>468</v>
      </c>
      <c r="X39" s="2" t="s">
        <v>467</v>
      </c>
      <c r="Y39" s="3">
        <v>43042</v>
      </c>
      <c r="Z39" s="3">
        <v>43161</v>
      </c>
      <c r="AA39" s="36">
        <v>0.25</v>
      </c>
      <c r="AB39" s="36">
        <v>0</v>
      </c>
      <c r="AC39" s="17">
        <v>5460</v>
      </c>
      <c r="AD39" s="2" t="s">
        <v>39</v>
      </c>
      <c r="AE39" s="20">
        <v>27300</v>
      </c>
      <c r="AF39" s="6">
        <v>18281.5</v>
      </c>
      <c r="AG39" s="6">
        <v>0</v>
      </c>
      <c r="AH39" s="20">
        <v>18281.5</v>
      </c>
      <c r="AI39" s="2" t="s">
        <v>39</v>
      </c>
      <c r="AJ39" s="2" t="s">
        <v>39</v>
      </c>
      <c r="AK39" s="2" t="s">
        <v>39</v>
      </c>
      <c r="AL39" s="2" t="s">
        <v>39</v>
      </c>
      <c r="AM39" s="25"/>
      <c r="AN39" s="25"/>
      <c r="AO39" s="25"/>
      <c r="AP39" s="25"/>
      <c r="AQ39" s="25"/>
      <c r="AR39" s="25"/>
      <c r="AS39" s="2"/>
      <c r="AT39" s="2"/>
      <c r="AU39" s="2"/>
      <c r="AV39" s="2"/>
      <c r="AW39" s="2"/>
      <c r="AX39" s="2"/>
      <c r="AY39" s="2"/>
      <c r="AZ39" s="2"/>
      <c r="BA39" s="2"/>
      <c r="BB39" s="2"/>
      <c r="BC39" s="2"/>
      <c r="BD39" s="2"/>
    </row>
    <row r="40" spans="1:56" ht="38.25" x14ac:dyDescent="0.2">
      <c r="A40" s="97">
        <f t="shared" si="2"/>
        <v>22</v>
      </c>
      <c r="B40" s="91" t="s">
        <v>476</v>
      </c>
      <c r="C40" s="7" t="s">
        <v>475</v>
      </c>
      <c r="D40" s="2" t="s">
        <v>165</v>
      </c>
      <c r="E40" s="2" t="s">
        <v>48</v>
      </c>
      <c r="F40" s="2" t="s">
        <v>480</v>
      </c>
      <c r="G40" s="1" t="s">
        <v>473</v>
      </c>
      <c r="H40" s="7" t="s">
        <v>479</v>
      </c>
      <c r="I40" s="15" t="s">
        <v>194</v>
      </c>
      <c r="J40" s="15" t="s">
        <v>478</v>
      </c>
      <c r="K40" s="3">
        <v>42919</v>
      </c>
      <c r="L40" s="32">
        <v>912369.92</v>
      </c>
      <c r="M40" s="1" t="s">
        <v>469</v>
      </c>
      <c r="N40" s="3">
        <v>42919</v>
      </c>
      <c r="O40" s="3">
        <v>43011</v>
      </c>
      <c r="P40" s="2" t="s">
        <v>42</v>
      </c>
      <c r="Q40" s="4" t="s">
        <v>39</v>
      </c>
      <c r="R40" s="6">
        <v>0</v>
      </c>
      <c r="S40" s="6">
        <v>0</v>
      </c>
      <c r="T40" s="2" t="s">
        <v>81</v>
      </c>
      <c r="U40" s="2" t="s">
        <v>454</v>
      </c>
      <c r="V40" s="3">
        <v>43042</v>
      </c>
      <c r="W40" s="2" t="s">
        <v>468</v>
      </c>
      <c r="X40" s="2" t="s">
        <v>467</v>
      </c>
      <c r="Y40" s="3">
        <v>43042</v>
      </c>
      <c r="Z40" s="3" t="s">
        <v>477</v>
      </c>
      <c r="AA40" s="19">
        <v>0.25</v>
      </c>
      <c r="AB40" s="19">
        <v>0</v>
      </c>
      <c r="AC40" s="6">
        <f>L40*AA40</f>
        <v>228092.48</v>
      </c>
      <c r="AD40" s="6">
        <v>0</v>
      </c>
      <c r="AE40" s="20">
        <f>(L40+AC40)-AD40</f>
        <v>1140462.4000000001</v>
      </c>
      <c r="AF40" s="6">
        <v>806053.3</v>
      </c>
      <c r="AG40" s="6">
        <f>216176.5+103736.2</f>
        <v>319912.7</v>
      </c>
      <c r="AH40" s="27">
        <f>AF40+AG40</f>
        <v>1125966</v>
      </c>
      <c r="AI40" s="7" t="s">
        <v>39</v>
      </c>
      <c r="AJ40" s="7" t="s">
        <v>39</v>
      </c>
      <c r="AK40" s="7" t="s">
        <v>39</v>
      </c>
      <c r="AL40" s="7" t="s">
        <v>39</v>
      </c>
      <c r="AM40" s="7" t="s">
        <v>39</v>
      </c>
      <c r="AN40" s="28"/>
      <c r="AO40" s="29"/>
      <c r="AP40" s="30"/>
      <c r="AQ40" s="22"/>
      <c r="AR40" s="30"/>
      <c r="AS40" s="2"/>
      <c r="AT40" s="15"/>
      <c r="AU40" s="15"/>
      <c r="AV40" s="15"/>
      <c r="AW40" s="15"/>
      <c r="AX40" s="15"/>
      <c r="AY40" s="15"/>
      <c r="AZ40" s="15"/>
      <c r="BA40" s="15"/>
      <c r="BB40" s="15"/>
      <c r="BC40" s="15"/>
      <c r="BD40" s="15"/>
    </row>
    <row r="41" spans="1:56" ht="38.25" x14ac:dyDescent="0.2">
      <c r="A41" s="97">
        <f t="shared" si="2"/>
        <v>23</v>
      </c>
      <c r="B41" s="91" t="s">
        <v>476</v>
      </c>
      <c r="C41" s="7" t="s">
        <v>475</v>
      </c>
      <c r="D41" s="2" t="s">
        <v>248</v>
      </c>
      <c r="E41" s="2" t="s">
        <v>48</v>
      </c>
      <c r="F41" s="2" t="s">
        <v>474</v>
      </c>
      <c r="G41" s="2" t="s">
        <v>473</v>
      </c>
      <c r="H41" s="2" t="s">
        <v>472</v>
      </c>
      <c r="I41" s="2" t="s">
        <v>471</v>
      </c>
      <c r="J41" s="2" t="s">
        <v>470</v>
      </c>
      <c r="K41" s="3">
        <v>42801</v>
      </c>
      <c r="L41" s="20">
        <v>24080</v>
      </c>
      <c r="M41" s="2" t="s">
        <v>469</v>
      </c>
      <c r="N41" s="3">
        <v>42801</v>
      </c>
      <c r="O41" s="3">
        <v>43189</v>
      </c>
      <c r="P41" s="2" t="s">
        <v>42</v>
      </c>
      <c r="Q41" s="9" t="s">
        <v>39</v>
      </c>
      <c r="R41" s="2" t="s">
        <v>39</v>
      </c>
      <c r="S41" s="2" t="s">
        <v>39</v>
      </c>
      <c r="T41" s="2" t="s">
        <v>60</v>
      </c>
      <c r="U41" s="2" t="s">
        <v>454</v>
      </c>
      <c r="V41" s="3">
        <v>43042</v>
      </c>
      <c r="W41" s="2" t="s">
        <v>468</v>
      </c>
      <c r="X41" s="2" t="s">
        <v>467</v>
      </c>
      <c r="Y41" s="3">
        <v>43042</v>
      </c>
      <c r="Z41" s="3">
        <v>43161</v>
      </c>
      <c r="AA41" s="36">
        <v>0.25</v>
      </c>
      <c r="AB41" s="36">
        <v>0</v>
      </c>
      <c r="AC41" s="17">
        <v>6020</v>
      </c>
      <c r="AD41" s="2" t="s">
        <v>39</v>
      </c>
      <c r="AE41" s="20">
        <v>30100</v>
      </c>
      <c r="AF41" s="6">
        <v>24108.94</v>
      </c>
      <c r="AG41" s="6">
        <v>0</v>
      </c>
      <c r="AH41" s="20">
        <v>24108.94</v>
      </c>
      <c r="AI41" s="2" t="s">
        <v>39</v>
      </c>
      <c r="AJ41" s="2" t="s">
        <v>39</v>
      </c>
      <c r="AK41" s="2" t="s">
        <v>39</v>
      </c>
      <c r="AL41" s="2" t="s">
        <v>39</v>
      </c>
      <c r="AM41" s="25"/>
      <c r="AN41" s="25"/>
      <c r="AO41" s="25"/>
      <c r="AP41" s="25"/>
      <c r="AQ41" s="25"/>
      <c r="AR41" s="25"/>
      <c r="AS41" s="2"/>
      <c r="AT41" s="2"/>
      <c r="AU41" s="2"/>
      <c r="AV41" s="2"/>
      <c r="AW41" s="2"/>
      <c r="AX41" s="2"/>
      <c r="AY41" s="2"/>
      <c r="AZ41" s="2"/>
      <c r="BA41" s="2"/>
      <c r="BB41" s="2"/>
      <c r="BC41" s="2"/>
      <c r="BD41" s="2"/>
    </row>
    <row r="42" spans="1:56" ht="25.5" x14ac:dyDescent="0.2">
      <c r="A42" s="97">
        <f t="shared" si="2"/>
        <v>24</v>
      </c>
      <c r="B42" s="91" t="s">
        <v>462</v>
      </c>
      <c r="C42" s="2" t="s">
        <v>461</v>
      </c>
      <c r="D42" s="2" t="s">
        <v>165</v>
      </c>
      <c r="E42" s="2" t="s">
        <v>48</v>
      </c>
      <c r="F42" s="2" t="s">
        <v>466</v>
      </c>
      <c r="G42" s="1" t="s">
        <v>459</v>
      </c>
      <c r="H42" s="7" t="s">
        <v>465</v>
      </c>
      <c r="I42" s="2" t="s">
        <v>464</v>
      </c>
      <c r="J42" s="15" t="s">
        <v>463</v>
      </c>
      <c r="K42" s="3">
        <v>43025</v>
      </c>
      <c r="L42" s="34">
        <v>1536090.51</v>
      </c>
      <c r="M42" s="1" t="s">
        <v>455</v>
      </c>
      <c r="N42" s="5">
        <v>43025</v>
      </c>
      <c r="O42" s="3">
        <v>43099</v>
      </c>
      <c r="P42" s="2" t="s">
        <v>42</v>
      </c>
      <c r="Q42" s="8">
        <v>0</v>
      </c>
      <c r="R42" s="6">
        <v>0</v>
      </c>
      <c r="S42" s="6">
        <v>0</v>
      </c>
      <c r="T42" s="2" t="s">
        <v>68</v>
      </c>
      <c r="U42" s="2" t="s">
        <v>454</v>
      </c>
      <c r="V42" s="3">
        <v>43098</v>
      </c>
      <c r="W42" s="2" t="s">
        <v>453</v>
      </c>
      <c r="X42" s="2" t="s">
        <v>452</v>
      </c>
      <c r="Y42" s="3">
        <v>43098</v>
      </c>
      <c r="Z42" s="3">
        <v>43464</v>
      </c>
      <c r="AA42" s="19">
        <v>0</v>
      </c>
      <c r="AB42" s="19">
        <v>0</v>
      </c>
      <c r="AC42" s="6">
        <v>0</v>
      </c>
      <c r="AD42" s="6">
        <v>0</v>
      </c>
      <c r="AE42" s="20">
        <f t="shared" ref="AE42:AE73" si="3">(L42+AC42)-AD42</f>
        <v>1536090.51</v>
      </c>
      <c r="AF42" s="6">
        <v>58933.05</v>
      </c>
      <c r="AG42" s="27">
        <f>220656.16+95830+163081.08+69145.76+65286.74+109503.25</f>
        <v>723502.99</v>
      </c>
      <c r="AH42" s="27">
        <f t="shared" ref="AH42:AH72" si="4">AF42+AG42</f>
        <v>782436.04</v>
      </c>
      <c r="AI42" s="7" t="s">
        <v>39</v>
      </c>
      <c r="AJ42" s="7" t="s">
        <v>39</v>
      </c>
      <c r="AK42" s="7" t="s">
        <v>39</v>
      </c>
      <c r="AL42" s="7" t="s">
        <v>39</v>
      </c>
      <c r="AM42" s="7" t="s">
        <v>39</v>
      </c>
      <c r="AN42" s="28"/>
      <c r="AO42" s="29"/>
      <c r="AP42" s="30"/>
      <c r="AQ42" s="22"/>
      <c r="AR42" s="30"/>
      <c r="AS42" s="2"/>
      <c r="AT42" s="15"/>
      <c r="AU42" s="15"/>
      <c r="AV42" s="15"/>
      <c r="AW42" s="15"/>
      <c r="AX42" s="15"/>
      <c r="AY42" s="15"/>
      <c r="AZ42" s="15"/>
      <c r="BA42" s="15"/>
      <c r="BB42" s="15"/>
      <c r="BC42" s="15"/>
      <c r="BD42" s="15"/>
    </row>
    <row r="43" spans="1:56" ht="25.5" x14ac:dyDescent="0.2">
      <c r="A43" s="97">
        <f t="shared" si="2"/>
        <v>25</v>
      </c>
      <c r="B43" s="91" t="s">
        <v>462</v>
      </c>
      <c r="C43" s="2" t="s">
        <v>461</v>
      </c>
      <c r="D43" s="2" t="s">
        <v>165</v>
      </c>
      <c r="E43" s="2" t="s">
        <v>48</v>
      </c>
      <c r="F43" s="2" t="s">
        <v>460</v>
      </c>
      <c r="G43" s="1" t="s">
        <v>459</v>
      </c>
      <c r="H43" s="7" t="s">
        <v>458</v>
      </c>
      <c r="I43" s="2" t="s">
        <v>457</v>
      </c>
      <c r="J43" s="15" t="s">
        <v>456</v>
      </c>
      <c r="K43" s="3">
        <v>43025</v>
      </c>
      <c r="L43" s="34">
        <v>2590000</v>
      </c>
      <c r="M43" s="1" t="s">
        <v>455</v>
      </c>
      <c r="N43" s="5">
        <v>43025</v>
      </c>
      <c r="O43" s="3">
        <v>43100</v>
      </c>
      <c r="P43" s="2" t="s">
        <v>42</v>
      </c>
      <c r="Q43" s="8">
        <v>0</v>
      </c>
      <c r="R43" s="6">
        <v>0</v>
      </c>
      <c r="S43" s="6">
        <v>0</v>
      </c>
      <c r="T43" s="2" t="s">
        <v>68</v>
      </c>
      <c r="U43" s="2" t="s">
        <v>454</v>
      </c>
      <c r="V43" s="3">
        <v>43098</v>
      </c>
      <c r="W43" s="2" t="s">
        <v>453</v>
      </c>
      <c r="X43" s="2" t="s">
        <v>452</v>
      </c>
      <c r="Y43" s="3">
        <v>43098</v>
      </c>
      <c r="Z43" s="3">
        <v>43464</v>
      </c>
      <c r="AA43" s="19">
        <v>0</v>
      </c>
      <c r="AB43" s="19">
        <v>0</v>
      </c>
      <c r="AC43" s="6">
        <v>0</v>
      </c>
      <c r="AD43" s="6">
        <v>0</v>
      </c>
      <c r="AE43" s="20">
        <f t="shared" si="3"/>
        <v>2590000</v>
      </c>
      <c r="AF43" s="6">
        <v>120874.34</v>
      </c>
      <c r="AG43" s="27">
        <f>119316.63+106781.51+27014.07</f>
        <v>253112.21000000002</v>
      </c>
      <c r="AH43" s="27">
        <f t="shared" si="4"/>
        <v>373986.55000000005</v>
      </c>
      <c r="AI43" s="7" t="s">
        <v>39</v>
      </c>
      <c r="AJ43" s="7" t="s">
        <v>39</v>
      </c>
      <c r="AK43" s="7" t="s">
        <v>39</v>
      </c>
      <c r="AL43" s="7" t="s">
        <v>39</v>
      </c>
      <c r="AM43" s="7" t="s">
        <v>39</v>
      </c>
      <c r="AN43" s="28"/>
      <c r="AO43" s="29"/>
      <c r="AP43" s="30"/>
      <c r="AQ43" s="22"/>
      <c r="AR43" s="30"/>
      <c r="AS43" s="2"/>
      <c r="AT43" s="15"/>
      <c r="AU43" s="15"/>
      <c r="AV43" s="15"/>
      <c r="AW43" s="15"/>
      <c r="AX43" s="15"/>
      <c r="AY43" s="15"/>
      <c r="AZ43" s="15"/>
      <c r="BA43" s="15"/>
      <c r="BB43" s="15"/>
      <c r="BC43" s="15"/>
      <c r="BD43" s="15"/>
    </row>
    <row r="44" spans="1:56" ht="38.25" x14ac:dyDescent="0.2">
      <c r="A44" s="97">
        <f t="shared" si="2"/>
        <v>26</v>
      </c>
      <c r="B44" s="91" t="s">
        <v>451</v>
      </c>
      <c r="C44" s="7" t="s">
        <v>450</v>
      </c>
      <c r="D44" s="2" t="s">
        <v>165</v>
      </c>
      <c r="E44" s="2" t="s">
        <v>48</v>
      </c>
      <c r="F44" s="2" t="s">
        <v>449</v>
      </c>
      <c r="G44" s="1" t="s">
        <v>448</v>
      </c>
      <c r="H44" s="7" t="s">
        <v>447</v>
      </c>
      <c r="I44" s="2" t="s">
        <v>446</v>
      </c>
      <c r="J44" s="15" t="s">
        <v>445</v>
      </c>
      <c r="K44" s="3">
        <v>42372</v>
      </c>
      <c r="L44" s="34">
        <v>1464500</v>
      </c>
      <c r="M44" s="1" t="s">
        <v>444</v>
      </c>
      <c r="N44" s="3">
        <v>42738</v>
      </c>
      <c r="O44" s="3">
        <v>43099</v>
      </c>
      <c r="P44" s="2" t="s">
        <v>42</v>
      </c>
      <c r="Q44" s="4" t="s">
        <v>39</v>
      </c>
      <c r="R44" s="6">
        <v>0</v>
      </c>
      <c r="S44" s="6">
        <v>0</v>
      </c>
      <c r="T44" s="2" t="s">
        <v>81</v>
      </c>
      <c r="U44" s="2" t="s">
        <v>39</v>
      </c>
      <c r="V44" s="2" t="s">
        <v>39</v>
      </c>
      <c r="W44" s="2" t="s">
        <v>39</v>
      </c>
      <c r="X44" s="2" t="s">
        <v>39</v>
      </c>
      <c r="Y44" s="3" t="s">
        <v>39</v>
      </c>
      <c r="Z44" s="3" t="s">
        <v>39</v>
      </c>
      <c r="AA44" s="19">
        <v>0</v>
      </c>
      <c r="AB44" s="19">
        <v>0</v>
      </c>
      <c r="AC44" s="6">
        <v>0</v>
      </c>
      <c r="AD44" s="6">
        <v>0</v>
      </c>
      <c r="AE44" s="27">
        <f t="shared" si="3"/>
        <v>1464500</v>
      </c>
      <c r="AF44" s="6">
        <v>0</v>
      </c>
      <c r="AG44" s="6">
        <f>156480</f>
        <v>156480</v>
      </c>
      <c r="AH44" s="27">
        <f t="shared" si="4"/>
        <v>156480</v>
      </c>
      <c r="AI44" s="7" t="s">
        <v>39</v>
      </c>
      <c r="AJ44" s="7" t="s">
        <v>39</v>
      </c>
      <c r="AK44" s="7" t="s">
        <v>39</v>
      </c>
      <c r="AL44" s="7" t="s">
        <v>39</v>
      </c>
      <c r="AM44" s="7" t="s">
        <v>39</v>
      </c>
      <c r="AN44" s="28"/>
      <c r="AO44" s="29"/>
      <c r="AP44" s="30"/>
      <c r="AQ44" s="22"/>
      <c r="AR44" s="30"/>
      <c r="AS44" s="2"/>
      <c r="AT44" s="15"/>
      <c r="AU44" s="15"/>
      <c r="AV44" s="15"/>
      <c r="AW44" s="15"/>
      <c r="AX44" s="15"/>
      <c r="AY44" s="15"/>
      <c r="AZ44" s="15"/>
      <c r="BA44" s="15"/>
      <c r="BB44" s="15"/>
      <c r="BC44" s="15"/>
      <c r="BD44" s="15"/>
    </row>
    <row r="45" spans="1:56" ht="25.5" x14ac:dyDescent="0.2">
      <c r="A45" s="97">
        <f t="shared" si="2"/>
        <v>27</v>
      </c>
      <c r="B45" s="91" t="s">
        <v>443</v>
      </c>
      <c r="C45" s="7" t="s">
        <v>442</v>
      </c>
      <c r="D45" s="2" t="s">
        <v>165</v>
      </c>
      <c r="E45" s="2" t="s">
        <v>48</v>
      </c>
      <c r="F45" s="2" t="s">
        <v>441</v>
      </c>
      <c r="G45" s="1" t="s">
        <v>429</v>
      </c>
      <c r="H45" s="7" t="s">
        <v>440</v>
      </c>
      <c r="I45" s="15" t="s">
        <v>439</v>
      </c>
      <c r="J45" s="15" t="s">
        <v>438</v>
      </c>
      <c r="K45" s="3">
        <v>43138</v>
      </c>
      <c r="L45" s="34">
        <v>18298</v>
      </c>
      <c r="M45" s="1" t="s">
        <v>117</v>
      </c>
      <c r="N45" s="3">
        <v>43138</v>
      </c>
      <c r="O45" s="3">
        <v>43464</v>
      </c>
      <c r="P45" s="2" t="s">
        <v>42</v>
      </c>
      <c r="Q45" s="4" t="s">
        <v>39</v>
      </c>
      <c r="R45" s="6">
        <v>0</v>
      </c>
      <c r="S45" s="6">
        <v>0</v>
      </c>
      <c r="T45" s="2" t="s">
        <v>68</v>
      </c>
      <c r="U45" s="2" t="s">
        <v>39</v>
      </c>
      <c r="V45" s="2" t="s">
        <v>39</v>
      </c>
      <c r="W45" s="2" t="s">
        <v>39</v>
      </c>
      <c r="X45" s="2" t="s">
        <v>39</v>
      </c>
      <c r="Y45" s="3" t="s">
        <v>39</v>
      </c>
      <c r="Z45" s="3" t="s">
        <v>39</v>
      </c>
      <c r="AA45" s="19">
        <v>0</v>
      </c>
      <c r="AB45" s="19">
        <v>0</v>
      </c>
      <c r="AC45" s="6">
        <v>0</v>
      </c>
      <c r="AD45" s="6">
        <v>0</v>
      </c>
      <c r="AE45" s="27">
        <f t="shared" si="3"/>
        <v>18298</v>
      </c>
      <c r="AF45" s="6">
        <v>0</v>
      </c>
      <c r="AG45" s="6">
        <v>0</v>
      </c>
      <c r="AH45" s="27">
        <f t="shared" si="4"/>
        <v>0</v>
      </c>
      <c r="AI45" s="33"/>
      <c r="AJ45" s="7"/>
      <c r="AK45" s="22"/>
      <c r="AL45" s="7"/>
      <c r="AM45" s="22"/>
      <c r="AN45" s="28"/>
      <c r="AO45" s="29"/>
      <c r="AP45" s="30"/>
      <c r="AQ45" s="22"/>
      <c r="AR45" s="30"/>
      <c r="AS45" s="2"/>
      <c r="AT45" s="15"/>
      <c r="AU45" s="15"/>
      <c r="AV45" s="15"/>
      <c r="AW45" s="15"/>
      <c r="AX45" s="15"/>
      <c r="AY45" s="15"/>
      <c r="AZ45" s="15"/>
      <c r="BA45" s="15"/>
      <c r="BB45" s="15"/>
      <c r="BC45" s="15"/>
      <c r="BD45" s="15"/>
    </row>
    <row r="46" spans="1:56" ht="51" x14ac:dyDescent="0.2">
      <c r="A46" s="97">
        <f t="shared" si="2"/>
        <v>28</v>
      </c>
      <c r="B46" s="91" t="s">
        <v>433</v>
      </c>
      <c r="C46" s="7" t="s">
        <v>432</v>
      </c>
      <c r="D46" s="2" t="s">
        <v>431</v>
      </c>
      <c r="E46" s="2" t="s">
        <v>48</v>
      </c>
      <c r="F46" s="2" t="s">
        <v>437</v>
      </c>
      <c r="G46" s="1" t="s">
        <v>429</v>
      </c>
      <c r="H46" s="7" t="s">
        <v>436</v>
      </c>
      <c r="I46" s="15" t="s">
        <v>435</v>
      </c>
      <c r="J46" s="15" t="s">
        <v>434</v>
      </c>
      <c r="K46" s="3">
        <v>43138</v>
      </c>
      <c r="L46" s="34">
        <v>160567.1</v>
      </c>
      <c r="M46" s="1" t="s">
        <v>117</v>
      </c>
      <c r="N46" s="3">
        <v>43138</v>
      </c>
      <c r="O46" s="3">
        <v>43464</v>
      </c>
      <c r="P46" s="2" t="s">
        <v>42</v>
      </c>
      <c r="Q46" s="4" t="s">
        <v>39</v>
      </c>
      <c r="R46" s="6">
        <v>0</v>
      </c>
      <c r="S46" s="6">
        <v>0</v>
      </c>
      <c r="T46" s="2" t="s">
        <v>68</v>
      </c>
      <c r="U46" s="2" t="s">
        <v>39</v>
      </c>
      <c r="V46" s="2" t="s">
        <v>39</v>
      </c>
      <c r="W46" s="2" t="s">
        <v>39</v>
      </c>
      <c r="X46" s="2" t="s">
        <v>39</v>
      </c>
      <c r="Y46" s="3" t="s">
        <v>39</v>
      </c>
      <c r="Z46" s="3" t="s">
        <v>39</v>
      </c>
      <c r="AA46" s="19">
        <v>0</v>
      </c>
      <c r="AB46" s="19">
        <v>0</v>
      </c>
      <c r="AC46" s="6">
        <v>0</v>
      </c>
      <c r="AD46" s="6">
        <v>0</v>
      </c>
      <c r="AE46" s="27">
        <f t="shared" si="3"/>
        <v>160567.1</v>
      </c>
      <c r="AF46" s="6">
        <v>0</v>
      </c>
      <c r="AG46" s="6">
        <f>3457.3</f>
        <v>3457.3</v>
      </c>
      <c r="AH46" s="27">
        <f t="shared" si="4"/>
        <v>3457.3</v>
      </c>
      <c r="AI46" s="33"/>
      <c r="AJ46" s="7"/>
      <c r="AK46" s="22"/>
      <c r="AL46" s="7"/>
      <c r="AM46" s="22"/>
      <c r="AN46" s="28"/>
      <c r="AO46" s="29"/>
      <c r="AP46" s="30"/>
      <c r="AQ46" s="22"/>
      <c r="AR46" s="30"/>
      <c r="AS46" s="2"/>
      <c r="AT46" s="15"/>
      <c r="AU46" s="15"/>
      <c r="AV46" s="15"/>
      <c r="AW46" s="15"/>
      <c r="AX46" s="15"/>
      <c r="AY46" s="15"/>
      <c r="AZ46" s="15"/>
      <c r="BA46" s="15"/>
      <c r="BB46" s="15"/>
      <c r="BC46" s="15"/>
      <c r="BD46" s="15"/>
    </row>
    <row r="47" spans="1:56" ht="51" x14ac:dyDescent="0.2">
      <c r="A47" s="97">
        <f t="shared" si="2"/>
        <v>29</v>
      </c>
      <c r="B47" s="91" t="s">
        <v>433</v>
      </c>
      <c r="C47" s="7" t="s">
        <v>432</v>
      </c>
      <c r="D47" s="2" t="s">
        <v>431</v>
      </c>
      <c r="E47" s="2" t="s">
        <v>48</v>
      </c>
      <c r="F47" s="2" t="s">
        <v>430</v>
      </c>
      <c r="G47" s="1" t="s">
        <v>429</v>
      </c>
      <c r="H47" s="7" t="s">
        <v>428</v>
      </c>
      <c r="I47" s="15" t="s">
        <v>427</v>
      </c>
      <c r="J47" s="15" t="s">
        <v>426</v>
      </c>
      <c r="K47" s="3">
        <v>43138</v>
      </c>
      <c r="L47" s="34">
        <v>3585</v>
      </c>
      <c r="M47" s="1" t="s">
        <v>117</v>
      </c>
      <c r="N47" s="3">
        <v>43138</v>
      </c>
      <c r="O47" s="3">
        <v>43099</v>
      </c>
      <c r="P47" s="2" t="s">
        <v>42</v>
      </c>
      <c r="Q47" s="4" t="s">
        <v>39</v>
      </c>
      <c r="R47" s="6">
        <v>0</v>
      </c>
      <c r="S47" s="6">
        <v>0</v>
      </c>
      <c r="T47" s="2" t="s">
        <v>68</v>
      </c>
      <c r="U47" s="2" t="s">
        <v>39</v>
      </c>
      <c r="V47" s="2" t="s">
        <v>39</v>
      </c>
      <c r="W47" s="2" t="s">
        <v>39</v>
      </c>
      <c r="X47" s="2" t="s">
        <v>39</v>
      </c>
      <c r="Y47" s="3" t="s">
        <v>39</v>
      </c>
      <c r="Z47" s="3" t="s">
        <v>39</v>
      </c>
      <c r="AA47" s="19">
        <v>0</v>
      </c>
      <c r="AB47" s="19">
        <v>0</v>
      </c>
      <c r="AC47" s="6">
        <v>0</v>
      </c>
      <c r="AD47" s="6">
        <v>0</v>
      </c>
      <c r="AE47" s="27">
        <f t="shared" si="3"/>
        <v>3585</v>
      </c>
      <c r="AF47" s="6">
        <v>0</v>
      </c>
      <c r="AG47" s="6">
        <v>0</v>
      </c>
      <c r="AH47" s="27">
        <f t="shared" si="4"/>
        <v>0</v>
      </c>
      <c r="AI47" s="33"/>
      <c r="AJ47" s="7"/>
      <c r="AK47" s="22"/>
      <c r="AL47" s="7"/>
      <c r="AM47" s="22"/>
      <c r="AN47" s="28"/>
      <c r="AO47" s="29"/>
      <c r="AP47" s="30"/>
      <c r="AQ47" s="22"/>
      <c r="AR47" s="30"/>
      <c r="AS47" s="2"/>
      <c r="AT47" s="15"/>
      <c r="AU47" s="15"/>
      <c r="AV47" s="15"/>
      <c r="AW47" s="15"/>
      <c r="AX47" s="15"/>
      <c r="AY47" s="15"/>
      <c r="AZ47" s="15"/>
      <c r="BA47" s="15"/>
      <c r="BB47" s="15"/>
      <c r="BC47" s="15"/>
      <c r="BD47" s="15"/>
    </row>
    <row r="48" spans="1:56" ht="25.5" x14ac:dyDescent="0.2">
      <c r="A48" s="97">
        <f t="shared" si="2"/>
        <v>30</v>
      </c>
      <c r="B48" s="92" t="s">
        <v>425</v>
      </c>
      <c r="C48" s="14" t="s">
        <v>424</v>
      </c>
      <c r="D48" s="14" t="s">
        <v>165</v>
      </c>
      <c r="E48" s="14" t="s">
        <v>48</v>
      </c>
      <c r="F48" s="2" t="s">
        <v>423</v>
      </c>
      <c r="G48" s="37" t="s">
        <v>422</v>
      </c>
      <c r="H48" s="7" t="s">
        <v>421</v>
      </c>
      <c r="I48" s="15" t="s">
        <v>374</v>
      </c>
      <c r="J48" s="15" t="s">
        <v>373</v>
      </c>
      <c r="K48" s="3">
        <v>43103</v>
      </c>
      <c r="L48" s="34">
        <v>68206.5</v>
      </c>
      <c r="M48" s="1" t="s">
        <v>365</v>
      </c>
      <c r="N48" s="3">
        <v>43103</v>
      </c>
      <c r="O48" s="3">
        <v>43464</v>
      </c>
      <c r="P48" s="2" t="s">
        <v>42</v>
      </c>
      <c r="Q48" s="4" t="s">
        <v>39</v>
      </c>
      <c r="R48" s="6">
        <v>0</v>
      </c>
      <c r="S48" s="6">
        <v>0</v>
      </c>
      <c r="T48" s="2" t="s">
        <v>68</v>
      </c>
      <c r="U48" s="2" t="s">
        <v>39</v>
      </c>
      <c r="V48" s="2" t="s">
        <v>39</v>
      </c>
      <c r="W48" s="2" t="s">
        <v>39</v>
      </c>
      <c r="X48" s="2" t="s">
        <v>39</v>
      </c>
      <c r="Y48" s="3" t="s">
        <v>39</v>
      </c>
      <c r="Z48" s="3" t="s">
        <v>39</v>
      </c>
      <c r="AA48" s="19">
        <v>0</v>
      </c>
      <c r="AB48" s="19">
        <v>0</v>
      </c>
      <c r="AC48" s="6">
        <v>0</v>
      </c>
      <c r="AD48" s="6">
        <v>0</v>
      </c>
      <c r="AE48" s="27">
        <f t="shared" si="3"/>
        <v>68206.5</v>
      </c>
      <c r="AF48" s="6">
        <v>0</v>
      </c>
      <c r="AG48" s="6">
        <f>4782.5</f>
        <v>4782.5</v>
      </c>
      <c r="AH48" s="27">
        <f t="shared" si="4"/>
        <v>4782.5</v>
      </c>
      <c r="AI48" s="33"/>
      <c r="AJ48" s="1"/>
      <c r="AK48" s="22"/>
      <c r="AL48" s="1"/>
      <c r="AM48" s="22"/>
      <c r="AN48" s="28"/>
      <c r="AO48" s="29"/>
      <c r="AP48" s="30"/>
      <c r="AQ48" s="22"/>
      <c r="AR48" s="30"/>
      <c r="AS48" s="2"/>
      <c r="AT48" s="15"/>
      <c r="AU48" s="15"/>
      <c r="AV48" s="15"/>
      <c r="AW48" s="15"/>
      <c r="AX48" s="15"/>
      <c r="AY48" s="15"/>
      <c r="AZ48" s="15"/>
      <c r="BA48" s="15"/>
      <c r="BB48" s="15"/>
      <c r="BC48" s="15"/>
      <c r="BD48" s="15"/>
    </row>
    <row r="49" spans="1:56" ht="25.5" x14ac:dyDescent="0.2">
      <c r="A49" s="97">
        <f t="shared" si="2"/>
        <v>31</v>
      </c>
      <c r="B49" s="92"/>
      <c r="C49" s="14"/>
      <c r="D49" s="14"/>
      <c r="E49" s="14"/>
      <c r="F49" s="2" t="s">
        <v>420</v>
      </c>
      <c r="G49" s="37"/>
      <c r="H49" s="7" t="s">
        <v>419</v>
      </c>
      <c r="I49" s="15" t="s">
        <v>418</v>
      </c>
      <c r="J49" s="15" t="s">
        <v>417</v>
      </c>
      <c r="K49" s="3">
        <v>43134</v>
      </c>
      <c r="L49" s="34">
        <v>108300</v>
      </c>
      <c r="M49" s="1" t="s">
        <v>365</v>
      </c>
      <c r="N49" s="3">
        <v>43103</v>
      </c>
      <c r="O49" s="3">
        <v>43464</v>
      </c>
      <c r="P49" s="2" t="s">
        <v>42</v>
      </c>
      <c r="Q49" s="4" t="s">
        <v>39</v>
      </c>
      <c r="R49" s="6">
        <v>0</v>
      </c>
      <c r="S49" s="6">
        <v>0</v>
      </c>
      <c r="T49" s="2" t="s">
        <v>68</v>
      </c>
      <c r="U49" s="2" t="s">
        <v>39</v>
      </c>
      <c r="V49" s="2" t="s">
        <v>39</v>
      </c>
      <c r="W49" s="2" t="s">
        <v>39</v>
      </c>
      <c r="X49" s="2" t="s">
        <v>39</v>
      </c>
      <c r="Y49" s="3" t="s">
        <v>39</v>
      </c>
      <c r="Z49" s="3" t="s">
        <v>39</v>
      </c>
      <c r="AA49" s="19">
        <v>0</v>
      </c>
      <c r="AB49" s="19">
        <v>0</v>
      </c>
      <c r="AC49" s="6">
        <v>0</v>
      </c>
      <c r="AD49" s="6">
        <v>0</v>
      </c>
      <c r="AE49" s="27">
        <f t="shared" si="3"/>
        <v>108300</v>
      </c>
      <c r="AF49" s="6">
        <v>0</v>
      </c>
      <c r="AG49" s="6">
        <v>0</v>
      </c>
      <c r="AH49" s="27">
        <f t="shared" si="4"/>
        <v>0</v>
      </c>
      <c r="AI49" s="33"/>
      <c r="AJ49" s="1"/>
      <c r="AK49" s="22"/>
      <c r="AL49" s="1"/>
      <c r="AM49" s="22"/>
      <c r="AN49" s="28"/>
      <c r="AO49" s="29"/>
      <c r="AP49" s="30"/>
      <c r="AQ49" s="22"/>
      <c r="AR49" s="30"/>
      <c r="AS49" s="2"/>
      <c r="AT49" s="15"/>
      <c r="AU49" s="15"/>
      <c r="AV49" s="15"/>
      <c r="AW49" s="15"/>
      <c r="AX49" s="15"/>
      <c r="AY49" s="15"/>
      <c r="AZ49" s="15"/>
      <c r="BA49" s="15"/>
      <c r="BB49" s="15"/>
      <c r="BC49" s="15"/>
      <c r="BD49" s="15"/>
    </row>
    <row r="50" spans="1:56" ht="25.5" x14ac:dyDescent="0.2">
      <c r="A50" s="97">
        <f t="shared" si="2"/>
        <v>32</v>
      </c>
      <c r="B50" s="91" t="s">
        <v>416</v>
      </c>
      <c r="C50" s="2" t="s">
        <v>415</v>
      </c>
      <c r="D50" s="2" t="s">
        <v>165</v>
      </c>
      <c r="E50" s="2" t="s">
        <v>48</v>
      </c>
      <c r="F50" s="2" t="s">
        <v>414</v>
      </c>
      <c r="G50" s="1" t="s">
        <v>311</v>
      </c>
      <c r="H50" s="7" t="s">
        <v>413</v>
      </c>
      <c r="I50" s="15" t="s">
        <v>412</v>
      </c>
      <c r="J50" s="15" t="s">
        <v>411</v>
      </c>
      <c r="K50" s="3">
        <v>43139</v>
      </c>
      <c r="L50" s="34">
        <v>90914.14</v>
      </c>
      <c r="M50" s="1" t="s">
        <v>110</v>
      </c>
      <c r="N50" s="3">
        <v>43139</v>
      </c>
      <c r="O50" s="3">
        <v>43464</v>
      </c>
      <c r="P50" s="2" t="s">
        <v>42</v>
      </c>
      <c r="Q50" s="4" t="s">
        <v>39</v>
      </c>
      <c r="R50" s="6">
        <v>0</v>
      </c>
      <c r="S50" s="6">
        <v>0</v>
      </c>
      <c r="T50" s="2" t="s">
        <v>68</v>
      </c>
      <c r="U50" s="2" t="s">
        <v>39</v>
      </c>
      <c r="V50" s="2" t="s">
        <v>39</v>
      </c>
      <c r="W50" s="2" t="s">
        <v>39</v>
      </c>
      <c r="X50" s="2" t="s">
        <v>39</v>
      </c>
      <c r="Y50" s="3" t="s">
        <v>39</v>
      </c>
      <c r="Z50" s="3" t="s">
        <v>39</v>
      </c>
      <c r="AA50" s="19">
        <v>0</v>
      </c>
      <c r="AB50" s="19">
        <v>0</v>
      </c>
      <c r="AC50" s="6">
        <v>0</v>
      </c>
      <c r="AD50" s="6">
        <v>0</v>
      </c>
      <c r="AE50" s="27">
        <f t="shared" si="3"/>
        <v>90914.14</v>
      </c>
      <c r="AF50" s="6">
        <v>0</v>
      </c>
      <c r="AG50" s="6">
        <f>38176.46</f>
        <v>38176.46</v>
      </c>
      <c r="AH50" s="27">
        <f t="shared" si="4"/>
        <v>38176.46</v>
      </c>
      <c r="AI50" s="33"/>
      <c r="AJ50" s="1"/>
      <c r="AK50" s="22"/>
      <c r="AL50" s="1"/>
      <c r="AM50" s="22"/>
      <c r="AN50" s="28"/>
      <c r="AO50" s="29"/>
      <c r="AP50" s="30"/>
      <c r="AQ50" s="22"/>
      <c r="AR50" s="30"/>
      <c r="AS50" s="2"/>
      <c r="AT50" s="15"/>
      <c r="AU50" s="15"/>
      <c r="AV50" s="15"/>
      <c r="AW50" s="15"/>
      <c r="AX50" s="15"/>
      <c r="AY50" s="15"/>
      <c r="AZ50" s="15"/>
      <c r="BA50" s="15"/>
      <c r="BB50" s="15"/>
      <c r="BC50" s="15"/>
      <c r="BD50" s="15"/>
    </row>
    <row r="51" spans="1:56" ht="25.5" x14ac:dyDescent="0.2">
      <c r="A51" s="97">
        <f t="shared" si="2"/>
        <v>33</v>
      </c>
      <c r="B51" s="91" t="s">
        <v>386</v>
      </c>
      <c r="C51" s="2" t="s">
        <v>385</v>
      </c>
      <c r="D51" s="2" t="s">
        <v>165</v>
      </c>
      <c r="E51" s="2" t="s">
        <v>48</v>
      </c>
      <c r="F51" s="2" t="s">
        <v>410</v>
      </c>
      <c r="G51" s="1" t="s">
        <v>383</v>
      </c>
      <c r="H51" s="7" t="s">
        <v>409</v>
      </c>
      <c r="I51" s="2" t="s">
        <v>408</v>
      </c>
      <c r="J51" s="15" t="s">
        <v>407</v>
      </c>
      <c r="K51" s="3">
        <v>43138</v>
      </c>
      <c r="L51" s="34">
        <v>7370.87</v>
      </c>
      <c r="M51" s="1" t="s">
        <v>379</v>
      </c>
      <c r="N51" s="3">
        <v>43138</v>
      </c>
      <c r="O51" s="3">
        <v>43464</v>
      </c>
      <c r="P51" s="2" t="s">
        <v>42</v>
      </c>
      <c r="Q51" s="4" t="s">
        <v>39</v>
      </c>
      <c r="R51" s="6">
        <v>0</v>
      </c>
      <c r="S51" s="6">
        <v>0</v>
      </c>
      <c r="T51" s="2" t="s">
        <v>68</v>
      </c>
      <c r="U51" s="2" t="s">
        <v>39</v>
      </c>
      <c r="V51" s="2" t="s">
        <v>39</v>
      </c>
      <c r="W51" s="2" t="s">
        <v>39</v>
      </c>
      <c r="X51" s="2" t="s">
        <v>39</v>
      </c>
      <c r="Y51" s="3" t="s">
        <v>39</v>
      </c>
      <c r="Z51" s="3" t="s">
        <v>39</v>
      </c>
      <c r="AA51" s="19">
        <v>0</v>
      </c>
      <c r="AB51" s="19">
        <v>0</v>
      </c>
      <c r="AC51" s="6">
        <v>0</v>
      </c>
      <c r="AD51" s="6">
        <v>0</v>
      </c>
      <c r="AE51" s="27">
        <f t="shared" si="3"/>
        <v>7370.87</v>
      </c>
      <c r="AF51" s="6">
        <v>0</v>
      </c>
      <c r="AG51" s="6">
        <f>1882.37+2197.25</f>
        <v>4079.62</v>
      </c>
      <c r="AH51" s="27">
        <f t="shared" si="4"/>
        <v>4079.62</v>
      </c>
      <c r="AI51" s="33"/>
      <c r="AJ51" s="1"/>
      <c r="AK51" s="22"/>
      <c r="AL51" s="1"/>
      <c r="AM51" s="22"/>
      <c r="AN51" s="28"/>
      <c r="AO51" s="29"/>
      <c r="AP51" s="30"/>
      <c r="AQ51" s="22"/>
      <c r="AR51" s="30"/>
      <c r="AS51" s="2"/>
      <c r="AT51" s="15"/>
      <c r="AU51" s="15"/>
      <c r="AV51" s="15"/>
      <c r="AW51" s="15"/>
      <c r="AX51" s="15"/>
      <c r="AY51" s="15"/>
      <c r="AZ51" s="15"/>
      <c r="BA51" s="15"/>
      <c r="BB51" s="15"/>
      <c r="BC51" s="15"/>
      <c r="BD51" s="15"/>
    </row>
    <row r="52" spans="1:56" ht="25.5" x14ac:dyDescent="0.2">
      <c r="A52" s="97">
        <f t="shared" ref="A52:A83" si="5">A51+1</f>
        <v>34</v>
      </c>
      <c r="B52" s="91" t="s">
        <v>386</v>
      </c>
      <c r="C52" s="2" t="s">
        <v>385</v>
      </c>
      <c r="D52" s="2" t="s">
        <v>165</v>
      </c>
      <c r="E52" s="2" t="s">
        <v>48</v>
      </c>
      <c r="F52" s="2" t="s">
        <v>406</v>
      </c>
      <c r="G52" s="1" t="s">
        <v>383</v>
      </c>
      <c r="H52" s="7" t="s">
        <v>405</v>
      </c>
      <c r="I52" s="2" t="s">
        <v>404</v>
      </c>
      <c r="J52" s="15" t="s">
        <v>403</v>
      </c>
      <c r="K52" s="3">
        <v>43138</v>
      </c>
      <c r="L52" s="34">
        <v>178239.2</v>
      </c>
      <c r="M52" s="1" t="s">
        <v>110</v>
      </c>
      <c r="N52" s="3">
        <v>43138</v>
      </c>
      <c r="O52" s="3">
        <v>43464</v>
      </c>
      <c r="P52" s="2" t="s">
        <v>42</v>
      </c>
      <c r="Q52" s="4" t="s">
        <v>39</v>
      </c>
      <c r="R52" s="6">
        <v>0</v>
      </c>
      <c r="S52" s="6">
        <v>0</v>
      </c>
      <c r="T52" s="2" t="s">
        <v>68</v>
      </c>
      <c r="U52" s="2" t="s">
        <v>39</v>
      </c>
      <c r="V52" s="2" t="s">
        <v>39</v>
      </c>
      <c r="W52" s="2" t="s">
        <v>39</v>
      </c>
      <c r="X52" s="2" t="s">
        <v>39</v>
      </c>
      <c r="Y52" s="3" t="s">
        <v>39</v>
      </c>
      <c r="Z52" s="3" t="s">
        <v>39</v>
      </c>
      <c r="AA52" s="19">
        <v>0</v>
      </c>
      <c r="AB52" s="19">
        <v>0</v>
      </c>
      <c r="AC52" s="6">
        <v>0</v>
      </c>
      <c r="AD52" s="6">
        <v>0</v>
      </c>
      <c r="AE52" s="27">
        <f t="shared" si="3"/>
        <v>178239.2</v>
      </c>
      <c r="AF52" s="6">
        <v>0</v>
      </c>
      <c r="AG52" s="6">
        <v>0</v>
      </c>
      <c r="AH52" s="27">
        <f t="shared" si="4"/>
        <v>0</v>
      </c>
      <c r="AI52" s="33"/>
      <c r="AJ52" s="1"/>
      <c r="AK52" s="22"/>
      <c r="AL52" s="1"/>
      <c r="AM52" s="22"/>
      <c r="AN52" s="28"/>
      <c r="AO52" s="29"/>
      <c r="AP52" s="30"/>
      <c r="AQ52" s="22"/>
      <c r="AR52" s="30"/>
      <c r="AS52" s="2"/>
      <c r="AT52" s="15"/>
      <c r="AU52" s="15"/>
      <c r="AV52" s="15"/>
      <c r="AW52" s="15"/>
      <c r="AX52" s="15"/>
      <c r="AY52" s="15"/>
      <c r="AZ52" s="15"/>
      <c r="BA52" s="15"/>
      <c r="BB52" s="15"/>
      <c r="BC52" s="15"/>
      <c r="BD52" s="15"/>
    </row>
    <row r="53" spans="1:56" ht="25.5" x14ac:dyDescent="0.2">
      <c r="A53" s="97">
        <f t="shared" si="5"/>
        <v>35</v>
      </c>
      <c r="B53" s="91" t="s">
        <v>386</v>
      </c>
      <c r="C53" s="2" t="s">
        <v>385</v>
      </c>
      <c r="D53" s="2" t="s">
        <v>165</v>
      </c>
      <c r="E53" s="2" t="s">
        <v>48</v>
      </c>
      <c r="F53" s="2" t="s">
        <v>402</v>
      </c>
      <c r="G53" s="1" t="s">
        <v>383</v>
      </c>
      <c r="H53" s="7" t="s">
        <v>401</v>
      </c>
      <c r="I53" s="15" t="s">
        <v>400</v>
      </c>
      <c r="J53" s="15" t="s">
        <v>399</v>
      </c>
      <c r="K53" s="3">
        <v>43138</v>
      </c>
      <c r="L53" s="34">
        <v>19601.84</v>
      </c>
      <c r="M53" s="1" t="s">
        <v>379</v>
      </c>
      <c r="N53" s="3">
        <v>43138</v>
      </c>
      <c r="O53" s="3">
        <v>43464</v>
      </c>
      <c r="P53" s="2" t="s">
        <v>42</v>
      </c>
      <c r="Q53" s="4" t="s">
        <v>39</v>
      </c>
      <c r="R53" s="6">
        <v>0</v>
      </c>
      <c r="S53" s="6">
        <v>0</v>
      </c>
      <c r="T53" s="2" t="s">
        <v>68</v>
      </c>
      <c r="U53" s="2" t="s">
        <v>39</v>
      </c>
      <c r="V53" s="2" t="s">
        <v>39</v>
      </c>
      <c r="W53" s="2" t="s">
        <v>39</v>
      </c>
      <c r="X53" s="2" t="s">
        <v>39</v>
      </c>
      <c r="Y53" s="3" t="s">
        <v>39</v>
      </c>
      <c r="Z53" s="3" t="s">
        <v>39</v>
      </c>
      <c r="AA53" s="19">
        <v>0</v>
      </c>
      <c r="AB53" s="19">
        <v>0</v>
      </c>
      <c r="AC53" s="6">
        <v>0</v>
      </c>
      <c r="AD53" s="6">
        <v>0</v>
      </c>
      <c r="AE53" s="27">
        <f t="shared" si="3"/>
        <v>19601.84</v>
      </c>
      <c r="AF53" s="6">
        <v>0</v>
      </c>
      <c r="AG53" s="6">
        <f>5007.95</f>
        <v>5007.95</v>
      </c>
      <c r="AH53" s="27">
        <f t="shared" si="4"/>
        <v>5007.95</v>
      </c>
      <c r="AI53" s="33"/>
      <c r="AJ53" s="1"/>
      <c r="AK53" s="22"/>
      <c r="AL53" s="1"/>
      <c r="AM53" s="22"/>
      <c r="AN53" s="28"/>
      <c r="AO53" s="29"/>
      <c r="AP53" s="30"/>
      <c r="AQ53" s="22"/>
      <c r="AR53" s="30"/>
      <c r="AS53" s="2"/>
      <c r="AT53" s="15"/>
      <c r="AU53" s="15"/>
      <c r="AV53" s="15"/>
      <c r="AW53" s="15"/>
      <c r="AX53" s="15"/>
      <c r="AY53" s="15"/>
      <c r="AZ53" s="15"/>
      <c r="BA53" s="15"/>
      <c r="BB53" s="15"/>
      <c r="BC53" s="15"/>
      <c r="BD53" s="15"/>
    </row>
    <row r="54" spans="1:56" ht="25.5" x14ac:dyDescent="0.2">
      <c r="A54" s="97">
        <f t="shared" si="5"/>
        <v>36</v>
      </c>
      <c r="B54" s="91" t="s">
        <v>386</v>
      </c>
      <c r="C54" s="2" t="s">
        <v>385</v>
      </c>
      <c r="D54" s="2" t="s">
        <v>165</v>
      </c>
      <c r="E54" s="2" t="s">
        <v>48</v>
      </c>
      <c r="F54" s="2" t="s">
        <v>398</v>
      </c>
      <c r="G54" s="1" t="s">
        <v>383</v>
      </c>
      <c r="H54" s="7" t="s">
        <v>397</v>
      </c>
      <c r="I54" s="2" t="s">
        <v>396</v>
      </c>
      <c r="J54" s="15" t="s">
        <v>395</v>
      </c>
      <c r="K54" s="3">
        <v>43138</v>
      </c>
      <c r="L54" s="34">
        <v>1331.65</v>
      </c>
      <c r="M54" s="1" t="s">
        <v>379</v>
      </c>
      <c r="N54" s="3">
        <v>43138</v>
      </c>
      <c r="O54" s="3">
        <v>43464</v>
      </c>
      <c r="P54" s="2" t="s">
        <v>42</v>
      </c>
      <c r="Q54" s="4" t="s">
        <v>39</v>
      </c>
      <c r="R54" s="6">
        <v>0</v>
      </c>
      <c r="S54" s="6">
        <v>0</v>
      </c>
      <c r="T54" s="2" t="s">
        <v>68</v>
      </c>
      <c r="U54" s="2" t="s">
        <v>39</v>
      </c>
      <c r="V54" s="2" t="s">
        <v>39</v>
      </c>
      <c r="W54" s="2" t="s">
        <v>39</v>
      </c>
      <c r="X54" s="2" t="s">
        <v>39</v>
      </c>
      <c r="Y54" s="3" t="s">
        <v>39</v>
      </c>
      <c r="Z54" s="3" t="s">
        <v>39</v>
      </c>
      <c r="AA54" s="19">
        <v>0</v>
      </c>
      <c r="AB54" s="19">
        <v>0</v>
      </c>
      <c r="AC54" s="6">
        <v>0</v>
      </c>
      <c r="AD54" s="6">
        <v>0</v>
      </c>
      <c r="AE54" s="27">
        <f t="shared" si="3"/>
        <v>1331.65</v>
      </c>
      <c r="AF54" s="6">
        <v>0</v>
      </c>
      <c r="AG54" s="6">
        <f>342.35+481.7</f>
        <v>824.05</v>
      </c>
      <c r="AH54" s="27">
        <f t="shared" si="4"/>
        <v>824.05</v>
      </c>
      <c r="AI54" s="33"/>
      <c r="AJ54" s="1"/>
      <c r="AK54" s="22"/>
      <c r="AL54" s="1"/>
      <c r="AM54" s="22"/>
      <c r="AN54" s="28"/>
      <c r="AO54" s="29"/>
      <c r="AP54" s="30"/>
      <c r="AQ54" s="22"/>
      <c r="AR54" s="30"/>
      <c r="AS54" s="2"/>
      <c r="AT54" s="15"/>
      <c r="AU54" s="15"/>
      <c r="AV54" s="15"/>
      <c r="AW54" s="15"/>
      <c r="AX54" s="15"/>
      <c r="AY54" s="15"/>
      <c r="AZ54" s="15"/>
      <c r="BA54" s="15"/>
      <c r="BB54" s="15"/>
      <c r="BC54" s="15"/>
      <c r="BD54" s="15"/>
    </row>
    <row r="55" spans="1:56" ht="25.5" x14ac:dyDescent="0.2">
      <c r="A55" s="97">
        <f t="shared" si="5"/>
        <v>37</v>
      </c>
      <c r="B55" s="91" t="s">
        <v>386</v>
      </c>
      <c r="C55" s="2" t="s">
        <v>385</v>
      </c>
      <c r="D55" s="2" t="s">
        <v>165</v>
      </c>
      <c r="E55" s="2" t="s">
        <v>48</v>
      </c>
      <c r="F55" s="2" t="s">
        <v>394</v>
      </c>
      <c r="G55" s="1" t="s">
        <v>383</v>
      </c>
      <c r="H55" s="7" t="s">
        <v>393</v>
      </c>
      <c r="I55" s="15" t="s">
        <v>392</v>
      </c>
      <c r="J55" s="15" t="s">
        <v>391</v>
      </c>
      <c r="K55" s="3">
        <v>43138</v>
      </c>
      <c r="L55" s="34">
        <v>5274.8</v>
      </c>
      <c r="M55" s="1" t="s">
        <v>379</v>
      </c>
      <c r="N55" s="3">
        <v>43138</v>
      </c>
      <c r="O55" s="3">
        <v>43464</v>
      </c>
      <c r="P55" s="2" t="s">
        <v>42</v>
      </c>
      <c r="Q55" s="4" t="s">
        <v>39</v>
      </c>
      <c r="R55" s="6">
        <v>0</v>
      </c>
      <c r="S55" s="6">
        <v>0</v>
      </c>
      <c r="T55" s="2" t="s">
        <v>68</v>
      </c>
      <c r="U55" s="2" t="s">
        <v>39</v>
      </c>
      <c r="V55" s="2" t="s">
        <v>39</v>
      </c>
      <c r="W55" s="2" t="s">
        <v>39</v>
      </c>
      <c r="X55" s="2" t="s">
        <v>39</v>
      </c>
      <c r="Y55" s="3" t="s">
        <v>39</v>
      </c>
      <c r="Z55" s="3" t="s">
        <v>39</v>
      </c>
      <c r="AA55" s="19">
        <v>0</v>
      </c>
      <c r="AB55" s="19">
        <v>0</v>
      </c>
      <c r="AC55" s="6">
        <v>0</v>
      </c>
      <c r="AD55" s="6">
        <v>0</v>
      </c>
      <c r="AE55" s="27">
        <f t="shared" si="3"/>
        <v>5274.8</v>
      </c>
      <c r="AF55" s="6">
        <v>0</v>
      </c>
      <c r="AG55" s="6">
        <f>1337.05</f>
        <v>1337.05</v>
      </c>
      <c r="AH55" s="27">
        <f t="shared" si="4"/>
        <v>1337.05</v>
      </c>
      <c r="AI55" s="33"/>
      <c r="AJ55" s="1"/>
      <c r="AK55" s="22"/>
      <c r="AL55" s="1"/>
      <c r="AM55" s="22"/>
      <c r="AN55" s="28"/>
      <c r="AO55" s="29"/>
      <c r="AP55" s="30"/>
      <c r="AQ55" s="22"/>
      <c r="AR55" s="30"/>
      <c r="AS55" s="2"/>
      <c r="AT55" s="15"/>
      <c r="AU55" s="15"/>
      <c r="AV55" s="15"/>
      <c r="AW55" s="15"/>
      <c r="AX55" s="15"/>
      <c r="AY55" s="15"/>
      <c r="AZ55" s="15"/>
      <c r="BA55" s="15"/>
      <c r="BB55" s="15"/>
      <c r="BC55" s="15"/>
      <c r="BD55" s="15"/>
    </row>
    <row r="56" spans="1:56" ht="25.5" x14ac:dyDescent="0.2">
      <c r="A56" s="97">
        <f t="shared" si="5"/>
        <v>38</v>
      </c>
      <c r="B56" s="91" t="s">
        <v>386</v>
      </c>
      <c r="C56" s="2" t="s">
        <v>385</v>
      </c>
      <c r="D56" s="2" t="s">
        <v>165</v>
      </c>
      <c r="E56" s="2" t="s">
        <v>48</v>
      </c>
      <c r="F56" s="2" t="s">
        <v>390</v>
      </c>
      <c r="G56" s="1" t="s">
        <v>383</v>
      </c>
      <c r="H56" s="7" t="s">
        <v>389</v>
      </c>
      <c r="I56" s="15" t="s">
        <v>388</v>
      </c>
      <c r="J56" s="15" t="s">
        <v>387</v>
      </c>
      <c r="K56" s="3">
        <v>43138</v>
      </c>
      <c r="L56" s="34">
        <v>9438.9</v>
      </c>
      <c r="M56" s="1" t="s">
        <v>379</v>
      </c>
      <c r="N56" s="3">
        <v>43138</v>
      </c>
      <c r="O56" s="3">
        <v>43464</v>
      </c>
      <c r="P56" s="2" t="s">
        <v>42</v>
      </c>
      <c r="Q56" s="4" t="s">
        <v>39</v>
      </c>
      <c r="R56" s="6">
        <v>0</v>
      </c>
      <c r="S56" s="6">
        <v>0</v>
      </c>
      <c r="T56" s="2" t="s">
        <v>68</v>
      </c>
      <c r="U56" s="2" t="s">
        <v>39</v>
      </c>
      <c r="V56" s="2" t="s">
        <v>39</v>
      </c>
      <c r="W56" s="2" t="s">
        <v>39</v>
      </c>
      <c r="X56" s="2" t="s">
        <v>39</v>
      </c>
      <c r="Y56" s="3" t="s">
        <v>39</v>
      </c>
      <c r="Z56" s="3" t="s">
        <v>39</v>
      </c>
      <c r="AA56" s="19">
        <v>0</v>
      </c>
      <c r="AB56" s="19">
        <v>0</v>
      </c>
      <c r="AC56" s="6">
        <v>0</v>
      </c>
      <c r="AD56" s="6">
        <v>0</v>
      </c>
      <c r="AE56" s="27">
        <f t="shared" si="3"/>
        <v>9438.9</v>
      </c>
      <c r="AF56" s="6">
        <v>0</v>
      </c>
      <c r="AG56" s="6">
        <f>2402.25</f>
        <v>2402.25</v>
      </c>
      <c r="AH56" s="27">
        <f t="shared" si="4"/>
        <v>2402.25</v>
      </c>
      <c r="AI56" s="33"/>
      <c r="AJ56" s="1"/>
      <c r="AK56" s="22"/>
      <c r="AL56" s="1"/>
      <c r="AM56" s="22"/>
      <c r="AN56" s="28"/>
      <c r="AO56" s="29"/>
      <c r="AP56" s="30"/>
      <c r="AQ56" s="22"/>
      <c r="AR56" s="30"/>
      <c r="AS56" s="2"/>
      <c r="AT56" s="15"/>
      <c r="AU56" s="15"/>
      <c r="AV56" s="15"/>
      <c r="AW56" s="15"/>
      <c r="AX56" s="15"/>
      <c r="AY56" s="15"/>
      <c r="AZ56" s="15"/>
      <c r="BA56" s="15"/>
      <c r="BB56" s="15"/>
      <c r="BC56" s="15"/>
      <c r="BD56" s="15"/>
    </row>
    <row r="57" spans="1:56" ht="25.5" x14ac:dyDescent="0.2">
      <c r="A57" s="97">
        <f t="shared" si="5"/>
        <v>39</v>
      </c>
      <c r="B57" s="91" t="s">
        <v>386</v>
      </c>
      <c r="C57" s="2" t="s">
        <v>385</v>
      </c>
      <c r="D57" s="2" t="s">
        <v>165</v>
      </c>
      <c r="E57" s="2" t="s">
        <v>48</v>
      </c>
      <c r="F57" s="2" t="s">
        <v>384</v>
      </c>
      <c r="G57" s="1" t="s">
        <v>383</v>
      </c>
      <c r="H57" s="7" t="s">
        <v>382</v>
      </c>
      <c r="I57" s="2" t="s">
        <v>381</v>
      </c>
      <c r="J57" s="15" t="s">
        <v>380</v>
      </c>
      <c r="K57" s="3">
        <v>43138</v>
      </c>
      <c r="L57" s="34">
        <v>8831.17</v>
      </c>
      <c r="M57" s="1" t="s">
        <v>379</v>
      </c>
      <c r="N57" s="3">
        <v>43138</v>
      </c>
      <c r="O57" s="3">
        <v>43464</v>
      </c>
      <c r="P57" s="2" t="s">
        <v>42</v>
      </c>
      <c r="Q57" s="4" t="s">
        <v>39</v>
      </c>
      <c r="R57" s="6">
        <v>0</v>
      </c>
      <c r="S57" s="6">
        <v>0</v>
      </c>
      <c r="T57" s="2" t="s">
        <v>68</v>
      </c>
      <c r="U57" s="2" t="s">
        <v>39</v>
      </c>
      <c r="V57" s="2" t="s">
        <v>39</v>
      </c>
      <c r="W57" s="2" t="s">
        <v>39</v>
      </c>
      <c r="X57" s="2" t="s">
        <v>39</v>
      </c>
      <c r="Y57" s="3" t="s">
        <v>39</v>
      </c>
      <c r="Z57" s="3" t="s">
        <v>39</v>
      </c>
      <c r="AA57" s="19">
        <v>0</v>
      </c>
      <c r="AB57" s="19">
        <v>0</v>
      </c>
      <c r="AC57" s="6">
        <v>0</v>
      </c>
      <c r="AD57" s="6">
        <v>0</v>
      </c>
      <c r="AE57" s="27">
        <f t="shared" si="3"/>
        <v>8831.17</v>
      </c>
      <c r="AF57" s="6">
        <v>0</v>
      </c>
      <c r="AG57" s="6">
        <f>2256.56</f>
        <v>2256.56</v>
      </c>
      <c r="AH57" s="27">
        <f t="shared" si="4"/>
        <v>2256.56</v>
      </c>
      <c r="AI57" s="33"/>
      <c r="AJ57" s="1"/>
      <c r="AK57" s="22"/>
      <c r="AL57" s="1"/>
      <c r="AM57" s="22"/>
      <c r="AN57" s="28"/>
      <c r="AO57" s="29"/>
      <c r="AP57" s="30"/>
      <c r="AQ57" s="22"/>
      <c r="AR57" s="30"/>
      <c r="AS57" s="2"/>
      <c r="AT57" s="15"/>
      <c r="AU57" s="15"/>
      <c r="AV57" s="15"/>
      <c r="AW57" s="15"/>
      <c r="AX57" s="15"/>
      <c r="AY57" s="15"/>
      <c r="AZ57" s="15"/>
      <c r="BA57" s="15"/>
      <c r="BB57" s="15"/>
      <c r="BC57" s="15"/>
      <c r="BD57" s="15"/>
    </row>
    <row r="58" spans="1:56" ht="25.5" x14ac:dyDescent="0.2">
      <c r="A58" s="97">
        <f t="shared" si="5"/>
        <v>40</v>
      </c>
      <c r="B58" s="91" t="s">
        <v>378</v>
      </c>
      <c r="C58" s="2" t="s">
        <v>377</v>
      </c>
      <c r="D58" s="2" t="s">
        <v>165</v>
      </c>
      <c r="E58" s="2" t="s">
        <v>48</v>
      </c>
      <c r="F58" s="2" t="s">
        <v>376</v>
      </c>
      <c r="G58" s="1" t="s">
        <v>369</v>
      </c>
      <c r="H58" s="7" t="s">
        <v>375</v>
      </c>
      <c r="I58" s="15" t="s">
        <v>374</v>
      </c>
      <c r="J58" s="15" t="s">
        <v>373</v>
      </c>
      <c r="K58" s="3">
        <v>43166</v>
      </c>
      <c r="L58" s="34">
        <v>24810</v>
      </c>
      <c r="M58" s="1" t="s">
        <v>365</v>
      </c>
      <c r="N58" s="3">
        <v>43166</v>
      </c>
      <c r="O58" s="3">
        <v>43464</v>
      </c>
      <c r="P58" s="2" t="s">
        <v>42</v>
      </c>
      <c r="Q58" s="4" t="s">
        <v>39</v>
      </c>
      <c r="R58" s="6">
        <v>0</v>
      </c>
      <c r="S58" s="6">
        <v>0</v>
      </c>
      <c r="T58" s="1" t="s">
        <v>68</v>
      </c>
      <c r="U58" s="2" t="s">
        <v>39</v>
      </c>
      <c r="V58" s="2" t="s">
        <v>39</v>
      </c>
      <c r="W58" s="2" t="s">
        <v>39</v>
      </c>
      <c r="X58" s="2" t="s">
        <v>39</v>
      </c>
      <c r="Y58" s="3" t="s">
        <v>39</v>
      </c>
      <c r="Z58" s="3" t="s">
        <v>39</v>
      </c>
      <c r="AA58" s="19">
        <v>0</v>
      </c>
      <c r="AB58" s="19">
        <v>0</v>
      </c>
      <c r="AC58" s="6">
        <v>0</v>
      </c>
      <c r="AD58" s="6">
        <v>0</v>
      </c>
      <c r="AE58" s="27">
        <f t="shared" si="3"/>
        <v>24810</v>
      </c>
      <c r="AF58" s="6">
        <v>0</v>
      </c>
      <c r="AG58" s="6">
        <f>2529+2184</f>
        <v>4713</v>
      </c>
      <c r="AH58" s="27">
        <f t="shared" si="4"/>
        <v>4713</v>
      </c>
      <c r="AI58" s="33"/>
      <c r="AJ58" s="1"/>
      <c r="AK58" s="22"/>
      <c r="AL58" s="1"/>
      <c r="AM58" s="22"/>
      <c r="AN58" s="28"/>
      <c r="AO58" s="29"/>
      <c r="AP58" s="30"/>
      <c r="AQ58" s="22"/>
      <c r="AR58" s="30"/>
      <c r="AS58" s="2"/>
      <c r="AT58" s="15"/>
      <c r="AU58" s="15"/>
      <c r="AV58" s="15"/>
      <c r="AW58" s="15"/>
      <c r="AX58" s="15"/>
      <c r="AY58" s="15"/>
      <c r="AZ58" s="15"/>
      <c r="BA58" s="15"/>
      <c r="BB58" s="15"/>
      <c r="BC58" s="15"/>
      <c r="BD58" s="15"/>
    </row>
    <row r="59" spans="1:56" ht="25.5" x14ac:dyDescent="0.2">
      <c r="A59" s="97">
        <f t="shared" si="5"/>
        <v>41</v>
      </c>
      <c r="B59" s="91" t="s">
        <v>372</v>
      </c>
      <c r="C59" s="7" t="s">
        <v>371</v>
      </c>
      <c r="D59" s="2" t="s">
        <v>165</v>
      </c>
      <c r="E59" s="2" t="s">
        <v>48</v>
      </c>
      <c r="F59" s="2" t="s">
        <v>370</v>
      </c>
      <c r="G59" s="1" t="s">
        <v>369</v>
      </c>
      <c r="H59" s="7" t="s">
        <v>368</v>
      </c>
      <c r="I59" s="2" t="s">
        <v>367</v>
      </c>
      <c r="J59" s="15" t="s">
        <v>366</v>
      </c>
      <c r="K59" s="3">
        <v>43166</v>
      </c>
      <c r="L59" s="34">
        <v>374536</v>
      </c>
      <c r="M59" s="1" t="s">
        <v>365</v>
      </c>
      <c r="N59" s="3">
        <v>43166</v>
      </c>
      <c r="O59" s="3">
        <v>43464</v>
      </c>
      <c r="P59" s="2" t="s">
        <v>42</v>
      </c>
      <c r="Q59" s="4" t="s">
        <v>39</v>
      </c>
      <c r="R59" s="6">
        <v>0</v>
      </c>
      <c r="S59" s="6">
        <v>0</v>
      </c>
      <c r="T59" s="1" t="s">
        <v>68</v>
      </c>
      <c r="U59" s="2" t="s">
        <v>39</v>
      </c>
      <c r="V59" s="2" t="s">
        <v>39</v>
      </c>
      <c r="W59" s="2" t="s">
        <v>39</v>
      </c>
      <c r="X59" s="2" t="s">
        <v>39</v>
      </c>
      <c r="Y59" s="3" t="s">
        <v>39</v>
      </c>
      <c r="Z59" s="3" t="s">
        <v>39</v>
      </c>
      <c r="AA59" s="19">
        <v>0</v>
      </c>
      <c r="AB59" s="19">
        <v>0</v>
      </c>
      <c r="AC59" s="6">
        <v>0</v>
      </c>
      <c r="AD59" s="6">
        <v>0</v>
      </c>
      <c r="AE59" s="27">
        <f t="shared" si="3"/>
        <v>374536</v>
      </c>
      <c r="AF59" s="6">
        <v>0</v>
      </c>
      <c r="AG59" s="6">
        <f>71538</f>
        <v>71538</v>
      </c>
      <c r="AH59" s="27">
        <f t="shared" si="4"/>
        <v>71538</v>
      </c>
      <c r="AI59" s="33"/>
      <c r="AJ59" s="1"/>
      <c r="AK59" s="22"/>
      <c r="AL59" s="1"/>
      <c r="AM59" s="22"/>
      <c r="AN59" s="28"/>
      <c r="AO59" s="29"/>
      <c r="AP59" s="30"/>
      <c r="AQ59" s="22"/>
      <c r="AR59" s="30"/>
      <c r="AS59" s="2"/>
      <c r="AT59" s="15"/>
      <c r="AU59" s="15"/>
      <c r="AV59" s="15"/>
      <c r="AW59" s="15"/>
      <c r="AX59" s="15"/>
      <c r="AY59" s="15"/>
      <c r="AZ59" s="15"/>
      <c r="BA59" s="15"/>
      <c r="BB59" s="15"/>
      <c r="BC59" s="15"/>
      <c r="BD59" s="15"/>
    </row>
    <row r="60" spans="1:56" ht="38.25" x14ac:dyDescent="0.2">
      <c r="A60" s="97">
        <f t="shared" si="5"/>
        <v>42</v>
      </c>
      <c r="B60" s="91" t="s">
        <v>364</v>
      </c>
      <c r="C60" s="7" t="s">
        <v>363</v>
      </c>
      <c r="D60" s="2" t="s">
        <v>362</v>
      </c>
      <c r="E60" s="2" t="s">
        <v>361</v>
      </c>
      <c r="F60" s="2" t="s">
        <v>360</v>
      </c>
      <c r="G60" s="1" t="s">
        <v>359</v>
      </c>
      <c r="H60" s="7" t="s">
        <v>358</v>
      </c>
      <c r="I60" s="2" t="s">
        <v>357</v>
      </c>
      <c r="J60" s="15" t="s">
        <v>356</v>
      </c>
      <c r="K60" s="3">
        <v>43104</v>
      </c>
      <c r="L60" s="34">
        <v>190000</v>
      </c>
      <c r="M60" s="1" t="s">
        <v>355</v>
      </c>
      <c r="N60" s="3">
        <v>43104</v>
      </c>
      <c r="O60" s="3">
        <v>43373</v>
      </c>
      <c r="P60" s="2" t="s">
        <v>151</v>
      </c>
      <c r="Q60" s="8" t="s">
        <v>354</v>
      </c>
      <c r="R60" s="6">
        <v>189611.26</v>
      </c>
      <c r="S60" s="6">
        <v>388.74</v>
      </c>
      <c r="T60" s="2" t="s">
        <v>96</v>
      </c>
      <c r="U60" s="2" t="s">
        <v>39</v>
      </c>
      <c r="V60" s="2" t="s">
        <v>39</v>
      </c>
      <c r="W60" s="2" t="s">
        <v>39</v>
      </c>
      <c r="X60" s="2" t="s">
        <v>39</v>
      </c>
      <c r="Y60" s="3" t="s">
        <v>39</v>
      </c>
      <c r="Z60" s="3" t="s">
        <v>39</v>
      </c>
      <c r="AA60" s="19">
        <v>0</v>
      </c>
      <c r="AB60" s="19">
        <v>0</v>
      </c>
      <c r="AC60" s="6">
        <v>0</v>
      </c>
      <c r="AD60" s="6">
        <v>0</v>
      </c>
      <c r="AE60" s="20">
        <f t="shared" si="3"/>
        <v>190000</v>
      </c>
      <c r="AF60" s="6">
        <v>0</v>
      </c>
      <c r="AG60" s="6">
        <v>190000</v>
      </c>
      <c r="AH60" s="27">
        <f t="shared" si="4"/>
        <v>190000</v>
      </c>
      <c r="AI60" s="33"/>
      <c r="AJ60" s="7"/>
      <c r="AK60" s="22"/>
      <c r="AL60" s="7"/>
      <c r="AM60" s="22"/>
      <c r="AN60" s="28"/>
      <c r="AO60" s="29"/>
      <c r="AP60" s="30"/>
      <c r="AQ60" s="22"/>
      <c r="AR60" s="30"/>
      <c r="AS60" s="2"/>
      <c r="AT60" s="15"/>
      <c r="AU60" s="15"/>
      <c r="AV60" s="15"/>
      <c r="AW60" s="15"/>
      <c r="AX60" s="15"/>
      <c r="AY60" s="15"/>
      <c r="AZ60" s="15"/>
      <c r="BA60" s="15"/>
      <c r="BB60" s="15"/>
      <c r="BC60" s="15"/>
      <c r="BD60" s="15"/>
    </row>
    <row r="61" spans="1:56" ht="25.5" x14ac:dyDescent="0.2">
      <c r="A61" s="97">
        <f t="shared" si="5"/>
        <v>43</v>
      </c>
      <c r="B61" s="91" t="s">
        <v>342</v>
      </c>
      <c r="C61" s="2"/>
      <c r="D61" s="2" t="s">
        <v>342</v>
      </c>
      <c r="E61" s="2" t="s">
        <v>48</v>
      </c>
      <c r="F61" s="2" t="s">
        <v>342</v>
      </c>
      <c r="G61" s="2"/>
      <c r="H61" s="2" t="s">
        <v>342</v>
      </c>
      <c r="I61" s="2" t="s">
        <v>342</v>
      </c>
      <c r="J61" s="2" t="s">
        <v>342</v>
      </c>
      <c r="K61" s="2" t="s">
        <v>39</v>
      </c>
      <c r="L61" s="34">
        <v>0</v>
      </c>
      <c r="M61" s="2" t="s">
        <v>39</v>
      </c>
      <c r="N61" s="2" t="s">
        <v>39</v>
      </c>
      <c r="O61" s="2" t="s">
        <v>39</v>
      </c>
      <c r="P61" s="2" t="s">
        <v>39</v>
      </c>
      <c r="Q61" s="9" t="s">
        <v>39</v>
      </c>
      <c r="R61" s="9" t="s">
        <v>39</v>
      </c>
      <c r="S61" s="9" t="s">
        <v>39</v>
      </c>
      <c r="T61" s="2" t="s">
        <v>39</v>
      </c>
      <c r="U61" s="2" t="s">
        <v>39</v>
      </c>
      <c r="V61" s="2" t="s">
        <v>39</v>
      </c>
      <c r="W61" s="2" t="s">
        <v>39</v>
      </c>
      <c r="X61" s="2" t="s">
        <v>39</v>
      </c>
      <c r="Y61" s="3" t="s">
        <v>39</v>
      </c>
      <c r="Z61" s="3" t="s">
        <v>39</v>
      </c>
      <c r="AA61" s="19">
        <v>0</v>
      </c>
      <c r="AB61" s="19">
        <v>0</v>
      </c>
      <c r="AC61" s="6">
        <v>0</v>
      </c>
      <c r="AD61" s="6">
        <v>0</v>
      </c>
      <c r="AE61" s="20">
        <f t="shared" si="3"/>
        <v>0</v>
      </c>
      <c r="AF61" s="6">
        <v>0</v>
      </c>
      <c r="AG61" s="6">
        <v>0</v>
      </c>
      <c r="AH61" s="27">
        <f t="shared" si="4"/>
        <v>0</v>
      </c>
      <c r="AI61" s="2"/>
      <c r="AJ61" s="2"/>
      <c r="AK61" s="2"/>
      <c r="AL61" s="2"/>
      <c r="AM61" s="2"/>
      <c r="AN61" s="2"/>
      <c r="AO61" s="2"/>
      <c r="AP61" s="2"/>
      <c r="AQ61" s="2"/>
      <c r="AR61" s="2"/>
      <c r="AS61" s="2"/>
      <c r="AT61" s="2"/>
      <c r="AU61" s="2"/>
      <c r="AV61" s="2"/>
      <c r="AW61" s="2"/>
      <c r="AX61" s="2"/>
      <c r="AY61" s="2"/>
      <c r="AZ61" s="2"/>
      <c r="BA61" s="2"/>
      <c r="BB61" s="2"/>
      <c r="BC61" s="2"/>
      <c r="BD61" s="2"/>
    </row>
    <row r="62" spans="1:56" ht="38.25" x14ac:dyDescent="0.2">
      <c r="A62" s="97">
        <f t="shared" si="5"/>
        <v>44</v>
      </c>
      <c r="B62" s="91" t="s">
        <v>353</v>
      </c>
      <c r="C62" s="7" t="s">
        <v>352</v>
      </c>
      <c r="D62" s="2" t="s">
        <v>156</v>
      </c>
      <c r="E62" s="2" t="s">
        <v>48</v>
      </c>
      <c r="F62" s="2" t="s">
        <v>351</v>
      </c>
      <c r="G62" s="1" t="s">
        <v>350</v>
      </c>
      <c r="H62" s="7" t="s">
        <v>349</v>
      </c>
      <c r="I62" s="2" t="s">
        <v>348</v>
      </c>
      <c r="J62" s="15" t="s">
        <v>347</v>
      </c>
      <c r="K62" s="3">
        <v>43161</v>
      </c>
      <c r="L62" s="34">
        <v>13707</v>
      </c>
      <c r="M62" s="1" t="s">
        <v>346</v>
      </c>
      <c r="N62" s="3">
        <v>43161</v>
      </c>
      <c r="O62" s="3">
        <v>43465</v>
      </c>
      <c r="P62" s="2" t="s">
        <v>42</v>
      </c>
      <c r="Q62" s="4" t="s">
        <v>39</v>
      </c>
      <c r="R62" s="27">
        <v>0</v>
      </c>
      <c r="S62" s="27">
        <v>0</v>
      </c>
      <c r="T62" s="2" t="s">
        <v>81</v>
      </c>
      <c r="U62" s="2" t="s">
        <v>39</v>
      </c>
      <c r="V62" s="2" t="s">
        <v>39</v>
      </c>
      <c r="W62" s="2" t="s">
        <v>39</v>
      </c>
      <c r="X62" s="2" t="s">
        <v>39</v>
      </c>
      <c r="Y62" s="3" t="s">
        <v>39</v>
      </c>
      <c r="Z62" s="3" t="s">
        <v>39</v>
      </c>
      <c r="AA62" s="19">
        <v>0</v>
      </c>
      <c r="AB62" s="19">
        <v>0</v>
      </c>
      <c r="AC62" s="6">
        <v>0</v>
      </c>
      <c r="AD62" s="6">
        <v>0</v>
      </c>
      <c r="AE62" s="20">
        <f t="shared" si="3"/>
        <v>13707</v>
      </c>
      <c r="AF62" s="6">
        <v>0</v>
      </c>
      <c r="AG62" s="6">
        <f>6216</f>
        <v>6216</v>
      </c>
      <c r="AH62" s="27">
        <f t="shared" si="4"/>
        <v>6216</v>
      </c>
      <c r="AI62" s="7" t="s">
        <v>345</v>
      </c>
      <c r="AJ62" s="1" t="s">
        <v>343</v>
      </c>
      <c r="AK62" s="22" t="s">
        <v>344</v>
      </c>
      <c r="AL62" s="1" t="s">
        <v>343</v>
      </c>
      <c r="AM62" s="7"/>
      <c r="AN62" s="28"/>
      <c r="AO62" s="29"/>
      <c r="AP62" s="30"/>
      <c r="AQ62" s="22"/>
      <c r="AR62" s="30"/>
      <c r="AS62" s="2"/>
      <c r="AT62" s="15"/>
      <c r="AU62" s="15"/>
      <c r="AV62" s="15"/>
      <c r="AW62" s="15"/>
      <c r="AX62" s="15"/>
      <c r="AY62" s="15"/>
      <c r="AZ62" s="15"/>
      <c r="BA62" s="15"/>
      <c r="BB62" s="15"/>
      <c r="BC62" s="15"/>
      <c r="BD62" s="15"/>
    </row>
    <row r="63" spans="1:56" ht="25.5" x14ac:dyDescent="0.2">
      <c r="A63" s="97">
        <f t="shared" si="5"/>
        <v>45</v>
      </c>
      <c r="B63" s="91" t="s">
        <v>342</v>
      </c>
      <c r="C63" s="2"/>
      <c r="D63" s="2" t="s">
        <v>342</v>
      </c>
      <c r="E63" s="2" t="s">
        <v>48</v>
      </c>
      <c r="F63" s="2" t="s">
        <v>342</v>
      </c>
      <c r="G63" s="2"/>
      <c r="H63" s="2" t="s">
        <v>342</v>
      </c>
      <c r="I63" s="2" t="s">
        <v>342</v>
      </c>
      <c r="J63" s="2" t="s">
        <v>342</v>
      </c>
      <c r="K63" s="2" t="s">
        <v>342</v>
      </c>
      <c r="L63" s="34">
        <v>0</v>
      </c>
      <c r="M63" s="1" t="s">
        <v>39</v>
      </c>
      <c r="N63" s="3" t="s">
        <v>39</v>
      </c>
      <c r="O63" s="3" t="s">
        <v>39</v>
      </c>
      <c r="P63" s="2" t="s">
        <v>39</v>
      </c>
      <c r="Q63" s="4" t="s">
        <v>39</v>
      </c>
      <c r="R63" s="27">
        <v>0</v>
      </c>
      <c r="S63" s="27">
        <v>0</v>
      </c>
      <c r="T63" s="2" t="s">
        <v>39</v>
      </c>
      <c r="U63" s="2" t="s">
        <v>39</v>
      </c>
      <c r="V63" s="2" t="s">
        <v>39</v>
      </c>
      <c r="W63" s="2" t="s">
        <v>39</v>
      </c>
      <c r="X63" s="2" t="s">
        <v>39</v>
      </c>
      <c r="Y63" s="3" t="s">
        <v>39</v>
      </c>
      <c r="Z63" s="3" t="s">
        <v>39</v>
      </c>
      <c r="AA63" s="19">
        <v>0</v>
      </c>
      <c r="AB63" s="19">
        <v>0</v>
      </c>
      <c r="AC63" s="6">
        <v>0</v>
      </c>
      <c r="AD63" s="6">
        <v>0</v>
      </c>
      <c r="AE63" s="20">
        <f t="shared" si="3"/>
        <v>0</v>
      </c>
      <c r="AF63" s="6">
        <v>0</v>
      </c>
      <c r="AG63" s="6">
        <v>0</v>
      </c>
      <c r="AH63" s="27">
        <f t="shared" si="4"/>
        <v>0</v>
      </c>
      <c r="AJ63" s="7"/>
      <c r="AK63" s="7"/>
      <c r="AL63" s="7"/>
      <c r="AM63" s="7"/>
      <c r="AN63" s="28"/>
      <c r="AO63" s="29"/>
      <c r="AP63" s="30"/>
      <c r="AQ63" s="22"/>
      <c r="AR63" s="30"/>
      <c r="AS63" s="2"/>
      <c r="AT63" s="15"/>
      <c r="AU63" s="15"/>
      <c r="AV63" s="15"/>
      <c r="AW63" s="15"/>
      <c r="AX63" s="15"/>
      <c r="AY63" s="15"/>
      <c r="AZ63" s="15"/>
      <c r="BA63" s="15"/>
      <c r="BB63" s="15"/>
      <c r="BC63" s="15"/>
      <c r="BD63" s="15"/>
    </row>
    <row r="64" spans="1:56" ht="51" x14ac:dyDescent="0.2">
      <c r="A64" s="97">
        <f t="shared" si="5"/>
        <v>46</v>
      </c>
      <c r="B64" s="91" t="s">
        <v>341</v>
      </c>
      <c r="C64" s="7" t="s">
        <v>340</v>
      </c>
      <c r="D64" s="2" t="s">
        <v>248</v>
      </c>
      <c r="E64" s="2" t="s">
        <v>48</v>
      </c>
      <c r="F64" s="2" t="s">
        <v>339</v>
      </c>
      <c r="G64" s="1" t="s">
        <v>324</v>
      </c>
      <c r="H64" s="7" t="s">
        <v>338</v>
      </c>
      <c r="I64" s="2" t="s">
        <v>337</v>
      </c>
      <c r="J64" s="15" t="s">
        <v>336</v>
      </c>
      <c r="K64" s="3">
        <v>43123</v>
      </c>
      <c r="L64" s="34">
        <v>650000</v>
      </c>
      <c r="M64" s="1" t="s">
        <v>335</v>
      </c>
      <c r="N64" s="3">
        <v>43123</v>
      </c>
      <c r="O64" s="3">
        <v>43465</v>
      </c>
      <c r="P64" s="2" t="s">
        <v>42</v>
      </c>
      <c r="Q64" s="4" t="s">
        <v>39</v>
      </c>
      <c r="R64" s="6">
        <v>0</v>
      </c>
      <c r="S64" s="6">
        <v>0</v>
      </c>
      <c r="T64" s="2" t="s">
        <v>68</v>
      </c>
      <c r="U64" s="2" t="s">
        <v>39</v>
      </c>
      <c r="V64" s="2" t="s">
        <v>39</v>
      </c>
      <c r="W64" s="2" t="s">
        <v>39</v>
      </c>
      <c r="X64" s="2" t="s">
        <v>39</v>
      </c>
      <c r="Y64" s="3" t="s">
        <v>39</v>
      </c>
      <c r="Z64" s="3" t="s">
        <v>39</v>
      </c>
      <c r="AA64" s="19">
        <v>0</v>
      </c>
      <c r="AB64" s="19">
        <v>0</v>
      </c>
      <c r="AC64" s="6">
        <v>0</v>
      </c>
      <c r="AD64" s="6">
        <v>0</v>
      </c>
      <c r="AE64" s="20">
        <f t="shared" si="3"/>
        <v>650000</v>
      </c>
      <c r="AF64" s="6">
        <v>0</v>
      </c>
      <c r="AG64" s="6">
        <f>20280+59800+29640</f>
        <v>109720</v>
      </c>
      <c r="AH64" s="27">
        <f t="shared" si="4"/>
        <v>109720</v>
      </c>
      <c r="AI64" s="7" t="s">
        <v>334</v>
      </c>
      <c r="AJ64" s="1" t="s">
        <v>332</v>
      </c>
      <c r="AK64" s="22" t="s">
        <v>333</v>
      </c>
      <c r="AL64" s="1" t="s">
        <v>332</v>
      </c>
      <c r="AM64" s="7"/>
      <c r="AN64" s="28"/>
      <c r="AO64" s="29"/>
      <c r="AP64" s="30"/>
      <c r="AQ64" s="22"/>
      <c r="AR64" s="30"/>
      <c r="AS64" s="2"/>
      <c r="AT64" s="15"/>
      <c r="AU64" s="15"/>
      <c r="AV64" s="15"/>
      <c r="AW64" s="15"/>
      <c r="AX64" s="15"/>
      <c r="AY64" s="15"/>
      <c r="AZ64" s="15"/>
      <c r="BA64" s="15"/>
      <c r="BB64" s="15"/>
      <c r="BC64" s="15"/>
      <c r="BD64" s="15"/>
    </row>
    <row r="65" spans="1:56" ht="25.5" x14ac:dyDescent="0.2">
      <c r="A65" s="97">
        <f t="shared" si="5"/>
        <v>47</v>
      </c>
      <c r="B65" s="91" t="s">
        <v>331</v>
      </c>
      <c r="C65" s="7" t="s">
        <v>330</v>
      </c>
      <c r="D65" s="2" t="s">
        <v>248</v>
      </c>
      <c r="E65" s="2" t="s">
        <v>48</v>
      </c>
      <c r="F65" s="2" t="s">
        <v>329</v>
      </c>
      <c r="G65" s="1" t="s">
        <v>328</v>
      </c>
      <c r="H65" s="7" t="s">
        <v>327</v>
      </c>
      <c r="I65" s="2" t="s">
        <v>326</v>
      </c>
      <c r="J65" s="15" t="s">
        <v>325</v>
      </c>
      <c r="K65" s="3">
        <v>43124</v>
      </c>
      <c r="L65" s="34">
        <v>89406</v>
      </c>
      <c r="M65" s="1" t="s">
        <v>324</v>
      </c>
      <c r="N65" s="3">
        <v>43124</v>
      </c>
      <c r="O65" s="3">
        <v>43464</v>
      </c>
      <c r="P65" s="2" t="s">
        <v>42</v>
      </c>
      <c r="Q65" s="4" t="s">
        <v>39</v>
      </c>
      <c r="R65" s="6">
        <v>0</v>
      </c>
      <c r="S65" s="6">
        <v>0</v>
      </c>
      <c r="T65" s="2" t="s">
        <v>103</v>
      </c>
      <c r="U65" s="2" t="s">
        <v>39</v>
      </c>
      <c r="V65" s="2" t="s">
        <v>39</v>
      </c>
      <c r="W65" s="2" t="s">
        <v>39</v>
      </c>
      <c r="X65" s="2" t="s">
        <v>39</v>
      </c>
      <c r="Y65" s="3" t="s">
        <v>39</v>
      </c>
      <c r="Z65" s="3" t="s">
        <v>39</v>
      </c>
      <c r="AA65" s="19">
        <v>0</v>
      </c>
      <c r="AB65" s="19">
        <v>0</v>
      </c>
      <c r="AC65" s="6">
        <v>0</v>
      </c>
      <c r="AD65" s="6">
        <v>0</v>
      </c>
      <c r="AE65" s="20">
        <f t="shared" si="3"/>
        <v>89406</v>
      </c>
      <c r="AF65" s="6">
        <v>0</v>
      </c>
      <c r="AG65" s="6">
        <f>10527+9129.87</f>
        <v>19656.870000000003</v>
      </c>
      <c r="AH65" s="27">
        <f t="shared" si="4"/>
        <v>19656.870000000003</v>
      </c>
      <c r="AI65" s="7" t="s">
        <v>323</v>
      </c>
      <c r="AJ65" s="1"/>
      <c r="AK65" s="22" t="s">
        <v>322</v>
      </c>
      <c r="AL65" s="22"/>
      <c r="AM65" s="7"/>
      <c r="AN65" s="28"/>
      <c r="AO65" s="29"/>
      <c r="AP65" s="30"/>
      <c r="AQ65" s="22"/>
      <c r="AR65" s="30"/>
      <c r="AS65" s="2"/>
      <c r="AT65" s="15"/>
      <c r="AU65" s="15"/>
      <c r="AV65" s="15"/>
      <c r="AW65" s="15"/>
      <c r="AX65" s="15"/>
      <c r="AY65" s="15"/>
      <c r="AZ65" s="15"/>
      <c r="BA65" s="15"/>
      <c r="BB65" s="15"/>
      <c r="BC65" s="15"/>
      <c r="BD65" s="15"/>
    </row>
    <row r="66" spans="1:56" ht="25.5" x14ac:dyDescent="0.2">
      <c r="A66" s="97">
        <f t="shared" si="5"/>
        <v>48</v>
      </c>
      <c r="B66" s="91" t="s">
        <v>321</v>
      </c>
      <c r="C66" s="7" t="s">
        <v>320</v>
      </c>
      <c r="D66" s="2" t="s">
        <v>248</v>
      </c>
      <c r="E66" s="2" t="s">
        <v>48</v>
      </c>
      <c r="F66" s="2" t="s">
        <v>319</v>
      </c>
      <c r="G66" s="1" t="s">
        <v>318</v>
      </c>
      <c r="H66" s="7" t="s">
        <v>317</v>
      </c>
      <c r="I66" s="2" t="s">
        <v>316</v>
      </c>
      <c r="J66" s="15" t="s">
        <v>315</v>
      </c>
      <c r="K66" s="3">
        <v>43132</v>
      </c>
      <c r="L66" s="34">
        <v>685000</v>
      </c>
      <c r="M66" s="1" t="s">
        <v>314</v>
      </c>
      <c r="N66" s="3">
        <v>43132</v>
      </c>
      <c r="O66" s="3">
        <v>43464</v>
      </c>
      <c r="P66" s="2" t="s">
        <v>42</v>
      </c>
      <c r="Q66" s="4" t="s">
        <v>39</v>
      </c>
      <c r="R66" s="6">
        <v>0</v>
      </c>
      <c r="S66" s="6">
        <v>0</v>
      </c>
      <c r="T66" s="2" t="s">
        <v>68</v>
      </c>
      <c r="U66" s="2" t="s">
        <v>39</v>
      </c>
      <c r="V66" s="2" t="s">
        <v>39</v>
      </c>
      <c r="W66" s="2" t="s">
        <v>39</v>
      </c>
      <c r="X66" s="2" t="s">
        <v>39</v>
      </c>
      <c r="Y66" s="3" t="s">
        <v>39</v>
      </c>
      <c r="Z66" s="3" t="s">
        <v>39</v>
      </c>
      <c r="AA66" s="19">
        <v>0</v>
      </c>
      <c r="AB66" s="19">
        <v>0</v>
      </c>
      <c r="AC66" s="6">
        <v>0</v>
      </c>
      <c r="AD66" s="6">
        <v>0</v>
      </c>
      <c r="AE66" s="20">
        <f t="shared" si="3"/>
        <v>685000</v>
      </c>
      <c r="AF66" s="6">
        <v>0</v>
      </c>
      <c r="AG66" s="6">
        <v>0</v>
      </c>
      <c r="AH66" s="27">
        <f t="shared" si="4"/>
        <v>0</v>
      </c>
      <c r="AI66" s="33"/>
      <c r="AJ66" s="7"/>
      <c r="AK66" s="22"/>
      <c r="AL66" s="7"/>
      <c r="AM66" s="22"/>
      <c r="AN66" s="28"/>
      <c r="AO66" s="29"/>
      <c r="AP66" s="30"/>
      <c r="AQ66" s="22"/>
      <c r="AR66" s="30"/>
      <c r="AS66" s="2"/>
      <c r="AT66" s="15"/>
      <c r="AU66" s="15"/>
      <c r="AV66" s="15"/>
      <c r="AW66" s="15"/>
      <c r="AX66" s="15"/>
      <c r="AY66" s="15"/>
      <c r="AZ66" s="15"/>
      <c r="BA66" s="15"/>
      <c r="BB66" s="15"/>
      <c r="BC66" s="15"/>
      <c r="BD66" s="15"/>
    </row>
    <row r="67" spans="1:56" ht="51" x14ac:dyDescent="0.2">
      <c r="A67" s="97">
        <f t="shared" si="5"/>
        <v>49</v>
      </c>
      <c r="B67" s="91" t="s">
        <v>313</v>
      </c>
      <c r="C67" s="7" t="s">
        <v>294</v>
      </c>
      <c r="D67" s="2" t="s">
        <v>165</v>
      </c>
      <c r="E67" s="2" t="s">
        <v>48</v>
      </c>
      <c r="F67" s="2" t="s">
        <v>312</v>
      </c>
      <c r="G67" s="1" t="s">
        <v>311</v>
      </c>
      <c r="H67" s="7" t="s">
        <v>310</v>
      </c>
      <c r="I67" s="2" t="s">
        <v>309</v>
      </c>
      <c r="J67" s="15" t="s">
        <v>308</v>
      </c>
      <c r="K67" s="3">
        <v>43150</v>
      </c>
      <c r="L67" s="34">
        <v>127500</v>
      </c>
      <c r="M67" s="1" t="s">
        <v>262</v>
      </c>
      <c r="N67" s="3">
        <v>43150</v>
      </c>
      <c r="O67" s="3">
        <v>43464</v>
      </c>
      <c r="P67" s="2" t="s">
        <v>42</v>
      </c>
      <c r="Q67" s="4" t="s">
        <v>39</v>
      </c>
      <c r="R67" s="6">
        <v>0</v>
      </c>
      <c r="S67" s="6">
        <v>0</v>
      </c>
      <c r="T67" s="2" t="s">
        <v>68</v>
      </c>
      <c r="U67" s="2" t="s">
        <v>39</v>
      </c>
      <c r="V67" s="2" t="s">
        <v>39</v>
      </c>
      <c r="W67" s="2" t="s">
        <v>39</v>
      </c>
      <c r="X67" s="2" t="s">
        <v>39</v>
      </c>
      <c r="Y67" s="3" t="s">
        <v>39</v>
      </c>
      <c r="Z67" s="3" t="s">
        <v>39</v>
      </c>
      <c r="AA67" s="19">
        <v>0</v>
      </c>
      <c r="AB67" s="19">
        <v>0</v>
      </c>
      <c r="AC67" s="6">
        <v>0</v>
      </c>
      <c r="AD67" s="6">
        <v>0</v>
      </c>
      <c r="AE67" s="20">
        <f t="shared" si="3"/>
        <v>127500</v>
      </c>
      <c r="AF67" s="6">
        <v>0</v>
      </c>
      <c r="AG67" s="6">
        <v>4013.97</v>
      </c>
      <c r="AH67" s="27">
        <f t="shared" si="4"/>
        <v>4013.97</v>
      </c>
      <c r="AI67" s="33"/>
      <c r="AJ67" s="7"/>
      <c r="AK67" s="22"/>
      <c r="AL67" s="7"/>
      <c r="AM67" s="22"/>
      <c r="AN67" s="28"/>
      <c r="AO67" s="29"/>
      <c r="AP67" s="30"/>
      <c r="AQ67" s="22"/>
      <c r="AR67" s="30"/>
      <c r="AS67" s="2"/>
      <c r="AT67" s="15"/>
      <c r="AU67" s="15"/>
      <c r="AV67" s="15"/>
      <c r="AW67" s="15"/>
      <c r="AX67" s="15"/>
      <c r="AY67" s="15"/>
      <c r="AZ67" s="15"/>
      <c r="BA67" s="15"/>
      <c r="BB67" s="15"/>
      <c r="BC67" s="15"/>
      <c r="BD67" s="15"/>
    </row>
    <row r="68" spans="1:56" ht="51" x14ac:dyDescent="0.2">
      <c r="A68" s="97">
        <f t="shared" si="5"/>
        <v>50</v>
      </c>
      <c r="B68" s="91" t="s">
        <v>295</v>
      </c>
      <c r="C68" s="7" t="s">
        <v>294</v>
      </c>
      <c r="D68" s="2" t="s">
        <v>248</v>
      </c>
      <c r="E68" s="2" t="s">
        <v>48</v>
      </c>
      <c r="F68" s="2" t="s">
        <v>307</v>
      </c>
      <c r="G68" s="1" t="s">
        <v>292</v>
      </c>
      <c r="H68" s="7" t="s">
        <v>306</v>
      </c>
      <c r="I68" s="2" t="s">
        <v>305</v>
      </c>
      <c r="J68" s="15" t="s">
        <v>304</v>
      </c>
      <c r="K68" s="3">
        <v>43150</v>
      </c>
      <c r="L68" s="34">
        <v>853700</v>
      </c>
      <c r="N68" s="3">
        <v>43150</v>
      </c>
      <c r="O68" s="3">
        <v>43464</v>
      </c>
      <c r="P68" s="2" t="s">
        <v>42</v>
      </c>
      <c r="Q68" s="4" t="s">
        <v>39</v>
      </c>
      <c r="R68" s="6">
        <v>0</v>
      </c>
      <c r="S68" s="6">
        <v>0</v>
      </c>
      <c r="T68" s="2" t="s">
        <v>68</v>
      </c>
      <c r="U68" s="2" t="s">
        <v>39</v>
      </c>
      <c r="V68" s="2" t="s">
        <v>39</v>
      </c>
      <c r="W68" s="2" t="s">
        <v>39</v>
      </c>
      <c r="X68" s="2" t="s">
        <v>39</v>
      </c>
      <c r="Y68" s="3" t="s">
        <v>39</v>
      </c>
      <c r="Z68" s="3" t="s">
        <v>39</v>
      </c>
      <c r="AA68" s="19">
        <v>0</v>
      </c>
      <c r="AB68" s="19">
        <v>0</v>
      </c>
      <c r="AC68" s="6">
        <v>0</v>
      </c>
      <c r="AD68" s="6">
        <v>0</v>
      </c>
      <c r="AE68" s="20">
        <f t="shared" si="3"/>
        <v>853700</v>
      </c>
      <c r="AF68" s="6">
        <v>0</v>
      </c>
      <c r="AG68" s="6">
        <v>0</v>
      </c>
      <c r="AH68" s="27">
        <f t="shared" si="4"/>
        <v>0</v>
      </c>
      <c r="AI68" s="33"/>
      <c r="AJ68" s="7"/>
      <c r="AK68" s="22"/>
      <c r="AL68" s="7"/>
      <c r="AM68" s="22"/>
      <c r="AN68" s="28"/>
      <c r="AO68" s="29"/>
      <c r="AP68" s="30"/>
      <c r="AQ68" s="22"/>
      <c r="AR68" s="30"/>
      <c r="AS68" s="2"/>
      <c r="AT68" s="15"/>
      <c r="AU68" s="15"/>
      <c r="AV68" s="15"/>
      <c r="AW68" s="15"/>
      <c r="AX68" s="15"/>
      <c r="AY68" s="15"/>
      <c r="AZ68" s="15"/>
      <c r="BA68" s="15"/>
      <c r="BB68" s="15"/>
      <c r="BC68" s="15"/>
      <c r="BD68" s="15"/>
    </row>
    <row r="69" spans="1:56" ht="51" x14ac:dyDescent="0.2">
      <c r="A69" s="97">
        <f t="shared" si="5"/>
        <v>51</v>
      </c>
      <c r="B69" s="91" t="s">
        <v>295</v>
      </c>
      <c r="C69" s="7" t="s">
        <v>294</v>
      </c>
      <c r="D69" s="2" t="s">
        <v>248</v>
      </c>
      <c r="E69" s="2" t="s">
        <v>48</v>
      </c>
      <c r="F69" s="2" t="s">
        <v>303</v>
      </c>
      <c r="G69" s="1" t="s">
        <v>292</v>
      </c>
      <c r="H69" s="7" t="s">
        <v>302</v>
      </c>
      <c r="I69" s="2" t="s">
        <v>301</v>
      </c>
      <c r="J69" s="15" t="s">
        <v>300</v>
      </c>
      <c r="K69" s="3">
        <v>43150</v>
      </c>
      <c r="L69" s="34">
        <v>940600</v>
      </c>
      <c r="M69" s="1" t="s">
        <v>288</v>
      </c>
      <c r="N69" s="3">
        <v>43150</v>
      </c>
      <c r="O69" s="3">
        <v>43464</v>
      </c>
      <c r="P69" s="2" t="s">
        <v>42</v>
      </c>
      <c r="Q69" s="4" t="s">
        <v>39</v>
      </c>
      <c r="R69" s="6">
        <v>0</v>
      </c>
      <c r="S69" s="6">
        <v>0</v>
      </c>
      <c r="T69" s="2" t="s">
        <v>68</v>
      </c>
      <c r="U69" s="2" t="s">
        <v>39</v>
      </c>
      <c r="V69" s="2" t="s">
        <v>39</v>
      </c>
      <c r="W69" s="2" t="s">
        <v>39</v>
      </c>
      <c r="X69" s="2" t="s">
        <v>39</v>
      </c>
      <c r="Y69" s="3" t="s">
        <v>39</v>
      </c>
      <c r="Z69" s="3" t="s">
        <v>39</v>
      </c>
      <c r="AA69" s="19">
        <v>0</v>
      </c>
      <c r="AB69" s="19">
        <v>0</v>
      </c>
      <c r="AC69" s="6">
        <v>0</v>
      </c>
      <c r="AD69" s="6">
        <v>0</v>
      </c>
      <c r="AE69" s="20">
        <f t="shared" si="3"/>
        <v>940600</v>
      </c>
      <c r="AF69" s="6">
        <v>0</v>
      </c>
      <c r="AG69" s="6">
        <f>21300.14</f>
        <v>21300.14</v>
      </c>
      <c r="AH69" s="27">
        <f t="shared" si="4"/>
        <v>21300.14</v>
      </c>
      <c r="AI69" s="33"/>
      <c r="AJ69" s="7"/>
      <c r="AK69" s="22"/>
      <c r="AL69" s="7"/>
      <c r="AM69" s="22"/>
      <c r="AN69" s="28"/>
      <c r="AO69" s="29"/>
      <c r="AP69" s="30"/>
      <c r="AQ69" s="22"/>
      <c r="AR69" s="30"/>
      <c r="AS69" s="2"/>
      <c r="AT69" s="15"/>
      <c r="AU69" s="15"/>
      <c r="AV69" s="15"/>
      <c r="AW69" s="15"/>
      <c r="AX69" s="15"/>
      <c r="AY69" s="15"/>
      <c r="AZ69" s="15"/>
      <c r="BA69" s="15"/>
      <c r="BB69" s="15"/>
      <c r="BC69" s="15"/>
      <c r="BD69" s="15"/>
    </row>
    <row r="70" spans="1:56" ht="51" x14ac:dyDescent="0.2">
      <c r="A70" s="97">
        <f t="shared" si="5"/>
        <v>52</v>
      </c>
      <c r="B70" s="91" t="s">
        <v>295</v>
      </c>
      <c r="C70" s="7" t="s">
        <v>294</v>
      </c>
      <c r="D70" s="2" t="s">
        <v>248</v>
      </c>
      <c r="E70" s="2" t="s">
        <v>48</v>
      </c>
      <c r="F70" s="2" t="s">
        <v>299</v>
      </c>
      <c r="G70" s="1" t="s">
        <v>292</v>
      </c>
      <c r="H70" s="7" t="s">
        <v>298</v>
      </c>
      <c r="I70" s="2" t="s">
        <v>297</v>
      </c>
      <c r="J70" s="15" t="s">
        <v>296</v>
      </c>
      <c r="K70" s="3">
        <v>43150</v>
      </c>
      <c r="L70" s="34">
        <v>611499.30000000005</v>
      </c>
      <c r="M70" s="1" t="s">
        <v>288</v>
      </c>
      <c r="N70" s="3">
        <v>43150</v>
      </c>
      <c r="O70" s="3">
        <v>43464</v>
      </c>
      <c r="P70" s="2" t="s">
        <v>42</v>
      </c>
      <c r="Q70" s="4" t="s">
        <v>39</v>
      </c>
      <c r="R70" s="6">
        <v>0</v>
      </c>
      <c r="S70" s="6">
        <v>0</v>
      </c>
      <c r="T70" s="2" t="s">
        <v>68</v>
      </c>
      <c r="U70" s="2" t="s">
        <v>39</v>
      </c>
      <c r="V70" s="2" t="s">
        <v>39</v>
      </c>
      <c r="W70" s="2" t="s">
        <v>39</v>
      </c>
      <c r="X70" s="2" t="s">
        <v>39</v>
      </c>
      <c r="Y70" s="3" t="s">
        <v>39</v>
      </c>
      <c r="Z70" s="3" t="s">
        <v>39</v>
      </c>
      <c r="AA70" s="19">
        <v>0</v>
      </c>
      <c r="AB70" s="19">
        <v>0</v>
      </c>
      <c r="AC70" s="6">
        <v>0</v>
      </c>
      <c r="AD70" s="6">
        <v>0</v>
      </c>
      <c r="AE70" s="20">
        <f t="shared" si="3"/>
        <v>611499.30000000005</v>
      </c>
      <c r="AF70" s="6">
        <v>0</v>
      </c>
      <c r="AG70" s="6">
        <f>29989.7+262922.97+27930</f>
        <v>320842.67</v>
      </c>
      <c r="AH70" s="27">
        <f t="shared" si="4"/>
        <v>320842.67</v>
      </c>
      <c r="AI70" s="33"/>
      <c r="AJ70" s="7"/>
      <c r="AK70" s="22"/>
      <c r="AL70" s="7"/>
      <c r="AM70" s="22"/>
      <c r="AN70" s="28"/>
      <c r="AO70" s="29"/>
      <c r="AP70" s="30"/>
      <c r="AQ70" s="22"/>
      <c r="AR70" s="30"/>
      <c r="AS70" s="2"/>
      <c r="AT70" s="15"/>
      <c r="AU70" s="15"/>
      <c r="AV70" s="15"/>
      <c r="AW70" s="15"/>
      <c r="AX70" s="15"/>
      <c r="AY70" s="15"/>
      <c r="AZ70" s="15"/>
      <c r="BA70" s="15"/>
      <c r="BB70" s="15"/>
      <c r="BC70" s="15"/>
      <c r="BD70" s="15"/>
    </row>
    <row r="71" spans="1:56" ht="51" x14ac:dyDescent="0.2">
      <c r="A71" s="97">
        <f t="shared" si="5"/>
        <v>53</v>
      </c>
      <c r="B71" s="91" t="s">
        <v>295</v>
      </c>
      <c r="C71" s="7" t="s">
        <v>294</v>
      </c>
      <c r="D71" s="2" t="s">
        <v>248</v>
      </c>
      <c r="E71" s="2" t="s">
        <v>48</v>
      </c>
      <c r="F71" s="2" t="s">
        <v>293</v>
      </c>
      <c r="G71" s="1" t="s">
        <v>292</v>
      </c>
      <c r="H71" s="7" t="s">
        <v>291</v>
      </c>
      <c r="I71" s="2" t="s">
        <v>290</v>
      </c>
      <c r="J71" s="15" t="s">
        <v>289</v>
      </c>
      <c r="K71" s="3">
        <v>43150</v>
      </c>
      <c r="L71" s="34">
        <v>108000</v>
      </c>
      <c r="M71" s="1" t="s">
        <v>288</v>
      </c>
      <c r="N71" s="3">
        <v>43150</v>
      </c>
      <c r="O71" s="3">
        <v>43464</v>
      </c>
      <c r="P71" s="2" t="s">
        <v>42</v>
      </c>
      <c r="Q71" s="4" t="s">
        <v>39</v>
      </c>
      <c r="R71" s="6">
        <v>0</v>
      </c>
      <c r="S71" s="6">
        <v>0</v>
      </c>
      <c r="T71" s="2" t="s">
        <v>68</v>
      </c>
      <c r="U71" s="2" t="s">
        <v>39</v>
      </c>
      <c r="V71" s="2" t="s">
        <v>39</v>
      </c>
      <c r="W71" s="2" t="s">
        <v>39</v>
      </c>
      <c r="X71" s="2" t="s">
        <v>39</v>
      </c>
      <c r="Y71" s="3" t="s">
        <v>39</v>
      </c>
      <c r="Z71" s="3" t="s">
        <v>39</v>
      </c>
      <c r="AA71" s="19">
        <v>0</v>
      </c>
      <c r="AB71" s="19">
        <v>0</v>
      </c>
      <c r="AC71" s="6">
        <v>0</v>
      </c>
      <c r="AD71" s="6">
        <v>0</v>
      </c>
      <c r="AE71" s="20">
        <f t="shared" si="3"/>
        <v>108000</v>
      </c>
      <c r="AF71" s="6">
        <v>0</v>
      </c>
      <c r="AG71" s="6">
        <f>71172.01</f>
        <v>71172.009999999995</v>
      </c>
      <c r="AH71" s="27">
        <f t="shared" si="4"/>
        <v>71172.009999999995</v>
      </c>
      <c r="AI71" s="33"/>
      <c r="AJ71" s="7"/>
      <c r="AK71" s="22"/>
      <c r="AL71" s="7"/>
      <c r="AM71" s="22"/>
      <c r="AN71" s="28"/>
      <c r="AO71" s="29"/>
      <c r="AP71" s="30"/>
      <c r="AQ71" s="22"/>
      <c r="AR71" s="30"/>
      <c r="AS71" s="2"/>
      <c r="AT71" s="15"/>
      <c r="AU71" s="15"/>
      <c r="AV71" s="15"/>
      <c r="AW71" s="15"/>
      <c r="AX71" s="15"/>
      <c r="AY71" s="15"/>
      <c r="AZ71" s="15"/>
      <c r="BA71" s="15"/>
      <c r="BB71" s="15"/>
      <c r="BC71" s="15"/>
      <c r="BD71" s="15"/>
    </row>
    <row r="72" spans="1:56" ht="51" x14ac:dyDescent="0.2">
      <c r="A72" s="97">
        <f t="shared" si="5"/>
        <v>54</v>
      </c>
      <c r="B72" s="91" t="s">
        <v>275</v>
      </c>
      <c r="C72" s="7" t="s">
        <v>274</v>
      </c>
      <c r="D72" s="2" t="s">
        <v>248</v>
      </c>
      <c r="E72" s="2" t="s">
        <v>48</v>
      </c>
      <c r="F72" s="2" t="s">
        <v>287</v>
      </c>
      <c r="G72" s="1" t="s">
        <v>172</v>
      </c>
      <c r="H72" s="7" t="s">
        <v>286</v>
      </c>
      <c r="I72" s="2" t="s">
        <v>285</v>
      </c>
      <c r="J72" s="15" t="s">
        <v>284</v>
      </c>
      <c r="K72" s="3">
        <v>43157</v>
      </c>
      <c r="L72" s="34">
        <v>89520</v>
      </c>
      <c r="M72" s="1" t="s">
        <v>262</v>
      </c>
      <c r="N72" s="3">
        <v>43157</v>
      </c>
      <c r="O72" s="3">
        <v>43464</v>
      </c>
      <c r="P72" s="2" t="s">
        <v>42</v>
      </c>
      <c r="Q72" s="4" t="s">
        <v>39</v>
      </c>
      <c r="R72" s="6">
        <v>0</v>
      </c>
      <c r="S72" s="6">
        <v>0</v>
      </c>
      <c r="T72" s="2" t="s">
        <v>269</v>
      </c>
      <c r="U72" s="2" t="s">
        <v>39</v>
      </c>
      <c r="V72" s="2" t="s">
        <v>39</v>
      </c>
      <c r="W72" s="2" t="s">
        <v>39</v>
      </c>
      <c r="X72" s="2" t="s">
        <v>39</v>
      </c>
      <c r="Y72" s="3" t="s">
        <v>39</v>
      </c>
      <c r="Z72" s="3" t="s">
        <v>39</v>
      </c>
      <c r="AA72" s="19">
        <v>0</v>
      </c>
      <c r="AB72" s="19">
        <v>0</v>
      </c>
      <c r="AC72" s="6">
        <v>0</v>
      </c>
      <c r="AD72" s="6">
        <v>0</v>
      </c>
      <c r="AE72" s="20">
        <f t="shared" si="3"/>
        <v>89520</v>
      </c>
      <c r="AF72" s="6">
        <v>0</v>
      </c>
      <c r="AG72" s="6">
        <f>7480</f>
        <v>7480</v>
      </c>
      <c r="AH72" s="27">
        <f t="shared" si="4"/>
        <v>7480</v>
      </c>
      <c r="AI72" s="33"/>
      <c r="AJ72" s="7"/>
      <c r="AK72" s="22"/>
      <c r="AL72" s="7"/>
      <c r="AM72" s="22"/>
      <c r="AN72" s="28"/>
      <c r="AO72" s="29"/>
      <c r="AP72" s="30"/>
      <c r="AQ72" s="22"/>
      <c r="AR72" s="30"/>
      <c r="AS72" s="2"/>
      <c r="AT72" s="15"/>
      <c r="AU72" s="15"/>
      <c r="AV72" s="15"/>
      <c r="AW72" s="15"/>
      <c r="AX72" s="15"/>
      <c r="AY72" s="15"/>
      <c r="AZ72" s="15"/>
      <c r="BA72" s="15"/>
      <c r="BB72" s="15"/>
      <c r="BC72" s="15"/>
      <c r="BD72" s="15"/>
    </row>
    <row r="73" spans="1:56" ht="25.5" x14ac:dyDescent="0.2">
      <c r="A73" s="97">
        <f t="shared" si="5"/>
        <v>55</v>
      </c>
      <c r="B73" s="91" t="s">
        <v>283</v>
      </c>
      <c r="C73" s="7" t="s">
        <v>282</v>
      </c>
      <c r="D73" s="2" t="s">
        <v>165</v>
      </c>
      <c r="E73" s="2" t="s">
        <v>48</v>
      </c>
      <c r="F73" s="2" t="s">
        <v>281</v>
      </c>
      <c r="G73" s="1" t="s">
        <v>280</v>
      </c>
      <c r="H73" s="7" t="s">
        <v>279</v>
      </c>
      <c r="I73" s="2" t="s">
        <v>278</v>
      </c>
      <c r="J73" s="15" t="s">
        <v>277</v>
      </c>
      <c r="K73" s="3">
        <v>43157</v>
      </c>
      <c r="L73" s="34">
        <v>60880</v>
      </c>
      <c r="M73" s="1" t="s">
        <v>276</v>
      </c>
      <c r="N73" s="3">
        <v>43157</v>
      </c>
      <c r="O73" s="3">
        <v>43464</v>
      </c>
      <c r="P73" s="2" t="s">
        <v>42</v>
      </c>
      <c r="Q73" s="4" t="s">
        <v>39</v>
      </c>
      <c r="R73" s="6">
        <v>0</v>
      </c>
      <c r="S73" s="6">
        <v>0</v>
      </c>
      <c r="T73" s="2" t="s">
        <v>96</v>
      </c>
      <c r="U73" s="2"/>
      <c r="V73" s="2"/>
      <c r="W73" s="2"/>
      <c r="X73" s="2"/>
      <c r="Y73" s="3"/>
      <c r="Z73" s="3"/>
      <c r="AA73" s="19">
        <v>0</v>
      </c>
      <c r="AB73" s="19">
        <v>0</v>
      </c>
      <c r="AC73" s="6"/>
      <c r="AD73" s="6"/>
      <c r="AE73" s="20">
        <f t="shared" si="3"/>
        <v>60880</v>
      </c>
      <c r="AF73" s="6"/>
      <c r="AG73" s="6"/>
      <c r="AH73" s="27"/>
      <c r="AI73" s="33"/>
      <c r="AJ73" s="7"/>
      <c r="AK73" s="22"/>
      <c r="AL73" s="7"/>
      <c r="AM73" s="22"/>
      <c r="AN73" s="28"/>
      <c r="AO73" s="29"/>
      <c r="AP73" s="30"/>
      <c r="AQ73" s="22"/>
      <c r="AR73" s="30"/>
      <c r="AS73" s="2"/>
      <c r="AT73" s="15"/>
      <c r="AU73" s="15"/>
      <c r="AV73" s="15"/>
      <c r="AW73" s="15"/>
      <c r="AX73" s="15"/>
      <c r="AY73" s="15"/>
      <c r="AZ73" s="15"/>
      <c r="BA73" s="15"/>
      <c r="BB73" s="15"/>
      <c r="BC73" s="15"/>
      <c r="BD73" s="15"/>
    </row>
    <row r="74" spans="1:56" ht="51" x14ac:dyDescent="0.2">
      <c r="A74" s="97">
        <f t="shared" si="5"/>
        <v>56</v>
      </c>
      <c r="B74" s="91" t="s">
        <v>275</v>
      </c>
      <c r="C74" s="7" t="s">
        <v>274</v>
      </c>
      <c r="D74" s="2" t="s">
        <v>248</v>
      </c>
      <c r="E74" s="2" t="s">
        <v>48</v>
      </c>
      <c r="F74" s="2" t="s">
        <v>273</v>
      </c>
      <c r="G74" s="1" t="s">
        <v>172</v>
      </c>
      <c r="H74" s="7" t="s">
        <v>272</v>
      </c>
      <c r="I74" s="2" t="s">
        <v>271</v>
      </c>
      <c r="J74" s="15" t="s">
        <v>270</v>
      </c>
      <c r="K74" s="3">
        <v>43159</v>
      </c>
      <c r="L74" s="34">
        <v>89988</v>
      </c>
      <c r="M74" s="1" t="s">
        <v>262</v>
      </c>
      <c r="N74" s="3">
        <v>43159</v>
      </c>
      <c r="O74" s="3">
        <v>43464</v>
      </c>
      <c r="P74" s="2" t="s">
        <v>42</v>
      </c>
      <c r="Q74" s="4" t="s">
        <v>39</v>
      </c>
      <c r="R74" s="6">
        <v>0</v>
      </c>
      <c r="S74" s="6">
        <v>0</v>
      </c>
      <c r="T74" s="2" t="s">
        <v>269</v>
      </c>
      <c r="U74" s="2" t="s">
        <v>39</v>
      </c>
      <c r="V74" s="2" t="s">
        <v>39</v>
      </c>
      <c r="W74" s="2" t="s">
        <v>39</v>
      </c>
      <c r="X74" s="2" t="s">
        <v>39</v>
      </c>
      <c r="Y74" s="3" t="s">
        <v>39</v>
      </c>
      <c r="Z74" s="3" t="s">
        <v>39</v>
      </c>
      <c r="AA74" s="19">
        <v>0</v>
      </c>
      <c r="AB74" s="19">
        <v>0</v>
      </c>
      <c r="AC74" s="6">
        <v>0</v>
      </c>
      <c r="AD74" s="6">
        <v>0</v>
      </c>
      <c r="AE74" s="20">
        <f t="shared" ref="AE74:AE105" si="6">(L74+AC74)-AD74</f>
        <v>89988</v>
      </c>
      <c r="AF74" s="6">
        <v>0</v>
      </c>
      <c r="AG74" s="6">
        <f>7499</f>
        <v>7499</v>
      </c>
      <c r="AH74" s="27">
        <f t="shared" ref="AH74:AH104" si="7">AF74+AG74</f>
        <v>7499</v>
      </c>
      <c r="AI74" s="33"/>
      <c r="AJ74" s="7"/>
      <c r="AK74" s="22"/>
      <c r="AL74" s="7"/>
      <c r="AM74" s="22"/>
      <c r="AN74" s="28"/>
      <c r="AO74" s="29"/>
      <c r="AP74" s="30"/>
      <c r="AQ74" s="22"/>
      <c r="AR74" s="30"/>
      <c r="AS74" s="2"/>
      <c r="AT74" s="15"/>
      <c r="AU74" s="15"/>
      <c r="AV74" s="15"/>
      <c r="AW74" s="15"/>
      <c r="AX74" s="15"/>
      <c r="AY74" s="15"/>
      <c r="AZ74" s="15"/>
      <c r="BA74" s="15"/>
      <c r="BB74" s="15"/>
      <c r="BC74" s="15"/>
      <c r="BD74" s="15"/>
    </row>
    <row r="75" spans="1:56" ht="38.25" x14ac:dyDescent="0.2">
      <c r="A75" s="97">
        <f t="shared" si="5"/>
        <v>57</v>
      </c>
      <c r="B75" s="91" t="s">
        <v>268</v>
      </c>
      <c r="C75" s="7" t="s">
        <v>267</v>
      </c>
      <c r="D75" s="2" t="s">
        <v>248</v>
      </c>
      <c r="E75" s="2" t="s">
        <v>48</v>
      </c>
      <c r="F75" s="2" t="s">
        <v>266</v>
      </c>
      <c r="G75" s="1" t="s">
        <v>144</v>
      </c>
      <c r="H75" s="7" t="s">
        <v>265</v>
      </c>
      <c r="I75" s="2" t="s">
        <v>264</v>
      </c>
      <c r="J75" s="15" t="s">
        <v>263</v>
      </c>
      <c r="K75" s="3">
        <v>43171</v>
      </c>
      <c r="L75" s="34">
        <v>42240</v>
      </c>
      <c r="M75" s="1" t="s">
        <v>262</v>
      </c>
      <c r="N75" s="3"/>
      <c r="O75" s="3"/>
      <c r="P75" s="2" t="s">
        <v>42</v>
      </c>
      <c r="Q75" s="4" t="s">
        <v>39</v>
      </c>
      <c r="R75" s="6">
        <v>0</v>
      </c>
      <c r="S75" s="6">
        <v>0</v>
      </c>
      <c r="T75" s="2" t="s">
        <v>60</v>
      </c>
      <c r="U75" s="2" t="s">
        <v>39</v>
      </c>
      <c r="V75" s="2" t="s">
        <v>39</v>
      </c>
      <c r="W75" s="2" t="s">
        <v>39</v>
      </c>
      <c r="X75" s="2" t="s">
        <v>39</v>
      </c>
      <c r="Y75" s="3" t="s">
        <v>39</v>
      </c>
      <c r="Z75" s="3" t="s">
        <v>39</v>
      </c>
      <c r="AA75" s="19">
        <v>0</v>
      </c>
      <c r="AB75" s="19">
        <v>0</v>
      </c>
      <c r="AC75" s="6">
        <v>0</v>
      </c>
      <c r="AD75" s="6">
        <v>0</v>
      </c>
      <c r="AE75" s="20">
        <f t="shared" si="6"/>
        <v>42240</v>
      </c>
      <c r="AF75" s="6">
        <v>0</v>
      </c>
      <c r="AG75" s="6">
        <f>1933+4061.5</f>
        <v>5994.5</v>
      </c>
      <c r="AH75" s="27">
        <f t="shared" si="7"/>
        <v>5994.5</v>
      </c>
      <c r="AI75" s="33"/>
      <c r="AJ75" s="7"/>
      <c r="AK75" s="22"/>
      <c r="AL75" s="7"/>
      <c r="AM75" s="22"/>
      <c r="AN75" s="28"/>
      <c r="AO75" s="29"/>
      <c r="AP75" s="30"/>
      <c r="AQ75" s="22"/>
      <c r="AR75" s="30"/>
      <c r="AS75" s="2"/>
      <c r="AT75" s="15"/>
      <c r="AU75" s="15"/>
      <c r="AV75" s="15"/>
      <c r="AW75" s="15"/>
      <c r="AX75" s="15"/>
      <c r="AY75" s="15"/>
      <c r="AZ75" s="15"/>
      <c r="BA75" s="15"/>
      <c r="BB75" s="15"/>
      <c r="BC75" s="15"/>
      <c r="BD75" s="15"/>
    </row>
    <row r="76" spans="1:56" ht="38.25" x14ac:dyDescent="0.2">
      <c r="A76" s="97">
        <f t="shared" si="5"/>
        <v>58</v>
      </c>
      <c r="B76" s="91" t="s">
        <v>250</v>
      </c>
      <c r="C76" s="7" t="s">
        <v>249</v>
      </c>
      <c r="D76" s="2" t="s">
        <v>248</v>
      </c>
      <c r="E76" s="2" t="s">
        <v>48</v>
      </c>
      <c r="F76" s="2" t="s">
        <v>719</v>
      </c>
      <c r="G76" s="1" t="s">
        <v>163</v>
      </c>
      <c r="H76" s="7" t="s">
        <v>261</v>
      </c>
      <c r="I76" s="2" t="s">
        <v>260</v>
      </c>
      <c r="J76" s="15" t="s">
        <v>259</v>
      </c>
      <c r="K76" s="3">
        <v>43167</v>
      </c>
      <c r="L76" s="34">
        <v>874.5</v>
      </c>
      <c r="M76" s="1" t="s">
        <v>236</v>
      </c>
      <c r="N76" s="3">
        <v>43167</v>
      </c>
      <c r="O76" s="3">
        <v>43464</v>
      </c>
      <c r="P76" s="2" t="s">
        <v>42</v>
      </c>
      <c r="Q76" s="4" t="s">
        <v>39</v>
      </c>
      <c r="R76" s="6">
        <v>0</v>
      </c>
      <c r="S76" s="6">
        <v>0</v>
      </c>
      <c r="T76" s="2" t="s">
        <v>68</v>
      </c>
      <c r="U76" s="2" t="s">
        <v>39</v>
      </c>
      <c r="V76" s="2" t="s">
        <v>39</v>
      </c>
      <c r="W76" s="2" t="s">
        <v>39</v>
      </c>
      <c r="X76" s="2" t="s">
        <v>39</v>
      </c>
      <c r="Y76" s="3" t="s">
        <v>39</v>
      </c>
      <c r="Z76" s="3" t="s">
        <v>39</v>
      </c>
      <c r="AA76" s="19">
        <v>0</v>
      </c>
      <c r="AB76" s="19">
        <v>0</v>
      </c>
      <c r="AC76" s="6">
        <v>0</v>
      </c>
      <c r="AD76" s="6">
        <v>0</v>
      </c>
      <c r="AE76" s="20">
        <f t="shared" si="6"/>
        <v>874.5</v>
      </c>
      <c r="AF76" s="6">
        <v>0</v>
      </c>
      <c r="AG76" s="6">
        <f>349.8</f>
        <v>349.8</v>
      </c>
      <c r="AH76" s="27">
        <f t="shared" si="7"/>
        <v>349.8</v>
      </c>
      <c r="AI76" s="33"/>
      <c r="AJ76" s="7"/>
      <c r="AK76" s="22"/>
      <c r="AL76" s="7"/>
      <c r="AM76" s="22"/>
      <c r="AN76" s="28"/>
      <c r="AO76" s="29"/>
      <c r="AP76" s="30"/>
      <c r="AQ76" s="22"/>
      <c r="AR76" s="30"/>
      <c r="AS76" s="2"/>
      <c r="AT76" s="15"/>
      <c r="AU76" s="15"/>
      <c r="AV76" s="15"/>
      <c r="AW76" s="15"/>
      <c r="AX76" s="15"/>
      <c r="AY76" s="15"/>
      <c r="AZ76" s="15"/>
      <c r="BA76" s="15"/>
      <c r="BB76" s="15"/>
      <c r="BC76" s="15"/>
      <c r="BD76" s="15"/>
    </row>
    <row r="77" spans="1:56" ht="76.5" x14ac:dyDescent="0.2">
      <c r="A77" s="97">
        <f t="shared" si="5"/>
        <v>59</v>
      </c>
      <c r="B77" s="91" t="s">
        <v>250</v>
      </c>
      <c r="C77" s="7" t="s">
        <v>249</v>
      </c>
      <c r="D77" s="2" t="s">
        <v>248</v>
      </c>
      <c r="E77" s="2" t="s">
        <v>48</v>
      </c>
      <c r="F77" s="2" t="s">
        <v>720</v>
      </c>
      <c r="G77" s="1" t="s">
        <v>163</v>
      </c>
      <c r="H77" s="7" t="s">
        <v>258</v>
      </c>
      <c r="I77" s="2" t="s">
        <v>257</v>
      </c>
      <c r="J77" s="15" t="s">
        <v>256</v>
      </c>
      <c r="K77" s="3">
        <v>43167</v>
      </c>
      <c r="L77" s="34">
        <v>40517.699999999997</v>
      </c>
      <c r="M77" s="1" t="s">
        <v>236</v>
      </c>
      <c r="N77" s="3">
        <v>43167</v>
      </c>
      <c r="O77" s="3">
        <v>43464</v>
      </c>
      <c r="P77" s="2" t="s">
        <v>42</v>
      </c>
      <c r="Q77" s="4" t="s">
        <v>39</v>
      </c>
      <c r="R77" s="6">
        <v>0</v>
      </c>
      <c r="S77" s="6">
        <v>0</v>
      </c>
      <c r="T77" s="2" t="s">
        <v>68</v>
      </c>
      <c r="U77" s="2" t="s">
        <v>39</v>
      </c>
      <c r="V77" s="2" t="s">
        <v>39</v>
      </c>
      <c r="W77" s="2" t="s">
        <v>39</v>
      </c>
      <c r="X77" s="2" t="s">
        <v>39</v>
      </c>
      <c r="Y77" s="3" t="s">
        <v>39</v>
      </c>
      <c r="Z77" s="3" t="s">
        <v>39</v>
      </c>
      <c r="AA77" s="19">
        <v>0</v>
      </c>
      <c r="AB77" s="19">
        <v>0</v>
      </c>
      <c r="AC77" s="6">
        <v>0</v>
      </c>
      <c r="AD77" s="6">
        <v>0</v>
      </c>
      <c r="AE77" s="20">
        <f t="shared" si="6"/>
        <v>40517.699999999997</v>
      </c>
      <c r="AF77" s="6">
        <v>0</v>
      </c>
      <c r="AG77" s="6">
        <f>40517.7</f>
        <v>40517.699999999997</v>
      </c>
      <c r="AH77" s="27">
        <f t="shared" si="7"/>
        <v>40517.699999999997</v>
      </c>
      <c r="AI77" s="33"/>
      <c r="AJ77" s="7"/>
      <c r="AK77" s="22"/>
      <c r="AL77" s="7"/>
      <c r="AM77" s="22"/>
      <c r="AN77" s="28"/>
      <c r="AO77" s="29"/>
      <c r="AP77" s="30"/>
      <c r="AQ77" s="22"/>
      <c r="AR77" s="30"/>
      <c r="AS77" s="2"/>
      <c r="AT77" s="15"/>
      <c r="AU77" s="15"/>
      <c r="AV77" s="15"/>
      <c r="AW77" s="15"/>
      <c r="AX77" s="15"/>
      <c r="AY77" s="15"/>
      <c r="AZ77" s="15"/>
      <c r="BA77" s="15"/>
      <c r="BB77" s="15"/>
      <c r="BC77" s="15"/>
      <c r="BD77" s="15"/>
    </row>
    <row r="78" spans="1:56" ht="63.75" x14ac:dyDescent="0.2">
      <c r="A78" s="97">
        <f t="shared" si="5"/>
        <v>60</v>
      </c>
      <c r="B78" s="91" t="s">
        <v>250</v>
      </c>
      <c r="C78" s="7" t="s">
        <v>249</v>
      </c>
      <c r="D78" s="2" t="s">
        <v>248</v>
      </c>
      <c r="E78" s="2" t="s">
        <v>48</v>
      </c>
      <c r="F78" s="2" t="s">
        <v>721</v>
      </c>
      <c r="G78" s="1" t="s">
        <v>163</v>
      </c>
      <c r="H78" s="7" t="s">
        <v>255</v>
      </c>
      <c r="I78" s="2" t="s">
        <v>119</v>
      </c>
      <c r="J78" s="15" t="s">
        <v>254</v>
      </c>
      <c r="K78" s="3">
        <v>43167</v>
      </c>
      <c r="L78" s="34">
        <v>30596.3</v>
      </c>
      <c r="M78" s="1" t="s">
        <v>236</v>
      </c>
      <c r="N78" s="3">
        <v>43167</v>
      </c>
      <c r="O78" s="3">
        <v>43464</v>
      </c>
      <c r="P78" s="2" t="s">
        <v>42</v>
      </c>
      <c r="Q78" s="4" t="s">
        <v>39</v>
      </c>
      <c r="R78" s="6">
        <v>0</v>
      </c>
      <c r="S78" s="6">
        <v>0</v>
      </c>
      <c r="T78" s="2" t="s">
        <v>68</v>
      </c>
      <c r="U78" s="2" t="s">
        <v>39</v>
      </c>
      <c r="V78" s="2" t="s">
        <v>39</v>
      </c>
      <c r="W78" s="2" t="s">
        <v>39</v>
      </c>
      <c r="X78" s="2" t="s">
        <v>39</v>
      </c>
      <c r="Y78" s="3" t="s">
        <v>39</v>
      </c>
      <c r="Z78" s="3" t="s">
        <v>39</v>
      </c>
      <c r="AA78" s="19">
        <v>0</v>
      </c>
      <c r="AB78" s="19">
        <v>0</v>
      </c>
      <c r="AC78" s="6">
        <v>0</v>
      </c>
      <c r="AD78" s="6">
        <v>0</v>
      </c>
      <c r="AE78" s="20">
        <f t="shared" si="6"/>
        <v>30596.3</v>
      </c>
      <c r="AF78" s="6">
        <v>0</v>
      </c>
      <c r="AG78" s="6">
        <v>0</v>
      </c>
      <c r="AH78" s="27">
        <f t="shared" si="7"/>
        <v>0</v>
      </c>
      <c r="AI78" s="33"/>
      <c r="AJ78" s="7"/>
      <c r="AK78" s="22"/>
      <c r="AL78" s="7"/>
      <c r="AM78" s="22"/>
      <c r="AN78" s="28"/>
      <c r="AO78" s="29"/>
      <c r="AP78" s="30"/>
      <c r="AQ78" s="22"/>
      <c r="AR78" s="30"/>
      <c r="AS78" s="2"/>
      <c r="AT78" s="15"/>
      <c r="AU78" s="15"/>
      <c r="AV78" s="15"/>
      <c r="AW78" s="15"/>
      <c r="AX78" s="15"/>
      <c r="AY78" s="15"/>
      <c r="AZ78" s="15"/>
      <c r="BA78" s="15"/>
      <c r="BB78" s="15"/>
      <c r="BC78" s="15"/>
      <c r="BD78" s="15"/>
    </row>
    <row r="79" spans="1:56" ht="51" x14ac:dyDescent="0.2">
      <c r="A79" s="97">
        <f t="shared" si="5"/>
        <v>61</v>
      </c>
      <c r="B79" s="91" t="s">
        <v>250</v>
      </c>
      <c r="C79" s="7" t="s">
        <v>249</v>
      </c>
      <c r="D79" s="2" t="s">
        <v>248</v>
      </c>
      <c r="E79" s="2" t="s">
        <v>48</v>
      </c>
      <c r="F79" s="2" t="s">
        <v>722</v>
      </c>
      <c r="G79" s="1" t="s">
        <v>163</v>
      </c>
      <c r="H79" s="7" t="s">
        <v>253</v>
      </c>
      <c r="I79" s="2" t="s">
        <v>252</v>
      </c>
      <c r="J79" s="15" t="s">
        <v>251</v>
      </c>
      <c r="K79" s="3">
        <v>43167</v>
      </c>
      <c r="L79" s="34">
        <v>17574.8</v>
      </c>
      <c r="M79" s="1" t="s">
        <v>236</v>
      </c>
      <c r="N79" s="3">
        <v>43167</v>
      </c>
      <c r="O79" s="3">
        <v>43464</v>
      </c>
      <c r="P79" s="2" t="s">
        <v>42</v>
      </c>
      <c r="Q79" s="4" t="s">
        <v>39</v>
      </c>
      <c r="R79" s="6">
        <v>0</v>
      </c>
      <c r="S79" s="6">
        <v>0</v>
      </c>
      <c r="T79" s="2" t="s">
        <v>68</v>
      </c>
      <c r="U79" s="2" t="s">
        <v>39</v>
      </c>
      <c r="V79" s="2" t="s">
        <v>39</v>
      </c>
      <c r="W79" s="2" t="s">
        <v>39</v>
      </c>
      <c r="X79" s="2" t="s">
        <v>39</v>
      </c>
      <c r="Y79" s="3" t="s">
        <v>39</v>
      </c>
      <c r="Z79" s="3" t="s">
        <v>39</v>
      </c>
      <c r="AA79" s="19">
        <v>0</v>
      </c>
      <c r="AB79" s="19">
        <v>0</v>
      </c>
      <c r="AC79" s="6">
        <v>0</v>
      </c>
      <c r="AD79" s="6">
        <v>0</v>
      </c>
      <c r="AE79" s="20">
        <f t="shared" si="6"/>
        <v>17574.8</v>
      </c>
      <c r="AF79" s="6">
        <v>0</v>
      </c>
      <c r="AG79" s="6">
        <f>1294.35</f>
        <v>1294.3499999999999</v>
      </c>
      <c r="AH79" s="27">
        <f t="shared" si="7"/>
        <v>1294.3499999999999</v>
      </c>
      <c r="AI79" s="33"/>
      <c r="AJ79" s="7"/>
      <c r="AK79" s="22"/>
      <c r="AL79" s="7"/>
      <c r="AM79" s="22"/>
      <c r="AN79" s="28"/>
      <c r="AO79" s="29"/>
      <c r="AP79" s="30"/>
      <c r="AQ79" s="22"/>
      <c r="AR79" s="30"/>
      <c r="AS79" s="2"/>
      <c r="AT79" s="15"/>
      <c r="AU79" s="15"/>
      <c r="AV79" s="15"/>
      <c r="AW79" s="15"/>
      <c r="AX79" s="15"/>
      <c r="AY79" s="15"/>
      <c r="AZ79" s="15"/>
      <c r="BA79" s="15"/>
      <c r="BB79" s="15"/>
      <c r="BC79" s="15"/>
      <c r="BD79" s="15"/>
    </row>
    <row r="80" spans="1:56" ht="38.25" x14ac:dyDescent="0.2">
      <c r="A80" s="97">
        <f t="shared" si="5"/>
        <v>62</v>
      </c>
      <c r="B80" s="91" t="s">
        <v>250</v>
      </c>
      <c r="C80" s="7" t="s">
        <v>249</v>
      </c>
      <c r="D80" s="2" t="s">
        <v>248</v>
      </c>
      <c r="E80" s="2" t="s">
        <v>48</v>
      </c>
      <c r="F80" s="2" t="s">
        <v>723</v>
      </c>
      <c r="G80" s="1" t="s">
        <v>163</v>
      </c>
      <c r="H80" s="7" t="s">
        <v>247</v>
      </c>
      <c r="I80" s="2" t="s">
        <v>246</v>
      </c>
      <c r="J80" s="15" t="s">
        <v>245</v>
      </c>
      <c r="K80" s="3">
        <v>43167</v>
      </c>
      <c r="L80" s="34">
        <v>8450</v>
      </c>
      <c r="M80" s="1" t="s">
        <v>236</v>
      </c>
      <c r="N80" s="3">
        <v>43167</v>
      </c>
      <c r="O80" s="3">
        <v>43464</v>
      </c>
      <c r="P80" s="2" t="s">
        <v>42</v>
      </c>
      <c r="Q80" s="4" t="s">
        <v>39</v>
      </c>
      <c r="R80" s="6">
        <v>0</v>
      </c>
      <c r="S80" s="6">
        <v>0</v>
      </c>
      <c r="T80" s="2" t="s">
        <v>68</v>
      </c>
      <c r="U80" s="2" t="s">
        <v>39</v>
      </c>
      <c r="V80" s="2" t="s">
        <v>39</v>
      </c>
      <c r="W80" s="2" t="s">
        <v>39</v>
      </c>
      <c r="X80" s="2" t="s">
        <v>39</v>
      </c>
      <c r="Y80" s="3" t="s">
        <v>39</v>
      </c>
      <c r="Z80" s="3" t="s">
        <v>39</v>
      </c>
      <c r="AA80" s="19">
        <v>0</v>
      </c>
      <c r="AB80" s="19">
        <v>0</v>
      </c>
      <c r="AC80" s="6">
        <v>0</v>
      </c>
      <c r="AD80" s="6">
        <v>0</v>
      </c>
      <c r="AE80" s="20">
        <f t="shared" si="6"/>
        <v>8450</v>
      </c>
      <c r="AF80" s="6">
        <v>0</v>
      </c>
      <c r="AG80" s="6">
        <f>2025.54</f>
        <v>2025.54</v>
      </c>
      <c r="AH80" s="27">
        <f t="shared" si="7"/>
        <v>2025.54</v>
      </c>
      <c r="AI80" s="33"/>
      <c r="AJ80" s="7"/>
      <c r="AK80" s="22"/>
      <c r="AL80" s="7"/>
      <c r="AM80" s="22"/>
      <c r="AN80" s="28"/>
      <c r="AO80" s="29"/>
      <c r="AP80" s="30"/>
      <c r="AQ80" s="22"/>
      <c r="AR80" s="30"/>
      <c r="AS80" s="2"/>
      <c r="AT80" s="15"/>
      <c r="AU80" s="15"/>
      <c r="AV80" s="15"/>
      <c r="AW80" s="15"/>
      <c r="AX80" s="15"/>
      <c r="AY80" s="15"/>
      <c r="AZ80" s="15"/>
      <c r="BA80" s="15"/>
      <c r="BB80" s="15"/>
      <c r="BC80" s="15"/>
      <c r="BD80" s="15"/>
    </row>
    <row r="81" spans="1:56" ht="51" x14ac:dyDescent="0.2">
      <c r="A81" s="97">
        <f t="shared" si="5"/>
        <v>63</v>
      </c>
      <c r="B81" s="91" t="s">
        <v>244</v>
      </c>
      <c r="C81" s="7" t="s">
        <v>243</v>
      </c>
      <c r="D81" s="2" t="s">
        <v>242</v>
      </c>
      <c r="E81" s="2" t="s">
        <v>48</v>
      </c>
      <c r="F81" s="2" t="s">
        <v>241</v>
      </c>
      <c r="G81" s="1" t="s">
        <v>240</v>
      </c>
      <c r="H81" s="7" t="s">
        <v>239</v>
      </c>
      <c r="I81" s="2" t="s">
        <v>238</v>
      </c>
      <c r="J81" s="15" t="s">
        <v>237</v>
      </c>
      <c r="K81" s="3">
        <v>43172</v>
      </c>
      <c r="L81" s="34">
        <f>4477.5*12</f>
        <v>53730</v>
      </c>
      <c r="M81" s="1" t="s">
        <v>236</v>
      </c>
      <c r="N81" s="3">
        <v>43172</v>
      </c>
      <c r="O81" s="3">
        <v>43465</v>
      </c>
      <c r="P81" s="2" t="s">
        <v>42</v>
      </c>
      <c r="Q81" s="4" t="s">
        <v>39</v>
      </c>
      <c r="R81" s="6">
        <v>0</v>
      </c>
      <c r="S81" s="6">
        <v>0</v>
      </c>
      <c r="T81" s="2" t="s">
        <v>68</v>
      </c>
      <c r="U81" s="2" t="s">
        <v>39</v>
      </c>
      <c r="V81" s="2" t="s">
        <v>39</v>
      </c>
      <c r="W81" s="2" t="s">
        <v>39</v>
      </c>
      <c r="X81" s="2" t="s">
        <v>39</v>
      </c>
      <c r="Y81" s="3" t="s">
        <v>39</v>
      </c>
      <c r="Z81" s="3" t="s">
        <v>39</v>
      </c>
      <c r="AA81" s="19">
        <v>0</v>
      </c>
      <c r="AB81" s="19">
        <v>0</v>
      </c>
      <c r="AC81" s="6">
        <v>0</v>
      </c>
      <c r="AD81" s="6">
        <v>0</v>
      </c>
      <c r="AE81" s="20">
        <f t="shared" si="6"/>
        <v>53730</v>
      </c>
      <c r="AF81" s="6">
        <v>0</v>
      </c>
      <c r="AG81" s="6">
        <f>4477.5+4477.5</f>
        <v>8955</v>
      </c>
      <c r="AH81" s="27">
        <f t="shared" si="7"/>
        <v>8955</v>
      </c>
      <c r="AI81" s="33" t="s">
        <v>235</v>
      </c>
      <c r="AJ81" s="7" t="s">
        <v>233</v>
      </c>
      <c r="AK81" s="22" t="s">
        <v>234</v>
      </c>
      <c r="AL81" s="7" t="s">
        <v>233</v>
      </c>
      <c r="AM81" s="22"/>
      <c r="AN81" s="28"/>
      <c r="AO81" s="29"/>
      <c r="AP81" s="30"/>
      <c r="AQ81" s="22"/>
      <c r="AR81" s="30"/>
      <c r="AS81" s="2"/>
      <c r="AT81" s="15"/>
      <c r="AU81" s="15"/>
      <c r="AV81" s="15"/>
      <c r="AW81" s="15"/>
      <c r="AX81" s="15"/>
      <c r="AY81" s="15"/>
      <c r="AZ81" s="15"/>
      <c r="BA81" s="15"/>
      <c r="BB81" s="15"/>
      <c r="BC81" s="15"/>
      <c r="BD81" s="15"/>
    </row>
    <row r="82" spans="1:56" ht="38.25" x14ac:dyDescent="0.2">
      <c r="A82" s="97">
        <f t="shared" si="5"/>
        <v>64</v>
      </c>
      <c r="B82" s="91" t="s">
        <v>198</v>
      </c>
      <c r="C82" s="7" t="s">
        <v>197</v>
      </c>
      <c r="D82" s="2" t="s">
        <v>165</v>
      </c>
      <c r="E82" s="2" t="s">
        <v>48</v>
      </c>
      <c r="F82" s="2" t="s">
        <v>232</v>
      </c>
      <c r="G82" s="1" t="s">
        <v>172</v>
      </c>
      <c r="H82" s="7" t="s">
        <v>212</v>
      </c>
      <c r="I82" s="2" t="s">
        <v>231</v>
      </c>
      <c r="J82" s="15" t="s">
        <v>230</v>
      </c>
      <c r="K82" s="3">
        <v>43188</v>
      </c>
      <c r="L82" s="34">
        <v>280896</v>
      </c>
      <c r="M82" s="1" t="s">
        <v>207</v>
      </c>
      <c r="N82" s="3">
        <v>43188</v>
      </c>
      <c r="O82" s="3">
        <v>43465</v>
      </c>
      <c r="P82" s="2" t="s">
        <v>42</v>
      </c>
      <c r="Q82" s="4" t="s">
        <v>39</v>
      </c>
      <c r="R82" s="6">
        <v>0</v>
      </c>
      <c r="S82" s="6">
        <v>0</v>
      </c>
      <c r="T82" s="2" t="s">
        <v>81</v>
      </c>
      <c r="U82" s="2" t="s">
        <v>39</v>
      </c>
      <c r="V82" s="2" t="s">
        <v>39</v>
      </c>
      <c r="W82" s="2" t="s">
        <v>39</v>
      </c>
      <c r="X82" s="2" t="s">
        <v>39</v>
      </c>
      <c r="Y82" s="3" t="s">
        <v>39</v>
      </c>
      <c r="Z82" s="3" t="s">
        <v>39</v>
      </c>
      <c r="AA82" s="19">
        <v>0</v>
      </c>
      <c r="AB82" s="19">
        <v>0</v>
      </c>
      <c r="AC82" s="6">
        <v>0</v>
      </c>
      <c r="AD82" s="6">
        <v>0</v>
      </c>
      <c r="AE82" s="20">
        <f t="shared" si="6"/>
        <v>280896</v>
      </c>
      <c r="AF82" s="6">
        <v>0</v>
      </c>
      <c r="AG82" s="6">
        <f>11277.2</f>
        <v>11277.2</v>
      </c>
      <c r="AH82" s="27">
        <f t="shared" si="7"/>
        <v>11277.2</v>
      </c>
      <c r="AI82" s="33"/>
      <c r="AJ82" s="7"/>
      <c r="AK82" s="22"/>
      <c r="AL82" s="7"/>
      <c r="AM82" s="22"/>
      <c r="AN82" s="28"/>
      <c r="AO82" s="29"/>
      <c r="AP82" s="30"/>
      <c r="AQ82" s="22"/>
      <c r="AR82" s="30"/>
      <c r="AS82" s="2"/>
      <c r="AT82" s="15"/>
      <c r="AU82" s="15"/>
      <c r="AV82" s="15"/>
      <c r="AW82" s="15"/>
      <c r="AX82" s="15"/>
      <c r="AY82" s="15"/>
      <c r="AZ82" s="15"/>
      <c r="BA82" s="15"/>
      <c r="BB82" s="15"/>
      <c r="BC82" s="15"/>
      <c r="BD82" s="15"/>
    </row>
    <row r="83" spans="1:56" ht="25.5" x14ac:dyDescent="0.2">
      <c r="A83" s="97">
        <f t="shared" si="5"/>
        <v>65</v>
      </c>
      <c r="B83" s="91" t="s">
        <v>229</v>
      </c>
      <c r="C83" s="7" t="s">
        <v>228</v>
      </c>
      <c r="D83" s="2" t="s">
        <v>165</v>
      </c>
      <c r="E83" s="2" t="s">
        <v>48</v>
      </c>
      <c r="F83" s="2" t="s">
        <v>227</v>
      </c>
      <c r="G83" s="1" t="s">
        <v>226</v>
      </c>
      <c r="H83" s="7" t="s">
        <v>225</v>
      </c>
      <c r="I83" s="2" t="s">
        <v>224</v>
      </c>
      <c r="J83" s="15" t="s">
        <v>169</v>
      </c>
      <c r="K83" s="3">
        <v>43185</v>
      </c>
      <c r="L83" s="34">
        <v>158810</v>
      </c>
      <c r="M83" s="1" t="s">
        <v>207</v>
      </c>
      <c r="N83" s="3">
        <v>43185</v>
      </c>
      <c r="O83" s="3">
        <v>43465</v>
      </c>
      <c r="P83" s="2" t="s">
        <v>42</v>
      </c>
      <c r="Q83" s="4" t="s">
        <v>39</v>
      </c>
      <c r="R83" s="6">
        <v>0</v>
      </c>
      <c r="S83" s="6">
        <v>0</v>
      </c>
      <c r="T83" s="2" t="s">
        <v>81</v>
      </c>
      <c r="U83" s="2" t="s">
        <v>39</v>
      </c>
      <c r="V83" s="2" t="s">
        <v>39</v>
      </c>
      <c r="W83" s="2" t="s">
        <v>39</v>
      </c>
      <c r="X83" s="2" t="s">
        <v>39</v>
      </c>
      <c r="Y83" s="3" t="s">
        <v>39</v>
      </c>
      <c r="Z83" s="3" t="s">
        <v>39</v>
      </c>
      <c r="AA83" s="19">
        <v>0</v>
      </c>
      <c r="AB83" s="19">
        <v>0</v>
      </c>
      <c r="AC83" s="6">
        <v>0</v>
      </c>
      <c r="AD83" s="6">
        <v>0</v>
      </c>
      <c r="AE83" s="20">
        <f t="shared" si="6"/>
        <v>158810</v>
      </c>
      <c r="AF83" s="6">
        <v>0</v>
      </c>
      <c r="AG83" s="6">
        <v>0</v>
      </c>
      <c r="AH83" s="27">
        <f t="shared" si="7"/>
        <v>0</v>
      </c>
      <c r="AI83" s="33" t="s">
        <v>223</v>
      </c>
      <c r="AJ83" s="7" t="s">
        <v>726</v>
      </c>
      <c r="AK83" s="22" t="s">
        <v>222</v>
      </c>
      <c r="AL83" s="7" t="s">
        <v>726</v>
      </c>
      <c r="AM83" s="22"/>
      <c r="AN83" s="28"/>
      <c r="AO83" s="29"/>
      <c r="AP83" s="30"/>
      <c r="AQ83" s="22"/>
      <c r="AR83" s="30"/>
      <c r="AS83" s="2"/>
      <c r="AT83" s="15"/>
      <c r="AU83" s="15"/>
      <c r="AV83" s="15"/>
      <c r="AW83" s="15"/>
      <c r="AX83" s="15"/>
      <c r="AY83" s="15"/>
      <c r="AZ83" s="15"/>
      <c r="BA83" s="15"/>
      <c r="BB83" s="15"/>
      <c r="BC83" s="15"/>
      <c r="BD83" s="15"/>
    </row>
    <row r="84" spans="1:56" ht="25.5" x14ac:dyDescent="0.2">
      <c r="A84" s="97">
        <f t="shared" ref="A84:A110" si="8">A83+1</f>
        <v>66</v>
      </c>
      <c r="B84" s="91" t="s">
        <v>205</v>
      </c>
      <c r="C84" s="7" t="s">
        <v>204</v>
      </c>
      <c r="D84" s="2" t="s">
        <v>165</v>
      </c>
      <c r="E84" s="2" t="s">
        <v>48</v>
      </c>
      <c r="F84" s="2" t="s">
        <v>203</v>
      </c>
      <c r="G84" s="1" t="s">
        <v>202</v>
      </c>
      <c r="H84" s="7" t="s">
        <v>221</v>
      </c>
      <c r="I84" s="2" t="s">
        <v>220</v>
      </c>
      <c r="J84" s="15" t="s">
        <v>145</v>
      </c>
      <c r="K84" s="3">
        <v>43188</v>
      </c>
      <c r="L84" s="34">
        <v>280575.55</v>
      </c>
      <c r="M84" s="1" t="s">
        <v>219</v>
      </c>
      <c r="N84" s="3">
        <v>43188</v>
      </c>
      <c r="O84" s="3">
        <v>43465</v>
      </c>
      <c r="P84" s="2" t="s">
        <v>42</v>
      </c>
      <c r="Q84" s="4" t="s">
        <v>39</v>
      </c>
      <c r="R84" s="6">
        <v>0</v>
      </c>
      <c r="S84" s="6">
        <v>0</v>
      </c>
      <c r="T84" s="2" t="s">
        <v>68</v>
      </c>
      <c r="U84" s="2" t="s">
        <v>39</v>
      </c>
      <c r="V84" s="2" t="s">
        <v>39</v>
      </c>
      <c r="W84" s="2" t="s">
        <v>39</v>
      </c>
      <c r="X84" s="2" t="s">
        <v>39</v>
      </c>
      <c r="Y84" s="3" t="s">
        <v>39</v>
      </c>
      <c r="Z84" s="3" t="s">
        <v>39</v>
      </c>
      <c r="AA84" s="19">
        <v>0</v>
      </c>
      <c r="AB84" s="19">
        <v>0</v>
      </c>
      <c r="AC84" s="6">
        <v>0</v>
      </c>
      <c r="AD84" s="6">
        <v>0</v>
      </c>
      <c r="AE84" s="20">
        <f t="shared" si="6"/>
        <v>280575.55</v>
      </c>
      <c r="AF84" s="6">
        <v>0</v>
      </c>
      <c r="AG84" s="6">
        <f>18436.21</f>
        <v>18436.21</v>
      </c>
      <c r="AH84" s="27">
        <f t="shared" si="7"/>
        <v>18436.21</v>
      </c>
      <c r="AI84" s="33"/>
      <c r="AJ84" s="7"/>
      <c r="AK84" s="22"/>
      <c r="AL84" s="7"/>
      <c r="AM84" s="22"/>
      <c r="AN84" s="28"/>
      <c r="AO84" s="29"/>
      <c r="AP84" s="30"/>
      <c r="AQ84" s="22"/>
      <c r="AR84" s="30"/>
      <c r="AS84" s="2"/>
      <c r="AT84" s="15"/>
      <c r="AU84" s="15"/>
      <c r="AV84" s="15"/>
      <c r="AW84" s="15"/>
      <c r="AX84" s="15"/>
      <c r="AY84" s="15"/>
      <c r="AZ84" s="15"/>
      <c r="BA84" s="15"/>
      <c r="BB84" s="15"/>
      <c r="BC84" s="15"/>
      <c r="BD84" s="15"/>
    </row>
    <row r="85" spans="1:56" ht="38.25" x14ac:dyDescent="0.2">
      <c r="A85" s="97">
        <f t="shared" si="8"/>
        <v>67</v>
      </c>
      <c r="B85" s="91" t="s">
        <v>213</v>
      </c>
      <c r="C85" s="7" t="s">
        <v>212</v>
      </c>
      <c r="D85" s="2" t="s">
        <v>165</v>
      </c>
      <c r="E85" s="2" t="s">
        <v>48</v>
      </c>
      <c r="F85" s="2" t="s">
        <v>211</v>
      </c>
      <c r="G85" s="1" t="s">
        <v>97</v>
      </c>
      <c r="H85" s="7" t="s">
        <v>218</v>
      </c>
      <c r="I85" s="2" t="s">
        <v>119</v>
      </c>
      <c r="J85" s="15" t="s">
        <v>217</v>
      </c>
      <c r="K85" s="3">
        <v>43194</v>
      </c>
      <c r="L85" s="34">
        <v>66700</v>
      </c>
      <c r="M85" s="1" t="s">
        <v>207</v>
      </c>
      <c r="N85" s="3" t="s">
        <v>206</v>
      </c>
      <c r="O85" s="3">
        <v>43465</v>
      </c>
      <c r="P85" s="2" t="s">
        <v>42</v>
      </c>
      <c r="Q85" s="4" t="s">
        <v>39</v>
      </c>
      <c r="R85" s="6">
        <v>0</v>
      </c>
      <c r="S85" s="6">
        <v>0</v>
      </c>
      <c r="T85" s="2" t="s">
        <v>68</v>
      </c>
      <c r="U85" s="2" t="s">
        <v>39</v>
      </c>
      <c r="V85" s="2" t="s">
        <v>39</v>
      </c>
      <c r="W85" s="2" t="s">
        <v>39</v>
      </c>
      <c r="X85" s="2" t="s">
        <v>39</v>
      </c>
      <c r="Y85" s="3" t="s">
        <v>39</v>
      </c>
      <c r="Z85" s="3" t="s">
        <v>39</v>
      </c>
      <c r="AA85" s="19">
        <v>0</v>
      </c>
      <c r="AB85" s="19">
        <v>0</v>
      </c>
      <c r="AC85" s="6">
        <v>0</v>
      </c>
      <c r="AD85" s="6">
        <v>0</v>
      </c>
      <c r="AE85" s="20">
        <f t="shared" si="6"/>
        <v>66700</v>
      </c>
      <c r="AF85" s="6">
        <v>0</v>
      </c>
      <c r="AG85" s="6">
        <f>14834.15</f>
        <v>14834.15</v>
      </c>
      <c r="AH85" s="27">
        <f t="shared" si="7"/>
        <v>14834.15</v>
      </c>
      <c r="AI85" s="33"/>
      <c r="AJ85" s="7"/>
      <c r="AK85" s="22"/>
      <c r="AL85" s="7"/>
      <c r="AM85" s="22"/>
      <c r="AN85" s="28"/>
      <c r="AO85" s="29"/>
      <c r="AP85" s="30"/>
      <c r="AQ85" s="22"/>
      <c r="AR85" s="30"/>
      <c r="AS85" s="2"/>
      <c r="AT85" s="15"/>
      <c r="AU85" s="15"/>
      <c r="AV85" s="15"/>
      <c r="AW85" s="15"/>
      <c r="AX85" s="15"/>
      <c r="AY85" s="15"/>
      <c r="AZ85" s="15"/>
      <c r="BA85" s="15"/>
      <c r="BB85" s="15"/>
      <c r="BC85" s="15"/>
      <c r="BD85" s="15"/>
    </row>
    <row r="86" spans="1:56" ht="38.25" x14ac:dyDescent="0.2">
      <c r="A86" s="97">
        <f t="shared" si="8"/>
        <v>68</v>
      </c>
      <c r="B86" s="91" t="s">
        <v>213</v>
      </c>
      <c r="C86" s="7" t="s">
        <v>212</v>
      </c>
      <c r="D86" s="2" t="s">
        <v>165</v>
      </c>
      <c r="E86" s="2" t="s">
        <v>48</v>
      </c>
      <c r="F86" s="2" t="s">
        <v>211</v>
      </c>
      <c r="G86" s="1" t="s">
        <v>97</v>
      </c>
      <c r="H86" s="7" t="s">
        <v>216</v>
      </c>
      <c r="I86" s="2" t="s">
        <v>215</v>
      </c>
      <c r="J86" s="15" t="s">
        <v>214</v>
      </c>
      <c r="K86" s="3">
        <v>43194</v>
      </c>
      <c r="L86" s="34">
        <v>12980</v>
      </c>
      <c r="M86" s="1" t="s">
        <v>207</v>
      </c>
      <c r="N86" s="3" t="s">
        <v>206</v>
      </c>
      <c r="O86" s="3">
        <v>43465</v>
      </c>
      <c r="P86" s="2" t="s">
        <v>42</v>
      </c>
      <c r="Q86" s="4" t="s">
        <v>39</v>
      </c>
      <c r="R86" s="6">
        <v>0</v>
      </c>
      <c r="S86" s="6">
        <v>0</v>
      </c>
      <c r="T86" s="2" t="s">
        <v>68</v>
      </c>
      <c r="U86" s="2" t="s">
        <v>39</v>
      </c>
      <c r="V86" s="2" t="s">
        <v>39</v>
      </c>
      <c r="W86" s="2" t="s">
        <v>39</v>
      </c>
      <c r="X86" s="2" t="s">
        <v>39</v>
      </c>
      <c r="Y86" s="3" t="s">
        <v>39</v>
      </c>
      <c r="Z86" s="3" t="s">
        <v>39</v>
      </c>
      <c r="AA86" s="19">
        <v>0</v>
      </c>
      <c r="AB86" s="19">
        <v>0</v>
      </c>
      <c r="AC86" s="6">
        <v>0</v>
      </c>
      <c r="AD86" s="6">
        <v>0</v>
      </c>
      <c r="AE86" s="20">
        <f t="shared" si="6"/>
        <v>12980</v>
      </c>
      <c r="AF86" s="6">
        <v>0</v>
      </c>
      <c r="AG86" s="6">
        <v>0</v>
      </c>
      <c r="AH86" s="27">
        <f t="shared" si="7"/>
        <v>0</v>
      </c>
      <c r="AI86" s="33"/>
      <c r="AJ86" s="7"/>
      <c r="AK86" s="22"/>
      <c r="AL86" s="7"/>
      <c r="AM86" s="22"/>
      <c r="AN86" s="28"/>
      <c r="AO86" s="29"/>
      <c r="AP86" s="30"/>
      <c r="AQ86" s="22"/>
      <c r="AR86" s="30"/>
      <c r="AS86" s="2"/>
      <c r="AT86" s="15"/>
      <c r="AU86" s="15"/>
      <c r="AV86" s="15"/>
      <c r="AW86" s="15"/>
      <c r="AX86" s="15"/>
      <c r="AY86" s="15"/>
      <c r="AZ86" s="15"/>
      <c r="BA86" s="15"/>
      <c r="BB86" s="15"/>
      <c r="BC86" s="15"/>
      <c r="BD86" s="15"/>
    </row>
    <row r="87" spans="1:56" ht="38.25" x14ac:dyDescent="0.2">
      <c r="A87" s="97">
        <f t="shared" si="8"/>
        <v>69</v>
      </c>
      <c r="B87" s="91" t="s">
        <v>213</v>
      </c>
      <c r="C87" s="7" t="s">
        <v>212</v>
      </c>
      <c r="D87" s="2" t="s">
        <v>165</v>
      </c>
      <c r="E87" s="2" t="s">
        <v>48</v>
      </c>
      <c r="F87" s="2" t="s">
        <v>211</v>
      </c>
      <c r="G87" s="1" t="s">
        <v>97</v>
      </c>
      <c r="H87" s="7" t="s">
        <v>210</v>
      </c>
      <c r="I87" s="2" t="s">
        <v>209</v>
      </c>
      <c r="J87" s="15" t="s">
        <v>208</v>
      </c>
      <c r="K87" s="3">
        <v>43194</v>
      </c>
      <c r="L87" s="34">
        <v>57725</v>
      </c>
      <c r="M87" s="1" t="s">
        <v>207</v>
      </c>
      <c r="N87" s="3" t="s">
        <v>206</v>
      </c>
      <c r="O87" s="3">
        <v>43465</v>
      </c>
      <c r="P87" s="2" t="s">
        <v>42</v>
      </c>
      <c r="Q87" s="4" t="s">
        <v>39</v>
      </c>
      <c r="R87" s="6">
        <v>0</v>
      </c>
      <c r="S87" s="6">
        <v>0</v>
      </c>
      <c r="T87" s="2" t="s">
        <v>68</v>
      </c>
      <c r="U87" s="2" t="s">
        <v>39</v>
      </c>
      <c r="V87" s="2" t="s">
        <v>39</v>
      </c>
      <c r="W87" s="2" t="s">
        <v>39</v>
      </c>
      <c r="X87" s="2" t="s">
        <v>39</v>
      </c>
      <c r="Y87" s="3" t="s">
        <v>39</v>
      </c>
      <c r="Z87" s="3" t="s">
        <v>39</v>
      </c>
      <c r="AA87" s="19">
        <v>0</v>
      </c>
      <c r="AB87" s="19">
        <v>0</v>
      </c>
      <c r="AC87" s="6">
        <v>0</v>
      </c>
      <c r="AD87" s="6">
        <v>0</v>
      </c>
      <c r="AE87" s="20">
        <f t="shared" si="6"/>
        <v>57725</v>
      </c>
      <c r="AF87" s="6">
        <v>0</v>
      </c>
      <c r="AG87" s="6">
        <v>5585</v>
      </c>
      <c r="AH87" s="27">
        <f t="shared" si="7"/>
        <v>5585</v>
      </c>
      <c r="AI87" s="33"/>
      <c r="AJ87" s="7"/>
      <c r="AK87" s="22"/>
      <c r="AL87" s="7"/>
      <c r="AM87" s="22"/>
      <c r="AN87" s="28"/>
      <c r="AO87" s="29"/>
      <c r="AP87" s="30"/>
      <c r="AQ87" s="22"/>
      <c r="AR87" s="30"/>
      <c r="AS87" s="2"/>
      <c r="AT87" s="15"/>
      <c r="AU87" s="15"/>
      <c r="AV87" s="15"/>
      <c r="AW87" s="15"/>
      <c r="AX87" s="15"/>
      <c r="AY87" s="15"/>
      <c r="AZ87" s="15"/>
      <c r="BA87" s="15"/>
      <c r="BB87" s="15"/>
      <c r="BC87" s="15"/>
      <c r="BD87" s="15"/>
    </row>
    <row r="88" spans="1:56" ht="25.5" x14ac:dyDescent="0.2">
      <c r="A88" s="97">
        <f t="shared" si="8"/>
        <v>70</v>
      </c>
      <c r="B88" s="91" t="s">
        <v>205</v>
      </c>
      <c r="C88" s="7" t="s">
        <v>204</v>
      </c>
      <c r="D88" s="2" t="s">
        <v>165</v>
      </c>
      <c r="E88" s="2" t="s">
        <v>48</v>
      </c>
      <c r="F88" s="2" t="s">
        <v>203</v>
      </c>
      <c r="G88" s="1" t="s">
        <v>202</v>
      </c>
      <c r="H88" s="7" t="s">
        <v>201</v>
      </c>
      <c r="I88" s="2" t="s">
        <v>200</v>
      </c>
      <c r="J88" s="15" t="s">
        <v>199</v>
      </c>
      <c r="K88" s="3">
        <v>43188</v>
      </c>
      <c r="L88" s="34">
        <v>28733.599999999999</v>
      </c>
      <c r="M88" s="1" t="s">
        <v>192</v>
      </c>
      <c r="N88" s="3">
        <v>43188</v>
      </c>
      <c r="O88" s="3">
        <v>43465</v>
      </c>
      <c r="P88" s="2" t="s">
        <v>42</v>
      </c>
      <c r="Q88" s="4" t="s">
        <v>39</v>
      </c>
      <c r="R88" s="6">
        <v>0</v>
      </c>
      <c r="S88" s="6">
        <v>0</v>
      </c>
      <c r="T88" s="2" t="s">
        <v>68</v>
      </c>
      <c r="U88" s="2" t="s">
        <v>39</v>
      </c>
      <c r="V88" s="2" t="s">
        <v>39</v>
      </c>
      <c r="W88" s="2" t="s">
        <v>39</v>
      </c>
      <c r="X88" s="2" t="s">
        <v>39</v>
      </c>
      <c r="Y88" s="3" t="s">
        <v>39</v>
      </c>
      <c r="Z88" s="3" t="s">
        <v>39</v>
      </c>
      <c r="AA88" s="19">
        <v>0</v>
      </c>
      <c r="AB88" s="19">
        <v>0</v>
      </c>
      <c r="AC88" s="6">
        <v>0</v>
      </c>
      <c r="AD88" s="6">
        <v>0</v>
      </c>
      <c r="AE88" s="20">
        <f t="shared" si="6"/>
        <v>28733.599999999999</v>
      </c>
      <c r="AF88" s="6">
        <v>0</v>
      </c>
      <c r="AG88" s="6">
        <v>0</v>
      </c>
      <c r="AH88" s="27">
        <f t="shared" si="7"/>
        <v>0</v>
      </c>
      <c r="AI88" s="33"/>
      <c r="AJ88" s="7"/>
      <c r="AK88" s="22"/>
      <c r="AL88" s="7"/>
      <c r="AM88" s="22"/>
      <c r="AN88" s="28"/>
      <c r="AO88" s="29"/>
      <c r="AP88" s="30"/>
      <c r="AQ88" s="22"/>
      <c r="AR88" s="30"/>
      <c r="AS88" s="2"/>
      <c r="AT88" s="15"/>
      <c r="AU88" s="15"/>
      <c r="AV88" s="15"/>
      <c r="AW88" s="15"/>
      <c r="AX88" s="15"/>
      <c r="AY88" s="15"/>
      <c r="AZ88" s="15"/>
      <c r="BA88" s="15"/>
      <c r="BB88" s="15"/>
      <c r="BC88" s="15"/>
      <c r="BD88" s="15"/>
    </row>
    <row r="89" spans="1:56" ht="25.5" x14ac:dyDescent="0.2">
      <c r="A89" s="97">
        <f t="shared" si="8"/>
        <v>71</v>
      </c>
      <c r="B89" s="91" t="s">
        <v>198</v>
      </c>
      <c r="C89" s="7" t="s">
        <v>197</v>
      </c>
      <c r="D89" s="2" t="s">
        <v>165</v>
      </c>
      <c r="E89" s="2" t="s">
        <v>48</v>
      </c>
      <c r="F89" s="2" t="s">
        <v>196</v>
      </c>
      <c r="G89" s="1" t="s">
        <v>172</v>
      </c>
      <c r="H89" s="7" t="s">
        <v>195</v>
      </c>
      <c r="I89" s="2" t="s">
        <v>194</v>
      </c>
      <c r="J89" s="15" t="s">
        <v>193</v>
      </c>
      <c r="K89" s="3">
        <v>43162</v>
      </c>
      <c r="L89" s="34">
        <v>59998.8</v>
      </c>
      <c r="M89" s="1" t="s">
        <v>192</v>
      </c>
      <c r="N89" s="3">
        <v>43162</v>
      </c>
      <c r="O89" s="3">
        <v>43465</v>
      </c>
      <c r="P89" s="2" t="s">
        <v>42</v>
      </c>
      <c r="Q89" s="4" t="s">
        <v>39</v>
      </c>
      <c r="R89" s="6">
        <v>0</v>
      </c>
      <c r="S89" s="6">
        <v>0</v>
      </c>
      <c r="T89" s="2" t="s">
        <v>81</v>
      </c>
      <c r="U89" s="2" t="s">
        <v>39</v>
      </c>
      <c r="V89" s="2" t="s">
        <v>39</v>
      </c>
      <c r="W89" s="2" t="s">
        <v>39</v>
      </c>
      <c r="X89" s="2" t="s">
        <v>39</v>
      </c>
      <c r="Y89" s="3" t="s">
        <v>39</v>
      </c>
      <c r="Z89" s="3" t="s">
        <v>39</v>
      </c>
      <c r="AA89" s="19">
        <v>0</v>
      </c>
      <c r="AB89" s="19">
        <v>0</v>
      </c>
      <c r="AC89" s="6">
        <v>0</v>
      </c>
      <c r="AD89" s="6">
        <v>0</v>
      </c>
      <c r="AE89" s="20">
        <f t="shared" si="6"/>
        <v>59998.8</v>
      </c>
      <c r="AF89" s="6">
        <v>0</v>
      </c>
      <c r="AG89" s="6">
        <v>0</v>
      </c>
      <c r="AH89" s="27">
        <f t="shared" si="7"/>
        <v>0</v>
      </c>
      <c r="AI89" s="33"/>
      <c r="AJ89" s="7"/>
      <c r="AK89" s="22"/>
      <c r="AL89" s="7"/>
      <c r="AM89" s="22"/>
      <c r="AN89" s="28"/>
      <c r="AO89" s="29"/>
      <c r="AP89" s="30"/>
      <c r="AQ89" s="22"/>
      <c r="AR89" s="30"/>
      <c r="AS89" s="2"/>
      <c r="AT89" s="15"/>
      <c r="AU89" s="15"/>
      <c r="AV89" s="15"/>
      <c r="AW89" s="15"/>
      <c r="AX89" s="15"/>
      <c r="AY89" s="15"/>
      <c r="AZ89" s="15"/>
      <c r="BA89" s="15"/>
      <c r="BB89" s="15"/>
      <c r="BC89" s="15"/>
      <c r="BD89" s="15"/>
    </row>
    <row r="90" spans="1:56" ht="25.5" x14ac:dyDescent="0.2">
      <c r="A90" s="97">
        <f t="shared" si="8"/>
        <v>72</v>
      </c>
      <c r="B90" s="93" t="s">
        <v>191</v>
      </c>
      <c r="C90" s="38" t="s">
        <v>190</v>
      </c>
      <c r="D90" s="2" t="s">
        <v>156</v>
      </c>
      <c r="E90" s="2" t="s">
        <v>48</v>
      </c>
      <c r="F90" s="2" t="s">
        <v>189</v>
      </c>
      <c r="G90" s="1" t="s">
        <v>179</v>
      </c>
      <c r="H90" s="7" t="s">
        <v>188</v>
      </c>
      <c r="I90" s="2" t="s">
        <v>187</v>
      </c>
      <c r="J90" s="15" t="s">
        <v>186</v>
      </c>
      <c r="K90" s="3">
        <v>43202</v>
      </c>
      <c r="L90" s="34">
        <v>154262.9</v>
      </c>
      <c r="M90" s="1"/>
      <c r="N90" s="3">
        <v>43202</v>
      </c>
      <c r="O90" s="3">
        <v>43465</v>
      </c>
      <c r="P90" s="2" t="s">
        <v>151</v>
      </c>
      <c r="Q90" s="8" t="s">
        <v>150</v>
      </c>
      <c r="R90" s="6">
        <v>153663.1</v>
      </c>
      <c r="S90" s="6">
        <v>599.79999999999995</v>
      </c>
      <c r="T90" s="2" t="s">
        <v>81</v>
      </c>
      <c r="U90" s="2" t="s">
        <v>39</v>
      </c>
      <c r="V90" s="2" t="s">
        <v>39</v>
      </c>
      <c r="W90" s="2" t="s">
        <v>39</v>
      </c>
      <c r="X90" s="2" t="s">
        <v>39</v>
      </c>
      <c r="Y90" s="3" t="s">
        <v>39</v>
      </c>
      <c r="Z90" s="3" t="s">
        <v>39</v>
      </c>
      <c r="AA90" s="19">
        <v>0</v>
      </c>
      <c r="AB90" s="19">
        <v>0</v>
      </c>
      <c r="AC90" s="6">
        <v>0</v>
      </c>
      <c r="AD90" s="6">
        <v>0</v>
      </c>
      <c r="AE90" s="20">
        <f t="shared" si="6"/>
        <v>154262.9</v>
      </c>
      <c r="AF90" s="6">
        <v>0</v>
      </c>
      <c r="AG90" s="6">
        <v>0</v>
      </c>
      <c r="AH90" s="27">
        <f t="shared" si="7"/>
        <v>0</v>
      </c>
      <c r="AI90" s="33"/>
      <c r="AJ90" s="7"/>
      <c r="AK90" s="22"/>
      <c r="AL90" s="7"/>
      <c r="AM90" s="22"/>
      <c r="AN90" s="28"/>
      <c r="AO90" s="29"/>
      <c r="AP90" s="30"/>
      <c r="AQ90" s="22"/>
      <c r="AR90" s="30"/>
      <c r="AS90" s="2"/>
      <c r="AT90" s="15"/>
      <c r="AU90" s="15"/>
      <c r="AV90" s="15"/>
      <c r="AW90" s="15"/>
      <c r="AX90" s="15"/>
      <c r="AY90" s="15"/>
      <c r="AZ90" s="15"/>
      <c r="BA90" s="15"/>
      <c r="BB90" s="15"/>
      <c r="BC90" s="15"/>
      <c r="BD90" s="15"/>
    </row>
    <row r="91" spans="1:56" ht="25.5" x14ac:dyDescent="0.2">
      <c r="A91" s="97">
        <f t="shared" si="8"/>
        <v>73</v>
      </c>
      <c r="B91" s="94"/>
      <c r="C91" s="39"/>
      <c r="D91" s="2" t="s">
        <v>156</v>
      </c>
      <c r="E91" s="2" t="s">
        <v>48</v>
      </c>
      <c r="F91" s="2" t="s">
        <v>185</v>
      </c>
      <c r="G91" s="1" t="s">
        <v>179</v>
      </c>
      <c r="H91" s="7" t="s">
        <v>184</v>
      </c>
      <c r="I91" s="2" t="s">
        <v>183</v>
      </c>
      <c r="J91" s="15" t="s">
        <v>182</v>
      </c>
      <c r="K91" s="3">
        <v>43202</v>
      </c>
      <c r="L91" s="34">
        <v>54999.75</v>
      </c>
      <c r="M91" s="1" t="s">
        <v>181</v>
      </c>
      <c r="N91" s="3">
        <v>43202</v>
      </c>
      <c r="O91" s="3">
        <v>43465</v>
      </c>
      <c r="P91" s="2" t="s">
        <v>151</v>
      </c>
      <c r="Q91" s="8" t="s">
        <v>150</v>
      </c>
      <c r="R91" s="6">
        <v>54779.8</v>
      </c>
      <c r="S91" s="6">
        <v>219.95</v>
      </c>
      <c r="T91" s="2" t="s">
        <v>68</v>
      </c>
      <c r="U91" s="2" t="s">
        <v>39</v>
      </c>
      <c r="V91" s="2" t="s">
        <v>39</v>
      </c>
      <c r="W91" s="2" t="s">
        <v>39</v>
      </c>
      <c r="X91" s="2" t="s">
        <v>39</v>
      </c>
      <c r="Y91" s="3" t="s">
        <v>39</v>
      </c>
      <c r="Z91" s="3" t="s">
        <v>39</v>
      </c>
      <c r="AA91" s="19">
        <v>0</v>
      </c>
      <c r="AB91" s="19">
        <v>0</v>
      </c>
      <c r="AC91" s="6">
        <v>0</v>
      </c>
      <c r="AD91" s="6">
        <v>0</v>
      </c>
      <c r="AE91" s="20">
        <f t="shared" si="6"/>
        <v>54999.75</v>
      </c>
      <c r="AF91" s="6">
        <v>0</v>
      </c>
      <c r="AG91" s="6">
        <v>0</v>
      </c>
      <c r="AH91" s="27">
        <f t="shared" si="7"/>
        <v>0</v>
      </c>
      <c r="AI91" s="33"/>
      <c r="AJ91" s="7"/>
      <c r="AK91" s="22"/>
      <c r="AL91" s="7"/>
      <c r="AM91" s="22"/>
      <c r="AN91" s="28"/>
      <c r="AO91" s="29"/>
      <c r="AP91" s="30"/>
      <c r="AQ91" s="22"/>
      <c r="AR91" s="30"/>
      <c r="AS91" s="2"/>
      <c r="AT91" s="15"/>
      <c r="AU91" s="15"/>
      <c r="AV91" s="15"/>
      <c r="AW91" s="15"/>
      <c r="AX91" s="15"/>
      <c r="AY91" s="15"/>
      <c r="AZ91" s="15"/>
      <c r="BA91" s="15"/>
      <c r="BB91" s="15"/>
      <c r="BC91" s="15"/>
      <c r="BD91" s="15"/>
    </row>
    <row r="92" spans="1:56" ht="25.5" x14ac:dyDescent="0.2">
      <c r="A92" s="97">
        <f t="shared" si="8"/>
        <v>74</v>
      </c>
      <c r="B92" s="95"/>
      <c r="C92" s="40"/>
      <c r="D92" s="2" t="s">
        <v>156</v>
      </c>
      <c r="E92" s="2" t="s">
        <v>48</v>
      </c>
      <c r="F92" s="2" t="s">
        <v>180</v>
      </c>
      <c r="G92" s="1" t="s">
        <v>179</v>
      </c>
      <c r="H92" s="7" t="s">
        <v>178</v>
      </c>
      <c r="I92" s="2" t="s">
        <v>153</v>
      </c>
      <c r="J92" s="15" t="s">
        <v>177</v>
      </c>
      <c r="K92" s="3">
        <v>43200</v>
      </c>
      <c r="L92" s="34">
        <v>39973</v>
      </c>
      <c r="M92" s="1" t="s">
        <v>176</v>
      </c>
      <c r="N92" s="3">
        <v>43200</v>
      </c>
      <c r="O92" s="3">
        <v>43465</v>
      </c>
      <c r="P92" s="2" t="s">
        <v>151</v>
      </c>
      <c r="Q92" s="8" t="s">
        <v>150</v>
      </c>
      <c r="R92" s="6">
        <v>39877.449999999997</v>
      </c>
      <c r="S92" s="6">
        <v>95.55</v>
      </c>
      <c r="T92" s="2" t="s">
        <v>68</v>
      </c>
      <c r="U92" s="2" t="s">
        <v>39</v>
      </c>
      <c r="V92" s="2" t="s">
        <v>39</v>
      </c>
      <c r="W92" s="2" t="s">
        <v>39</v>
      </c>
      <c r="X92" s="2" t="s">
        <v>39</v>
      </c>
      <c r="Y92" s="3" t="s">
        <v>39</v>
      </c>
      <c r="Z92" s="3" t="s">
        <v>39</v>
      </c>
      <c r="AA92" s="19">
        <v>0</v>
      </c>
      <c r="AB92" s="19">
        <v>0</v>
      </c>
      <c r="AC92" s="6">
        <v>0</v>
      </c>
      <c r="AD92" s="6">
        <v>0</v>
      </c>
      <c r="AE92" s="20">
        <f t="shared" si="6"/>
        <v>39973</v>
      </c>
      <c r="AF92" s="6">
        <v>0</v>
      </c>
      <c r="AG92" s="6">
        <f>39877.45+95.55</f>
        <v>39973</v>
      </c>
      <c r="AH92" s="27">
        <f t="shared" si="7"/>
        <v>39973</v>
      </c>
      <c r="AI92" s="33"/>
      <c r="AJ92" s="7"/>
      <c r="AK92" s="22"/>
      <c r="AL92" s="7"/>
      <c r="AM92" s="22"/>
      <c r="AN92" s="28"/>
      <c r="AO92" s="29"/>
      <c r="AP92" s="30"/>
      <c r="AQ92" s="22"/>
      <c r="AR92" s="30"/>
      <c r="AS92" s="2"/>
      <c r="AT92" s="15"/>
      <c r="AU92" s="15"/>
      <c r="AV92" s="15"/>
      <c r="AW92" s="15"/>
      <c r="AX92" s="15"/>
      <c r="AY92" s="15"/>
      <c r="AZ92" s="15"/>
      <c r="BA92" s="15"/>
      <c r="BB92" s="15"/>
      <c r="BC92" s="15"/>
      <c r="BD92" s="15"/>
    </row>
    <row r="93" spans="1:56" ht="25.5" x14ac:dyDescent="0.2">
      <c r="A93" s="97">
        <f t="shared" si="8"/>
        <v>75</v>
      </c>
      <c r="B93" s="91" t="s">
        <v>175</v>
      </c>
      <c r="C93" s="7" t="s">
        <v>174</v>
      </c>
      <c r="D93" s="2" t="s">
        <v>165</v>
      </c>
      <c r="E93" s="2" t="s">
        <v>48</v>
      </c>
      <c r="F93" s="2" t="s">
        <v>173</v>
      </c>
      <c r="G93" s="1" t="s">
        <v>172</v>
      </c>
      <c r="H93" s="7" t="s">
        <v>171</v>
      </c>
      <c r="I93" s="2" t="s">
        <v>170</v>
      </c>
      <c r="J93" s="15" t="s">
        <v>169</v>
      </c>
      <c r="K93" s="3">
        <v>43222</v>
      </c>
      <c r="L93" s="34">
        <v>253440</v>
      </c>
      <c r="M93" s="1" t="s">
        <v>168</v>
      </c>
      <c r="N93" s="3">
        <v>43222</v>
      </c>
      <c r="O93" s="3">
        <v>43465</v>
      </c>
      <c r="P93" s="2" t="s">
        <v>42</v>
      </c>
      <c r="Q93" s="4" t="s">
        <v>39</v>
      </c>
      <c r="R93" s="6">
        <v>0</v>
      </c>
      <c r="S93" s="6">
        <v>0</v>
      </c>
      <c r="T93" s="2" t="s">
        <v>81</v>
      </c>
      <c r="U93" s="2" t="s">
        <v>39</v>
      </c>
      <c r="V93" s="2" t="s">
        <v>39</v>
      </c>
      <c r="W93" s="2" t="s">
        <v>39</v>
      </c>
      <c r="X93" s="2" t="s">
        <v>39</v>
      </c>
      <c r="Y93" s="3" t="s">
        <v>39</v>
      </c>
      <c r="Z93" s="3" t="s">
        <v>39</v>
      </c>
      <c r="AA93" s="19">
        <v>0</v>
      </c>
      <c r="AB93" s="19">
        <v>0</v>
      </c>
      <c r="AC93" s="6">
        <v>0</v>
      </c>
      <c r="AD93" s="6">
        <v>0</v>
      </c>
      <c r="AE93" s="20">
        <f t="shared" si="6"/>
        <v>253440</v>
      </c>
      <c r="AF93" s="6">
        <v>0</v>
      </c>
      <c r="AG93" s="6">
        <v>0</v>
      </c>
      <c r="AH93" s="27">
        <f t="shared" si="7"/>
        <v>0</v>
      </c>
      <c r="AI93" s="33"/>
      <c r="AJ93" s="7"/>
      <c r="AK93" s="22"/>
      <c r="AL93" s="7"/>
      <c r="AM93" s="22"/>
      <c r="AN93" s="28"/>
      <c r="AO93" s="29"/>
      <c r="AP93" s="30"/>
      <c r="AQ93" s="22"/>
      <c r="AR93" s="30"/>
      <c r="AS93" s="2"/>
      <c r="AT93" s="15"/>
      <c r="AU93" s="15"/>
      <c r="AV93" s="15"/>
      <c r="AW93" s="15"/>
      <c r="AX93" s="15"/>
      <c r="AY93" s="15"/>
      <c r="AZ93" s="15"/>
      <c r="BA93" s="15"/>
      <c r="BB93" s="15"/>
      <c r="BC93" s="15"/>
      <c r="BD93" s="15"/>
    </row>
    <row r="94" spans="1:56" ht="25.5" x14ac:dyDescent="0.2">
      <c r="A94" s="97">
        <f t="shared" si="8"/>
        <v>76</v>
      </c>
      <c r="B94" s="91" t="s">
        <v>167</v>
      </c>
      <c r="C94" s="7" t="s">
        <v>166</v>
      </c>
      <c r="D94" s="2" t="s">
        <v>165</v>
      </c>
      <c r="E94" s="2" t="s">
        <v>48</v>
      </c>
      <c r="F94" s="2" t="s">
        <v>164</v>
      </c>
      <c r="G94" s="1" t="s">
        <v>163</v>
      </c>
      <c r="H94" s="7" t="s">
        <v>162</v>
      </c>
      <c r="I94" s="2" t="s">
        <v>161</v>
      </c>
      <c r="J94" s="15" t="s">
        <v>160</v>
      </c>
      <c r="K94" s="3">
        <v>43249</v>
      </c>
      <c r="L94" s="34">
        <v>5850</v>
      </c>
      <c r="M94" s="1" t="s">
        <v>159</v>
      </c>
      <c r="N94" s="3">
        <v>43249</v>
      </c>
      <c r="O94" s="3">
        <v>43280</v>
      </c>
      <c r="P94" s="2" t="s">
        <v>42</v>
      </c>
      <c r="Q94" s="4" t="s">
        <v>39</v>
      </c>
      <c r="R94" s="6">
        <v>0</v>
      </c>
      <c r="S94" s="6">
        <v>0</v>
      </c>
      <c r="T94" s="2" t="s">
        <v>60</v>
      </c>
      <c r="U94" s="2" t="s">
        <v>39</v>
      </c>
      <c r="V94" s="2" t="s">
        <v>39</v>
      </c>
      <c r="W94" s="2" t="s">
        <v>39</v>
      </c>
      <c r="X94" s="2" t="s">
        <v>39</v>
      </c>
      <c r="Y94" s="3" t="s">
        <v>39</v>
      </c>
      <c r="Z94" s="3" t="s">
        <v>39</v>
      </c>
      <c r="AA94" s="19">
        <v>0</v>
      </c>
      <c r="AB94" s="19">
        <v>0</v>
      </c>
      <c r="AC94" s="6">
        <v>0</v>
      </c>
      <c r="AD94" s="6">
        <v>0</v>
      </c>
      <c r="AE94" s="20">
        <f t="shared" si="6"/>
        <v>5850</v>
      </c>
      <c r="AF94" s="6">
        <v>0</v>
      </c>
      <c r="AG94" s="6">
        <v>0</v>
      </c>
      <c r="AH94" s="27">
        <f t="shared" si="7"/>
        <v>0</v>
      </c>
      <c r="AI94" s="33"/>
      <c r="AJ94" s="7"/>
      <c r="AK94" s="22"/>
      <c r="AL94" s="7"/>
      <c r="AM94" s="22"/>
      <c r="AN94" s="28"/>
      <c r="AO94" s="29"/>
      <c r="AP94" s="30"/>
      <c r="AQ94" s="22"/>
      <c r="AR94" s="30"/>
      <c r="AS94" s="2"/>
      <c r="AT94" s="15"/>
      <c r="AU94" s="15"/>
      <c r="AV94" s="15"/>
      <c r="AW94" s="15"/>
      <c r="AX94" s="15"/>
      <c r="AY94" s="15"/>
      <c r="AZ94" s="15"/>
      <c r="BA94" s="15"/>
      <c r="BB94" s="15"/>
      <c r="BC94" s="15"/>
      <c r="BD94" s="15"/>
    </row>
    <row r="95" spans="1:56" ht="38.25" x14ac:dyDescent="0.2">
      <c r="A95" s="97">
        <f t="shared" si="8"/>
        <v>77</v>
      </c>
      <c r="B95" s="91" t="s">
        <v>158</v>
      </c>
      <c r="C95" s="7" t="s">
        <v>157</v>
      </c>
      <c r="D95" s="2" t="s">
        <v>156</v>
      </c>
      <c r="E95" s="2" t="s">
        <v>48</v>
      </c>
      <c r="F95" s="2" t="s">
        <v>155</v>
      </c>
      <c r="G95" s="1" t="s">
        <v>61</v>
      </c>
      <c r="H95" s="7" t="s">
        <v>154</v>
      </c>
      <c r="I95" s="2" t="s">
        <v>153</v>
      </c>
      <c r="J95" s="15" t="s">
        <v>152</v>
      </c>
      <c r="K95" s="3">
        <v>43249</v>
      </c>
      <c r="L95" s="34">
        <v>41051.33</v>
      </c>
      <c r="M95" s="1"/>
      <c r="N95" s="3"/>
      <c r="O95" s="3">
        <v>43249</v>
      </c>
      <c r="P95" s="2" t="s">
        <v>151</v>
      </c>
      <c r="Q95" s="8" t="s">
        <v>150</v>
      </c>
      <c r="R95" s="6">
        <v>40964.51</v>
      </c>
      <c r="S95" s="6">
        <v>86.82</v>
      </c>
      <c r="T95" s="2" t="s">
        <v>68</v>
      </c>
      <c r="U95" s="2" t="s">
        <v>39</v>
      </c>
      <c r="V95" s="2" t="s">
        <v>39</v>
      </c>
      <c r="W95" s="2" t="s">
        <v>39</v>
      </c>
      <c r="X95" s="2" t="s">
        <v>39</v>
      </c>
      <c r="Y95" s="3" t="s">
        <v>39</v>
      </c>
      <c r="Z95" s="3" t="s">
        <v>39</v>
      </c>
      <c r="AA95" s="19">
        <v>0</v>
      </c>
      <c r="AB95" s="19">
        <v>0</v>
      </c>
      <c r="AC95" s="6">
        <v>0</v>
      </c>
      <c r="AD95" s="6">
        <v>0</v>
      </c>
      <c r="AE95" s="20">
        <f t="shared" si="6"/>
        <v>41051.33</v>
      </c>
      <c r="AF95" s="6">
        <v>0</v>
      </c>
      <c r="AG95" s="6">
        <v>0</v>
      </c>
      <c r="AH95" s="27">
        <f t="shared" si="7"/>
        <v>0</v>
      </c>
      <c r="AI95" s="33"/>
      <c r="AJ95" s="7"/>
      <c r="AK95" s="22"/>
      <c r="AL95" s="7"/>
      <c r="AM95" s="22"/>
      <c r="AN95" s="28"/>
      <c r="AO95" s="29"/>
      <c r="AP95" s="30"/>
      <c r="AQ95" s="22"/>
      <c r="AR95" s="30"/>
      <c r="AS95" s="2"/>
      <c r="AT95" s="15"/>
      <c r="AU95" s="15"/>
      <c r="AV95" s="15"/>
      <c r="AW95" s="15"/>
      <c r="AX95" s="15"/>
      <c r="AY95" s="15"/>
      <c r="AZ95" s="15"/>
      <c r="BA95" s="15"/>
      <c r="BB95" s="15"/>
      <c r="BC95" s="15"/>
      <c r="BD95" s="15"/>
    </row>
    <row r="96" spans="1:56" ht="38.25" x14ac:dyDescent="0.2">
      <c r="A96" s="97">
        <f t="shared" si="8"/>
        <v>78</v>
      </c>
      <c r="B96" s="91" t="s">
        <v>149</v>
      </c>
      <c r="C96" s="2" t="s">
        <v>149</v>
      </c>
      <c r="D96" s="2" t="s">
        <v>66</v>
      </c>
      <c r="E96" s="2" t="s">
        <v>48</v>
      </c>
      <c r="F96" s="2" t="s">
        <v>148</v>
      </c>
      <c r="G96" s="1" t="s">
        <v>144</v>
      </c>
      <c r="H96" s="2" t="s">
        <v>147</v>
      </c>
      <c r="I96" s="2" t="s">
        <v>146</v>
      </c>
      <c r="J96" s="15" t="s">
        <v>145</v>
      </c>
      <c r="K96" s="3">
        <v>43117</v>
      </c>
      <c r="L96" s="34">
        <v>7420</v>
      </c>
      <c r="M96" s="1" t="s">
        <v>144</v>
      </c>
      <c r="N96" s="3">
        <v>43117</v>
      </c>
      <c r="O96" s="3">
        <v>43464</v>
      </c>
      <c r="P96" s="2" t="s">
        <v>42</v>
      </c>
      <c r="Q96" s="4" t="s">
        <v>39</v>
      </c>
      <c r="R96" s="6">
        <v>0</v>
      </c>
      <c r="S96" s="6">
        <v>0</v>
      </c>
      <c r="T96" s="2" t="s">
        <v>68</v>
      </c>
      <c r="U96" s="2" t="s">
        <v>39</v>
      </c>
      <c r="V96" s="2" t="s">
        <v>39</v>
      </c>
      <c r="W96" s="2" t="s">
        <v>39</v>
      </c>
      <c r="X96" s="2" t="s">
        <v>39</v>
      </c>
      <c r="Y96" s="3" t="s">
        <v>39</v>
      </c>
      <c r="Z96" s="3" t="s">
        <v>39</v>
      </c>
      <c r="AA96" s="19">
        <v>0</v>
      </c>
      <c r="AB96" s="19">
        <v>0</v>
      </c>
      <c r="AC96" s="6">
        <v>0</v>
      </c>
      <c r="AD96" s="6">
        <v>0</v>
      </c>
      <c r="AE96" s="20">
        <f t="shared" si="6"/>
        <v>7420</v>
      </c>
      <c r="AF96" s="6">
        <v>0</v>
      </c>
      <c r="AG96" s="6">
        <f>7420+27441.2</f>
        <v>34861.199999999997</v>
      </c>
      <c r="AH96" s="27">
        <f t="shared" si="7"/>
        <v>34861.199999999997</v>
      </c>
      <c r="AI96" s="7" t="s">
        <v>39</v>
      </c>
      <c r="AJ96" s="7" t="s">
        <v>39</v>
      </c>
      <c r="AK96" s="7" t="s">
        <v>39</v>
      </c>
      <c r="AL96" s="7" t="s">
        <v>39</v>
      </c>
      <c r="AM96" s="7" t="s">
        <v>39</v>
      </c>
      <c r="AN96" s="28"/>
      <c r="AO96" s="29"/>
      <c r="AP96" s="30"/>
      <c r="AQ96" s="22"/>
      <c r="AR96" s="30"/>
      <c r="AS96" s="2"/>
      <c r="AT96" s="15"/>
      <c r="AU96" s="15"/>
      <c r="AV96" s="15"/>
      <c r="AW96" s="15"/>
      <c r="AX96" s="15"/>
      <c r="AY96" s="15"/>
      <c r="AZ96" s="15"/>
      <c r="BA96" s="15"/>
      <c r="BB96" s="15"/>
      <c r="BC96" s="15"/>
      <c r="BD96" s="15"/>
    </row>
    <row r="97" spans="1:56" ht="63.75" x14ac:dyDescent="0.2">
      <c r="A97" s="97">
        <f t="shared" si="8"/>
        <v>79</v>
      </c>
      <c r="B97" s="91" t="s">
        <v>143</v>
      </c>
      <c r="C97" s="2" t="s">
        <v>143</v>
      </c>
      <c r="D97" s="2" t="s">
        <v>66</v>
      </c>
      <c r="E97" s="2" t="s">
        <v>48</v>
      </c>
      <c r="F97" s="2" t="s">
        <v>142</v>
      </c>
      <c r="G97" s="1" t="s">
        <v>138</v>
      </c>
      <c r="H97" s="2" t="s">
        <v>141</v>
      </c>
      <c r="I97" s="2" t="s">
        <v>140</v>
      </c>
      <c r="J97" s="15" t="s">
        <v>139</v>
      </c>
      <c r="K97" s="3">
        <v>43124</v>
      </c>
      <c r="L97" s="34">
        <v>7785</v>
      </c>
      <c r="M97" s="1" t="s">
        <v>138</v>
      </c>
      <c r="N97" s="3">
        <v>43124</v>
      </c>
      <c r="O97" s="3">
        <v>43464</v>
      </c>
      <c r="P97" s="2" t="s">
        <v>42</v>
      </c>
      <c r="Q97" s="4" t="s">
        <v>39</v>
      </c>
      <c r="R97" s="6">
        <v>0</v>
      </c>
      <c r="S97" s="6">
        <v>0</v>
      </c>
      <c r="T97" s="2" t="s">
        <v>137</v>
      </c>
      <c r="U97" s="2" t="s">
        <v>39</v>
      </c>
      <c r="V97" s="2" t="s">
        <v>39</v>
      </c>
      <c r="W97" s="2" t="s">
        <v>39</v>
      </c>
      <c r="X97" s="2" t="s">
        <v>39</v>
      </c>
      <c r="Y97" s="3" t="s">
        <v>39</v>
      </c>
      <c r="Z97" s="3" t="s">
        <v>39</v>
      </c>
      <c r="AA97" s="19">
        <v>0</v>
      </c>
      <c r="AB97" s="19">
        <v>0</v>
      </c>
      <c r="AC97" s="6">
        <v>0</v>
      </c>
      <c r="AD97" s="6">
        <v>0</v>
      </c>
      <c r="AE97" s="20">
        <f t="shared" si="6"/>
        <v>7785</v>
      </c>
      <c r="AF97" s="6">
        <v>0</v>
      </c>
      <c r="AG97" s="6">
        <v>0</v>
      </c>
      <c r="AH97" s="27">
        <f t="shared" si="7"/>
        <v>0</v>
      </c>
      <c r="AI97" s="7" t="s">
        <v>39</v>
      </c>
      <c r="AJ97" s="7" t="s">
        <v>39</v>
      </c>
      <c r="AK97" s="7" t="s">
        <v>39</v>
      </c>
      <c r="AL97" s="7" t="s">
        <v>39</v>
      </c>
      <c r="AM97" s="7" t="s">
        <v>39</v>
      </c>
      <c r="AN97" s="28"/>
      <c r="AO97" s="29"/>
      <c r="AP97" s="30"/>
      <c r="AQ97" s="22"/>
      <c r="AR97" s="30"/>
      <c r="AS97" s="2"/>
      <c r="AT97" s="15"/>
      <c r="AU97" s="15"/>
      <c r="AV97" s="15"/>
      <c r="AW97" s="15"/>
      <c r="AX97" s="15"/>
      <c r="AY97" s="15"/>
      <c r="AZ97" s="15"/>
      <c r="BA97" s="15"/>
      <c r="BB97" s="15"/>
      <c r="BC97" s="15"/>
      <c r="BD97" s="15"/>
    </row>
    <row r="98" spans="1:56" ht="63.75" x14ac:dyDescent="0.2">
      <c r="A98" s="97">
        <f t="shared" si="8"/>
        <v>80</v>
      </c>
      <c r="B98" s="91" t="s">
        <v>136</v>
      </c>
      <c r="C98" s="2" t="s">
        <v>136</v>
      </c>
      <c r="D98" s="2" t="s">
        <v>66</v>
      </c>
      <c r="E98" s="2" t="s">
        <v>48</v>
      </c>
      <c r="F98" s="2" t="s">
        <v>135</v>
      </c>
      <c r="G98" s="1" t="s">
        <v>131</v>
      </c>
      <c r="H98" s="2" t="s">
        <v>134</v>
      </c>
      <c r="I98" s="2" t="s">
        <v>133</v>
      </c>
      <c r="J98" s="15" t="s">
        <v>132</v>
      </c>
      <c r="K98" s="3">
        <v>43121</v>
      </c>
      <c r="L98" s="34">
        <v>7200</v>
      </c>
      <c r="M98" s="1" t="s">
        <v>131</v>
      </c>
      <c r="N98" s="3">
        <v>43121</v>
      </c>
      <c r="O98" s="3">
        <v>43464</v>
      </c>
      <c r="P98" s="2" t="s">
        <v>42</v>
      </c>
      <c r="Q98" s="4" t="s">
        <v>39</v>
      </c>
      <c r="R98" s="6">
        <v>0</v>
      </c>
      <c r="S98" s="6">
        <v>0</v>
      </c>
      <c r="T98" s="2" t="s">
        <v>60</v>
      </c>
      <c r="U98" s="2" t="s">
        <v>39</v>
      </c>
      <c r="V98" s="2" t="s">
        <v>39</v>
      </c>
      <c r="W98" s="2" t="s">
        <v>39</v>
      </c>
      <c r="X98" s="2" t="s">
        <v>39</v>
      </c>
      <c r="Y98" s="3" t="s">
        <v>39</v>
      </c>
      <c r="Z98" s="3" t="s">
        <v>39</v>
      </c>
      <c r="AA98" s="19">
        <v>0</v>
      </c>
      <c r="AB98" s="19">
        <v>0</v>
      </c>
      <c r="AC98" s="6">
        <v>0</v>
      </c>
      <c r="AD98" s="6">
        <v>0</v>
      </c>
      <c r="AE98" s="20">
        <f t="shared" si="6"/>
        <v>7200</v>
      </c>
      <c r="AF98" s="6">
        <v>0</v>
      </c>
      <c r="AG98" s="6">
        <v>0</v>
      </c>
      <c r="AH98" s="27">
        <f t="shared" si="7"/>
        <v>0</v>
      </c>
      <c r="AI98" s="7" t="s">
        <v>39</v>
      </c>
      <c r="AJ98" s="7" t="s">
        <v>39</v>
      </c>
      <c r="AK98" s="7" t="s">
        <v>39</v>
      </c>
      <c r="AL98" s="7" t="s">
        <v>39</v>
      </c>
      <c r="AM98" s="7" t="s">
        <v>39</v>
      </c>
      <c r="AN98" s="28"/>
      <c r="AO98" s="29"/>
      <c r="AP98" s="30"/>
      <c r="AQ98" s="22"/>
      <c r="AR98" s="30"/>
      <c r="AS98" s="2"/>
      <c r="AT98" s="15"/>
      <c r="AU98" s="15"/>
      <c r="AV98" s="15"/>
      <c r="AW98" s="15"/>
      <c r="AX98" s="15"/>
      <c r="AY98" s="15"/>
      <c r="AZ98" s="15"/>
      <c r="BA98" s="15"/>
      <c r="BB98" s="15"/>
      <c r="BC98" s="15"/>
      <c r="BD98" s="15"/>
    </row>
    <row r="99" spans="1:56" ht="51" x14ac:dyDescent="0.2">
      <c r="A99" s="97">
        <f t="shared" si="8"/>
        <v>81</v>
      </c>
      <c r="B99" s="91" t="s">
        <v>130</v>
      </c>
      <c r="C99" s="2" t="s">
        <v>130</v>
      </c>
      <c r="D99" s="2" t="s">
        <v>66</v>
      </c>
      <c r="E99" s="2" t="s">
        <v>48</v>
      </c>
      <c r="F99" s="2" t="s">
        <v>724</v>
      </c>
      <c r="G99" s="1" t="s">
        <v>129</v>
      </c>
      <c r="H99" s="2" t="s">
        <v>128</v>
      </c>
      <c r="I99" s="2" t="s">
        <v>127</v>
      </c>
      <c r="J99" s="15" t="s">
        <v>126</v>
      </c>
      <c r="K99" s="3">
        <v>43132</v>
      </c>
      <c r="L99" s="34">
        <v>7700</v>
      </c>
      <c r="M99" s="1" t="s">
        <v>125</v>
      </c>
      <c r="N99" s="3">
        <v>43132</v>
      </c>
      <c r="O99" s="3">
        <v>43464</v>
      </c>
      <c r="P99" s="2" t="s">
        <v>42</v>
      </c>
      <c r="Q99" s="4" t="s">
        <v>39</v>
      </c>
      <c r="R99" s="6">
        <v>0</v>
      </c>
      <c r="S99" s="6">
        <v>0</v>
      </c>
      <c r="T99" s="2" t="s">
        <v>124</v>
      </c>
      <c r="U99" s="2" t="s">
        <v>39</v>
      </c>
      <c r="V99" s="2" t="s">
        <v>39</v>
      </c>
      <c r="W99" s="2" t="s">
        <v>39</v>
      </c>
      <c r="X99" s="2" t="s">
        <v>39</v>
      </c>
      <c r="Y99" s="3" t="s">
        <v>39</v>
      </c>
      <c r="Z99" s="3" t="s">
        <v>39</v>
      </c>
      <c r="AA99" s="19">
        <v>0</v>
      </c>
      <c r="AB99" s="19">
        <v>0</v>
      </c>
      <c r="AC99" s="6">
        <v>0</v>
      </c>
      <c r="AD99" s="6">
        <v>0</v>
      </c>
      <c r="AE99" s="20">
        <f t="shared" si="6"/>
        <v>7700</v>
      </c>
      <c r="AF99" s="6">
        <v>0</v>
      </c>
      <c r="AG99" s="6">
        <v>7700</v>
      </c>
      <c r="AH99" s="27">
        <f t="shared" si="7"/>
        <v>7700</v>
      </c>
      <c r="AI99" s="7" t="s">
        <v>39</v>
      </c>
      <c r="AJ99" s="7" t="s">
        <v>39</v>
      </c>
      <c r="AK99" s="7" t="s">
        <v>39</v>
      </c>
      <c r="AL99" s="7" t="s">
        <v>39</v>
      </c>
      <c r="AM99" s="7" t="s">
        <v>39</v>
      </c>
      <c r="AN99" s="28"/>
      <c r="AO99" s="29"/>
      <c r="AP99" s="30"/>
      <c r="AQ99" s="22"/>
      <c r="AR99" s="30"/>
      <c r="AS99" s="2"/>
      <c r="AT99" s="15"/>
      <c r="AU99" s="15"/>
      <c r="AV99" s="15"/>
      <c r="AW99" s="15"/>
      <c r="AX99" s="15"/>
      <c r="AY99" s="15"/>
      <c r="AZ99" s="15"/>
      <c r="BA99" s="15"/>
      <c r="BB99" s="15"/>
      <c r="BC99" s="15"/>
      <c r="BD99" s="15"/>
    </row>
    <row r="100" spans="1:56" ht="38.25" x14ac:dyDescent="0.2">
      <c r="A100" s="97">
        <f t="shared" si="8"/>
        <v>82</v>
      </c>
      <c r="B100" s="91" t="s">
        <v>123</v>
      </c>
      <c r="C100" s="2" t="s">
        <v>123</v>
      </c>
      <c r="D100" s="2" t="s">
        <v>66</v>
      </c>
      <c r="E100" s="2" t="s">
        <v>48</v>
      </c>
      <c r="F100" s="2" t="s">
        <v>122</v>
      </c>
      <c r="G100" s="1" t="s">
        <v>121</v>
      </c>
      <c r="H100" s="2" t="s">
        <v>120</v>
      </c>
      <c r="I100" s="2" t="s">
        <v>119</v>
      </c>
      <c r="J100" s="15" t="s">
        <v>118</v>
      </c>
      <c r="K100" s="3">
        <v>43151</v>
      </c>
      <c r="L100" s="34">
        <v>14834.15</v>
      </c>
      <c r="M100" s="1" t="s">
        <v>117</v>
      </c>
      <c r="N100" s="3">
        <v>43151</v>
      </c>
      <c r="O100" s="3">
        <v>43464</v>
      </c>
      <c r="P100" s="2" t="s">
        <v>42</v>
      </c>
      <c r="Q100" s="4" t="s">
        <v>39</v>
      </c>
      <c r="R100" s="6">
        <v>0</v>
      </c>
      <c r="S100" s="6">
        <v>0</v>
      </c>
      <c r="T100" s="2" t="s">
        <v>81</v>
      </c>
      <c r="U100" s="2" t="s">
        <v>39</v>
      </c>
      <c r="V100" s="2" t="s">
        <v>39</v>
      </c>
      <c r="W100" s="2" t="s">
        <v>39</v>
      </c>
      <c r="X100" s="2" t="s">
        <v>39</v>
      </c>
      <c r="Y100" s="3" t="s">
        <v>39</v>
      </c>
      <c r="Z100" s="3" t="s">
        <v>39</v>
      </c>
      <c r="AA100" s="19">
        <v>0</v>
      </c>
      <c r="AB100" s="19">
        <v>0</v>
      </c>
      <c r="AC100" s="6">
        <v>0</v>
      </c>
      <c r="AD100" s="6">
        <v>0</v>
      </c>
      <c r="AE100" s="20">
        <f t="shared" si="6"/>
        <v>14834.15</v>
      </c>
      <c r="AF100" s="6">
        <v>0</v>
      </c>
      <c r="AG100" s="6">
        <f>9412.61</f>
        <v>9412.61</v>
      </c>
      <c r="AH100" s="27">
        <f t="shared" si="7"/>
        <v>9412.61</v>
      </c>
      <c r="AI100" s="7" t="s">
        <v>39</v>
      </c>
      <c r="AJ100" s="7" t="s">
        <v>39</v>
      </c>
      <c r="AK100" s="7" t="s">
        <v>39</v>
      </c>
      <c r="AL100" s="7" t="s">
        <v>39</v>
      </c>
      <c r="AM100" s="7" t="s">
        <v>39</v>
      </c>
      <c r="AN100" s="28"/>
      <c r="AO100" s="29"/>
      <c r="AP100" s="30"/>
      <c r="AQ100" s="22"/>
      <c r="AR100" s="30"/>
      <c r="AS100" s="2"/>
      <c r="AT100" s="15"/>
      <c r="AU100" s="15"/>
      <c r="AV100" s="15"/>
      <c r="AW100" s="15"/>
      <c r="AX100" s="15"/>
      <c r="AY100" s="15"/>
      <c r="AZ100" s="15"/>
      <c r="BA100" s="15"/>
      <c r="BB100" s="15"/>
      <c r="BC100" s="15"/>
      <c r="BD100" s="15"/>
    </row>
    <row r="101" spans="1:56" ht="25.5" x14ac:dyDescent="0.2">
      <c r="A101" s="97">
        <f t="shared" si="8"/>
        <v>83</v>
      </c>
      <c r="B101" s="91" t="s">
        <v>116</v>
      </c>
      <c r="C101" s="2" t="s">
        <v>116</v>
      </c>
      <c r="D101" s="2" t="s">
        <v>66</v>
      </c>
      <c r="E101" s="2" t="s">
        <v>48</v>
      </c>
      <c r="F101" s="2" t="s">
        <v>115</v>
      </c>
      <c r="G101" s="1" t="s">
        <v>114</v>
      </c>
      <c r="H101" s="2" t="s">
        <v>113</v>
      </c>
      <c r="I101" s="2" t="s">
        <v>112</v>
      </c>
      <c r="J101" s="15" t="s">
        <v>111</v>
      </c>
      <c r="K101" s="3">
        <v>43154</v>
      </c>
      <c r="L101" s="34">
        <v>7690</v>
      </c>
      <c r="M101" s="1" t="s">
        <v>110</v>
      </c>
      <c r="N101" s="3">
        <v>43154</v>
      </c>
      <c r="O101" s="3">
        <v>43465</v>
      </c>
      <c r="P101" s="2" t="s">
        <v>42</v>
      </c>
      <c r="Q101" s="4" t="s">
        <v>39</v>
      </c>
      <c r="R101" s="6">
        <v>0</v>
      </c>
      <c r="S101" s="6">
        <v>0</v>
      </c>
      <c r="T101" s="2" t="s">
        <v>81</v>
      </c>
      <c r="U101" s="2" t="s">
        <v>39</v>
      </c>
      <c r="V101" s="2" t="s">
        <v>39</v>
      </c>
      <c r="W101" s="2" t="s">
        <v>39</v>
      </c>
      <c r="X101" s="2" t="s">
        <v>39</v>
      </c>
      <c r="Y101" s="3" t="s">
        <v>39</v>
      </c>
      <c r="Z101" s="3" t="s">
        <v>39</v>
      </c>
      <c r="AA101" s="19">
        <v>0</v>
      </c>
      <c r="AB101" s="19">
        <v>0</v>
      </c>
      <c r="AC101" s="6">
        <v>0</v>
      </c>
      <c r="AD101" s="6">
        <v>0</v>
      </c>
      <c r="AE101" s="20">
        <f t="shared" si="6"/>
        <v>7690</v>
      </c>
      <c r="AF101" s="6">
        <v>0</v>
      </c>
      <c r="AG101" s="6">
        <v>7690</v>
      </c>
      <c r="AH101" s="27">
        <f t="shared" si="7"/>
        <v>7690</v>
      </c>
      <c r="AI101" s="7" t="s">
        <v>39</v>
      </c>
      <c r="AJ101" s="7" t="s">
        <v>39</v>
      </c>
      <c r="AK101" s="7" t="s">
        <v>39</v>
      </c>
      <c r="AL101" s="7" t="s">
        <v>39</v>
      </c>
      <c r="AM101" s="7" t="s">
        <v>39</v>
      </c>
      <c r="AN101" s="28"/>
      <c r="AO101" s="29"/>
      <c r="AP101" s="30"/>
      <c r="AQ101" s="22"/>
      <c r="AR101" s="30"/>
      <c r="AS101" s="2"/>
      <c r="AT101" s="15"/>
      <c r="AU101" s="15"/>
      <c r="AV101" s="15"/>
      <c r="AW101" s="15"/>
      <c r="AX101" s="15"/>
      <c r="AY101" s="15"/>
      <c r="AZ101" s="15"/>
      <c r="BA101" s="15"/>
      <c r="BB101" s="15"/>
      <c r="BC101" s="15"/>
      <c r="BD101" s="15"/>
    </row>
    <row r="102" spans="1:56" ht="38.25" x14ac:dyDescent="0.2">
      <c r="A102" s="97">
        <f t="shared" si="8"/>
        <v>84</v>
      </c>
      <c r="B102" s="91" t="s">
        <v>109</v>
      </c>
      <c r="C102" s="2" t="s">
        <v>109</v>
      </c>
      <c r="D102" s="2" t="s">
        <v>66</v>
      </c>
      <c r="E102" s="2" t="s">
        <v>48</v>
      </c>
      <c r="F102" s="2" t="s">
        <v>108</v>
      </c>
      <c r="G102" s="1" t="s">
        <v>104</v>
      </c>
      <c r="H102" s="2" t="s">
        <v>107</v>
      </c>
      <c r="I102" s="2" t="s">
        <v>106</v>
      </c>
      <c r="J102" s="15" t="s">
        <v>105</v>
      </c>
      <c r="K102" s="3">
        <v>43157</v>
      </c>
      <c r="L102" s="34">
        <v>7820</v>
      </c>
      <c r="M102" s="1" t="s">
        <v>104</v>
      </c>
      <c r="N102" s="3">
        <v>43157</v>
      </c>
      <c r="O102" s="3">
        <v>43464</v>
      </c>
      <c r="P102" s="2" t="s">
        <v>42</v>
      </c>
      <c r="Q102" s="4" t="s">
        <v>39</v>
      </c>
      <c r="R102" s="6">
        <v>0</v>
      </c>
      <c r="S102" s="6">
        <v>0</v>
      </c>
      <c r="T102" s="2" t="s">
        <v>103</v>
      </c>
      <c r="U102" s="2" t="s">
        <v>39</v>
      </c>
      <c r="V102" s="2" t="s">
        <v>39</v>
      </c>
      <c r="W102" s="2" t="s">
        <v>39</v>
      </c>
      <c r="X102" s="2" t="s">
        <v>39</v>
      </c>
      <c r="Y102" s="3" t="s">
        <v>39</v>
      </c>
      <c r="Z102" s="3" t="s">
        <v>39</v>
      </c>
      <c r="AA102" s="19">
        <v>0</v>
      </c>
      <c r="AB102" s="19">
        <v>0</v>
      </c>
      <c r="AC102" s="6">
        <v>0</v>
      </c>
      <c r="AD102" s="6">
        <v>0</v>
      </c>
      <c r="AE102" s="20">
        <f t="shared" si="6"/>
        <v>7820</v>
      </c>
      <c r="AF102" s="6">
        <v>0</v>
      </c>
      <c r="AG102" s="6">
        <v>7820</v>
      </c>
      <c r="AH102" s="27">
        <f t="shared" si="7"/>
        <v>7820</v>
      </c>
      <c r="AI102" s="7" t="s">
        <v>39</v>
      </c>
      <c r="AJ102" s="7" t="s">
        <v>39</v>
      </c>
      <c r="AK102" s="7" t="s">
        <v>39</v>
      </c>
      <c r="AL102" s="7" t="s">
        <v>39</v>
      </c>
      <c r="AM102" s="7" t="s">
        <v>39</v>
      </c>
      <c r="AN102" s="28"/>
      <c r="AO102" s="29"/>
      <c r="AP102" s="30"/>
      <c r="AQ102" s="22"/>
      <c r="AR102" s="30"/>
      <c r="AS102" s="2"/>
      <c r="AT102" s="15"/>
      <c r="AU102" s="15"/>
      <c r="AV102" s="15"/>
      <c r="AW102" s="15"/>
      <c r="AX102" s="15"/>
      <c r="AY102" s="15"/>
      <c r="AZ102" s="15"/>
      <c r="BA102" s="15"/>
      <c r="BB102" s="15"/>
      <c r="BC102" s="15"/>
      <c r="BD102" s="15"/>
    </row>
    <row r="103" spans="1:56" ht="38.25" x14ac:dyDescent="0.2">
      <c r="A103" s="97">
        <f t="shared" si="8"/>
        <v>85</v>
      </c>
      <c r="B103" s="91" t="s">
        <v>102</v>
      </c>
      <c r="C103" s="2" t="s">
        <v>102</v>
      </c>
      <c r="D103" s="2" t="s">
        <v>66</v>
      </c>
      <c r="E103" s="2" t="s">
        <v>48</v>
      </c>
      <c r="F103" s="2" t="s">
        <v>101</v>
      </c>
      <c r="G103" s="1" t="s">
        <v>97</v>
      </c>
      <c r="H103" s="2" t="s">
        <v>100</v>
      </c>
      <c r="I103" s="2" t="s">
        <v>99</v>
      </c>
      <c r="J103" s="15" t="s">
        <v>98</v>
      </c>
      <c r="K103" s="3">
        <v>43184</v>
      </c>
      <c r="L103" s="34">
        <v>7900</v>
      </c>
      <c r="M103" s="1" t="s">
        <v>97</v>
      </c>
      <c r="N103" s="3">
        <v>43184</v>
      </c>
      <c r="O103" s="3">
        <v>43464</v>
      </c>
      <c r="P103" s="2" t="s">
        <v>42</v>
      </c>
      <c r="Q103" s="4" t="s">
        <v>39</v>
      </c>
      <c r="R103" s="6">
        <v>0</v>
      </c>
      <c r="S103" s="6">
        <v>0</v>
      </c>
      <c r="T103" s="2" t="s">
        <v>96</v>
      </c>
      <c r="U103" s="2" t="s">
        <v>39</v>
      </c>
      <c r="V103" s="2" t="s">
        <v>39</v>
      </c>
      <c r="W103" s="2" t="s">
        <v>39</v>
      </c>
      <c r="X103" s="2" t="s">
        <v>39</v>
      </c>
      <c r="Y103" s="3" t="s">
        <v>39</v>
      </c>
      <c r="Z103" s="3" t="s">
        <v>39</v>
      </c>
      <c r="AA103" s="19">
        <v>0</v>
      </c>
      <c r="AB103" s="19">
        <v>0</v>
      </c>
      <c r="AC103" s="6">
        <v>0</v>
      </c>
      <c r="AD103" s="6">
        <v>0</v>
      </c>
      <c r="AE103" s="20">
        <f t="shared" si="6"/>
        <v>7900</v>
      </c>
      <c r="AF103" s="6">
        <v>0</v>
      </c>
      <c r="AG103" s="6">
        <f>7900</f>
        <v>7900</v>
      </c>
      <c r="AH103" s="27">
        <f t="shared" si="7"/>
        <v>7900</v>
      </c>
      <c r="AI103" s="7" t="s">
        <v>39</v>
      </c>
      <c r="AJ103" s="7" t="s">
        <v>39</v>
      </c>
      <c r="AK103" s="7" t="s">
        <v>39</v>
      </c>
      <c r="AL103" s="7" t="s">
        <v>39</v>
      </c>
      <c r="AM103" s="7" t="s">
        <v>39</v>
      </c>
      <c r="AN103" s="28"/>
      <c r="AO103" s="29"/>
      <c r="AP103" s="30"/>
      <c r="AQ103" s="22"/>
      <c r="AR103" s="30"/>
      <c r="AS103" s="2"/>
      <c r="AT103" s="15"/>
      <c r="AU103" s="15"/>
      <c r="AV103" s="15"/>
      <c r="AW103" s="15"/>
      <c r="AX103" s="15"/>
      <c r="AY103" s="15"/>
      <c r="AZ103" s="15"/>
      <c r="BA103" s="15"/>
      <c r="BB103" s="15"/>
      <c r="BC103" s="15"/>
      <c r="BD103" s="15"/>
    </row>
    <row r="104" spans="1:56" ht="38.25" x14ac:dyDescent="0.2">
      <c r="A104" s="97">
        <f t="shared" si="8"/>
        <v>86</v>
      </c>
      <c r="B104" s="91" t="s">
        <v>95</v>
      </c>
      <c r="C104" s="2" t="s">
        <v>95</v>
      </c>
      <c r="D104" s="2" t="s">
        <v>66</v>
      </c>
      <c r="E104" s="2" t="s">
        <v>48</v>
      </c>
      <c r="F104" s="2" t="s">
        <v>94</v>
      </c>
      <c r="G104" s="1" t="s">
        <v>93</v>
      </c>
      <c r="H104" s="2" t="s">
        <v>92</v>
      </c>
      <c r="I104" s="2" t="s">
        <v>91</v>
      </c>
      <c r="J104" s="15" t="s">
        <v>90</v>
      </c>
      <c r="K104" s="3">
        <v>43179</v>
      </c>
      <c r="L104" s="34">
        <v>7920</v>
      </c>
      <c r="M104" s="1" t="s">
        <v>89</v>
      </c>
      <c r="N104" s="3">
        <v>43179</v>
      </c>
      <c r="O104" s="3">
        <v>43464</v>
      </c>
      <c r="P104" s="2" t="s">
        <v>42</v>
      </c>
      <c r="Q104" s="4" t="s">
        <v>39</v>
      </c>
      <c r="R104" s="6">
        <v>0</v>
      </c>
      <c r="S104" s="6">
        <v>0</v>
      </c>
      <c r="T104" s="2" t="s">
        <v>68</v>
      </c>
      <c r="U104" s="2" t="s">
        <v>39</v>
      </c>
      <c r="V104" s="2" t="s">
        <v>39</v>
      </c>
      <c r="W104" s="2" t="s">
        <v>39</v>
      </c>
      <c r="X104" s="2" t="s">
        <v>39</v>
      </c>
      <c r="Y104" s="3" t="s">
        <v>39</v>
      </c>
      <c r="Z104" s="3" t="s">
        <v>39</v>
      </c>
      <c r="AA104" s="19">
        <v>0</v>
      </c>
      <c r="AB104" s="19">
        <v>0</v>
      </c>
      <c r="AC104" s="6">
        <v>0</v>
      </c>
      <c r="AD104" s="6">
        <v>0</v>
      </c>
      <c r="AE104" s="20">
        <f t="shared" si="6"/>
        <v>7920</v>
      </c>
      <c r="AF104" s="6">
        <v>0</v>
      </c>
      <c r="AG104" s="6">
        <f>7920</f>
        <v>7920</v>
      </c>
      <c r="AH104" s="27">
        <f t="shared" si="7"/>
        <v>7920</v>
      </c>
      <c r="AI104" s="7" t="s">
        <v>39</v>
      </c>
      <c r="AJ104" s="7" t="s">
        <v>39</v>
      </c>
      <c r="AK104" s="7" t="s">
        <v>39</v>
      </c>
      <c r="AL104" s="7" t="s">
        <v>39</v>
      </c>
      <c r="AM104" s="7" t="s">
        <v>39</v>
      </c>
      <c r="AN104" s="28"/>
      <c r="AO104" s="29"/>
      <c r="AP104" s="30"/>
      <c r="AQ104" s="22"/>
      <c r="AR104" s="30"/>
      <c r="AS104" s="2"/>
      <c r="AT104" s="15"/>
      <c r="AU104" s="15"/>
      <c r="AV104" s="15"/>
      <c r="AW104" s="15"/>
      <c r="AX104" s="15"/>
      <c r="AY104" s="15"/>
      <c r="AZ104" s="15"/>
      <c r="BA104" s="15"/>
      <c r="BB104" s="15"/>
      <c r="BC104" s="15"/>
      <c r="BD104" s="15"/>
    </row>
    <row r="105" spans="1:56" ht="38.25" x14ac:dyDescent="0.2">
      <c r="A105" s="97">
        <f t="shared" si="8"/>
        <v>87</v>
      </c>
      <c r="B105" s="91" t="s">
        <v>88</v>
      </c>
      <c r="C105" s="2" t="s">
        <v>88</v>
      </c>
      <c r="D105" s="2" t="s">
        <v>66</v>
      </c>
      <c r="E105" s="2" t="s">
        <v>48</v>
      </c>
      <c r="F105" s="2" t="s">
        <v>87</v>
      </c>
      <c r="G105" s="1" t="s">
        <v>86</v>
      </c>
      <c r="H105" s="2" t="s">
        <v>85</v>
      </c>
      <c r="I105" s="2" t="s">
        <v>84</v>
      </c>
      <c r="J105" s="15" t="s">
        <v>83</v>
      </c>
      <c r="K105" s="3">
        <v>43194</v>
      </c>
      <c r="L105" s="34">
        <v>546789.72</v>
      </c>
      <c r="M105" s="1" t="s">
        <v>82</v>
      </c>
      <c r="N105" s="3">
        <v>43192</v>
      </c>
      <c r="O105" s="3">
        <v>43371</v>
      </c>
      <c r="P105" s="2" t="s">
        <v>42</v>
      </c>
      <c r="Q105" s="4" t="s">
        <v>39</v>
      </c>
      <c r="R105" s="6">
        <v>0</v>
      </c>
      <c r="S105" s="6">
        <v>0</v>
      </c>
      <c r="T105" s="2" t="s">
        <v>81</v>
      </c>
      <c r="U105" s="2" t="s">
        <v>39</v>
      </c>
      <c r="V105" s="2" t="s">
        <v>39</v>
      </c>
      <c r="W105" s="2" t="s">
        <v>39</v>
      </c>
      <c r="X105" s="2" t="s">
        <v>39</v>
      </c>
      <c r="Y105" s="3" t="s">
        <v>39</v>
      </c>
      <c r="Z105" s="3" t="s">
        <v>39</v>
      </c>
      <c r="AA105" s="19">
        <v>0</v>
      </c>
      <c r="AB105" s="19">
        <v>0</v>
      </c>
      <c r="AC105" s="6">
        <v>0</v>
      </c>
      <c r="AD105" s="6">
        <v>0</v>
      </c>
      <c r="AE105" s="20">
        <f t="shared" si="6"/>
        <v>546789.72</v>
      </c>
      <c r="AF105" s="6">
        <v>0</v>
      </c>
      <c r="AG105" s="6">
        <f>11759.87</f>
        <v>11759.87</v>
      </c>
      <c r="AH105" s="27"/>
      <c r="AI105" s="7"/>
      <c r="AJ105" s="7"/>
      <c r="AK105" s="7"/>
      <c r="AL105" s="7"/>
      <c r="AM105" s="7"/>
      <c r="AN105" s="28"/>
      <c r="AO105" s="29"/>
      <c r="AP105" s="30"/>
      <c r="AQ105" s="22"/>
      <c r="AR105" s="30"/>
      <c r="AS105" s="2"/>
      <c r="AT105" s="15"/>
      <c r="AU105" s="15"/>
      <c r="AV105" s="15"/>
      <c r="AW105" s="15"/>
      <c r="AX105" s="15"/>
      <c r="AY105" s="15"/>
      <c r="AZ105" s="15"/>
      <c r="BA105" s="15"/>
      <c r="BB105" s="15"/>
      <c r="BC105" s="15"/>
      <c r="BD105" s="15"/>
    </row>
    <row r="106" spans="1:56" ht="25.5" x14ac:dyDescent="0.2">
      <c r="A106" s="97">
        <f t="shared" si="8"/>
        <v>88</v>
      </c>
      <c r="B106" s="91" t="s">
        <v>80</v>
      </c>
      <c r="C106" s="2" t="s">
        <v>80</v>
      </c>
      <c r="D106" s="2" t="s">
        <v>66</v>
      </c>
      <c r="E106" s="2" t="s">
        <v>48</v>
      </c>
      <c r="F106" s="2" t="s">
        <v>79</v>
      </c>
      <c r="G106" s="1" t="s">
        <v>75</v>
      </c>
      <c r="H106" s="2" t="s">
        <v>78</v>
      </c>
      <c r="I106" s="2" t="s">
        <v>77</v>
      </c>
      <c r="J106" s="15" t="s">
        <v>76</v>
      </c>
      <c r="K106" s="3">
        <v>43195</v>
      </c>
      <c r="L106" s="34">
        <v>7726.69</v>
      </c>
      <c r="M106" s="1" t="s">
        <v>75</v>
      </c>
      <c r="N106" s="3">
        <v>43195</v>
      </c>
      <c r="O106" s="3">
        <v>43464</v>
      </c>
      <c r="P106" s="2" t="s">
        <v>42</v>
      </c>
      <c r="Q106" s="4" t="s">
        <v>39</v>
      </c>
      <c r="R106" s="6">
        <v>0</v>
      </c>
      <c r="S106" s="6">
        <v>0</v>
      </c>
      <c r="T106" s="2" t="s">
        <v>68</v>
      </c>
      <c r="U106" s="2" t="s">
        <v>39</v>
      </c>
      <c r="V106" s="2" t="s">
        <v>39</v>
      </c>
      <c r="W106" s="2" t="s">
        <v>39</v>
      </c>
      <c r="X106" s="2" t="s">
        <v>39</v>
      </c>
      <c r="Y106" s="3" t="s">
        <v>39</v>
      </c>
      <c r="Z106" s="3" t="s">
        <v>39</v>
      </c>
      <c r="AA106" s="19">
        <v>0</v>
      </c>
      <c r="AB106" s="19">
        <v>0</v>
      </c>
      <c r="AC106" s="6">
        <v>0</v>
      </c>
      <c r="AD106" s="6">
        <v>0</v>
      </c>
      <c r="AE106" s="20">
        <f t="shared" ref="AE106:AE110" si="9">(L106+AC106)-AD106</f>
        <v>7726.69</v>
      </c>
      <c r="AF106" s="6">
        <v>0</v>
      </c>
      <c r="AG106" s="6"/>
      <c r="AH106" s="27"/>
      <c r="AI106" s="7"/>
      <c r="AJ106" s="7"/>
      <c r="AK106" s="7"/>
      <c r="AL106" s="7"/>
      <c r="AM106" s="7"/>
      <c r="AN106" s="28"/>
      <c r="AO106" s="29"/>
      <c r="AP106" s="30"/>
      <c r="AQ106" s="22"/>
      <c r="AR106" s="30"/>
      <c r="AS106" s="2"/>
      <c r="AT106" s="15"/>
      <c r="AU106" s="15"/>
      <c r="AV106" s="15"/>
      <c r="AW106" s="15"/>
      <c r="AX106" s="15"/>
      <c r="AY106" s="15"/>
      <c r="AZ106" s="15"/>
      <c r="BA106" s="15"/>
      <c r="BB106" s="15"/>
      <c r="BC106" s="15"/>
      <c r="BD106" s="15"/>
    </row>
    <row r="107" spans="1:56" ht="38.25" x14ac:dyDescent="0.2">
      <c r="A107" s="97">
        <f t="shared" si="8"/>
        <v>89</v>
      </c>
      <c r="B107" s="91" t="s">
        <v>74</v>
      </c>
      <c r="C107" s="2" t="s">
        <v>67</v>
      </c>
      <c r="D107" s="2" t="s">
        <v>66</v>
      </c>
      <c r="E107" s="2" t="s">
        <v>48</v>
      </c>
      <c r="F107" s="2" t="s">
        <v>73</v>
      </c>
      <c r="G107" s="1" t="s">
        <v>69</v>
      </c>
      <c r="H107" s="2" t="s">
        <v>72</v>
      </c>
      <c r="I107" s="2" t="s">
        <v>71</v>
      </c>
      <c r="J107" s="15" t="s">
        <v>70</v>
      </c>
      <c r="K107" s="3">
        <v>43203</v>
      </c>
      <c r="L107" s="6">
        <v>7879.48</v>
      </c>
      <c r="M107" s="1" t="s">
        <v>69</v>
      </c>
      <c r="N107" s="3">
        <v>43203</v>
      </c>
      <c r="O107" s="3">
        <v>43464</v>
      </c>
      <c r="P107" s="2" t="s">
        <v>42</v>
      </c>
      <c r="Q107" s="4" t="s">
        <v>39</v>
      </c>
      <c r="R107" s="6">
        <v>0</v>
      </c>
      <c r="S107" s="6">
        <v>0</v>
      </c>
      <c r="T107" s="2" t="s">
        <v>68</v>
      </c>
      <c r="U107" s="2" t="s">
        <v>39</v>
      </c>
      <c r="V107" s="2" t="s">
        <v>39</v>
      </c>
      <c r="W107" s="2" t="s">
        <v>39</v>
      </c>
      <c r="X107" s="2" t="s">
        <v>39</v>
      </c>
      <c r="Y107" s="3" t="s">
        <v>39</v>
      </c>
      <c r="Z107" s="3" t="s">
        <v>39</v>
      </c>
      <c r="AA107" s="19">
        <v>0</v>
      </c>
      <c r="AB107" s="19">
        <v>0</v>
      </c>
      <c r="AC107" s="6">
        <v>0</v>
      </c>
      <c r="AD107" s="6">
        <v>0</v>
      </c>
      <c r="AE107" s="20">
        <f t="shared" si="9"/>
        <v>7879.48</v>
      </c>
      <c r="AF107" s="6">
        <v>0</v>
      </c>
      <c r="AG107" s="6">
        <f>7879.48</f>
        <v>7879.48</v>
      </c>
      <c r="AH107" s="27"/>
      <c r="AI107" s="7"/>
      <c r="AJ107" s="7"/>
      <c r="AK107" s="7"/>
      <c r="AL107" s="7"/>
      <c r="AM107" s="7"/>
      <c r="AN107" s="28"/>
      <c r="AO107" s="29"/>
      <c r="AP107" s="30"/>
      <c r="AQ107" s="22"/>
      <c r="AR107" s="30"/>
      <c r="AS107" s="2"/>
      <c r="AT107" s="15"/>
      <c r="AU107" s="15"/>
      <c r="AV107" s="15"/>
      <c r="AW107" s="15"/>
      <c r="AX107" s="15"/>
      <c r="AY107" s="15"/>
      <c r="AZ107" s="15"/>
      <c r="BA107" s="15"/>
      <c r="BB107" s="15"/>
      <c r="BC107" s="15"/>
      <c r="BD107" s="15"/>
    </row>
    <row r="108" spans="1:56" ht="51" x14ac:dyDescent="0.2">
      <c r="A108" s="97">
        <f t="shared" si="8"/>
        <v>90</v>
      </c>
      <c r="B108" s="91" t="s">
        <v>67</v>
      </c>
      <c r="C108" s="2" t="s">
        <v>67</v>
      </c>
      <c r="D108" s="2" t="s">
        <v>66</v>
      </c>
      <c r="E108" s="2" t="s">
        <v>48</v>
      </c>
      <c r="F108" s="2" t="s">
        <v>65</v>
      </c>
      <c r="G108" s="1" t="s">
        <v>61</v>
      </c>
      <c r="H108" s="2" t="s">
        <v>64</v>
      </c>
      <c r="I108" s="2" t="s">
        <v>63</v>
      </c>
      <c r="J108" s="15" t="s">
        <v>62</v>
      </c>
      <c r="K108" s="3">
        <v>43210</v>
      </c>
      <c r="L108" s="34">
        <v>7828</v>
      </c>
      <c r="M108" s="1" t="s">
        <v>61</v>
      </c>
      <c r="N108" s="3">
        <v>43210</v>
      </c>
      <c r="O108" s="3">
        <v>43464</v>
      </c>
      <c r="P108" s="2" t="s">
        <v>42</v>
      </c>
      <c r="Q108" s="4" t="s">
        <v>39</v>
      </c>
      <c r="R108" s="6">
        <v>0</v>
      </c>
      <c r="S108" s="6">
        <v>0</v>
      </c>
      <c r="T108" s="2" t="s">
        <v>60</v>
      </c>
      <c r="U108" s="2" t="s">
        <v>39</v>
      </c>
      <c r="V108" s="2" t="s">
        <v>39</v>
      </c>
      <c r="W108" s="2" t="s">
        <v>39</v>
      </c>
      <c r="X108" s="2" t="s">
        <v>39</v>
      </c>
      <c r="Y108" s="3" t="s">
        <v>39</v>
      </c>
      <c r="Z108" s="3" t="s">
        <v>39</v>
      </c>
      <c r="AA108" s="19">
        <v>0</v>
      </c>
      <c r="AB108" s="19">
        <v>0</v>
      </c>
      <c r="AC108" s="6">
        <v>0</v>
      </c>
      <c r="AD108" s="6">
        <v>0</v>
      </c>
      <c r="AE108" s="20">
        <f t="shared" si="9"/>
        <v>7828</v>
      </c>
      <c r="AF108" s="6">
        <v>0</v>
      </c>
      <c r="AG108" s="6">
        <f>7828</f>
        <v>7828</v>
      </c>
      <c r="AH108" s="27"/>
      <c r="AI108" s="7"/>
      <c r="AJ108" s="7"/>
      <c r="AK108" s="7"/>
      <c r="AL108" s="7"/>
      <c r="AM108" s="7"/>
      <c r="AN108" s="28"/>
      <c r="AO108" s="29"/>
      <c r="AP108" s="30"/>
      <c r="AQ108" s="22"/>
      <c r="AR108" s="30"/>
      <c r="AS108" s="2"/>
      <c r="AT108" s="15"/>
      <c r="AU108" s="15"/>
      <c r="AV108" s="15"/>
      <c r="AW108" s="15"/>
      <c r="AX108" s="15"/>
      <c r="AY108" s="15"/>
      <c r="AZ108" s="15"/>
      <c r="BA108" s="15"/>
      <c r="BB108" s="15"/>
      <c r="BC108" s="15"/>
      <c r="BD108" s="15"/>
    </row>
    <row r="109" spans="1:56" ht="25.5" x14ac:dyDescent="0.2">
      <c r="A109" s="97">
        <f t="shared" si="8"/>
        <v>91</v>
      </c>
      <c r="B109" s="91" t="s">
        <v>59</v>
      </c>
      <c r="C109" s="2" t="s">
        <v>58</v>
      </c>
      <c r="D109" s="2" t="s">
        <v>49</v>
      </c>
      <c r="E109" s="2" t="s">
        <v>48</v>
      </c>
      <c r="F109" s="2" t="s">
        <v>57</v>
      </c>
      <c r="G109" s="1" t="s">
        <v>53</v>
      </c>
      <c r="H109" s="2" t="s">
        <v>56</v>
      </c>
      <c r="I109" s="2" t="s">
        <v>55</v>
      </c>
      <c r="J109" s="15" t="s">
        <v>54</v>
      </c>
      <c r="K109" s="3">
        <v>43104</v>
      </c>
      <c r="L109" s="34">
        <v>39891.06</v>
      </c>
      <c r="M109" s="1" t="s">
        <v>53</v>
      </c>
      <c r="N109" s="3">
        <v>43104</v>
      </c>
      <c r="O109" s="3">
        <v>43469</v>
      </c>
      <c r="P109" s="2" t="s">
        <v>42</v>
      </c>
      <c r="Q109" s="4" t="s">
        <v>39</v>
      </c>
      <c r="R109" s="6">
        <v>0</v>
      </c>
      <c r="S109" s="6">
        <v>0</v>
      </c>
      <c r="T109" s="2" t="s">
        <v>52</v>
      </c>
      <c r="U109" s="2" t="s">
        <v>39</v>
      </c>
      <c r="V109" s="2" t="s">
        <v>39</v>
      </c>
      <c r="W109" s="2" t="s">
        <v>39</v>
      </c>
      <c r="X109" s="2" t="s">
        <v>39</v>
      </c>
      <c r="Y109" s="3" t="s">
        <v>39</v>
      </c>
      <c r="Z109" s="3" t="s">
        <v>39</v>
      </c>
      <c r="AA109" s="19">
        <v>0</v>
      </c>
      <c r="AB109" s="19">
        <v>0</v>
      </c>
      <c r="AC109" s="6">
        <v>0</v>
      </c>
      <c r="AD109" s="6">
        <v>0</v>
      </c>
      <c r="AE109" s="20">
        <f t="shared" si="9"/>
        <v>39891.06</v>
      </c>
      <c r="AF109" s="6">
        <v>0</v>
      </c>
      <c r="AG109" s="6">
        <f>9564.02+1480</f>
        <v>11044.02</v>
      </c>
      <c r="AH109" s="27">
        <f>AF109+AG109</f>
        <v>11044.02</v>
      </c>
      <c r="AI109" s="7" t="s">
        <v>39</v>
      </c>
      <c r="AJ109" s="7" t="s">
        <v>39</v>
      </c>
      <c r="AK109" s="7" t="s">
        <v>39</v>
      </c>
      <c r="AL109" s="7" t="s">
        <v>39</v>
      </c>
      <c r="AM109" s="7" t="s">
        <v>39</v>
      </c>
      <c r="AN109" s="28"/>
      <c r="AO109" s="29"/>
      <c r="AP109" s="30"/>
      <c r="AQ109" s="22"/>
      <c r="AR109" s="30"/>
      <c r="AS109" s="2"/>
      <c r="AT109" s="15"/>
      <c r="AU109" s="15"/>
      <c r="AV109" s="15"/>
      <c r="AW109" s="15"/>
      <c r="AX109" s="15"/>
      <c r="AY109" s="15"/>
      <c r="AZ109" s="15"/>
      <c r="BA109" s="15"/>
      <c r="BB109" s="15"/>
      <c r="BC109" s="15"/>
      <c r="BD109" s="15"/>
    </row>
    <row r="110" spans="1:56" ht="39" thickBot="1" x14ac:dyDescent="0.25">
      <c r="A110" s="98">
        <f t="shared" si="8"/>
        <v>92</v>
      </c>
      <c r="B110" s="99" t="s">
        <v>51</v>
      </c>
      <c r="C110" s="100" t="s">
        <v>50</v>
      </c>
      <c r="D110" s="100" t="s">
        <v>49</v>
      </c>
      <c r="E110" s="100" t="s">
        <v>48</v>
      </c>
      <c r="F110" s="100" t="s">
        <v>47</v>
      </c>
      <c r="G110" s="101" t="s">
        <v>43</v>
      </c>
      <c r="H110" s="100" t="s">
        <v>46</v>
      </c>
      <c r="I110" s="100" t="s">
        <v>45</v>
      </c>
      <c r="J110" s="102" t="s">
        <v>44</v>
      </c>
      <c r="K110" s="103">
        <v>43195</v>
      </c>
      <c r="L110" s="104">
        <v>73355</v>
      </c>
      <c r="M110" s="101" t="s">
        <v>43</v>
      </c>
      <c r="N110" s="103">
        <v>43195</v>
      </c>
      <c r="O110" s="103">
        <v>43254</v>
      </c>
      <c r="P110" s="100" t="s">
        <v>42</v>
      </c>
      <c r="Q110" s="105" t="s">
        <v>39</v>
      </c>
      <c r="R110" s="106">
        <v>0</v>
      </c>
      <c r="S110" s="106">
        <v>0</v>
      </c>
      <c r="T110" s="100" t="s">
        <v>41</v>
      </c>
      <c r="U110" s="100" t="s">
        <v>39</v>
      </c>
      <c r="V110" s="100" t="s">
        <v>39</v>
      </c>
      <c r="W110" s="100" t="s">
        <v>39</v>
      </c>
      <c r="X110" s="100" t="s">
        <v>39</v>
      </c>
      <c r="Y110" s="103" t="s">
        <v>39</v>
      </c>
      <c r="Z110" s="103" t="s">
        <v>39</v>
      </c>
      <c r="AA110" s="107">
        <v>0</v>
      </c>
      <c r="AB110" s="107">
        <v>0</v>
      </c>
      <c r="AC110" s="106">
        <v>0</v>
      </c>
      <c r="AD110" s="106">
        <v>0</v>
      </c>
      <c r="AE110" s="108">
        <f t="shared" si="9"/>
        <v>73355</v>
      </c>
      <c r="AF110" s="106">
        <v>0</v>
      </c>
      <c r="AG110" s="106">
        <f>36677.5</f>
        <v>36677.5</v>
      </c>
      <c r="AH110" s="109">
        <f>AF110+AG110</f>
        <v>36677.5</v>
      </c>
      <c r="AI110" s="110" t="s">
        <v>39</v>
      </c>
      <c r="AJ110" s="110" t="s">
        <v>39</v>
      </c>
      <c r="AK110" s="110" t="s">
        <v>39</v>
      </c>
      <c r="AL110" s="110" t="s">
        <v>39</v>
      </c>
      <c r="AM110" s="110" t="s">
        <v>39</v>
      </c>
      <c r="AN110" s="111"/>
      <c r="AO110" s="112"/>
      <c r="AP110" s="113"/>
      <c r="AQ110" s="114"/>
      <c r="AR110" s="113"/>
      <c r="AS110" s="100"/>
      <c r="AT110" s="102"/>
      <c r="AU110" s="102"/>
      <c r="AV110" s="102"/>
      <c r="AW110" s="102"/>
      <c r="AX110" s="102"/>
      <c r="AY110" s="102"/>
      <c r="AZ110" s="102"/>
      <c r="BA110" s="102"/>
      <c r="BB110" s="102"/>
      <c r="BC110" s="102"/>
      <c r="BD110" s="102"/>
    </row>
    <row r="111" spans="1:56" ht="13.5" thickBot="1" x14ac:dyDescent="0.25">
      <c r="A111" s="115" t="s">
        <v>40</v>
      </c>
      <c r="B111" s="116"/>
      <c r="C111" s="116"/>
      <c r="D111" s="116"/>
      <c r="E111" s="116"/>
      <c r="F111" s="116"/>
      <c r="G111" s="116"/>
      <c r="H111" s="116"/>
      <c r="I111" s="116"/>
      <c r="J111" s="116"/>
      <c r="K111" s="116"/>
      <c r="L111" s="117">
        <f>SUM(L19:L110)</f>
        <v>25151079.07</v>
      </c>
      <c r="M111" s="118"/>
      <c r="N111" s="118"/>
      <c r="O111" s="118"/>
      <c r="P111" s="119"/>
      <c r="Q111" s="117">
        <f>SUM(Q19:Q110)</f>
        <v>0</v>
      </c>
      <c r="R111" s="117">
        <f>SUM(R19:R110)</f>
        <v>478896.12</v>
      </c>
      <c r="S111" s="117">
        <f>SUM(S19:S110)</f>
        <v>1390.86</v>
      </c>
      <c r="T111" s="119"/>
      <c r="U111" s="119" t="s">
        <v>39</v>
      </c>
      <c r="V111" s="119" t="s">
        <v>39</v>
      </c>
      <c r="W111" s="119" t="s">
        <v>39</v>
      </c>
      <c r="X111" s="119" t="s">
        <v>39</v>
      </c>
      <c r="Y111" s="118" t="s">
        <v>39</v>
      </c>
      <c r="Z111" s="118" t="s">
        <v>39</v>
      </c>
      <c r="AA111" s="120">
        <v>0</v>
      </c>
      <c r="AB111" s="120">
        <v>0</v>
      </c>
      <c r="AC111" s="117">
        <f>SUM(AC19:AC110)</f>
        <v>340192.68</v>
      </c>
      <c r="AD111" s="117">
        <f>SUM(AD19:AD110)</f>
        <v>237538.08</v>
      </c>
      <c r="AE111" s="117">
        <f>SUM(AE19:AE110)</f>
        <v>25253733.669999998</v>
      </c>
      <c r="AF111" s="117">
        <f>SUM(AF19:AF110)</f>
        <v>10412434.560000001</v>
      </c>
      <c r="AG111" s="117">
        <f>SUM(AG19:AG110)</f>
        <v>5526933.7099999981</v>
      </c>
      <c r="AH111" s="117">
        <f>SUM(AH19:AH110)</f>
        <v>15911900.919999994</v>
      </c>
      <c r="AI111" s="121" t="s">
        <v>39</v>
      </c>
      <c r="AJ111" s="122" t="s">
        <v>39</v>
      </c>
      <c r="AK111" s="123" t="s">
        <v>39</v>
      </c>
      <c r="AL111" s="124" t="s">
        <v>39</v>
      </c>
      <c r="AM111" s="123" t="s">
        <v>39</v>
      </c>
      <c r="AN111" s="123" t="s">
        <v>39</v>
      </c>
      <c r="AO111" s="125" t="s">
        <v>39</v>
      </c>
      <c r="AP111" s="118" t="s">
        <v>39</v>
      </c>
      <c r="AQ111" s="125" t="s">
        <v>39</v>
      </c>
      <c r="AR111" s="118" t="s">
        <v>39</v>
      </c>
      <c r="AS111" s="118" t="s">
        <v>39</v>
      </c>
      <c r="AT111" s="118" t="s">
        <v>39</v>
      </c>
      <c r="AU111" s="118" t="s">
        <v>39</v>
      </c>
      <c r="AV111" s="118" t="s">
        <v>39</v>
      </c>
      <c r="AW111" s="118" t="s">
        <v>39</v>
      </c>
      <c r="AX111" s="118" t="s">
        <v>39</v>
      </c>
      <c r="AY111" s="118" t="s">
        <v>39</v>
      </c>
      <c r="AZ111" s="118" t="s">
        <v>39</v>
      </c>
      <c r="BA111" s="118" t="s">
        <v>39</v>
      </c>
      <c r="BB111" s="118" t="s">
        <v>39</v>
      </c>
      <c r="BC111" s="118" t="s">
        <v>39</v>
      </c>
      <c r="BD111" s="126"/>
    </row>
    <row r="112" spans="1:56" x14ac:dyDescent="0.2">
      <c r="A112" s="41"/>
      <c r="B112" s="41"/>
      <c r="C112" s="41"/>
      <c r="D112" s="41"/>
      <c r="E112" s="41"/>
      <c r="F112" s="41"/>
      <c r="G112" s="41"/>
      <c r="H112" s="41"/>
      <c r="I112" s="41"/>
      <c r="J112" s="41"/>
      <c r="K112" s="41"/>
      <c r="L112" s="42"/>
      <c r="M112" s="43"/>
      <c r="N112" s="43"/>
      <c r="O112" s="43"/>
      <c r="P112" s="44"/>
      <c r="Q112" s="44"/>
      <c r="R112" s="42"/>
      <c r="S112" s="42"/>
      <c r="T112" s="44"/>
      <c r="U112" s="44"/>
      <c r="V112" s="44"/>
      <c r="W112" s="44"/>
      <c r="X112" s="44"/>
      <c r="Y112" s="43"/>
      <c r="Z112" s="43"/>
      <c r="AA112" s="45"/>
      <c r="AB112" s="45"/>
      <c r="AC112" s="42"/>
      <c r="AD112" s="42"/>
      <c r="AE112" s="42"/>
      <c r="AF112" s="42"/>
      <c r="AG112" s="42"/>
      <c r="AH112" s="42"/>
      <c r="AI112" s="46"/>
      <c r="AJ112" s="42"/>
      <c r="AK112" s="47"/>
      <c r="AL112" s="48"/>
      <c r="AM112" s="47"/>
      <c r="AN112" s="47"/>
      <c r="AO112" s="49"/>
      <c r="AP112" s="43"/>
      <c r="AQ112" s="49"/>
      <c r="AR112" s="43"/>
      <c r="AS112" s="43"/>
      <c r="AT112" s="43"/>
      <c r="AU112" s="43"/>
      <c r="AV112" s="43"/>
      <c r="AW112" s="43"/>
      <c r="AX112" s="43"/>
      <c r="AY112" s="43"/>
      <c r="AZ112" s="43"/>
      <c r="BA112" s="43"/>
      <c r="BB112" s="43"/>
      <c r="BC112" s="43"/>
      <c r="BD112" s="50"/>
    </row>
    <row r="113" spans="1:39" s="127" customFormat="1" ht="15" x14ac:dyDescent="0.25">
      <c r="A113" s="53" t="s">
        <v>730</v>
      </c>
      <c r="B113" s="53"/>
      <c r="C113" s="53"/>
      <c r="D113" s="53"/>
      <c r="E113" s="53"/>
      <c r="F113" s="53"/>
      <c r="G113" s="52"/>
      <c r="L113" s="128"/>
      <c r="AG113" s="128"/>
      <c r="AI113" s="128"/>
    </row>
    <row r="114" spans="1:39" s="127" customFormat="1" ht="15" x14ac:dyDescent="0.25">
      <c r="A114" s="52"/>
      <c r="B114" s="52"/>
      <c r="C114" s="52"/>
      <c r="D114" s="52"/>
      <c r="E114" s="52"/>
      <c r="F114" s="52"/>
      <c r="G114" s="52"/>
      <c r="L114" s="128"/>
      <c r="AG114" s="128"/>
      <c r="AI114" s="128"/>
    </row>
    <row r="115" spans="1:39" s="127" customFormat="1" ht="15" x14ac:dyDescent="0.25">
      <c r="A115" s="53" t="s">
        <v>731</v>
      </c>
      <c r="B115" s="53"/>
      <c r="C115" s="53"/>
      <c r="D115" s="53"/>
      <c r="E115" s="53"/>
      <c r="F115" s="53"/>
      <c r="G115" s="129"/>
      <c r="L115" s="128"/>
      <c r="AG115" s="128"/>
      <c r="AI115" s="128"/>
    </row>
    <row r="116" spans="1:39" x14ac:dyDescent="0.2">
      <c r="B116" s="12"/>
      <c r="G116" s="11"/>
      <c r="J116" s="12"/>
      <c r="L116" s="51"/>
      <c r="Q116" s="12"/>
      <c r="AG116" s="51"/>
      <c r="AI116" s="51"/>
      <c r="AM116" s="12"/>
    </row>
  </sheetData>
  <mergeCells count="49">
    <mergeCell ref="A115:F115"/>
    <mergeCell ref="AP16:AP17"/>
    <mergeCell ref="AJ16:AJ17"/>
    <mergeCell ref="AK16:AK17"/>
    <mergeCell ref="AL16:AL17"/>
    <mergeCell ref="A15:A18"/>
    <mergeCell ref="D48:D49"/>
    <mergeCell ref="A113:F113"/>
    <mergeCell ref="A10:E10"/>
    <mergeCell ref="A11:D11"/>
    <mergeCell ref="A12:D12"/>
    <mergeCell ref="A111:K111"/>
    <mergeCell ref="G48:G49"/>
    <mergeCell ref="B27:B28"/>
    <mergeCell ref="B15:G16"/>
    <mergeCell ref="H15:AH15"/>
    <mergeCell ref="U16:AD16"/>
    <mergeCell ref="C90:C92"/>
    <mergeCell ref="B90:B92"/>
    <mergeCell ref="E48:E49"/>
    <mergeCell ref="A4:BD4"/>
    <mergeCell ref="A8:E8"/>
    <mergeCell ref="A5:BD5"/>
    <mergeCell ref="A6:E6"/>
    <mergeCell ref="AE16:AH16"/>
    <mergeCell ref="AI15:AL15"/>
    <mergeCell ref="AM15:AR15"/>
    <mergeCell ref="AM16:AM17"/>
    <mergeCell ref="AN16:AN17"/>
    <mergeCell ref="AR16:AR17"/>
    <mergeCell ref="AQ16:AQ17"/>
    <mergeCell ref="B48:B49"/>
    <mergeCell ref="C48:C49"/>
    <mergeCell ref="AS15:BD15"/>
    <mergeCell ref="H16:T16"/>
    <mergeCell ref="AO16:AO17"/>
    <mergeCell ref="C27:C28"/>
    <mergeCell ref="A7:E7"/>
    <mergeCell ref="AI16:AI17"/>
    <mergeCell ref="D27:D28"/>
    <mergeCell ref="E27:E28"/>
    <mergeCell ref="A14:BD14"/>
    <mergeCell ref="BB16:BD16"/>
    <mergeCell ref="AS16:AS17"/>
    <mergeCell ref="AT16:AT17"/>
    <mergeCell ref="AU16:AW16"/>
    <mergeCell ref="AX16:AY16"/>
    <mergeCell ref="AZ16:AZ17"/>
    <mergeCell ref="BA16:BA17"/>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MAIO 2018</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2018-06-14T22:08:55Z</dcterms:created>
  <dcterms:modified xsi:type="dcterms:W3CDTF">2018-06-14T22:15:40Z</dcterms:modified>
</cp:coreProperties>
</file>