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80" yWindow="1545" windowWidth="26595" windowHeight="11160"/>
  </bookViews>
  <sheets>
    <sheet name="SAFRA LICITAÇÕES AGO 2017" sheetId="1" r:id="rId1"/>
  </sheets>
  <calcPr calcId="145621"/>
</workbook>
</file>

<file path=xl/calcChain.xml><?xml version="1.0" encoding="utf-8"?>
<calcChain xmlns="http://schemas.openxmlformats.org/spreadsheetml/2006/main">
  <c r="AE20" i="1" l="1"/>
  <c r="AG20" i="1"/>
  <c r="AH20" i="1" s="1"/>
  <c r="A21" i="1"/>
  <c r="A22" i="1" s="1"/>
  <c r="A23" i="1" s="1"/>
  <c r="A24" i="1" s="1"/>
  <c r="A25" i="1" s="1"/>
  <c r="A26" i="1" s="1"/>
  <c r="A27" i="1" s="1"/>
  <c r="A28" i="1" s="1"/>
  <c r="A29" i="1" s="1"/>
  <c r="A30" i="1" s="1"/>
  <c r="A31" i="1" s="1"/>
  <c r="A32" i="1" s="1"/>
  <c r="A33" i="1" s="1"/>
  <c r="A34" i="1" s="1"/>
  <c r="A35" i="1" s="1"/>
  <c r="A36" i="1" s="1"/>
  <c r="A37" i="1" s="1"/>
  <c r="AE21" i="1"/>
  <c r="AH21" i="1"/>
  <c r="AE22" i="1"/>
  <c r="AG22" i="1"/>
  <c r="AH22" i="1" s="1"/>
  <c r="AE23" i="1"/>
  <c r="AG23" i="1"/>
  <c r="AH23" i="1" s="1"/>
  <c r="AE24" i="1"/>
  <c r="AH24" i="1"/>
  <c r="AE25" i="1"/>
  <c r="AG25" i="1"/>
  <c r="AH25" i="1" s="1"/>
  <c r="AE26" i="1"/>
  <c r="AG26" i="1"/>
  <c r="AH26" i="1" s="1"/>
  <c r="AE27" i="1"/>
  <c r="AH27" i="1"/>
  <c r="AE28" i="1"/>
  <c r="AH28" i="1"/>
  <c r="AE29" i="1"/>
  <c r="AH29" i="1"/>
  <c r="AE30" i="1"/>
  <c r="AH30" i="1"/>
  <c r="AE31" i="1"/>
  <c r="AH31" i="1"/>
  <c r="AE32" i="1"/>
  <c r="AH32" i="1"/>
  <c r="AE33" i="1"/>
  <c r="AH33" i="1"/>
  <c r="AE34" i="1"/>
  <c r="AH34" i="1"/>
  <c r="AE35" i="1"/>
  <c r="AH35" i="1"/>
  <c r="AE36" i="1"/>
  <c r="AH36" i="1"/>
  <c r="AE37" i="1"/>
  <c r="AG37" i="1"/>
  <c r="AH37" i="1" s="1"/>
  <c r="AE38" i="1"/>
  <c r="AH38" i="1"/>
  <c r="AE39" i="1"/>
  <c r="AH39" i="1"/>
  <c r="AE40" i="1"/>
  <c r="AH40" i="1"/>
  <c r="AE41" i="1"/>
  <c r="AH41" i="1"/>
  <c r="AE42" i="1"/>
  <c r="AH42" i="1"/>
  <c r="AE43" i="1"/>
  <c r="AH43" i="1"/>
  <c r="AE44" i="1"/>
  <c r="AH44" i="1"/>
  <c r="AE45" i="1"/>
  <c r="AH45" i="1"/>
  <c r="AE46" i="1"/>
  <c r="AH46" i="1"/>
  <c r="AE47" i="1"/>
  <c r="AG47" i="1"/>
  <c r="AH47" i="1" s="1"/>
  <c r="AE48" i="1"/>
  <c r="AH48" i="1"/>
  <c r="AE49" i="1"/>
  <c r="AG49" i="1"/>
  <c r="AH49" i="1"/>
  <c r="AE50" i="1"/>
  <c r="AH50" i="1"/>
  <c r="AE51" i="1"/>
  <c r="AH51" i="1"/>
  <c r="AE52" i="1"/>
  <c r="AH52" i="1"/>
  <c r="AE53" i="1"/>
  <c r="AH53" i="1"/>
  <c r="AE54" i="1"/>
  <c r="AH54" i="1"/>
  <c r="AE55" i="1"/>
  <c r="AH55" i="1"/>
  <c r="AE56" i="1"/>
  <c r="AG56" i="1"/>
  <c r="AH56" i="1" s="1"/>
  <c r="AE57" i="1"/>
  <c r="AH57" i="1"/>
  <c r="AE58" i="1"/>
  <c r="AG58" i="1"/>
  <c r="AH58" i="1" s="1"/>
  <c r="AE59" i="1"/>
  <c r="AH59" i="1"/>
  <c r="AE60" i="1"/>
  <c r="AH60" i="1"/>
  <c r="AE61" i="1"/>
  <c r="AH61" i="1"/>
  <c r="AE62" i="1"/>
  <c r="AG62" i="1"/>
  <c r="AH62" i="1" s="1"/>
  <c r="AE63" i="1"/>
  <c r="AG63" i="1"/>
  <c r="AH63" i="1" s="1"/>
  <c r="AE64" i="1"/>
  <c r="AG64" i="1"/>
  <c r="AH64" i="1"/>
  <c r="AE65" i="1"/>
  <c r="AH65" i="1"/>
  <c r="AE66" i="1"/>
  <c r="AG66" i="1"/>
  <c r="AH66" i="1" s="1"/>
  <c r="AE67" i="1"/>
  <c r="AG67" i="1"/>
  <c r="AH67" i="1" s="1"/>
  <c r="AH68" i="1"/>
  <c r="AG69" i="1"/>
  <c r="AH69" i="1" s="1"/>
  <c r="AG70" i="1"/>
  <c r="AH70" i="1" s="1"/>
  <c r="AH71" i="1"/>
  <c r="AG72" i="1"/>
  <c r="AH72" i="1" s="1"/>
  <c r="AH73" i="1"/>
  <c r="AG74" i="1"/>
  <c r="AH74" i="1" s="1"/>
  <c r="AH75" i="1"/>
  <c r="AH76" i="1"/>
  <c r="AH77" i="1"/>
  <c r="AH78" i="1"/>
  <c r="AH79" i="1"/>
  <c r="AH80" i="1"/>
  <c r="AH81" i="1"/>
  <c r="AH82" i="1"/>
  <c r="AG83" i="1"/>
  <c r="AH83" i="1" s="1"/>
  <c r="L84" i="1"/>
  <c r="R84" i="1"/>
  <c r="S84" i="1"/>
  <c r="AC84" i="1"/>
  <c r="AD84" i="1"/>
  <c r="AF84" i="1"/>
  <c r="AG84" i="1"/>
  <c r="AE87" i="1"/>
  <c r="AG87" i="1"/>
  <c r="AH87" i="1" s="1"/>
  <c r="AE88" i="1"/>
  <c r="AH88" i="1"/>
  <c r="AE89" i="1"/>
  <c r="AG89" i="1"/>
  <c r="AH89" i="1" s="1"/>
  <c r="AE90" i="1"/>
  <c r="AG90" i="1"/>
  <c r="AH90" i="1" s="1"/>
  <c r="AE91" i="1"/>
  <c r="AG91" i="1"/>
  <c r="AH91" i="1" s="1"/>
  <c r="AC92" i="1"/>
  <c r="AE92" i="1"/>
  <c r="AG92" i="1"/>
  <c r="AH92" i="1" s="1"/>
  <c r="AE93" i="1"/>
  <c r="AG93" i="1"/>
  <c r="AH93" i="1" s="1"/>
  <c r="AE94" i="1"/>
  <c r="AG94" i="1"/>
  <c r="AH94" i="1" s="1"/>
  <c r="L95" i="1"/>
  <c r="AC95" i="1"/>
  <c r="AD95" i="1"/>
  <c r="AF95" i="1"/>
  <c r="AE98" i="1"/>
  <c r="AH98" i="1"/>
  <c r="AE99" i="1"/>
  <c r="AH99" i="1"/>
  <c r="AE100" i="1"/>
  <c r="AH100" i="1"/>
  <c r="AE101" i="1"/>
  <c r="AH101" i="1"/>
  <c r="AE102" i="1"/>
  <c r="AH102" i="1"/>
  <c r="AE103" i="1"/>
  <c r="AH103" i="1"/>
  <c r="AE104" i="1"/>
  <c r="AH104" i="1"/>
  <c r="AE105" i="1"/>
  <c r="AG105" i="1"/>
  <c r="AH105" i="1" s="1"/>
  <c r="AE106" i="1"/>
  <c r="AH106" i="1"/>
  <c r="AE107" i="1"/>
  <c r="AH107" i="1"/>
  <c r="AE108" i="1"/>
  <c r="AH108" i="1"/>
  <c r="AE109" i="1"/>
  <c r="AH109" i="1"/>
  <c r="AE110" i="1"/>
  <c r="AG110" i="1"/>
  <c r="AH110" i="1" s="1"/>
  <c r="AE111" i="1"/>
  <c r="AH111" i="1"/>
  <c r="AE112" i="1"/>
  <c r="AH112" i="1"/>
  <c r="AE113" i="1"/>
  <c r="AH113" i="1"/>
  <c r="AE114" i="1"/>
  <c r="AH114" i="1"/>
  <c r="AE115" i="1"/>
  <c r="AH115" i="1"/>
  <c r="AE116" i="1"/>
  <c r="AH116" i="1"/>
  <c r="AE117" i="1"/>
  <c r="AE118" i="1"/>
  <c r="L119" i="1"/>
  <c r="AC119" i="1"/>
  <c r="AC120" i="1" s="1"/>
  <c r="AD119" i="1"/>
  <c r="AF119" i="1"/>
  <c r="AG119" i="1" l="1"/>
  <c r="AG95" i="1"/>
  <c r="AD120" i="1"/>
  <c r="AE119" i="1"/>
  <c r="AF120" i="1"/>
  <c r="L120" i="1"/>
  <c r="AE95" i="1"/>
  <c r="AE84" i="1"/>
  <c r="AH84" i="1"/>
  <c r="AH119" i="1"/>
  <c r="AH95" i="1"/>
  <c r="A38" i="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8" i="1"/>
  <c r="A89" i="1" s="1"/>
  <c r="A90" i="1" s="1"/>
  <c r="A91" i="1" s="1"/>
  <c r="A92" i="1" s="1"/>
  <c r="AG120" i="1" l="1"/>
  <c r="AE120" i="1"/>
  <c r="A99" i="1"/>
  <c r="A100" i="1" s="1"/>
  <c r="A101" i="1" s="1"/>
  <c r="A102" i="1" s="1"/>
  <c r="A103" i="1" s="1"/>
  <c r="A104" i="1" s="1"/>
  <c r="A105" i="1" s="1"/>
  <c r="A106" i="1" s="1"/>
  <c r="A107" i="1" s="1"/>
  <c r="A108" i="1" s="1"/>
  <c r="A109" i="1" s="1"/>
  <c r="A110" i="1" s="1"/>
  <c r="A111" i="1" s="1"/>
  <c r="A112" i="1" s="1"/>
  <c r="A113" i="1" s="1"/>
  <c r="A114" i="1" s="1"/>
  <c r="A115" i="1" s="1"/>
  <c r="A116" i="1" s="1"/>
  <c r="A93" i="1"/>
  <c r="A94" i="1" s="1"/>
  <c r="AH120" i="1"/>
</calcChain>
</file>

<file path=xl/sharedStrings.xml><?xml version="1.0" encoding="utf-8"?>
<sst xmlns="http://schemas.openxmlformats.org/spreadsheetml/2006/main" count="2119" uniqueCount="774">
  <si>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</si>
  <si>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</si>
  <si>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</si>
  <si>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</si>
  <si>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</si>
  <si>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</si>
  <si>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</si>
  <si>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</si>
  <si>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</si>
  <si>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</si>
  <si>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</si>
  <si>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</si>
  <si>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</si>
  <si>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</si>
  <si>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</si>
  <si>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</si>
  <si>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</si>
  <si>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</si>
  <si>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</si>
  <si>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</si>
  <si>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</si>
  <si>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</si>
  <si>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</si>
  <si>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</si>
  <si>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</si>
  <si>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</si>
  <si>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</si>
  <si>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</si>
  <si>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</si>
  <si>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</si>
  <si>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</si>
  <si>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</si>
  <si>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</si>
  <si>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</si>
  <si>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</si>
  <si>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</si>
  <si>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</si>
  <si>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</si>
  <si>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</si>
  <si>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TOTAL</t>
  </si>
  <si>
    <t>-</t>
  </si>
  <si>
    <t>SUBTOTAL</t>
  </si>
  <si>
    <t>33.90.39.00</t>
  </si>
  <si>
    <t>1 RP</t>
  </si>
  <si>
    <t>DOE nº 12.075 de 16/06/2017</t>
  </si>
  <si>
    <t>21.214.851/0001-07</t>
  </si>
  <si>
    <t>ABREU DE SOUZA &amp; CIA LTDA</t>
  </si>
  <si>
    <t>021/2017</t>
  </si>
  <si>
    <t>SERVIÇOS DE MANUTENÇÃO PREVENTIVA E CORRETIVA E AQUISIÇÃO DE PEÇAS DE APARELHOS DE AR CONDICIONADOS</t>
  </si>
  <si>
    <t>MENOR PREÇO</t>
  </si>
  <si>
    <t>COMPRA DIRETA</t>
  </si>
  <si>
    <t>DISPENSA 021/2017</t>
  </si>
  <si>
    <t>30/05/2017</t>
  </si>
  <si>
    <t>DOE nº 12.063 de 31/05/2017</t>
  </si>
  <si>
    <t>20.431.033/0001-01</t>
  </si>
  <si>
    <t>ROBERVAL S. DA SILVA - ME</t>
  </si>
  <si>
    <t>020/2017</t>
  </si>
  <si>
    <t>SERVIÇO DE DEDETIZAÇÃO NOS MERCADOS ELIAS MANSOUR E DO XV</t>
  </si>
  <si>
    <t>DISPENSA 020/2017</t>
  </si>
  <si>
    <t>33.90.30.00</t>
  </si>
  <si>
    <t>02/05/2017</t>
  </si>
  <si>
    <t>DOE nº 12.044 de 04/05/2017</t>
  </si>
  <si>
    <t>434.876.532-49</t>
  </si>
  <si>
    <t>AUTO ELÉTRICA VISÃO IMP. E EXP-EIRELLE</t>
  </si>
  <si>
    <t>019/2017</t>
  </si>
  <si>
    <t>CONTRATAÇÃO DIRETA PARA AQUISIÇÃO DE MATERIAIS ELÉTRICOS, PARA ATENDER AS DEMANDAS DO DEPARTAMENTO DE PRODUÇÃO AGRÍCOLA-DPA.</t>
  </si>
  <si>
    <t>DISPENSA 019/2017</t>
  </si>
  <si>
    <t>33.90.36.00</t>
  </si>
  <si>
    <t>DOE nº 12.040 de 27/04/2017</t>
  </si>
  <si>
    <t>JUCELINO PEREIRA DA COSTA</t>
  </si>
  <si>
    <t>018/2017</t>
  </si>
  <si>
    <t>LOCAÇÃO DE UM VEÍCULO UTILITÁRIO, TIPO CAMINHONETE COM TRAÇÃO 4X4, CABINE DUPLA, COM 04 PORTAS, MOTOR A DIESEL, CAMBIO DE TRANSMISSÃO MANUAL, CAPACIDADE PARA 05 PESSOAS, COM AR CONDICIONADO, PARA FICAR A DISPOSIÇÃO 24 HORAS POR DIA, POR 45 DIAS NO DEPARTAMENTO DE RAMAIS, PARA O DESLOCAMENTO DA EQUIPE DO DEPARTAMENTO</t>
  </si>
  <si>
    <t>DISPENSA  018/2017</t>
  </si>
  <si>
    <t>DISPENSA 018/2017</t>
  </si>
  <si>
    <t>DOE nº 12.039 de 26/04/2017</t>
  </si>
  <si>
    <t>07.941.947/0001-46</t>
  </si>
  <si>
    <t>017/2017</t>
  </si>
  <si>
    <t>SERVIÇOS GRÁFICOS PARA CONFECÇÃO DOS SEGUINTES FORMULÁRIOS: 200 BLOCOS PARA CONTROLE DE ABASTECIMENTO/ MANUTENÇÃO, EM PAPEL 75G, 1 COR, 50X2 E NUMERADO; 100 BLOCOS DE DIÁRIO DE OBRAS, EM PAPEL 75G, 1COR, 50X2; 100 BLOCOS DE CONTROLE SEMANAL DE VEÍCULOS E EQUIPAMENTOS ALUGADOS, EM PAPEL 75G, 1 COR, 50X2 E 100 BLOCOS DE FICHA DE CONTROLE MENSAL DE EQUIPAMENTOS E VEÍCULOS, EM PAPEL 75G, 1 COR, 50X2, PARA SEREM UTILIZADOS NAS MEDIÇÕES DOS SERVIÇOS DE RAMAIS PELA SECRETARIA MUNICIPAL DE AGRICULTURA E FLORESTA- SAFRA..</t>
  </si>
  <si>
    <t>DISPENSA  017/2017</t>
  </si>
  <si>
    <t>DISPENSA 017/2017</t>
  </si>
  <si>
    <t>DOE nº 12.035 de 19/04/2017</t>
  </si>
  <si>
    <t>09.441.345/0001-55</t>
  </si>
  <si>
    <t>KAMPÔ PROMOÇÕES E EVENTOS LTDA</t>
  </si>
  <si>
    <t>016/2017</t>
  </si>
  <si>
    <t>DOE nº 12.030 de 10/04/2017</t>
  </si>
  <si>
    <t>LOCAÇÃO DE GRADES DE ISOLAMENTO PARA A VII EDIÇÃO DA FEIRA DO PEIXE E AGRICULTURA FAMILIAR DA CEASA RIO BRANCO.</t>
  </si>
  <si>
    <t>DISPENSA 016/2017</t>
  </si>
  <si>
    <t>014/2017</t>
  </si>
  <si>
    <t>LOCAÇÃO DE CLIMATIZADOR EVAPORATIVO MÓVEL PARA A VII EDIÇÃO DA FEIRA DO PEIXE E AGRICULTURA FAMILIAR DA CEASA RIO BRANCO.</t>
  </si>
  <si>
    <t>DISPENSA 015/2017</t>
  </si>
  <si>
    <t>015/2017</t>
  </si>
  <si>
    <t>LOCAÇÃO DE TENDAS PIRAMIDAIS PARA A VII EDIÇÃO DA FEIRA DO PEIXE E AGRICULTURA FAMILIAR DA CEASA RIO BRANCO.</t>
  </si>
  <si>
    <t>DISPENSA 014/2017</t>
  </si>
  <si>
    <t>DOE nº 12.031 de 11/04/2017</t>
  </si>
  <si>
    <t>052.045.772-20</t>
  </si>
  <si>
    <t>MARIA GORETTE BUZANELLO MATOS</t>
  </si>
  <si>
    <t>013/2017</t>
  </si>
  <si>
    <t>LOCAÇÃO DE (08) SALAS COMERCIAIS -GALERIA MATOS, PARA OS CONCESSIONÁRIOS DO MERCADO DO BOSQUE DURANTE O PERÍODO DA REFORMA</t>
  </si>
  <si>
    <t>DISPENSA 013/2017</t>
  </si>
  <si>
    <t>DOE nº 12.038 de 25/04/2017</t>
  </si>
  <si>
    <t>34.713.263/0001-60</t>
  </si>
  <si>
    <t>ELO ENGENHARIA COMÉRCIO LTDA</t>
  </si>
  <si>
    <t>012/2017</t>
  </si>
  <si>
    <t>CONTRATAÇÃO DIRETA PARA "CONFECÇÃO DE BALCÃO PARA TRATAMENTO DE PEIXE"</t>
  </si>
  <si>
    <t>DISPENSA 012/2017</t>
  </si>
  <si>
    <t>006.038.252-06</t>
  </si>
  <si>
    <t>JANDERSON DA CRUZ MATOS</t>
  </si>
  <si>
    <t>011/2017</t>
  </si>
  <si>
    <t>DOE nº 12.029 de 07/04/2017</t>
  </si>
  <si>
    <t>SERVIÇO DE MECÂNICA EM CULTIVADORES MOTORIZADOS</t>
  </si>
  <si>
    <t>DISPENSA 011/2017</t>
  </si>
  <si>
    <t>509.039.852-68</t>
  </si>
  <si>
    <t>EWERTTON ROGÉRIO MARINHO DE HOLANDA</t>
  </si>
  <si>
    <t>010/2017</t>
  </si>
  <si>
    <t>CONTRATAÇÃO DIRETA PARA "AQUISIÇÃO DE MARMITA PARA EQUIPE DE MELHORIAS DE RAMAIS"</t>
  </si>
  <si>
    <t>DISPENSA 010/2017</t>
  </si>
  <si>
    <t>DOE nº 12.032 de 12/04/2017</t>
  </si>
  <si>
    <t>138.252.592-34</t>
  </si>
  <si>
    <t>ZENIDA MENDES</t>
  </si>
  <si>
    <t>009/2017</t>
  </si>
  <si>
    <t>DOE nº 12.028 de 06/04/2017</t>
  </si>
  <si>
    <t>CONTRATAÇÃO DIRETA PARA "AQUISIÇÃO DE CAMISETAS PARA FEIRA DO PEIXE"</t>
  </si>
  <si>
    <t>DISPENSA 009/2017</t>
  </si>
  <si>
    <t>DOE nº 12.029 de 07/04/207</t>
  </si>
  <si>
    <t>10.706.186/0001-52</t>
  </si>
  <si>
    <t>J. O ARRUDA - ME</t>
  </si>
  <si>
    <t>008/2017</t>
  </si>
  <si>
    <t>CONTRATAÇÃO DIRETA PARA "CONFECÇÃO DE MATERIAL GRÁFICO: AUTDOOR, PANFLETOS E PLACAS"</t>
  </si>
  <si>
    <t>DISPENSA 008/2017</t>
  </si>
  <si>
    <t>495.338.192-00</t>
  </si>
  <si>
    <t>FRANCIRENE MAIA ARGOLO</t>
  </si>
  <si>
    <t>007/2017</t>
  </si>
  <si>
    <t>DOE nº 12.027 de 05/04/2017</t>
  </si>
  <si>
    <t>CONTRATAÇÃO DIRETA PARA "ORNAMENTAÇÃO PARA A FEIRA DO PEIXE"</t>
  </si>
  <si>
    <t>DISPENSA 007/2017</t>
  </si>
  <si>
    <t>03.910.564/0001-50</t>
  </si>
  <si>
    <t>IRMÃOS QUINTELA</t>
  </si>
  <si>
    <t>006/2017</t>
  </si>
  <si>
    <t>CONTRATAÇÃO DIRETA PARA "AQUISIÇÃO DE AREIA LAVADA PARA SELAGEM DE BUEIROS NOS RAMAIS NO MUNICÍPIO DE RIO BRANCO"</t>
  </si>
  <si>
    <t>DISPENSA 006/2017</t>
  </si>
  <si>
    <t>33.90.52.00</t>
  </si>
  <si>
    <t>11.338.721/0001-22</t>
  </si>
  <si>
    <t>J. S. COMÉRCIO IMP. EXP. LTDA</t>
  </si>
  <si>
    <t>005/2017</t>
  </si>
  <si>
    <t>DOE nº 12.026 de 04/04/2017</t>
  </si>
  <si>
    <t>CONTRATAÇÃO DIRETA PARA "AQUISIÇÃO DE (01) FREEZER 305L E (01) FOGÃO DE 4 BOCAS, P/ ATENDER AS NECESSIDADES DA SAFRA"</t>
  </si>
  <si>
    <t>DISPENSA 005/2017</t>
  </si>
  <si>
    <t xml:space="preserve">33.90.36.00     </t>
  </si>
  <si>
    <t>305.823.182-20</t>
  </si>
  <si>
    <t>STÊNIO CORDEIRO DE MELO</t>
  </si>
  <si>
    <t>004/2017</t>
  </si>
  <si>
    <t>DOE nº 12.025 de 03/04/2017</t>
  </si>
  <si>
    <t>REALIZAR CONSULTORIA PARA ELABORAÇÃO DO PLANO DE AÇÃO PARA A FEIRA DA SEMANA SANTA, NA CESA.</t>
  </si>
  <si>
    <t>DISPENSA 004/2017</t>
  </si>
  <si>
    <t xml:space="preserve">33.90.30.00     e     33.90.39.00 </t>
  </si>
  <si>
    <t>DOE nº  12.026 de 04/04/2017</t>
  </si>
  <si>
    <t>05.729.287/0001-09</t>
  </si>
  <si>
    <t>RIORINA</t>
  </si>
  <si>
    <t>003/2017</t>
  </si>
  <si>
    <t>DOE nº 12.023 de 30/03/2017</t>
  </si>
  <si>
    <t>MANUTENÇÃO COM FORNECIMENTO E SUBSTITUIÇÃO DE PEÇAS DOS MOTORES DE VOADEIRAS PERTENTES A SECRETARIA MUNICIPAL DE AGRICULTURA E FLORESTA - SAFRA</t>
  </si>
  <si>
    <t>DISPENSA 003/2017</t>
  </si>
  <si>
    <t>13.693.476/0001-05</t>
  </si>
  <si>
    <t>SANDRO DE FRANÇA PEREIRA- ME</t>
  </si>
  <si>
    <t>002/2017</t>
  </si>
  <si>
    <t>DOE nº 12.022 de 29/03/2017</t>
  </si>
  <si>
    <t>AQUISIÇÃO DE COBERTURA DE BANCAS</t>
  </si>
  <si>
    <t>DISPENSA 002/2017</t>
  </si>
  <si>
    <t>444.157.372-34</t>
  </si>
  <si>
    <t>ALBERTO CARLOS DE OLIVEIRA DE MORAIS</t>
  </si>
  <si>
    <t>001/2017</t>
  </si>
  <si>
    <t>DOE nº 12.010 de 13/03/2017</t>
  </si>
  <si>
    <t>CONTRATAÇÃO DIRETA DE PESSOA FÍSICA PARA PRESTAÇÃO DE SERVIÇOS DE REVISÃO E MANUTENÇÃO DA FROTA DE MOTOCICLETAS PERTENCENTES À SECRETARIA MUNICIPAL DE AGRICULTURA E FLORESTA- SAFRA</t>
  </si>
  <si>
    <t>DISPENSA 001/2017</t>
  </si>
  <si>
    <t xml:space="preserve"> DEMONSTRATIVO DE LICITAÇÕES, CONTRATOS  E OBRAS CONTRATADAS</t>
  </si>
  <si>
    <t>CONTRATOS COMPRA DIRETA</t>
  </si>
  <si>
    <t>DOE nº 11.959 de 21/12/2016</t>
  </si>
  <si>
    <t>Secretaria Municipal de Meio ambiente - SEMEIA</t>
  </si>
  <si>
    <t>018/2016</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</si>
  <si>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</si>
  <si>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</si>
  <si>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</si>
  <si>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</si>
  <si>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</si>
  <si>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</si>
  <si>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</si>
  <si>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 xml:space="preserve">PREGÃO PRESENCIAL </t>
  </si>
  <si>
    <t>082/2016- CEL/PMRB</t>
  </si>
  <si>
    <t>PROCESSO N° 259/15/07/2016</t>
  </si>
  <si>
    <t>DOE nº 11.816 de 01/06/2016</t>
  </si>
  <si>
    <t>Secretaria de Saúde do Acre - SESACRE</t>
  </si>
  <si>
    <t>0251/2016</t>
  </si>
  <si>
    <t>DOE nº 12.060 de 26/04/2017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</si>
  <si>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</si>
  <si>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</si>
  <si>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</si>
  <si>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</si>
  <si>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</si>
  <si>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CONTRATO ENCERRADO - 60 MÊSES</t>
  </si>
  <si>
    <t>DOE nº 10.644 de 27/09/2011</t>
  </si>
  <si>
    <t>02/2011</t>
  </si>
  <si>
    <t xml:space="preserve">Aditivo de Prazo </t>
  </si>
  <si>
    <t>DOE nº  11.648 de 24/09/2015</t>
  </si>
  <si>
    <t>9º</t>
  </si>
  <si>
    <t>10.814 de 05/06/2012</t>
  </si>
  <si>
    <t xml:space="preserve">023/2012 </t>
  </si>
  <si>
    <t>CONTRATAÇÃO DE EMPRESA PARA PRESTAÇÃO DE SERVIÇOS TERCEIRIZADOS ESPECIALIZADOS EM SUPORTE DE ATIVIDADE AUXILIARES, LIMPEZA E CONSERVAÇÃO.</t>
  </si>
  <si>
    <t>035/2011</t>
  </si>
  <si>
    <t>067/2011</t>
  </si>
  <si>
    <t>DOE nº 11.988 de 03/02/2017</t>
  </si>
  <si>
    <t>Secretaria de Estado de Extensão Agroflorestal e Produção Familiar - SEAPROF</t>
  </si>
  <si>
    <t>12.030 de 10/04/2017</t>
  </si>
  <si>
    <t>20.345.453/0001-67</t>
  </si>
  <si>
    <t>F. M. TERCEIRIZAÇÃO</t>
  </si>
  <si>
    <t>DOE nº 11.863 de 05/08/2016</t>
  </si>
  <si>
    <t>CONTRATAÇÃO DE PESSOA JURÍDICA, PARA PRESTAÇÃO DE SERVIÇOS, PARA DISPONIBILIZAÇÃO DE MÃO DE OBRA DE OPERADORES DE MÁQUINAS PESADAS, PARA ATENDER AS NECESSIDADES DA SECRETARIA MUNICIPAL DE AGRICULTURA E FLORESTA –SAFRA</t>
  </si>
  <si>
    <t>427/2016 – CEL 01</t>
  </si>
  <si>
    <t>0017736-6/2015</t>
  </si>
  <si>
    <t>CONTRATO ENCERRADO E NÃO RENOVADO</t>
  </si>
  <si>
    <t>DOU nº 116 de 22/06/2015</t>
  </si>
  <si>
    <t>Universidade Federal do Acre - UFAC</t>
  </si>
  <si>
    <t>73/2015</t>
  </si>
  <si>
    <t>11.803 de 12/05/2016</t>
  </si>
  <si>
    <t>09.228.233/0001-10</t>
  </si>
  <si>
    <t>ESTAÇÃO VIP SEGURANÇA LTDA</t>
  </si>
  <si>
    <t>012/2016</t>
  </si>
  <si>
    <t>PRESTAÇÃO DE SERVIÇOS DE VIGILÂNCIA PATRIMONIAL OSTENSIVA ARMADA</t>
  </si>
  <si>
    <t>PREGÃO ELETRÔNICO 016/2015</t>
  </si>
  <si>
    <t>NÃO CONSTSA</t>
  </si>
  <si>
    <t>23107.015613/2014-62</t>
  </si>
  <si>
    <t>11.771 de 30/03/2016</t>
  </si>
  <si>
    <t>28/03/206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</si>
  <si>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</si>
  <si>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</si>
  <si>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</si>
  <si>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</si>
  <si>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</si>
  <si>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</si>
  <si>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</si>
  <si>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</si>
  <si>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</si>
  <si>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</si>
  <si>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Aditivo de Prazo</t>
  </si>
  <si>
    <t>DOE nº  11.742 de 18/02/2016</t>
  </si>
  <si>
    <t>2º</t>
  </si>
  <si>
    <t>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</si>
  <si>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</si>
  <si>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</si>
  <si>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</si>
  <si>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</si>
  <si>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</si>
  <si>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</si>
  <si>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</si>
  <si>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</si>
  <si>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DOE nº 11.607 de 28/07/2015</t>
  </si>
  <si>
    <t>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</si>
  <si>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</si>
  <si>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</si>
  <si>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</si>
  <si>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</si>
  <si>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</si>
  <si>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</si>
  <si>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</si>
  <si>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TERMOS ADITIVOS - CONTRATOS CONTÍNUOS</t>
  </si>
  <si>
    <t>DOE nº 12.127 de 29/08/2017</t>
  </si>
  <si>
    <t>05.391.917/0001-88</t>
  </si>
  <si>
    <t>ÁGUIA AZUL PNEUS LTDA</t>
  </si>
  <si>
    <t xml:space="preserve">DOE nº </t>
  </si>
  <si>
    <t>DOE nº 12.103 de 26/07/2017</t>
  </si>
  <si>
    <t>AQUISIÇÃO DE MATERIAL DE CONSUMO (CÂMARA DE AR, PNEUS, PROTETOR)</t>
  </si>
  <si>
    <t>PREGÃO PRESENCIAL</t>
  </si>
  <si>
    <t>SRP Nº. 094/2017</t>
  </si>
  <si>
    <t>PROCESSO Nº. 197/2017- CPL/PMRB</t>
  </si>
  <si>
    <t>03.942.081/0001-37</t>
  </si>
  <si>
    <t>XAPURI PNEUS LTDA</t>
  </si>
  <si>
    <t>065/2017</t>
  </si>
  <si>
    <t>AQUISIÇÃO DE MATERIAL DE CONSUMO (PNEUS)</t>
  </si>
  <si>
    <t>DOE nº 12.120 de 18/08/2017</t>
  </si>
  <si>
    <t xml:space="preserve">05.391.917/0001-88 </t>
  </si>
  <si>
    <t>ÁGUIA AZUL PNEUS LTDA.</t>
  </si>
  <si>
    <t>064/2017</t>
  </si>
  <si>
    <t>DOE nº 12.102 de 25/07/2017</t>
  </si>
  <si>
    <t>AQUISIÇÃO DE ÓLEO LUBRIFICANTE, DESENGRIPANTE, ARLA, HIDRÁULICO, TRANSMISSÃO E COMANDO DE CAIXA</t>
  </si>
  <si>
    <t>SRP Nº. 093/2017</t>
  </si>
  <si>
    <t>PROCESSO Nº. 190/2017- CPL/PMRB</t>
  </si>
  <si>
    <t>DOE nº12.120 de 18/08/2017</t>
  </si>
  <si>
    <t xml:space="preserve">09.468.769/0001-03 </t>
  </si>
  <si>
    <t>RONDOMAZA AUTO PEÇAS LTDA</t>
  </si>
  <si>
    <t>063/2017</t>
  </si>
  <si>
    <t>AQUISIÇÃO DE ÓLEO LUBRIFICANTE</t>
  </si>
  <si>
    <t>11.987 de 02/02/2017</t>
  </si>
  <si>
    <t>Secretaria de Estado de Saúde</t>
  </si>
  <si>
    <t>DOE nº 11.987 de 02/02/2017</t>
  </si>
  <si>
    <t>062/2017</t>
  </si>
  <si>
    <t>DOE nº 11.896 de 22/09/2016</t>
  </si>
  <si>
    <t>AQUISIÇÃO DE MATERIAL DE CONSUMO (PEÇAS PARA MANUTENÇÃO DE VEÍCULOS, ÓLEO LUBRIFICANTE, BATERIAS E PNEUS)</t>
  </si>
  <si>
    <t>SRP Nº. 567/2016</t>
  </si>
  <si>
    <t xml:space="preserve">PROCESSO Nº. 0013278-3/2016 </t>
  </si>
  <si>
    <t>84.328.129/0001-13</t>
  </si>
  <si>
    <t xml:space="preserve">PARANORTE COMERCIO DE MÁQUINAS E MATERIAIS DE CONSTRUÇÃO LTDA </t>
  </si>
  <si>
    <t>061/2017</t>
  </si>
  <si>
    <t>AQUISIÇÃO DE RQUIP. FERRAGENS, MATERIAIS ELÉTRICOS, HIDRÁULICOS E DE PROTEÇÃO INDIVIDUAL</t>
  </si>
  <si>
    <t>DOE nº 12.117 de 15/08/2017</t>
  </si>
  <si>
    <t>84.313.923//0001-93</t>
  </si>
  <si>
    <t>060/2017</t>
  </si>
  <si>
    <t>DOE nº 12.101 de 24/07/2017</t>
  </si>
  <si>
    <t>AQUISIÇÃO DE CAVALETES</t>
  </si>
  <si>
    <t>SRP Nº. 092/2017</t>
  </si>
  <si>
    <t>PROCESSO Nº. 187/2017- CPL/PMRB</t>
  </si>
  <si>
    <t>63.601.116//0001-04</t>
  </si>
  <si>
    <t>M &amp; Z INDÚSTRIA E COMÉRCIO LTDA</t>
  </si>
  <si>
    <t>059/2017</t>
  </si>
  <si>
    <t>AQUISIÇÃO DE AREIA E BRITA</t>
  </si>
  <si>
    <t>05.511.061/0001-37</t>
  </si>
  <si>
    <t>AUGUSTO S. DE ARAÚJO - ME</t>
  </si>
  <si>
    <t>058/2017</t>
  </si>
  <si>
    <t>AQUISIÇÃO DE TIJOLOS MACIÇOS, 8 FUROS E CIMENTO</t>
  </si>
  <si>
    <t>DOE nº 12.115 de 11/08/2017</t>
  </si>
  <si>
    <t>106.635.842-72</t>
  </si>
  <si>
    <t>MAGNO DE OLIVEIRA PEIXOTO</t>
  </si>
  <si>
    <t>057/2017</t>
  </si>
  <si>
    <t>DOE nº 12.070 de 08/06/2017</t>
  </si>
  <si>
    <t>LOCAÇÃO DE VEÍCULO TIPO CARGA CAÇAMBA TRUCK</t>
  </si>
  <si>
    <t>SRP Nº. 081/2017</t>
  </si>
  <si>
    <t>PROCESSO Nº. 156/2017- CPL/PMRB</t>
  </si>
  <si>
    <t>10.912.492/0001-45</t>
  </si>
  <si>
    <t>AREAL PANORAMA</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</si>
  <si>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</si>
  <si>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</si>
  <si>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</si>
  <si>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</si>
  <si>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</si>
  <si>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</si>
  <si>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</si>
  <si>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</si>
  <si>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</si>
  <si>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</si>
  <si>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</si>
  <si>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t>
  </si>
  <si>
    <t>053/2017</t>
  </si>
  <si>
    <t>LOCAÇÃO DE VEÍCULO TIPO CARGA (01 PIPA TOCO 10.000 L)</t>
  </si>
  <si>
    <t>539.128.964-53</t>
  </si>
  <si>
    <t>JOSEILDO NOBREGA</t>
  </si>
  <si>
    <t>052/2017</t>
  </si>
  <si>
    <t>LOCAÇÃO DE VEÍCULO CARGA CAÇAMBA TRUCK</t>
  </si>
  <si>
    <t>002.385.822-21</t>
  </si>
  <si>
    <t>JOÃO CRISOSTOMO</t>
  </si>
  <si>
    <t>051/2017</t>
  </si>
  <si>
    <t>TRATOR AGRÍCOLA</t>
  </si>
  <si>
    <t>308.633.092-91</t>
  </si>
  <si>
    <t>ROBERTO DE ARAÚJO LIMA</t>
  </si>
  <si>
    <t>050/2017</t>
  </si>
  <si>
    <t>LOCAÇÃO DE VEÍCULO DE CARGA CAÇAMBA TOCO, QUE SERÁ UTILIZADO NA EXECUÇÃO DOS SERVIÇOS DE IMPLANTAÇÃO  E MANUTENÇÃO DOS RAMAIS NO MUNICÍPIO DE RIO BRANCO.</t>
  </si>
  <si>
    <t xml:space="preserve">
PREGÃO PRESENCIAL </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</si>
  <si>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</si>
  <si>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</si>
  <si>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</si>
  <si>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</si>
  <si>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</si>
  <si>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412.825.312-04</t>
  </si>
  <si>
    <t>MARIA HELENA DOS SANTOS SOUZA</t>
  </si>
  <si>
    <t>048/2017</t>
  </si>
  <si>
    <t>LOCAÇÃO DE VEÍCULOS DE CARGA CAÇAMBA TRUCK, QUE SERÁ UTILIZADO NA EXECUÇÃO DOS SERVIÇOS DE IMPLANTAÇÃO E MANUTENÇÃO DOS RAMAIS NO MUNICÍPIO DE RIO BRANCO</t>
  </si>
  <si>
    <t>901.198.352-15</t>
  </si>
  <si>
    <t>ALAN JOEL SOARES</t>
  </si>
  <si>
    <t>047/2017</t>
  </si>
  <si>
    <t>LOCAÇÃO DE EQUIPAMENTOS, VEÍCULO DE CARGA CAMINHÃO ¾ COM COBERTURA E BANCOS, QUE SERÁ UTILIZADO NA EXECUÇÃO DOS SERVIÇOS DE IMPLEMENTAÇÃO E MANUTENÇÃO DOS RAMAIS  NO MUNICÍPIO DE RIO BRANCO.</t>
  </si>
  <si>
    <t>081/2017</t>
  </si>
  <si>
    <t>PROCESSO Nº 156/2017 – CPL/PMRB</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</si>
  <si>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</si>
  <si>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</si>
  <si>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</si>
  <si>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</si>
  <si>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</si>
  <si>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</si>
  <si>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</si>
  <si>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</si>
  <si>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</si>
  <si>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</si>
  <si>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</si>
  <si>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</si>
  <si>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</si>
  <si>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11.920 de 26/10/2016</t>
  </si>
  <si>
    <t>DETRAN</t>
  </si>
  <si>
    <t>020/2016</t>
  </si>
  <si>
    <t>DOE nº 12.200 de 21/07/2017</t>
  </si>
  <si>
    <t>10.569.175/0001-78</t>
  </si>
  <si>
    <t>M. J. SILVA FERNANDES – ME</t>
  </si>
  <si>
    <t>043/2017</t>
  </si>
  <si>
    <t>DOE nº 11.872 de 16/08/2016</t>
  </si>
  <si>
    <t xml:space="preserve">AQUISIÇÃO DE ÁGUA MINERAL NATURAL DE QUALIDADE,ACONDICIONADA EM GARRAFÃO DE 20 (VINTE) LITROS, ÁGUA MINERAL SEM GÁS, DE PRIMEIRA QUALIDADE, ACONDICIONADA EM GARRAFA PET DE 500 ML, GELO EM BARRA PRODUZIDO EM ÁGUA POTÁVEL E GELO, TIPO DRINK, PRODUZIDO EM ÁGUA POTÁVEL. </t>
  </si>
  <si>
    <t>SRP N°. 559/2016 CPL 03</t>
  </si>
  <si>
    <t xml:space="preserve">
PROCESSO N°. 0014557-4/2016
</t>
  </si>
  <si>
    <t>DOE nº 11.897 de 26/09/2016</t>
  </si>
  <si>
    <t>DOE n° 12.094 de 13/07/2017</t>
  </si>
  <si>
    <t>84.308.337/0001-50</t>
  </si>
  <si>
    <t>M A M Lima- ME</t>
  </si>
  <si>
    <t>042/2017</t>
  </si>
  <si>
    <t>DOE nº 11.832 de 26/06/2016</t>
  </si>
  <si>
    <t>AQUISIÇÃO DE CAMISETAS, PARA ATENDER AS NECESSIDADES DA SECRETARIA MUNICIPAL DE AGRICULTURA E FLOREASTA – SAFRA</t>
  </si>
  <si>
    <t>368/2016</t>
  </si>
  <si>
    <t>PROCESSO N° 0009293-5/2016</t>
  </si>
  <si>
    <t>DOE n° 12.115 de 11/08/2017</t>
  </si>
  <si>
    <t>684.397.332-91</t>
  </si>
  <si>
    <t>NEUZIMAR OLIVEIRA DOS SANTOS</t>
  </si>
  <si>
    <t>041/2017</t>
  </si>
  <si>
    <t>LOCAÇÃO DE 01 CAMINHÃO 3/4, COM COBERTURA E BANCOS, QUE SERÁ UTILIZADO NA EXECUÇÃO DOS SERVIÇOS DE IMPLANTAÇÃO E MANUTENÇÃO DE RAMAIS NO MUNICÍPIO DE RIO BRANCO.</t>
  </si>
  <si>
    <t xml:space="preserve">
PREGÃO PRESENCIAL SRP
</t>
  </si>
  <si>
    <t>DOE nº 12.063 de 31/04/2017</t>
  </si>
  <si>
    <t>EMURB</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</si>
  <si>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</si>
  <si>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</si>
  <si>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</si>
  <si>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</si>
  <si>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</si>
  <si>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</si>
  <si>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</si>
  <si>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</si>
  <si>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</si>
  <si>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039/2017</t>
  </si>
  <si>
    <t>CONTRATAÇÃO DE EMPRESA PARA FORNECIMENTO DE 30.000 REFEIÇÕES (PREPARADA – MARMITEX PARA ALMOÇO (COMPOSIÇÃO MÍNIMA DE 700 GRAMAS - PRATOS VARIADOS, DE QUALIDADE - POR PESSOA).</t>
  </si>
  <si>
    <t>PREGÃO ELETRÔNICO</t>
  </si>
  <si>
    <t>PROCESSO N°. 334/2017</t>
  </si>
  <si>
    <t>DOE nº 12.020 de 27/03/2017</t>
  </si>
  <si>
    <t>EMPRESA MUNICIPAL DE URBANISMO DE RIO BRANCO</t>
  </si>
  <si>
    <t>028/2017</t>
  </si>
  <si>
    <t>DOE n° 12.089 de 06/07/2017</t>
  </si>
  <si>
    <t>05.392.972/0001 -92</t>
  </si>
  <si>
    <t>L. M.
PEREIRA PEÇAS E SERVIÇOS LTDA</t>
  </si>
  <si>
    <t>038/2017</t>
  </si>
  <si>
    <t>DOE nº 11.993 de 10/02/2017</t>
  </si>
  <si>
    <t>FORNECIMENTO DE PEÇAS AUTOMOTIVAS, ACESSÓRIOS NOVOS, GENUÍNOS E ORIGINAIS, ESPECIFICAMENTE PARA MANUTENÇÃO PREVENTIVA E CORRETIVO NOS VEÍCULOS, PERTENCENTAS À SECRETARIA MUNICIPAL DE AGRICULTURA E FLORESTA - SAFRA.</t>
  </si>
  <si>
    <t xml:space="preserve"> 039/2017</t>
  </si>
  <si>
    <t>PROCESSO N° 064/2017</t>
  </si>
  <si>
    <t>44.90.52.00</t>
  </si>
  <si>
    <t>31.821 ,04</t>
  </si>
  <si>
    <t>DOE n° 12.090 de 07/07/2017</t>
  </si>
  <si>
    <t>05.043.720/0001 -58</t>
  </si>
  <si>
    <t>R K INDUSTRIA DE IMPLEMENTOS
AGRÍCOLAS EIRELI - EPP</t>
  </si>
  <si>
    <t>037/2017</t>
  </si>
  <si>
    <t>DOE nº 12.046 de 08/04/2017</t>
  </si>
  <si>
    <t>PROCESSO N°        136/2017</t>
  </si>
  <si>
    <t>277.41 6,20</t>
  </si>
  <si>
    <t>837480/201 6/MDA/CAIXA</t>
  </si>
  <si>
    <t>06 e 01</t>
  </si>
  <si>
    <t>04.043.451 /0001 -67</t>
  </si>
  <si>
    <t>MOTORAUTO VEÍCULOS E MÁQUINAS
LTDA</t>
  </si>
  <si>
    <t>036/2017</t>
  </si>
  <si>
    <t>AQUISIÇÃO DE TRATOR AGRÍCOLA DE PNEUS, COM POTÊNCIA MÍNIMA DE 85CV, TRAÇÃO 4X4, NOVO, MOTOR A DIESEL (04) QUATRO CILINDROS, CABINADO, COM AR CONDICIONADO. COM TERMINAIS (ENGATE RÁPIDO) PARA CONTROLE REMOTO, PNEU DIANTEIRO COM MÍNIMO DE 10 LONAS.</t>
  </si>
  <si>
    <t xml:space="preserve">PREGÃO ELETRÔNICO. </t>
  </si>
  <si>
    <t>DOU n° 11.878 de 26/08/2016</t>
  </si>
  <si>
    <t>014/2016</t>
  </si>
  <si>
    <t>DOE n° 12.087 de 04/07/2017</t>
  </si>
  <si>
    <t>34.715.854/0001 -76</t>
  </si>
  <si>
    <t>PRÉ-MOLDADOS BURITI INDÚSTRIA E
COMÉRCIO LTDA ME</t>
  </si>
  <si>
    <t>035/2017</t>
  </si>
  <si>
    <t>DOE nº 11.878 de 16/06/2016</t>
  </si>
  <si>
    <t>AQUISIÇÃO DE TUBOS DE CONCRETO ARMADO, A SEREM UTILIZADOS NOS SERVIÇOS DE DRENAGENS E CONSTRUÇÕES DE ALAS DOS BUEIROS PELO DEPARTAMENTO DE RAMAIS, DA SECRETARIA MUNICIPAL DE AGRICULTURA E FLORESTA - SAFRA</t>
  </si>
  <si>
    <t>071/2016</t>
  </si>
  <si>
    <t>PROCESSO N° 232/2016</t>
  </si>
  <si>
    <t>34.715.557/0001 -20</t>
  </si>
  <si>
    <t>D. C. MEDEIROS- ME</t>
  </si>
  <si>
    <t>034/2017</t>
  </si>
  <si>
    <t>DOE nº 11.827 de 16/06/2016</t>
  </si>
  <si>
    <t>AQUISIÇÃO DE TUBOS DE CONCRETO, A SEREM UTILIZADOS NOS SERVIÇOS DE DRENAGENS E CONSTRUÇÕES DE ALAS DOS BUEIROS PELO DEPTO DE RAMAIS, DA SECRETARIA MUNICIPAL DE AGRICULTURA E FLORESTA - SAFRA</t>
  </si>
  <si>
    <t>PROCESSO N°. 232/2016</t>
  </si>
  <si>
    <t>DOU n° 11.860 de 02/08/2016</t>
  </si>
  <si>
    <t>SESACRE</t>
  </si>
  <si>
    <t>299/2016</t>
  </si>
  <si>
    <t>DOE n° 12.083 de 28/07/2017</t>
  </si>
  <si>
    <t>84.312.669/0001-09</t>
  </si>
  <si>
    <t>AMAZOM EXPORTAÇÃO E IMPORTAÇÃO  LTDA</t>
  </si>
  <si>
    <t>033/2017</t>
  </si>
  <si>
    <t>DOE nº 11.571 de 09/06/2015</t>
  </si>
  <si>
    <t>AQUISIÇÃO DE EQUIPAMENTOS DE REFRIGERAÇÃO, COM INSTALAÇÃO, PARA ATENDER AS NECESSIDADES DA SECRETARIA MUNICIPAL DE AGRICULTURA E FLORESTA.</t>
  </si>
  <si>
    <t>PREGÃO PRESENCIAL SRP</t>
  </si>
  <si>
    <t xml:space="preserve">064/2016 </t>
  </si>
  <si>
    <t>PROCESSO ADMINISTRATIVO Nº 0020370-3/2014</t>
  </si>
  <si>
    <t>DOU n° 11.897 de 23/09/2016</t>
  </si>
  <si>
    <t>015/2016/FEM</t>
  </si>
  <si>
    <t>J. O. ARRUDA - ME</t>
  </si>
  <si>
    <t>031/2017</t>
  </si>
  <si>
    <t>DOE nº 11.858 de 29/07/2016</t>
  </si>
  <si>
    <t>CONTRATAÇÃO DE EMPRESA PARA REALIZAÇÃO DE SERVIÇOS GRÁFICOS</t>
  </si>
  <si>
    <t>PEGÃO PRESENCIAL SRP</t>
  </si>
  <si>
    <t xml:space="preserve"> 525/2016 – CEL 01</t>
  </si>
  <si>
    <t>PROCESSO N° 510-6/2016 – NÚM. Original - FEM</t>
  </si>
  <si>
    <t>DOU n° 12.034 de 18/04/2017</t>
  </si>
  <si>
    <t>FUNDHACRE</t>
  </si>
  <si>
    <t>DOE n° 12.105 de 28/07/2017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</si>
  <si>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</si>
  <si>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</si>
  <si>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</si>
  <si>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</si>
  <si>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</si>
  <si>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</si>
  <si>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</si>
  <si>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</si>
  <si>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DOU n° 12.001 de 26/02/2017</t>
  </si>
  <si>
    <t>SEFIM</t>
  </si>
  <si>
    <t>Supressão do item 31, constante na planilha do referido contrato</t>
  </si>
  <si>
    <t>DOE nº 12.081 de 26/06/2017</t>
  </si>
  <si>
    <t>1º</t>
  </si>
  <si>
    <t>DOE n° 12.077 de 20/06/2017</t>
  </si>
  <si>
    <t>AREAL PANORAMA LTDA</t>
  </si>
  <si>
    <t>029/2017</t>
  </si>
  <si>
    <t>DOE nº 11.977 de 17/02/207</t>
  </si>
  <si>
    <t>PRESTAÇÃO DE SERVIÇOS COM  EQUIPAMENTOS/MÁQUIMAS COM OPERADOR, DESTINADOS A ATENDER A OPERACIONALIZAÇÃO DA SECRETARIA MUNICIPAL DE AGRICULTURA E FLORESTA - SAFRA</t>
  </si>
  <si>
    <t>PROCESSO N° 011/2017</t>
  </si>
  <si>
    <t>7º BEC</t>
  </si>
  <si>
    <t>DOE n° 12.093 de 12/07/2017</t>
  </si>
  <si>
    <t>23.204.495/0001-76</t>
  </si>
  <si>
    <t>EMPREENDIMENTOS COMERCIAIS</t>
  </si>
  <si>
    <t>DOU nº 15 de 20/01/2017</t>
  </si>
  <si>
    <t>AQUISIÇÃO DE TELEVISOR, TAMANHO TELA 55" E PROTETOR MULTIMÍDIA 3D.</t>
  </si>
  <si>
    <t xml:space="preserve">007/2016 </t>
  </si>
  <si>
    <t xml:space="preserve">PROCESSO Nº 80532000026552016 </t>
  </si>
  <si>
    <t>DOE n° 12.100 de 21/07/2017</t>
  </si>
  <si>
    <t xml:space="preserve">24.830.144/0001-33 </t>
  </si>
  <si>
    <t>SUELY MUTTI FERRAMENTAS</t>
  </si>
  <si>
    <t>027/2017</t>
  </si>
  <si>
    <t>AQUISIÇÃO DE FURADEIRA, TIPO IMPÁCTO E PARAFUSADEIRA, TENSÃO ALIMENTAÇÃO 12V.</t>
  </si>
  <si>
    <t>DOE n° 12.092 de 11/07/2017</t>
  </si>
  <si>
    <t xml:space="preserve">01.429.437/0001-08 </t>
  </si>
  <si>
    <t>SISTERPEL SUPRIMENTOS</t>
  </si>
  <si>
    <t>026/2017</t>
  </si>
  <si>
    <t>AQUISIÇÃO DE ESTABILIZADOR TENSÃO – ESTABILIZADOR DE TENSÃO E NOBREAK, COMPUTADOR ESTAÇÃO DE TRABALHO – COMPUTADOR; DESKTOP COM PROCESSADOR EQUIVALENTE A CORE i5,  CCOMPUTADOR ESTAÇÃO DE TRABALHO – COMPUTADOR DESKTOP COM PROCESSADOR INTEL i7</t>
  </si>
  <si>
    <t>DOE n° 12.083 de 28/06/2017</t>
  </si>
  <si>
    <t>08.784.976/0001-04</t>
  </si>
  <si>
    <t>SEVENTEC TECNOLOGIA E INFORMÁTICA LTDA</t>
  </si>
  <si>
    <t>025/2017</t>
  </si>
  <si>
    <t>AQUISIÇÃO DE COPIADORA MULTIFUNCIONAL A LASER MONOCROMÁTICA</t>
  </si>
  <si>
    <t xml:space="preserve">PREGÃO ELETRÔNICO </t>
  </si>
  <si>
    <t>10.215.697/0001-71</t>
  </si>
  <si>
    <t>M. J. JÚNIOR LTDA</t>
  </si>
  <si>
    <t>024/2017</t>
  </si>
  <si>
    <t>DOE nº 12.062 de 30/05/2017</t>
  </si>
  <si>
    <t>AQUISIÇÃO DE MATERIAL DE CONSUMO (MANGUEIRAS HIDRÁULICAS COM TERMINAIS E CAPAS).</t>
  </si>
  <si>
    <t xml:space="preserve">PREGÃO PRESENCIAL SRP </t>
  </si>
  <si>
    <t xml:space="preserve">079/2017 – CPL/PMRB </t>
  </si>
  <si>
    <t xml:space="preserve">PROCESSO ADMINISTRATIVO N° 155/2017 – CPL/PMRB </t>
  </si>
  <si>
    <t>DOE nº 11.828 de 17/06/2016</t>
  </si>
  <si>
    <t>SECRETARIA municipal de cidadania e assistência social - sencas</t>
  </si>
  <si>
    <t>DOE nº 12.073 de 13/06/2017</t>
  </si>
  <si>
    <t>63.595.482/0001-90</t>
  </si>
  <si>
    <t>023/2017</t>
  </si>
  <si>
    <t>DOU nº 78 de 26/04/2016</t>
  </si>
  <si>
    <t xml:space="preserve">AQUISIÇÃO DE MATERIAL PERMANENTE (ARMÁRIO, ARQUIVO E CADEIRA) </t>
  </si>
  <si>
    <t>060/2016</t>
  </si>
  <si>
    <t>PROCESSO N°. 148/2016</t>
  </si>
  <si>
    <t>33.90.30</t>
  </si>
  <si>
    <t>DOE nº 12.069 de 07/06/2017</t>
  </si>
  <si>
    <t>OLIVEIRA &amp; ANDRADE LTDA (Cia Ind. Com. Imp. E Exp. Ltda.</t>
  </si>
  <si>
    <t>022/2017</t>
  </si>
  <si>
    <t>DOE nº 11.834 de 03/06/2016</t>
  </si>
  <si>
    <t>AQUISIÇÃO DE PNEUS PARA VEÍCULOS E TRATORES AGRÍCOLAS, VISANDO ATENDER AOS PROGRAMAS DE MECANIZAÇÃO AGRÍCOLA, ESCOAMENTO DA PRODUÇÃO AGRÍCOLA, MERCADOS E FEIRAS DE BAIRRO.</t>
  </si>
  <si>
    <t>064/2016</t>
  </si>
  <si>
    <t>PROCESSO N° 197/2016</t>
  </si>
  <si>
    <t>DOE nº 11.989 de 06/02/2017</t>
  </si>
  <si>
    <t>SECRETARIA DE ESTADO DE EDUCAÇÃO E ESPORTE - SEE</t>
  </si>
  <si>
    <t>003/2016</t>
  </si>
  <si>
    <t>DOE nº 12.071 de 09/06/2017</t>
  </si>
  <si>
    <t>08.581.016/0001 -
47</t>
  </si>
  <si>
    <t>COMERCIAL
SOUZA LTDA– ME.</t>
  </si>
  <si>
    <t>DOE nº 11.950 de 08/12/2016</t>
  </si>
  <si>
    <t>CONTRATAÇÃO DE EMPRESA PARA FORNECIMENTO DE ÁGUA POTÁVEL (CARRO PIPA), PARA ATENDER PARA ATENDER AS NECESSIDADES DA SECRETARIA  MUNICIPAL DE AGRICULTURA E FLORESTA - SAFRA</t>
  </si>
  <si>
    <t>741/2016</t>
  </si>
  <si>
    <t>PROCESSO N° 0020693-2/2016</t>
  </si>
  <si>
    <t>DOE nº 12.009 de 09/03/2017</t>
  </si>
  <si>
    <t>33.90.39.00     e                 33.90.30.00</t>
  </si>
  <si>
    <t>DOE nº 12.067 de 05/06/2017</t>
  </si>
  <si>
    <t>20.431.033/0001-0í</t>
  </si>
  <si>
    <t>DOE nº 12.009 de 19/03/2017</t>
  </si>
  <si>
    <t>CONTRATAÇÃO DE EMPRESA PARA PRESTAÇÃO DE SERVIÇOS DE MANUTENÇÃO EM RADIADORES COM LIMPEZA COMPLETA, VARETAMENTO, SOLDA E PINTURA, INCLUINDO O FORNECIMENTO E TROCA DE  CPEÇAS, ACESSÁRIOS, EQUIPAMENTOS OBRIGATÓRIOS E OUTROS MATERIAIS NECESSÁRIOS, DAS MÁQUINAS E EQUIPAMENTOS DA SECRETARIA MUNICIPAL DE AGRICULTURA E FLORESTA - SAFRA.</t>
  </si>
  <si>
    <t xml:space="preserve"> 024/2017</t>
  </si>
  <si>
    <t>PROCESSO N° 023/2017</t>
  </si>
  <si>
    <t>DOE nº 11.851 de 20/07/2016</t>
  </si>
  <si>
    <t>TRIBUNAL DE JUSTIÇA DO ESTADO DO ACRE</t>
  </si>
  <si>
    <t>DOE nº  115 de 06/05/2016</t>
  </si>
  <si>
    <t>28/2016</t>
  </si>
  <si>
    <t>DOE nº 12.050 de 12/05/2017</t>
  </si>
  <si>
    <t>DOE nº 11.761 de 14/03/2016</t>
  </si>
  <si>
    <t xml:space="preserve">CONTRATAÇÃO DE EMPRESA ESPECIALIZADA PARA PRESTAÇÃO DE SERVIÇOS DE LAVAGEM, ENCERAMENTO E POLIMENTO DOS VEÍCULOS </t>
  </si>
  <si>
    <t>01/2016</t>
  </si>
  <si>
    <t>0000002-10.2016.8.01.0000</t>
  </si>
  <si>
    <t>DOE nº  12.020 de 27/03/2017</t>
  </si>
  <si>
    <t>DOE nº 12.046 de 08/05/2017</t>
  </si>
  <si>
    <t>CONTRATAÇÃO DE EMPRESA PARA FORNECIMENTO DE PEÇAS AUTOMOTIVAS, ACESSÓRIOS NOVOS, GENUÍNOS E ORIGINAIS, ESPECIFICAMENTE PARA MANUTENÇÃO PREVENTIVA E CORRETIVA NOS VEÍCULOS, PERTENCENTES A SECRETARIA MUNICIPAL DE AGRICULTURA E FLORESTA – SAFRA.</t>
  </si>
  <si>
    <t>DOE nº 11.990 de 07/02/2017</t>
  </si>
  <si>
    <t>SECRETARIA DO ESTADO E POLICIA CIVIL</t>
  </si>
  <si>
    <t>DOE nº  11.990 de 07/02/2017</t>
  </si>
  <si>
    <t>11.001.135/0001-98</t>
  </si>
  <si>
    <t>M &amp; R. DISTRIBUIDORA</t>
  </si>
  <si>
    <t>DOE nº 11.907 de 05/12/2016</t>
  </si>
  <si>
    <t>MATERIAL DE HIGIENE E LIMPEZA</t>
  </si>
  <si>
    <t>694/2016- CPL/PMRB</t>
  </si>
  <si>
    <t>0019815-6/2016</t>
  </si>
  <si>
    <t>SEAPROF</t>
  </si>
  <si>
    <t>33.90.30.00 e 33.90.39.00</t>
  </si>
  <si>
    <t>05.392.972/0001-92</t>
  </si>
  <si>
    <t>L. M. PEREIRA PEÇAS E SERVIÇOS LTRA</t>
  </si>
  <si>
    <t>DOE nº 11.869 de 15/08/2016</t>
  </si>
  <si>
    <t>MANUTENÇÃO PREVENTIVA E CORRETIVA DE IMPLEMENTOS AGRÍCOLAS, COM REPOSIÇÃO DE PEÇAS</t>
  </si>
  <si>
    <t>0019854-0/2015</t>
  </si>
  <si>
    <t>DOE nº 12.047 de 10/05/2017</t>
  </si>
  <si>
    <t>34.699.322/0001-92</t>
  </si>
  <si>
    <t>H. D. DE MEDEIROS - ME</t>
  </si>
  <si>
    <t>MANUTENÇÃO PREVENTIVA E CORRETIVA DE SISTEMA ELÉTRICO, COM REPOSIÇÃO DE PEÇAS</t>
  </si>
  <si>
    <t>DOE nº 12.047 de 09/05/2017</t>
  </si>
  <si>
    <t>20.239.050/0001-33</t>
  </si>
  <si>
    <t>RETÍFICA DE MOTORES AQUIRÍ LTDA</t>
  </si>
  <si>
    <t>MANUTENÇÃO PREVENTIVA E CORRETIVA DE RETÍFICA DE MOTORES, COM REPOSIÇÃO DE PEÇAS</t>
  </si>
  <si>
    <t>01.447.827/0001-00</t>
  </si>
  <si>
    <t>RICARDO DA S. SOUZA</t>
  </si>
  <si>
    <t>MANUTENÇÃO PREVENTIVA E CORRETIVA DE TRATOR DE ESTEIRA E BOMBA INJETORA COM REPOSIÇÃO DE PEÇAS</t>
  </si>
  <si>
    <t>DOE nº  11.920 de 26/10/2016</t>
  </si>
  <si>
    <t>DOE nº 12.043 de 03/05/2017</t>
  </si>
  <si>
    <t>63.602.254/0001-08</t>
  </si>
  <si>
    <t>TORNEARIA TIP E COMÉRCIO LTDA</t>
  </si>
  <si>
    <t>MANUTENÇÃO PREVENTIVA E CORRETIVA DE TRATOR AGRÍCOLA, COLHEIRADEIRA DE GRÃOS AUTOPROPELIDA E MATERIAL RODANTE COM REPOSIÇÃO DE PEÇAS</t>
  </si>
  <si>
    <t>DOE nº  12.000 de 21/02/2017</t>
  </si>
  <si>
    <t>SEMSUR</t>
  </si>
  <si>
    <t>84.329.457/0001-34</t>
  </si>
  <si>
    <t>L. C. V. FONTENELE</t>
  </si>
  <si>
    <t>DOE nº 11.947 de 05/12/2016</t>
  </si>
  <si>
    <t>LOCAÇÃO DE RETROESCAVADEIRA</t>
  </si>
  <si>
    <t>311/2016</t>
  </si>
  <si>
    <t>12.036 de 20/04/2017</t>
  </si>
  <si>
    <t>08.830.492/0001-54</t>
  </si>
  <si>
    <t xml:space="preserve">M. A. P. DOS SANTOS </t>
  </si>
  <si>
    <t>33 MOTOR ESTACIONÁRIO</t>
  </si>
  <si>
    <t>820627/2015/MAPA/CAIXA</t>
  </si>
  <si>
    <t>12.039 de 26/04/2017</t>
  </si>
  <si>
    <t>03.363.727/0001-21</t>
  </si>
  <si>
    <t>N. V. VERDE &amp; CIA LTDA</t>
  </si>
  <si>
    <t>DOE nº 11.986 de 01/02/2017</t>
  </si>
  <si>
    <t>09 CULTIVADORES E 34 FORNOS</t>
  </si>
  <si>
    <t xml:space="preserve">003/2017 – CEL/PMRB </t>
  </si>
  <si>
    <t xml:space="preserve">006/2017 </t>
  </si>
  <si>
    <t>IAPEN</t>
  </si>
  <si>
    <t>12.017 de 22/03/2017</t>
  </si>
  <si>
    <t>DOE nº 11.951 de 09/12/2016</t>
  </si>
  <si>
    <t>689/2016- CPL/PMRB</t>
  </si>
  <si>
    <t>0018995-5/2016</t>
  </si>
  <si>
    <t>12.013 de 16/03/2017</t>
  </si>
  <si>
    <t>01 MICROTRATOR</t>
  </si>
  <si>
    <t>826036/SUDAM/ 2015</t>
  </si>
  <si>
    <t>CASA DA LAVOURA</t>
  </si>
  <si>
    <t>DOE nº 11.983 de 27/01/2017</t>
  </si>
  <si>
    <t>02 GRADES ARADORAS</t>
  </si>
  <si>
    <t xml:space="preserve">002/2017 – CEL/PMRB </t>
  </si>
  <si>
    <t xml:space="preserve">012/2017 </t>
  </si>
  <si>
    <t>DOE nº  11.969 de 05/01/2017</t>
  </si>
  <si>
    <t>SEFIN</t>
  </si>
  <si>
    <t>DOE nº 11.969 de 05/01/2017</t>
  </si>
  <si>
    <t>006/2016</t>
  </si>
  <si>
    <t>11.988 de 03/02/2017</t>
  </si>
  <si>
    <t>06.057.934/0001-46</t>
  </si>
  <si>
    <t>FARHAT &amp; FARHAT LTDA</t>
  </si>
  <si>
    <t>DOE nº 11.954 de 14/12/2016</t>
  </si>
  <si>
    <t>AQUISIÇÃO DE DERIVADOS DE PETRÓLEO TIPO (GASOLINA COMUM, DIESEL, DIESEL S 10 E GLP)</t>
  </si>
  <si>
    <t>095/2016</t>
  </si>
  <si>
    <t>322/2016</t>
  </si>
  <si>
    <t>11.983 de 27/01/2017</t>
  </si>
  <si>
    <t>18.290.096/0001-35</t>
  </si>
  <si>
    <t>R. J. CLEAN COMÉRCIO</t>
  </si>
  <si>
    <t>LONA PLÁSTICA</t>
  </si>
  <si>
    <t>784757/2013/MAPA</t>
  </si>
  <si>
    <t>01.973.242/0001-24</t>
  </si>
  <si>
    <t>DEL CORSO</t>
  </si>
  <si>
    <t>DOE nº 11.949 de 07/12/2016</t>
  </si>
  <si>
    <t>TELA SOMBRITE</t>
  </si>
  <si>
    <t>11/2016</t>
  </si>
  <si>
    <t>318/2016</t>
  </si>
  <si>
    <t xml:space="preserve">44.90.52.00 </t>
  </si>
  <si>
    <t>427/DPCN/2015</t>
  </si>
  <si>
    <t>1 E 6</t>
  </si>
  <si>
    <t>11.882 de 01/09/2016</t>
  </si>
  <si>
    <t>05.662.126/0007-30</t>
  </si>
  <si>
    <t>TORK SUL COMÉRCIO DE PEÇAS E MÁQUINAS LTDA</t>
  </si>
  <si>
    <t>025/2016</t>
  </si>
  <si>
    <t>DOE nº 11.861 de 03/08/2016</t>
  </si>
  <si>
    <t>AQUISIÇÃO DE 02 PÁS CARREGADEIRAS.</t>
  </si>
  <si>
    <t>08/2016</t>
  </si>
  <si>
    <t>268/2016</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</si>
  <si>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</si>
  <si>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</si>
  <si>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</si>
  <si>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</si>
  <si>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</si>
  <si>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</si>
  <si>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</si>
  <si>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</si>
  <si>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</si>
  <si>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</si>
  <si>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</si>
  <si>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</si>
  <si>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</si>
  <si>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</si>
  <si>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</si>
  <si>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</si>
  <si>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</si>
  <si>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</si>
  <si>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</si>
  <si>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</si>
  <si>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</si>
  <si>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</si>
  <si>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</si>
  <si>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</si>
  <si>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2017</t>
  </si>
  <si>
    <t>Executado até 2016</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</si>
  <si>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</si>
  <si>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</si>
  <si>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</si>
  <si>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</si>
  <si>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</si>
  <si>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</si>
  <si>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</si>
  <si>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</si>
  <si>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</si>
  <si>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</si>
  <si>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</si>
  <si>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</si>
  <si>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</si>
  <si>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</si>
  <si>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</si>
  <si>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</si>
  <si>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</si>
  <si>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</si>
  <si>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</si>
  <si>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</si>
  <si>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</si>
  <si>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</si>
  <si>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</si>
  <si>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</si>
  <si>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</si>
  <si>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</si>
  <si>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</si>
  <si>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</si>
  <si>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</si>
  <si>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</si>
  <si>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</si>
  <si>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</si>
  <si>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</si>
  <si>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</si>
  <si>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</si>
  <si>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</si>
  <si>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</si>
  <si>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</si>
  <si>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</si>
  <si>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</si>
  <si>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</si>
  <si>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</si>
  <si>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</si>
  <si>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</si>
  <si>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</si>
  <si>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</si>
  <si>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</si>
  <si>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</si>
  <si>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</si>
  <si>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</si>
  <si>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Manual de Referência - Anexos IV, VI, VII e VIII</t>
  </si>
  <si>
    <t>RESOLUÇÃO Nº 87, DE 28 DE NOVEMBRO DE 2013 - TRIBUNAL DE CONTAS DO ESTADO DO ACRE</t>
  </si>
  <si>
    <t>PRESTAÇÃO DE CONTAS MENSAL - EXERCÍCIO 2017</t>
  </si>
  <si>
    <t>PODER EXECUTIVO MUNICIPAL</t>
  </si>
  <si>
    <r>
      <t>D. D. DE ALENCAR - ME</t>
    </r>
    <r>
      <rPr>
        <b/>
        <sz val="10"/>
        <rFont val="Arial"/>
        <family val="2"/>
      </rPr>
      <t>.</t>
    </r>
  </si>
  <si>
    <t xml:space="preserve">PINTO &amp; CIA LTDA </t>
  </si>
  <si>
    <t>G. S. SILVEIRA- ME.</t>
  </si>
  <si>
    <t xml:space="preserve"> J. A. DA SILVA COM. E REP. LTDA - J. A. DA SILVA WALTER.</t>
  </si>
  <si>
    <r>
      <t xml:space="preserve">ÓRGÃO/ENTIDADE/FUNDO: </t>
    </r>
    <r>
      <rPr>
        <b/>
        <sz val="11"/>
        <rFont val="Arial"/>
        <family val="2"/>
      </rPr>
      <t>Secretaria Municipal de Agricultura e Floresta - SAFRA</t>
    </r>
  </si>
  <si>
    <r>
      <t xml:space="preserve">MÊS/ANO: </t>
    </r>
    <r>
      <rPr>
        <b/>
        <sz val="11"/>
        <rFont val="Arial"/>
        <family val="2"/>
      </rPr>
      <t>JANEIRO À AGOSTO/2017</t>
    </r>
  </si>
  <si>
    <r>
      <t xml:space="preserve">DATA DA ÚLTIMA ATUALIZAÇÃO: </t>
    </r>
    <r>
      <rPr>
        <b/>
        <sz val="11"/>
        <rFont val="Arial"/>
        <family val="2"/>
      </rPr>
      <t>18/09/2017</t>
    </r>
  </si>
  <si>
    <r>
      <t xml:space="preserve">Nome do responsável pela elaboração: </t>
    </r>
    <r>
      <rPr>
        <b/>
        <sz val="11"/>
        <rFont val="Arial"/>
        <family val="2"/>
      </rPr>
      <t>Eliane de Lima e Silva/ Paulo Henrique Ramos de Souza</t>
    </r>
  </si>
  <si>
    <r>
      <t xml:space="preserve">Nome do titular do Órgão/Entidade/Fundo: </t>
    </r>
    <r>
      <rPr>
        <b/>
        <sz val="11"/>
        <rFont val="Arial"/>
        <family val="2"/>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</si>
</sst>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sz val="12"/>
      <name val="Arial"/>
      <family val="2"/>
    </font>
    <font>
      <b/>
      <sz val="12"/>
      <name val="Arial"/>
      <family val="2"/>
    </font>
    <font>
      <sz val="11"/>
      <name val="Arial"/>
      <family val="2"/>
    </font>
    <font>
      <b/>
      <sz val="11"/>
      <name val="Arial"/>
      <family val="2"/>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16">
    <xf numFmtId="0" fontId="0" fillId="0" borderId="0" xfId="0"/>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43" fontId="2" fillId="0" borderId="3" xfId="0" applyNumberFormat="1" applyFont="1" applyFill="1" applyBorder="1" applyAlignment="1">
      <alignment horizontal="center" vertical="center" wrapText="1"/>
    </xf>
    <xf numFmtId="43" fontId="2" fillId="0" borderId="4" xfId="0" applyNumberFormat="1" applyFont="1" applyFill="1" applyBorder="1" applyAlignment="1">
      <alignment horizontal="center" vertical="center" wrapText="1"/>
    </xf>
    <xf numFmtId="14" fontId="2" fillId="0" borderId="3" xfId="0" applyNumberFormat="1" applyFont="1" applyFill="1" applyBorder="1" applyAlignment="1">
      <alignment vertical="center" wrapText="1"/>
    </xf>
    <xf numFmtId="43" fontId="2" fillId="0" borderId="3"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43" fontId="2" fillId="0" borderId="1" xfId="1" applyFont="1" applyFill="1" applyBorder="1" applyAlignment="1">
      <alignment horizontal="center" vertical="center" wrapText="1"/>
    </xf>
    <xf numFmtId="43" fontId="2" fillId="0" borderId="3"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vertical="center"/>
    </xf>
    <xf numFmtId="43" fontId="2" fillId="0" borderId="1" xfId="1" applyFont="1" applyFill="1" applyBorder="1" applyAlignment="1">
      <alignment horizontal="right" vertical="center"/>
    </xf>
    <xf numFmtId="9" fontId="2" fillId="0" borderId="1" xfId="2"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43" fontId="2" fillId="0" borderId="1" xfId="1" applyFont="1" applyFill="1" applyBorder="1" applyAlignment="1">
      <alignment vertical="center"/>
    </xf>
    <xf numFmtId="10" fontId="2" fillId="0" borderId="1" xfId="2"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43" fontId="2" fillId="0" borderId="3" xfId="1" applyFont="1" applyFill="1" applyBorder="1" applyAlignment="1">
      <alignment horizontal="center" vertical="center"/>
    </xf>
    <xf numFmtId="9" fontId="2" fillId="0" borderId="3" xfId="2" applyFont="1" applyFill="1" applyBorder="1" applyAlignment="1">
      <alignment horizontal="center" vertical="center" wrapText="1"/>
    </xf>
    <xf numFmtId="43" fontId="2" fillId="0" borderId="3" xfId="1" applyFont="1" applyFill="1" applyBorder="1" applyAlignment="1">
      <alignment horizontal="center" vertical="center" wrapText="1"/>
    </xf>
    <xf numFmtId="9" fontId="2" fillId="0" borderId="4" xfId="2" applyFont="1" applyFill="1" applyBorder="1" applyAlignment="1">
      <alignment horizontal="center" vertical="center" wrapText="1"/>
    </xf>
    <xf numFmtId="43" fontId="2" fillId="0" borderId="4" xfId="1"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1" xfId="0" applyFont="1" applyFill="1" applyBorder="1" applyAlignment="1">
      <alignment vertical="center" wrapText="1"/>
    </xf>
    <xf numFmtId="43" fontId="2" fillId="0" borderId="3" xfId="1" applyFont="1" applyFill="1" applyBorder="1" applyAlignment="1">
      <alignment vertical="center" wrapText="1"/>
    </xf>
    <xf numFmtId="2" fontId="2" fillId="0" borderId="3" xfId="0" applyNumberFormat="1" applyFont="1" applyFill="1" applyBorder="1" applyAlignment="1">
      <alignment horizontal="center" vertical="center" wrapText="1"/>
    </xf>
    <xf numFmtId="2" fontId="2" fillId="0" borderId="3" xfId="0" applyNumberFormat="1" applyFont="1" applyFill="1" applyBorder="1" applyAlignment="1">
      <alignment vertical="center" wrapText="1"/>
    </xf>
    <xf numFmtId="3" fontId="2" fillId="0" borderId="3" xfId="0" applyNumberFormat="1" applyFont="1" applyFill="1" applyBorder="1" applyAlignment="1">
      <alignment vertical="center" wrapText="1"/>
    </xf>
    <xf numFmtId="0" fontId="2" fillId="0" borderId="3" xfId="0" applyFont="1" applyFill="1" applyBorder="1" applyAlignment="1">
      <alignment vertical="center" wrapText="1"/>
    </xf>
    <xf numFmtId="3" fontId="2" fillId="0" borderId="3" xfId="0" applyNumberFormat="1" applyFont="1" applyFill="1" applyBorder="1" applyAlignment="1">
      <alignment horizontal="center" vertical="center" wrapText="1"/>
    </xf>
    <xf numFmtId="9" fontId="2" fillId="0" borderId="3" xfId="2" applyFont="1" applyFill="1" applyBorder="1" applyAlignment="1">
      <alignment horizontal="center" vertical="center" wrapText="1"/>
    </xf>
    <xf numFmtId="43" fontId="2" fillId="0" borderId="3" xfId="1" applyFont="1" applyFill="1" applyBorder="1" applyAlignment="1">
      <alignment horizontal="right"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10" fontId="2" fillId="0" borderId="3" xfId="2" applyNumberFormat="1" applyFont="1" applyFill="1" applyBorder="1" applyAlignment="1">
      <alignment horizontal="center" vertical="center" wrapText="1"/>
    </xf>
    <xf numFmtId="43" fontId="2" fillId="0" borderId="1" xfId="1" applyFont="1" applyFill="1" applyBorder="1" applyAlignment="1">
      <alignment horizontal="center" vertical="center"/>
    </xf>
    <xf numFmtId="0" fontId="3"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vertical="center"/>
    </xf>
    <xf numFmtId="0" fontId="2" fillId="0" borderId="1" xfId="0" applyFont="1" applyFill="1" applyBorder="1" applyAlignment="1">
      <alignment vertical="center"/>
    </xf>
    <xf numFmtId="0" fontId="3" fillId="0" borderId="0" xfId="0" applyFont="1" applyFill="1" applyBorder="1" applyAlignment="1">
      <alignment horizontal="center" vertical="center" wrapText="1"/>
    </xf>
    <xf numFmtId="0" fontId="5" fillId="0"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Alignment="1">
      <alignment horizontal="left" vertical="center"/>
    </xf>
    <xf numFmtId="0" fontId="7" fillId="0" borderId="0" xfId="0" applyFont="1" applyFill="1" applyAlignment="1">
      <alignment vertical="center"/>
    </xf>
    <xf numFmtId="0" fontId="6" fillId="0" borderId="0" xfId="0" applyFont="1" applyFill="1" applyAlignment="1">
      <alignment horizontal="left" vertical="center"/>
    </xf>
    <xf numFmtId="43" fontId="6" fillId="0" borderId="0" xfId="0" applyNumberFormat="1" applyFont="1" applyFill="1" applyAlignment="1">
      <alignment horizontal="lef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3" xfId="0" applyFont="1" applyFill="1" applyBorder="1" applyAlignment="1">
      <alignment horizontal="left" vertical="center" wrapText="1"/>
    </xf>
    <xf numFmtId="0" fontId="2" fillId="0" borderId="4" xfId="0" applyFont="1" applyFill="1" applyBorder="1" applyAlignment="1">
      <alignment horizontal="center" vertical="center"/>
    </xf>
    <xf numFmtId="3" fontId="2" fillId="0" borderId="4"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4" fontId="2" fillId="0" borderId="4" xfId="0" applyNumberFormat="1" applyFont="1" applyFill="1" applyBorder="1" applyAlignment="1">
      <alignment vertical="center"/>
    </xf>
    <xf numFmtId="43" fontId="2" fillId="0" borderId="4" xfId="1" applyFont="1" applyFill="1" applyBorder="1" applyAlignment="1">
      <alignment horizontal="right" vertical="center"/>
    </xf>
    <xf numFmtId="9" fontId="2" fillId="0" borderId="4" xfId="2" applyFont="1" applyFill="1" applyBorder="1" applyAlignment="1">
      <alignment horizontal="center" vertical="center" wrapText="1"/>
    </xf>
    <xf numFmtId="43" fontId="2" fillId="0" borderId="4" xfId="1" applyFont="1" applyFill="1" applyBorder="1" applyAlignment="1">
      <alignment horizontal="center" vertical="center" wrapText="1"/>
    </xf>
    <xf numFmtId="4" fontId="2" fillId="0" borderId="4" xfId="0" applyNumberFormat="1" applyFont="1" applyFill="1" applyBorder="1" applyAlignment="1">
      <alignment horizontal="right" vertical="center" wrapText="1"/>
    </xf>
    <xf numFmtId="43" fontId="2" fillId="0" borderId="4" xfId="1" applyFont="1" applyFill="1" applyBorder="1" applyAlignment="1">
      <alignment horizontal="right" vertical="center" wrapText="1"/>
    </xf>
    <xf numFmtId="0" fontId="2" fillId="0" borderId="4" xfId="0" applyNumberFormat="1" applyFont="1" applyFill="1" applyBorder="1" applyAlignment="1">
      <alignment horizontal="center" vertical="center" wrapText="1"/>
    </xf>
    <xf numFmtId="2" fontId="2" fillId="0" borderId="4" xfId="0" applyNumberFormat="1" applyFont="1" applyFill="1" applyBorder="1" applyAlignment="1">
      <alignment horizontal="center" vertical="center" wrapText="1"/>
    </xf>
    <xf numFmtId="2" fontId="2" fillId="0" borderId="4" xfId="0" applyNumberFormat="1" applyFont="1" applyFill="1" applyBorder="1" applyAlignment="1">
      <alignment horizontal="right" vertical="center" wrapText="1"/>
    </xf>
    <xf numFmtId="3" fontId="2" fillId="0" borderId="4" xfId="0" applyNumberFormat="1" applyFont="1" applyFill="1" applyBorder="1" applyAlignment="1">
      <alignment horizontal="right" vertical="center" wrapText="1"/>
    </xf>
    <xf numFmtId="14" fontId="2" fillId="0" borderId="4" xfId="0" applyNumberFormat="1" applyFont="1" applyFill="1" applyBorder="1" applyAlignment="1">
      <alignment horizontal="right"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 fontId="3" fillId="0" borderId="13" xfId="0" applyNumberFormat="1"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20" xfId="0" applyFont="1" applyFill="1" applyBorder="1" applyAlignment="1">
      <alignment horizontal="center" vertical="center"/>
    </xf>
    <xf numFmtId="0" fontId="2" fillId="0" borderId="21" xfId="0" applyFont="1" applyFill="1" applyBorder="1" applyAlignment="1">
      <alignment horizontal="center" vertical="center" wrapText="1"/>
    </xf>
    <xf numFmtId="4" fontId="2" fillId="0" borderId="3" xfId="0" applyNumberFormat="1" applyFont="1" applyFill="1" applyBorder="1" applyAlignment="1">
      <alignment vertical="center"/>
    </xf>
    <xf numFmtId="43" fontId="2" fillId="0" borderId="3" xfId="0" applyNumberFormat="1" applyFont="1" applyFill="1" applyBorder="1" applyAlignment="1">
      <alignment horizontal="right" vertical="center" wrapText="1"/>
    </xf>
    <xf numFmtId="2" fontId="2" fillId="0" borderId="3" xfId="0" applyNumberFormat="1" applyFont="1" applyFill="1" applyBorder="1" applyAlignment="1">
      <alignment horizontal="right" vertical="center" wrapText="1"/>
    </xf>
    <xf numFmtId="3" fontId="2" fillId="0" borderId="3" xfId="0" applyNumberFormat="1" applyFont="1" applyFill="1" applyBorder="1" applyAlignment="1">
      <alignment horizontal="right" vertical="center" wrapText="1"/>
    </xf>
    <xf numFmtId="14" fontId="2" fillId="0" borderId="3" xfId="0" applyNumberFormat="1" applyFont="1" applyFill="1" applyBorder="1" applyAlignment="1">
      <alignment horizontal="right" vertical="center" wrapText="1"/>
    </xf>
    <xf numFmtId="0" fontId="6" fillId="0" borderId="23" xfId="0" applyFont="1" applyFill="1" applyBorder="1" applyAlignment="1">
      <alignment horizontal="center" vertical="center" wrapText="1"/>
    </xf>
    <xf numFmtId="3" fontId="6" fillId="0" borderId="23" xfId="0" applyNumberFormat="1" applyFont="1" applyFill="1" applyBorder="1" applyAlignment="1">
      <alignment horizontal="center" vertical="center" wrapText="1"/>
    </xf>
    <xf numFmtId="0" fontId="6" fillId="0" borderId="23" xfId="0" applyFont="1" applyFill="1" applyBorder="1" applyAlignment="1">
      <alignment horizontal="center" vertical="center"/>
    </xf>
    <xf numFmtId="14" fontId="6" fillId="0" borderId="23" xfId="0" applyNumberFormat="1" applyFont="1" applyFill="1" applyBorder="1" applyAlignment="1">
      <alignment horizontal="center" vertical="center" wrapText="1"/>
    </xf>
    <xf numFmtId="4" fontId="7" fillId="0" borderId="23" xfId="0" applyNumberFormat="1" applyFont="1" applyFill="1" applyBorder="1" applyAlignment="1">
      <alignment vertical="center"/>
    </xf>
    <xf numFmtId="14" fontId="6" fillId="0" borderId="23" xfId="0" applyNumberFormat="1" applyFont="1" applyFill="1" applyBorder="1" applyAlignment="1">
      <alignment horizontal="center" vertical="center"/>
    </xf>
    <xf numFmtId="9" fontId="6" fillId="0" borderId="23" xfId="2" applyFont="1" applyFill="1" applyBorder="1" applyAlignment="1">
      <alignment horizontal="center" vertical="center" wrapText="1"/>
    </xf>
    <xf numFmtId="43" fontId="7" fillId="0" borderId="23" xfId="1" applyFont="1" applyFill="1" applyBorder="1" applyAlignment="1">
      <alignment horizontal="center" vertical="center" wrapText="1"/>
    </xf>
    <xf numFmtId="43" fontId="7" fillId="0" borderId="23" xfId="1" applyFont="1" applyFill="1" applyBorder="1" applyAlignment="1">
      <alignment vertical="center"/>
    </xf>
    <xf numFmtId="0" fontId="6" fillId="0" borderId="23" xfId="0" applyNumberFormat="1" applyFont="1" applyFill="1" applyBorder="1" applyAlignment="1">
      <alignment horizontal="center" vertical="center" wrapText="1"/>
    </xf>
    <xf numFmtId="2" fontId="6" fillId="0" borderId="23" xfId="0" applyNumberFormat="1" applyFont="1" applyFill="1" applyBorder="1" applyAlignment="1">
      <alignment horizontal="center" vertical="center" wrapText="1"/>
    </xf>
    <xf numFmtId="2" fontId="6" fillId="0" borderId="23" xfId="0" applyNumberFormat="1" applyFont="1" applyFill="1" applyBorder="1" applyAlignment="1">
      <alignment horizontal="right" vertical="center" wrapText="1"/>
    </xf>
    <xf numFmtId="3" fontId="6" fillId="0" borderId="23" xfId="0" applyNumberFormat="1" applyFont="1" applyFill="1" applyBorder="1" applyAlignment="1">
      <alignment horizontal="right" vertical="center" wrapText="1"/>
    </xf>
    <xf numFmtId="14" fontId="6" fillId="0" borderId="23" xfId="0" applyNumberFormat="1" applyFont="1" applyFill="1" applyBorder="1" applyAlignment="1">
      <alignment horizontal="right" vertical="center" wrapText="1"/>
    </xf>
    <xf numFmtId="0" fontId="6"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0" xfId="0" applyFont="1" applyFill="1" applyBorder="1" applyAlignment="1">
      <alignment horizontal="center" vertical="center"/>
    </xf>
    <xf numFmtId="14" fontId="6" fillId="0" borderId="0" xfId="0" applyNumberFormat="1" applyFont="1" applyFill="1" applyBorder="1" applyAlignment="1">
      <alignment horizontal="center" vertical="center" wrapText="1"/>
    </xf>
    <xf numFmtId="4" fontId="7" fillId="0" borderId="0" xfId="0" applyNumberFormat="1" applyFont="1" applyFill="1" applyBorder="1" applyAlignment="1">
      <alignment vertical="center"/>
    </xf>
    <xf numFmtId="3" fontId="6" fillId="0" borderId="0" xfId="0" applyNumberFormat="1" applyFont="1" applyFill="1" applyBorder="1" applyAlignment="1">
      <alignment horizontal="center" vertical="center" wrapText="1"/>
    </xf>
    <xf numFmtId="14"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9" fontId="6" fillId="0" borderId="0" xfId="2" applyFont="1" applyFill="1" applyBorder="1" applyAlignment="1">
      <alignment horizontal="center" vertical="center" wrapText="1"/>
    </xf>
    <xf numFmtId="43" fontId="7" fillId="0" borderId="0" xfId="1" applyFont="1" applyFill="1" applyBorder="1" applyAlignment="1">
      <alignment horizontal="center" vertical="center" wrapText="1"/>
    </xf>
    <xf numFmtId="43" fontId="7" fillId="0" borderId="0" xfId="1" applyFont="1" applyFill="1" applyBorder="1" applyAlignment="1">
      <alignment vertical="center"/>
    </xf>
    <xf numFmtId="0" fontId="6" fillId="0" borderId="0" xfId="0" applyNumberFormat="1" applyFont="1" applyFill="1" applyBorder="1" applyAlignment="1">
      <alignment horizontal="center" vertical="center" wrapText="1"/>
    </xf>
    <xf numFmtId="2" fontId="6" fillId="0" borderId="0" xfId="0" applyNumberFormat="1" applyFont="1" applyFill="1" applyBorder="1" applyAlignment="1">
      <alignment horizontal="center" vertical="center" wrapText="1"/>
    </xf>
    <xf numFmtId="2" fontId="6" fillId="0" borderId="0" xfId="0" applyNumberFormat="1" applyFont="1" applyFill="1" applyBorder="1" applyAlignment="1">
      <alignment horizontal="right" vertical="center" wrapText="1"/>
    </xf>
    <xf numFmtId="3" fontId="6" fillId="0" borderId="0" xfId="0" applyNumberFormat="1" applyFont="1" applyFill="1" applyBorder="1" applyAlignment="1">
      <alignment horizontal="right" vertical="center" wrapText="1"/>
    </xf>
    <xf numFmtId="14" fontId="6" fillId="0" borderId="0" xfId="0" applyNumberFormat="1" applyFont="1" applyFill="1" applyBorder="1" applyAlignment="1">
      <alignment horizontal="right" vertical="center" wrapText="1"/>
    </xf>
    <xf numFmtId="43" fontId="2" fillId="0" borderId="28" xfId="1" applyFont="1" applyFill="1" applyBorder="1" applyAlignment="1">
      <alignment vertical="center" wrapText="1"/>
    </xf>
    <xf numFmtId="2" fontId="2" fillId="0" borderId="28" xfId="0" applyNumberFormat="1" applyFont="1" applyFill="1" applyBorder="1" applyAlignment="1">
      <alignment horizontal="center" vertical="center" wrapText="1"/>
    </xf>
    <xf numFmtId="2" fontId="2" fillId="0" borderId="28" xfId="0" applyNumberFormat="1" applyFont="1" applyFill="1" applyBorder="1" applyAlignment="1">
      <alignment vertical="center" wrapText="1"/>
    </xf>
    <xf numFmtId="3" fontId="2" fillId="0" borderId="28" xfId="0" applyNumberFormat="1" applyFont="1" applyFill="1" applyBorder="1" applyAlignment="1">
      <alignment vertical="center" wrapText="1"/>
    </xf>
    <xf numFmtId="14" fontId="2" fillId="0" borderId="28" xfId="0" applyNumberFormat="1" applyFont="1" applyFill="1" applyBorder="1" applyAlignment="1">
      <alignment vertical="center" wrapText="1"/>
    </xf>
    <xf numFmtId="0" fontId="2" fillId="0" borderId="28" xfId="0" applyFont="1" applyFill="1" applyBorder="1" applyAlignment="1">
      <alignment vertical="center" wrapText="1"/>
    </xf>
    <xf numFmtId="0" fontId="2" fillId="0" borderId="28" xfId="0" applyFont="1" applyFill="1" applyBorder="1" applyAlignment="1">
      <alignment vertical="center"/>
    </xf>
    <xf numFmtId="0" fontId="7" fillId="0" borderId="25" xfId="0" applyFont="1" applyFill="1" applyBorder="1" applyAlignment="1">
      <alignment horizontal="left" vertical="center"/>
    </xf>
    <xf numFmtId="0" fontId="7" fillId="0" borderId="26" xfId="0" applyFont="1" applyFill="1" applyBorder="1" applyAlignment="1">
      <alignment horizontal="left" vertical="center"/>
    </xf>
    <xf numFmtId="0" fontId="7" fillId="0" borderId="29" xfId="0" applyFont="1" applyFill="1" applyBorder="1" applyAlignment="1">
      <alignment horizontal="left" vertical="center"/>
    </xf>
    <xf numFmtId="0" fontId="3" fillId="0" borderId="16" xfId="0" applyFont="1" applyFill="1" applyBorder="1" applyAlignment="1">
      <alignment horizontal="center" vertical="center"/>
    </xf>
    <xf numFmtId="14" fontId="6" fillId="0" borderId="26" xfId="0" applyNumberFormat="1" applyFont="1" applyFill="1" applyBorder="1" applyAlignment="1">
      <alignment horizontal="center" vertical="center" wrapText="1"/>
    </xf>
    <xf numFmtId="43" fontId="7" fillId="0" borderId="26" xfId="1" applyFont="1" applyFill="1" applyBorder="1" applyAlignment="1">
      <alignment horizontal="center" vertical="center" wrapText="1"/>
    </xf>
    <xf numFmtId="49" fontId="6" fillId="0" borderId="26" xfId="0" applyNumberFormat="1" applyFont="1" applyFill="1" applyBorder="1" applyAlignment="1">
      <alignment horizontal="center" vertical="center" wrapText="1"/>
    </xf>
    <xf numFmtId="0" fontId="6" fillId="0" borderId="26" xfId="0" applyFont="1" applyFill="1" applyBorder="1" applyAlignment="1">
      <alignment horizontal="center" vertical="center" wrapText="1"/>
    </xf>
    <xf numFmtId="43" fontId="6" fillId="0" borderId="26" xfId="1" applyFont="1" applyFill="1" applyBorder="1" applyAlignment="1">
      <alignment horizontal="center" vertical="center" wrapText="1"/>
    </xf>
    <xf numFmtId="9" fontId="6" fillId="0" borderId="26" xfId="2" applyFont="1" applyFill="1" applyBorder="1" applyAlignment="1">
      <alignment horizontal="center" vertical="center" wrapText="1"/>
    </xf>
    <xf numFmtId="43" fontId="7" fillId="0" borderId="23" xfId="1" applyFont="1" applyFill="1" applyBorder="1" applyAlignment="1">
      <alignment horizontal="right" vertical="center" wrapText="1"/>
    </xf>
    <xf numFmtId="3" fontId="6" fillId="0" borderId="26" xfId="0" applyNumberFormat="1" applyFont="1" applyFill="1" applyBorder="1" applyAlignment="1">
      <alignment horizontal="center" vertical="center" wrapText="1"/>
    </xf>
    <xf numFmtId="2" fontId="6" fillId="0" borderId="26" xfId="0" applyNumberFormat="1" applyFont="1" applyFill="1" applyBorder="1" applyAlignment="1">
      <alignment horizontal="center" vertical="center" wrapText="1"/>
    </xf>
    <xf numFmtId="2" fontId="6" fillId="0" borderId="26" xfId="0" applyNumberFormat="1" applyFont="1" applyFill="1" applyBorder="1" applyAlignment="1">
      <alignment horizontal="right" vertical="center"/>
    </xf>
    <xf numFmtId="3" fontId="6" fillId="0" borderId="26" xfId="0" applyNumberFormat="1" applyFont="1" applyFill="1" applyBorder="1" applyAlignment="1">
      <alignment horizontal="right" vertical="center" wrapText="1"/>
    </xf>
    <xf numFmtId="14" fontId="6" fillId="0" borderId="26" xfId="0" applyNumberFormat="1" applyFont="1" applyFill="1" applyBorder="1" applyAlignment="1">
      <alignment horizontal="right" vertical="center" wrapText="1"/>
    </xf>
    <xf numFmtId="0" fontId="6" fillId="0" borderId="26" xfId="0" applyFont="1" applyFill="1" applyBorder="1" applyAlignment="1">
      <alignment horizontal="center" vertical="center"/>
    </xf>
    <xf numFmtId="0" fontId="6" fillId="0" borderId="29"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43" fontId="6" fillId="0" borderId="0" xfId="1" applyFont="1" applyFill="1" applyBorder="1" applyAlignment="1">
      <alignment horizontal="center" vertical="center" wrapText="1"/>
    </xf>
    <xf numFmtId="43" fontId="7" fillId="0" borderId="0" xfId="1" applyFont="1" applyFill="1" applyBorder="1" applyAlignment="1">
      <alignment horizontal="right" vertical="center" wrapText="1"/>
    </xf>
    <xf numFmtId="2" fontId="6" fillId="0" borderId="0" xfId="0" applyNumberFormat="1" applyFont="1" applyFill="1" applyBorder="1" applyAlignment="1">
      <alignment horizontal="right" vertical="center"/>
    </xf>
    <xf numFmtId="14" fontId="2" fillId="0" borderId="28" xfId="0" applyNumberFormat="1" applyFont="1" applyFill="1" applyBorder="1" applyAlignment="1">
      <alignment horizontal="center" vertical="center" wrapText="1"/>
    </xf>
    <xf numFmtId="9" fontId="2" fillId="0" borderId="28" xfId="2" applyFont="1" applyFill="1" applyBorder="1" applyAlignment="1">
      <alignment horizontal="center" vertical="center" wrapText="1"/>
    </xf>
    <xf numFmtId="4" fontId="7" fillId="0" borderId="25" xfId="0" applyNumberFormat="1" applyFont="1" applyFill="1" applyBorder="1" applyAlignment="1">
      <alignment horizontal="left" vertical="center" wrapText="1"/>
    </xf>
    <xf numFmtId="4" fontId="7" fillId="0" borderId="26" xfId="0" applyNumberFormat="1" applyFont="1" applyFill="1" applyBorder="1" applyAlignment="1">
      <alignment horizontal="left" vertical="center" wrapText="1"/>
    </xf>
    <xf numFmtId="4" fontId="7" fillId="0" borderId="29" xfId="0" applyNumberFormat="1" applyFont="1" applyFill="1" applyBorder="1" applyAlignment="1">
      <alignment horizontal="left" vertical="center" wrapText="1"/>
    </xf>
    <xf numFmtId="43" fontId="2" fillId="0" borderId="3" xfId="1" applyFont="1" applyFill="1" applyBorder="1" applyAlignment="1">
      <alignment horizontal="right" vertical="center"/>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43" fontId="7" fillId="0" borderId="23" xfId="1" applyFont="1" applyFill="1" applyBorder="1" applyAlignment="1">
      <alignment horizontal="right" vertical="center"/>
    </xf>
    <xf numFmtId="43" fontId="6" fillId="0" borderId="23" xfId="1" applyFont="1" applyFill="1" applyBorder="1" applyAlignment="1">
      <alignment horizontal="center" vertical="center" wrapText="1"/>
    </xf>
    <xf numFmtId="43" fontId="6" fillId="0" borderId="23" xfId="1" applyFont="1" applyFill="1" applyBorder="1" applyAlignment="1">
      <alignment horizontal="right" vertical="center" wrapText="1"/>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43" fontId="5" fillId="0" borderId="23" xfId="1" applyFont="1" applyFill="1" applyBorder="1" applyAlignment="1">
      <alignment horizontal="right" vertical="center"/>
    </xf>
    <xf numFmtId="14" fontId="4" fillId="0" borderId="23" xfId="0" applyNumberFormat="1" applyFont="1" applyFill="1" applyBorder="1" applyAlignment="1">
      <alignment horizontal="center" vertical="center" wrapText="1"/>
    </xf>
    <xf numFmtId="0" fontId="4" fillId="0" borderId="23" xfId="0" applyFont="1" applyFill="1" applyBorder="1" applyAlignment="1">
      <alignment horizontal="center" vertical="center" wrapText="1"/>
    </xf>
    <xf numFmtId="43" fontId="4" fillId="0" borderId="23" xfId="1" applyFont="1" applyFill="1" applyBorder="1" applyAlignment="1">
      <alignment horizontal="center" vertical="center" wrapText="1"/>
    </xf>
    <xf numFmtId="9" fontId="4" fillId="0" borderId="23" xfId="2" applyFont="1" applyFill="1" applyBorder="1" applyAlignment="1">
      <alignment horizontal="center" vertical="center" wrapText="1"/>
    </xf>
    <xf numFmtId="43" fontId="5" fillId="0" borderId="23" xfId="1" applyFont="1" applyFill="1" applyBorder="1" applyAlignment="1">
      <alignment horizontal="center" vertical="center" wrapText="1"/>
    </xf>
    <xf numFmtId="2" fontId="4" fillId="0" borderId="23" xfId="0" applyNumberFormat="1" applyFont="1" applyFill="1" applyBorder="1" applyAlignment="1">
      <alignment horizontal="center" vertical="center" wrapText="1"/>
    </xf>
    <xf numFmtId="2" fontId="4" fillId="0" borderId="23" xfId="0" applyNumberFormat="1" applyFont="1" applyFill="1" applyBorder="1" applyAlignment="1">
      <alignment horizontal="right" vertical="center" wrapText="1"/>
    </xf>
    <xf numFmtId="3" fontId="4" fillId="0" borderId="23" xfId="0" applyNumberFormat="1" applyFont="1" applyFill="1" applyBorder="1" applyAlignment="1">
      <alignment horizontal="right" vertical="center" wrapText="1"/>
    </xf>
    <xf numFmtId="14" fontId="4" fillId="0" borderId="23" xfId="0" applyNumberFormat="1" applyFont="1" applyFill="1" applyBorder="1" applyAlignment="1">
      <alignment horizontal="right" vertical="center" wrapText="1"/>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43" fontId="6" fillId="0" borderId="0" xfId="1" applyFont="1" applyFill="1" applyAlignment="1">
      <alignment vertical="center"/>
    </xf>
    <xf numFmtId="0" fontId="6" fillId="0" borderId="0" xfId="0" applyFont="1" applyFill="1" applyAlignment="1">
      <alignment horizontal="left" vertical="center" wrapText="1"/>
    </xf>
    <xf numFmtId="43" fontId="6" fillId="0" borderId="0" xfId="0" applyNumberFormat="1" applyFont="1" applyFill="1" applyAlignment="1">
      <alignment vertical="center"/>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85725</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182881</xdr:colOff>
      <xdr:row>0</xdr:row>
      <xdr:rowOff>57150</xdr:rowOff>
    </xdr:from>
    <xdr:ext cx="645794" cy="628650"/>
    <xdr:pic>
      <xdr:nvPicPr>
        <xdr:cNvPr id="3" name="Imagem 2" descr="pmrb_evandro"/>
        <xdr:cNvPicPr/>
      </xdr:nvPicPr>
      <xdr:blipFill>
        <a:blip xmlns:r="http://schemas.openxmlformats.org/officeDocument/2006/relationships" r:embed="rId1" cstate="print"/>
        <a:srcRect/>
        <a:stretch>
          <a:fillRect/>
        </a:stretch>
      </xdr:blipFill>
      <xdr:spPr bwMode="auto">
        <a:xfrm>
          <a:off x="640081" y="57150"/>
          <a:ext cx="645794" cy="62865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25"/>
  <sheetViews>
    <sheetView tabSelected="1" workbookViewId="0">
      <selection activeCell="A124" sqref="A124:F124"/>
    </sheetView>
  </sheetViews>
  <sheetFormatPr defaultColWidth="9.140625" defaultRowHeight="12.75" x14ac:dyDescent="0.25"/>
  <cols>
    <col min="1" max="1" width="6.85546875" style="64" customWidth="1"/>
    <col min="2" max="2" width="23.42578125" style="59" customWidth="1"/>
    <col min="3" max="3" width="13.140625" style="64" customWidth="1"/>
    <col min="4" max="4" width="32.5703125" style="64" customWidth="1"/>
    <col min="5" max="5" width="13.7109375" style="64" customWidth="1"/>
    <col min="6" max="6" width="63.140625" style="64" customWidth="1"/>
    <col min="7" max="7" width="18.140625" style="64" customWidth="1"/>
    <col min="8" max="8" width="12.7109375" style="64" customWidth="1"/>
    <col min="9" max="9" width="38.7109375" style="64" customWidth="1"/>
    <col min="10" max="10" width="25.28515625" style="59" customWidth="1"/>
    <col min="11" max="11" width="11" style="64" bestFit="1" customWidth="1"/>
    <col min="12" max="12" width="17.5703125" style="64" bestFit="1" customWidth="1"/>
    <col min="13" max="13" width="14.28515625" style="64" customWidth="1"/>
    <col min="14" max="14" width="11.5703125" style="64" customWidth="1"/>
    <col min="15" max="16" width="10.5703125" style="64" customWidth="1"/>
    <col min="17" max="17" width="17.140625" style="59" customWidth="1"/>
    <col min="18" max="18" width="13.28515625" style="64" customWidth="1"/>
    <col min="19" max="19" width="14" style="64" customWidth="1"/>
    <col min="20" max="20" width="13" style="64" customWidth="1"/>
    <col min="21" max="21" width="15" style="64" customWidth="1"/>
    <col min="22" max="22" width="10.5703125" style="64" customWidth="1"/>
    <col min="23" max="23" width="14.7109375" style="64" customWidth="1"/>
    <col min="24" max="24" width="38" style="64" customWidth="1"/>
    <col min="25" max="25" width="13.7109375" style="64" customWidth="1"/>
    <col min="26" max="26" width="11" style="64" bestFit="1" customWidth="1"/>
    <col min="27" max="27" width="12.28515625" style="64" bestFit="1" customWidth="1"/>
    <col min="28" max="28" width="10.5703125" style="64" customWidth="1"/>
    <col min="29" max="29" width="12.5703125" style="64" bestFit="1" customWidth="1"/>
    <col min="30" max="30" width="14" style="64" bestFit="1" customWidth="1"/>
    <col min="31" max="31" width="21" style="64" customWidth="1"/>
    <col min="32" max="32" width="18.7109375" style="64" customWidth="1"/>
    <col min="33" max="33" width="16.140625" style="64" customWidth="1"/>
    <col min="34" max="34" width="20.85546875" style="64" customWidth="1"/>
    <col min="35" max="35" width="13.140625" style="64" customWidth="1"/>
    <col min="36" max="36" width="13.85546875" style="64" customWidth="1"/>
    <col min="37" max="37" width="33.140625" style="64" customWidth="1"/>
    <col min="38" max="38" width="14.7109375" style="64" customWidth="1"/>
    <col min="39" max="39" width="15" style="59" customWidth="1"/>
    <col min="40" max="40" width="15.42578125" style="64" customWidth="1"/>
    <col min="41" max="41" width="13.85546875" style="64" customWidth="1"/>
    <col min="42" max="42" width="13.7109375" style="64" customWidth="1"/>
    <col min="43" max="43" width="13.28515625" style="64" customWidth="1"/>
    <col min="44" max="44" width="12.28515625" style="64" customWidth="1"/>
    <col min="45" max="52" width="9.140625" style="64"/>
    <col min="53" max="53" width="10.140625" style="64" customWidth="1"/>
    <col min="54" max="55" width="9.140625" style="64"/>
    <col min="56" max="56" width="55.28515625" style="64" customWidth="1"/>
    <col min="57" max="16384" width="9.140625" style="64"/>
  </cols>
  <sheetData>
    <row r="1" spans="1:56" s="69" customFormat="1" ht="14.25" x14ac:dyDescent="0.25">
      <c r="B1" s="70"/>
      <c r="J1" s="70"/>
      <c r="Q1" s="70"/>
      <c r="AM1" s="70"/>
    </row>
    <row r="2" spans="1:56" s="69" customFormat="1" ht="14.25" x14ac:dyDescent="0.25">
      <c r="B2" s="70"/>
      <c r="J2" s="70"/>
      <c r="Q2" s="70"/>
      <c r="AM2" s="70"/>
    </row>
    <row r="3" spans="1:56" s="69" customFormat="1" ht="14.25" x14ac:dyDescent="0.25">
      <c r="B3" s="70"/>
      <c r="J3" s="70"/>
      <c r="Q3" s="70"/>
      <c r="AM3" s="70"/>
    </row>
    <row r="4" spans="1:56" s="69" customFormat="1" ht="14.25" x14ac:dyDescent="0.25">
      <c r="A4" s="71"/>
      <c r="B4" s="71"/>
      <c r="C4" s="71"/>
      <c r="AI4" s="72"/>
      <c r="AJ4" s="72"/>
      <c r="AK4" s="72"/>
      <c r="AL4" s="72"/>
      <c r="AM4" s="70"/>
      <c r="AN4" s="72"/>
      <c r="AO4" s="72"/>
      <c r="AP4" s="72"/>
      <c r="AQ4" s="72"/>
      <c r="AR4" s="72"/>
    </row>
    <row r="5" spans="1:56" s="74" customFormat="1" ht="15" x14ac:dyDescent="0.25">
      <c r="A5" s="73" t="s">
        <v>764</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row>
    <row r="6" spans="1:56" s="69" customFormat="1" ht="14.25" x14ac:dyDescent="0.25">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row>
    <row r="7" spans="1:56" s="74" customFormat="1" ht="15" x14ac:dyDescent="0.25">
      <c r="A7" s="73" t="s">
        <v>763</v>
      </c>
      <c r="B7" s="73"/>
      <c r="C7" s="73"/>
      <c r="D7" s="73"/>
      <c r="E7" s="73"/>
    </row>
    <row r="8" spans="1:56" s="69" customFormat="1" ht="14.25" x14ac:dyDescent="0.25">
      <c r="A8" s="69" t="s">
        <v>762</v>
      </c>
    </row>
    <row r="9" spans="1:56" s="69" customFormat="1" ht="14.25" x14ac:dyDescent="0.25">
      <c r="A9" s="75" t="s">
        <v>761</v>
      </c>
      <c r="B9" s="75"/>
      <c r="C9" s="75"/>
      <c r="D9" s="75"/>
      <c r="E9" s="75"/>
      <c r="F9" s="72"/>
      <c r="G9" s="72"/>
      <c r="H9" s="72"/>
      <c r="I9" s="72"/>
      <c r="J9" s="70"/>
      <c r="K9" s="72"/>
      <c r="L9" s="72"/>
      <c r="M9" s="72"/>
      <c r="N9" s="72"/>
      <c r="O9" s="72"/>
      <c r="P9" s="72"/>
      <c r="Q9" s="70"/>
      <c r="R9" s="72"/>
      <c r="S9" s="72"/>
      <c r="T9" s="76"/>
      <c r="U9" s="72"/>
      <c r="V9" s="72"/>
      <c r="W9" s="72"/>
      <c r="X9" s="72"/>
      <c r="Y9" s="72"/>
      <c r="Z9" s="72"/>
      <c r="AA9" s="72"/>
      <c r="AB9" s="72"/>
      <c r="AC9" s="72"/>
      <c r="AD9" s="72"/>
      <c r="AE9" s="72"/>
      <c r="AF9" s="72"/>
      <c r="AG9" s="72"/>
      <c r="AH9" s="72"/>
      <c r="AI9" s="72"/>
      <c r="AJ9" s="72"/>
      <c r="AK9" s="72"/>
      <c r="AL9" s="72"/>
      <c r="AM9" s="70"/>
      <c r="AN9" s="72"/>
      <c r="AO9" s="72"/>
      <c r="AP9" s="72"/>
      <c r="AQ9" s="72"/>
      <c r="AR9" s="72"/>
      <c r="AS9" s="72"/>
    </row>
    <row r="10" spans="1:56" s="69" customFormat="1" ht="14.25" x14ac:dyDescent="0.25">
      <c r="A10" s="72"/>
      <c r="B10" s="72"/>
      <c r="C10" s="72"/>
      <c r="D10" s="72"/>
      <c r="E10" s="72"/>
      <c r="F10" s="72"/>
      <c r="G10" s="72"/>
      <c r="H10" s="72"/>
      <c r="I10" s="72"/>
      <c r="J10" s="70"/>
      <c r="K10" s="72"/>
      <c r="L10" s="72"/>
      <c r="M10" s="72"/>
      <c r="N10" s="72"/>
      <c r="O10" s="72"/>
      <c r="P10" s="72"/>
      <c r="Q10" s="70"/>
      <c r="R10" s="72"/>
      <c r="S10" s="72"/>
      <c r="T10" s="76"/>
      <c r="U10" s="72"/>
      <c r="V10" s="72"/>
      <c r="W10" s="72"/>
      <c r="X10" s="72"/>
      <c r="Y10" s="72"/>
      <c r="Z10" s="72"/>
      <c r="AA10" s="72"/>
      <c r="AB10" s="72"/>
      <c r="AC10" s="72"/>
      <c r="AD10" s="72"/>
      <c r="AE10" s="72"/>
      <c r="AF10" s="72"/>
      <c r="AG10" s="72"/>
      <c r="AH10" s="72"/>
      <c r="AI10" s="72"/>
      <c r="AJ10" s="72"/>
      <c r="AK10" s="72"/>
      <c r="AL10" s="72"/>
      <c r="AM10" s="70"/>
      <c r="AN10" s="72"/>
      <c r="AO10" s="72"/>
      <c r="AP10" s="72"/>
      <c r="AQ10" s="72"/>
      <c r="AR10" s="72"/>
      <c r="AS10" s="72"/>
    </row>
    <row r="11" spans="1:56" s="69" customFormat="1" ht="15" x14ac:dyDescent="0.25">
      <c r="A11" s="75" t="s">
        <v>769</v>
      </c>
      <c r="B11" s="75"/>
      <c r="C11" s="75"/>
      <c r="D11" s="75"/>
      <c r="E11" s="75"/>
      <c r="F11" s="72"/>
      <c r="G11" s="72"/>
      <c r="H11" s="72"/>
      <c r="I11" s="72"/>
      <c r="J11" s="70"/>
      <c r="K11" s="72"/>
      <c r="L11" s="72"/>
      <c r="M11" s="72"/>
      <c r="N11" s="72"/>
      <c r="O11" s="72"/>
      <c r="P11" s="72"/>
      <c r="Q11" s="70"/>
      <c r="R11" s="72"/>
      <c r="S11" s="72"/>
      <c r="T11" s="76"/>
      <c r="U11" s="72"/>
      <c r="V11" s="72"/>
      <c r="W11" s="72"/>
      <c r="X11" s="72"/>
      <c r="Y11" s="72"/>
      <c r="Z11" s="72"/>
      <c r="AA11" s="72"/>
      <c r="AB11" s="72"/>
      <c r="AC11" s="72"/>
      <c r="AD11" s="72"/>
      <c r="AE11" s="72"/>
      <c r="AF11" s="72"/>
      <c r="AG11" s="72"/>
      <c r="AH11" s="72"/>
      <c r="AI11" s="72"/>
      <c r="AJ11" s="72"/>
      <c r="AK11" s="72"/>
      <c r="AL11" s="72"/>
      <c r="AM11" s="70"/>
      <c r="AN11" s="72"/>
      <c r="AO11" s="72"/>
      <c r="AP11" s="72"/>
      <c r="AQ11" s="72"/>
      <c r="AR11" s="72"/>
      <c r="AS11" s="72"/>
    </row>
    <row r="12" spans="1:56" s="69" customFormat="1" ht="15" x14ac:dyDescent="0.25">
      <c r="A12" s="75" t="s">
        <v>770</v>
      </c>
      <c r="B12" s="75"/>
      <c r="C12" s="75"/>
      <c r="D12" s="75"/>
      <c r="E12" s="72"/>
      <c r="F12" s="72"/>
      <c r="G12" s="72"/>
      <c r="H12" s="72"/>
      <c r="I12" s="72"/>
      <c r="J12" s="70"/>
      <c r="K12" s="72"/>
      <c r="L12" s="72"/>
      <c r="M12" s="72"/>
      <c r="N12" s="72"/>
      <c r="O12" s="72"/>
      <c r="P12" s="72"/>
      <c r="Q12" s="70"/>
      <c r="R12" s="72"/>
      <c r="S12" s="72"/>
      <c r="T12" s="76"/>
      <c r="U12" s="72"/>
      <c r="V12" s="72"/>
      <c r="W12" s="72"/>
      <c r="X12" s="72"/>
      <c r="Y12" s="72"/>
      <c r="Z12" s="72"/>
      <c r="AA12" s="72"/>
      <c r="AB12" s="72"/>
      <c r="AC12" s="72"/>
      <c r="AD12" s="72"/>
      <c r="AE12" s="72"/>
      <c r="AF12" s="72"/>
      <c r="AG12" s="72"/>
      <c r="AH12" s="72"/>
      <c r="AI12" s="72"/>
      <c r="AJ12" s="72"/>
      <c r="AK12" s="72"/>
      <c r="AL12" s="72"/>
      <c r="AM12" s="70"/>
      <c r="AN12" s="72"/>
      <c r="AO12" s="72"/>
      <c r="AP12" s="72"/>
      <c r="AQ12" s="72"/>
      <c r="AR12" s="72"/>
      <c r="AS12" s="72"/>
    </row>
    <row r="13" spans="1:56" s="69" customFormat="1" ht="15" x14ac:dyDescent="0.25">
      <c r="A13" s="75" t="s">
        <v>771</v>
      </c>
      <c r="B13" s="75"/>
      <c r="C13" s="75"/>
      <c r="D13" s="75"/>
      <c r="E13" s="72"/>
      <c r="F13" s="72"/>
      <c r="G13" s="72"/>
      <c r="H13" s="72"/>
      <c r="I13" s="72"/>
      <c r="J13" s="70"/>
      <c r="K13" s="72"/>
      <c r="L13" s="72"/>
      <c r="M13" s="72"/>
      <c r="N13" s="72"/>
      <c r="O13" s="72"/>
      <c r="P13" s="72"/>
      <c r="Q13" s="70"/>
      <c r="R13" s="72"/>
      <c r="S13" s="72"/>
      <c r="T13" s="76"/>
      <c r="U13" s="72"/>
      <c r="V13" s="72"/>
      <c r="W13" s="72"/>
      <c r="X13" s="72"/>
      <c r="Y13" s="72"/>
      <c r="Z13" s="72"/>
      <c r="AA13" s="72"/>
      <c r="AB13" s="72"/>
      <c r="AC13" s="72"/>
      <c r="AD13" s="72"/>
      <c r="AE13" s="72"/>
      <c r="AF13" s="72"/>
      <c r="AG13" s="72"/>
      <c r="AH13" s="72"/>
      <c r="AI13" s="72"/>
      <c r="AJ13" s="72"/>
      <c r="AK13" s="72"/>
      <c r="AL13" s="72"/>
      <c r="AM13" s="70"/>
      <c r="AN13" s="72"/>
      <c r="AO13" s="72"/>
      <c r="AP13" s="72"/>
      <c r="AQ13" s="72"/>
      <c r="AR13" s="72"/>
      <c r="AS13" s="72"/>
    </row>
    <row r="14" spans="1:56" s="69" customFormat="1" ht="14.25" x14ac:dyDescent="0.25">
      <c r="A14" s="72"/>
      <c r="B14" s="72"/>
      <c r="C14" s="72"/>
      <c r="D14" s="72"/>
      <c r="E14" s="72"/>
      <c r="F14" s="72"/>
      <c r="G14" s="72"/>
      <c r="H14" s="72"/>
      <c r="I14" s="72"/>
      <c r="J14" s="70"/>
      <c r="K14" s="72"/>
      <c r="L14" s="72"/>
      <c r="M14" s="72"/>
      <c r="N14" s="72"/>
      <c r="O14" s="72"/>
      <c r="P14" s="72"/>
      <c r="Q14" s="70"/>
      <c r="R14" s="72"/>
      <c r="S14" s="72"/>
      <c r="T14" s="76"/>
      <c r="U14" s="72"/>
      <c r="V14" s="72"/>
      <c r="W14" s="72"/>
      <c r="X14" s="72"/>
      <c r="Y14" s="72"/>
      <c r="Z14" s="72"/>
      <c r="AA14" s="72"/>
      <c r="AB14" s="72"/>
      <c r="AC14" s="72"/>
      <c r="AD14" s="72"/>
      <c r="AE14" s="72"/>
      <c r="AF14" s="72"/>
      <c r="AG14" s="72"/>
      <c r="AH14" s="72"/>
      <c r="AI14" s="72"/>
      <c r="AJ14" s="72"/>
      <c r="AK14" s="72"/>
      <c r="AL14" s="72"/>
      <c r="AM14" s="70"/>
      <c r="AN14" s="72"/>
      <c r="AO14" s="72"/>
      <c r="AP14" s="72"/>
      <c r="AQ14" s="72"/>
      <c r="AR14" s="72"/>
      <c r="AS14" s="72"/>
    </row>
    <row r="15" spans="1:56" s="68" customFormat="1" ht="16.5" thickBot="1" x14ac:dyDescent="0.3">
      <c r="A15" s="80" t="s">
        <v>174</v>
      </c>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row>
    <row r="16" spans="1:56" x14ac:dyDescent="0.25">
      <c r="A16" s="113" t="s">
        <v>760</v>
      </c>
      <c r="B16" s="95" t="s">
        <v>759</v>
      </c>
      <c r="C16" s="95"/>
      <c r="D16" s="95"/>
      <c r="E16" s="95"/>
      <c r="F16" s="95"/>
      <c r="G16" s="96"/>
      <c r="H16" s="97" t="s">
        <v>758</v>
      </c>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t="s">
        <v>757</v>
      </c>
      <c r="AJ16" s="97"/>
      <c r="AK16" s="97"/>
      <c r="AL16" s="97"/>
      <c r="AM16" s="97" t="s">
        <v>756</v>
      </c>
      <c r="AN16" s="97"/>
      <c r="AO16" s="97"/>
      <c r="AP16" s="97"/>
      <c r="AQ16" s="97"/>
      <c r="AR16" s="97"/>
      <c r="AS16" s="97" t="s">
        <v>755</v>
      </c>
      <c r="AT16" s="97"/>
      <c r="AU16" s="97"/>
      <c r="AV16" s="97"/>
      <c r="AW16" s="97"/>
      <c r="AX16" s="97"/>
      <c r="AY16" s="97"/>
      <c r="AZ16" s="97"/>
      <c r="BA16" s="97"/>
      <c r="BB16" s="97"/>
      <c r="BC16" s="97"/>
      <c r="BD16" s="98"/>
    </row>
    <row r="17" spans="1:56" x14ac:dyDescent="0.25">
      <c r="A17" s="114"/>
      <c r="B17" s="61"/>
      <c r="C17" s="61"/>
      <c r="D17" s="61"/>
      <c r="E17" s="61"/>
      <c r="F17" s="61"/>
      <c r="G17" s="62"/>
      <c r="H17" s="12" t="s">
        <v>754</v>
      </c>
      <c r="I17" s="12"/>
      <c r="J17" s="12"/>
      <c r="K17" s="12"/>
      <c r="L17" s="12"/>
      <c r="M17" s="12"/>
      <c r="N17" s="12"/>
      <c r="O17" s="12"/>
      <c r="P17" s="12"/>
      <c r="Q17" s="12"/>
      <c r="R17" s="12"/>
      <c r="S17" s="12"/>
      <c r="T17" s="12"/>
      <c r="U17" s="12" t="s">
        <v>753</v>
      </c>
      <c r="V17" s="12"/>
      <c r="W17" s="12"/>
      <c r="X17" s="12"/>
      <c r="Y17" s="12"/>
      <c r="Z17" s="12"/>
      <c r="AA17" s="12"/>
      <c r="AB17" s="12"/>
      <c r="AC17" s="12"/>
      <c r="AD17" s="12"/>
      <c r="AE17" s="12" t="s">
        <v>752</v>
      </c>
      <c r="AF17" s="12"/>
      <c r="AG17" s="12"/>
      <c r="AH17" s="12"/>
      <c r="AI17" s="12" t="s">
        <v>751</v>
      </c>
      <c r="AJ17" s="12" t="s">
        <v>750</v>
      </c>
      <c r="AK17" s="12" t="s">
        <v>749</v>
      </c>
      <c r="AL17" s="12" t="s">
        <v>748</v>
      </c>
      <c r="AM17" s="12" t="s">
        <v>747</v>
      </c>
      <c r="AN17" s="12" t="s">
        <v>746</v>
      </c>
      <c r="AO17" s="12" t="s">
        <v>745</v>
      </c>
      <c r="AP17" s="12" t="s">
        <v>743</v>
      </c>
      <c r="AQ17" s="12" t="s">
        <v>744</v>
      </c>
      <c r="AR17" s="12" t="s">
        <v>743</v>
      </c>
      <c r="AS17" s="12" t="s">
        <v>733</v>
      </c>
      <c r="AT17" s="12" t="s">
        <v>742</v>
      </c>
      <c r="AU17" s="58" t="s">
        <v>741</v>
      </c>
      <c r="AV17" s="58"/>
      <c r="AW17" s="58"/>
      <c r="AX17" s="58" t="s">
        <v>740</v>
      </c>
      <c r="AY17" s="58"/>
      <c r="AZ17" s="12" t="s">
        <v>739</v>
      </c>
      <c r="BA17" s="12" t="s">
        <v>738</v>
      </c>
      <c r="BB17" s="58" t="s">
        <v>737</v>
      </c>
      <c r="BC17" s="58"/>
      <c r="BD17" s="99"/>
    </row>
    <row r="18" spans="1:56" ht="38.25" x14ac:dyDescent="0.25">
      <c r="A18" s="114"/>
      <c r="B18" s="106" t="s">
        <v>736</v>
      </c>
      <c r="C18" s="77" t="s">
        <v>735</v>
      </c>
      <c r="D18" s="77" t="s">
        <v>734</v>
      </c>
      <c r="E18" s="77" t="s">
        <v>733</v>
      </c>
      <c r="F18" s="77" t="s">
        <v>732</v>
      </c>
      <c r="G18" s="77" t="s">
        <v>731</v>
      </c>
      <c r="H18" s="78" t="s">
        <v>730</v>
      </c>
      <c r="I18" s="77" t="s">
        <v>729</v>
      </c>
      <c r="J18" s="77" t="s">
        <v>728</v>
      </c>
      <c r="K18" s="77" t="s">
        <v>720</v>
      </c>
      <c r="L18" s="77" t="s">
        <v>727</v>
      </c>
      <c r="M18" s="77" t="s">
        <v>719</v>
      </c>
      <c r="N18" s="77" t="s">
        <v>717</v>
      </c>
      <c r="O18" s="77" t="s">
        <v>716</v>
      </c>
      <c r="P18" s="77" t="s">
        <v>726</v>
      </c>
      <c r="Q18" s="77" t="s">
        <v>725</v>
      </c>
      <c r="R18" s="77" t="s">
        <v>724</v>
      </c>
      <c r="S18" s="77" t="s">
        <v>723</v>
      </c>
      <c r="T18" s="77" t="s">
        <v>722</v>
      </c>
      <c r="U18" s="77" t="s">
        <v>721</v>
      </c>
      <c r="V18" s="77" t="s">
        <v>720</v>
      </c>
      <c r="W18" s="77" t="s">
        <v>719</v>
      </c>
      <c r="X18" s="77" t="s">
        <v>718</v>
      </c>
      <c r="Y18" s="77" t="s">
        <v>717</v>
      </c>
      <c r="Z18" s="77" t="s">
        <v>716</v>
      </c>
      <c r="AA18" s="77" t="s">
        <v>715</v>
      </c>
      <c r="AB18" s="77" t="s">
        <v>714</v>
      </c>
      <c r="AC18" s="77" t="s">
        <v>713</v>
      </c>
      <c r="AD18" s="77" t="s">
        <v>712</v>
      </c>
      <c r="AE18" s="77" t="s">
        <v>711</v>
      </c>
      <c r="AF18" s="77" t="s">
        <v>710</v>
      </c>
      <c r="AG18" s="77" t="s">
        <v>709</v>
      </c>
      <c r="AH18" s="77" t="s">
        <v>708</v>
      </c>
      <c r="AI18" s="12"/>
      <c r="AJ18" s="12"/>
      <c r="AK18" s="12"/>
      <c r="AL18" s="12"/>
      <c r="AM18" s="12"/>
      <c r="AN18" s="12"/>
      <c r="AO18" s="12"/>
      <c r="AP18" s="12"/>
      <c r="AQ18" s="12"/>
      <c r="AR18" s="12"/>
      <c r="AS18" s="12"/>
      <c r="AT18" s="12"/>
      <c r="AU18" s="79" t="s">
        <v>703</v>
      </c>
      <c r="AV18" s="79" t="s">
        <v>707</v>
      </c>
      <c r="AW18" s="79" t="s">
        <v>706</v>
      </c>
      <c r="AX18" s="79" t="s">
        <v>705</v>
      </c>
      <c r="AY18" s="77" t="s">
        <v>704</v>
      </c>
      <c r="AZ18" s="12"/>
      <c r="BA18" s="12"/>
      <c r="BB18" s="79" t="s">
        <v>703</v>
      </c>
      <c r="BC18" s="79" t="s">
        <v>702</v>
      </c>
      <c r="BD18" s="100" t="s">
        <v>701</v>
      </c>
    </row>
    <row r="19" spans="1:56" ht="13.5" thickBot="1" x14ac:dyDescent="0.3">
      <c r="A19" s="115"/>
      <c r="B19" s="107" t="s">
        <v>38</v>
      </c>
      <c r="C19" s="101" t="s">
        <v>37</v>
      </c>
      <c r="D19" s="102" t="s">
        <v>36</v>
      </c>
      <c r="E19" s="101" t="s">
        <v>700</v>
      </c>
      <c r="F19" s="101" t="s">
        <v>35</v>
      </c>
      <c r="G19" s="101" t="s">
        <v>34</v>
      </c>
      <c r="H19" s="102" t="s">
        <v>33</v>
      </c>
      <c r="I19" s="101" t="s">
        <v>699</v>
      </c>
      <c r="J19" s="101" t="s">
        <v>698</v>
      </c>
      <c r="K19" s="101" t="s">
        <v>697</v>
      </c>
      <c r="L19" s="103" t="s">
        <v>32</v>
      </c>
      <c r="M19" s="101" t="s">
        <v>31</v>
      </c>
      <c r="N19" s="101" t="s">
        <v>30</v>
      </c>
      <c r="O19" s="101" t="s">
        <v>29</v>
      </c>
      <c r="P19" s="101" t="s">
        <v>28</v>
      </c>
      <c r="Q19" s="101" t="s">
        <v>27</v>
      </c>
      <c r="R19" s="101" t="s">
        <v>26</v>
      </c>
      <c r="S19" s="101" t="s">
        <v>25</v>
      </c>
      <c r="T19" s="101" t="s">
        <v>24</v>
      </c>
      <c r="U19" s="101" t="s">
        <v>696</v>
      </c>
      <c r="V19" s="101" t="s">
        <v>23</v>
      </c>
      <c r="W19" s="101" t="s">
        <v>22</v>
      </c>
      <c r="X19" s="101" t="s">
        <v>21</v>
      </c>
      <c r="Y19" s="101" t="s">
        <v>695</v>
      </c>
      <c r="Z19" s="101" t="s">
        <v>694</v>
      </c>
      <c r="AA19" s="101" t="s">
        <v>693</v>
      </c>
      <c r="AB19" s="101" t="s">
        <v>692</v>
      </c>
      <c r="AC19" s="101" t="s">
        <v>20</v>
      </c>
      <c r="AD19" s="101" t="s">
        <v>691</v>
      </c>
      <c r="AE19" s="101" t="s">
        <v>690</v>
      </c>
      <c r="AF19" s="101" t="s">
        <v>19</v>
      </c>
      <c r="AG19" s="101" t="s">
        <v>689</v>
      </c>
      <c r="AH19" s="101" t="s">
        <v>688</v>
      </c>
      <c r="AI19" s="101" t="s">
        <v>18</v>
      </c>
      <c r="AJ19" s="101" t="s">
        <v>17</v>
      </c>
      <c r="AK19" s="101" t="s">
        <v>16</v>
      </c>
      <c r="AL19" s="101" t="s">
        <v>15</v>
      </c>
      <c r="AM19" s="104" t="s">
        <v>687</v>
      </c>
      <c r="AN19" s="104" t="s">
        <v>14</v>
      </c>
      <c r="AO19" s="104" t="s">
        <v>13</v>
      </c>
      <c r="AP19" s="104" t="s">
        <v>12</v>
      </c>
      <c r="AQ19" s="104" t="s">
        <v>11</v>
      </c>
      <c r="AR19" s="104" t="s">
        <v>10</v>
      </c>
      <c r="AS19" s="104" t="s">
        <v>9</v>
      </c>
      <c r="AT19" s="104" t="s">
        <v>8</v>
      </c>
      <c r="AU19" s="104" t="s">
        <v>686</v>
      </c>
      <c r="AV19" s="104" t="s">
        <v>685</v>
      </c>
      <c r="AW19" s="104" t="s">
        <v>7</v>
      </c>
      <c r="AX19" s="104" t="s">
        <v>6</v>
      </c>
      <c r="AY19" s="104" t="s">
        <v>5</v>
      </c>
      <c r="AZ19" s="104" t="s">
        <v>4</v>
      </c>
      <c r="BA19" s="104" t="s">
        <v>3</v>
      </c>
      <c r="BB19" s="104" t="s">
        <v>2</v>
      </c>
      <c r="BC19" s="104" t="s">
        <v>1</v>
      </c>
      <c r="BD19" s="105" t="s">
        <v>0</v>
      </c>
    </row>
    <row r="20" spans="1:56" ht="25.5" x14ac:dyDescent="0.25">
      <c r="A20" s="116">
        <v>1</v>
      </c>
      <c r="B20" s="108" t="s">
        <v>684</v>
      </c>
      <c r="C20" s="43" t="s">
        <v>683</v>
      </c>
      <c r="D20" s="42" t="s">
        <v>421</v>
      </c>
      <c r="E20" s="42" t="s">
        <v>49</v>
      </c>
      <c r="F20" s="42" t="s">
        <v>682</v>
      </c>
      <c r="G20" s="82" t="s">
        <v>681</v>
      </c>
      <c r="H20" s="43" t="s">
        <v>680</v>
      </c>
      <c r="I20" s="42" t="s">
        <v>679</v>
      </c>
      <c r="J20" s="81" t="s">
        <v>678</v>
      </c>
      <c r="K20" s="83">
        <v>42611</v>
      </c>
      <c r="L20" s="84">
        <v>565900</v>
      </c>
      <c r="M20" s="82" t="s">
        <v>677</v>
      </c>
      <c r="N20" s="83">
        <v>42611</v>
      </c>
      <c r="O20" s="83">
        <v>42734</v>
      </c>
      <c r="P20" s="42" t="s">
        <v>676</v>
      </c>
      <c r="Q20" s="42" t="s">
        <v>675</v>
      </c>
      <c r="R20" s="84">
        <v>551978.86</v>
      </c>
      <c r="S20" s="85">
        <v>13921.14</v>
      </c>
      <c r="T20" s="81" t="s">
        <v>674</v>
      </c>
      <c r="U20" s="42"/>
      <c r="V20" s="83"/>
      <c r="W20" s="82"/>
      <c r="X20" s="42"/>
      <c r="Y20" s="83"/>
      <c r="Z20" s="83" t="s">
        <v>40</v>
      </c>
      <c r="AA20" s="86">
        <v>0</v>
      </c>
      <c r="AB20" s="86">
        <v>0</v>
      </c>
      <c r="AC20" s="87">
        <v>0</v>
      </c>
      <c r="AD20" s="87">
        <v>0</v>
      </c>
      <c r="AE20" s="88">
        <f t="shared" ref="AE20:AE67" si="0">(L20+AC20)-AD20</f>
        <v>565900</v>
      </c>
      <c r="AF20" s="87">
        <v>0</v>
      </c>
      <c r="AG20" s="87">
        <f>275989.43+6960.57+275989.43+6960.57</f>
        <v>565899.99999999988</v>
      </c>
      <c r="AH20" s="89">
        <f t="shared" ref="AH20:AH51" si="1">AF20+AG20</f>
        <v>565899.99999999988</v>
      </c>
      <c r="AI20" s="90"/>
      <c r="AJ20" s="82"/>
      <c r="AK20" s="91"/>
      <c r="AL20" s="82"/>
      <c r="AM20" s="91"/>
      <c r="AN20" s="92"/>
      <c r="AO20" s="93"/>
      <c r="AP20" s="94"/>
      <c r="AQ20" s="91"/>
      <c r="AR20" s="94"/>
      <c r="AS20" s="42"/>
      <c r="AT20" s="81"/>
      <c r="AU20" s="81"/>
      <c r="AV20" s="81"/>
      <c r="AW20" s="81"/>
      <c r="AX20" s="81"/>
      <c r="AY20" s="81"/>
      <c r="AZ20" s="81"/>
      <c r="BA20" s="81"/>
      <c r="BB20" s="81"/>
      <c r="BC20" s="81"/>
      <c r="BD20" s="81"/>
    </row>
    <row r="21" spans="1:56" ht="25.5" x14ac:dyDescent="0.25">
      <c r="A21" s="117">
        <f t="shared" ref="A21:A54" si="2">1+A20</f>
        <v>2</v>
      </c>
      <c r="B21" s="109" t="s">
        <v>673</v>
      </c>
      <c r="C21" s="26" t="s">
        <v>672</v>
      </c>
      <c r="D21" s="25" t="s">
        <v>421</v>
      </c>
      <c r="E21" s="25" t="s">
        <v>49</v>
      </c>
      <c r="F21" s="13" t="s">
        <v>671</v>
      </c>
      <c r="G21" s="27" t="s">
        <v>670</v>
      </c>
      <c r="H21" s="14" t="s">
        <v>170</v>
      </c>
      <c r="I21" s="15" t="s">
        <v>669</v>
      </c>
      <c r="J21" s="13" t="s">
        <v>668</v>
      </c>
      <c r="K21" s="2">
        <v>42752</v>
      </c>
      <c r="L21" s="10">
        <v>10609.92</v>
      </c>
      <c r="M21" s="13" t="s">
        <v>663</v>
      </c>
      <c r="N21" s="2">
        <v>42752</v>
      </c>
      <c r="O21" s="2">
        <v>42977</v>
      </c>
      <c r="P21" s="25" t="s">
        <v>444</v>
      </c>
      <c r="Q21" s="25" t="s">
        <v>667</v>
      </c>
      <c r="R21" s="10">
        <v>9109.92</v>
      </c>
      <c r="S21" s="10">
        <v>1500</v>
      </c>
      <c r="T21" s="25" t="s">
        <v>59</v>
      </c>
      <c r="U21" s="13" t="s">
        <v>40</v>
      </c>
      <c r="V21" s="13" t="s">
        <v>40</v>
      </c>
      <c r="W21" s="13" t="s">
        <v>40</v>
      </c>
      <c r="X21" s="13" t="s">
        <v>40</v>
      </c>
      <c r="Y21" s="2" t="s">
        <v>40</v>
      </c>
      <c r="Z21" s="2" t="s">
        <v>40</v>
      </c>
      <c r="AA21" s="18">
        <v>0</v>
      </c>
      <c r="AB21" s="18">
        <v>0</v>
      </c>
      <c r="AC21" s="10">
        <v>0</v>
      </c>
      <c r="AD21" s="10">
        <v>0</v>
      </c>
      <c r="AE21" s="20">
        <f t="shared" si="0"/>
        <v>10609.92</v>
      </c>
      <c r="AF21" s="10">
        <v>0</v>
      </c>
      <c r="AG21" s="10">
        <v>10609.92</v>
      </c>
      <c r="AH21" s="20">
        <f t="shared" si="1"/>
        <v>10609.92</v>
      </c>
      <c r="AI21" s="13" t="s">
        <v>40</v>
      </c>
      <c r="AJ21" s="13" t="s">
        <v>40</v>
      </c>
      <c r="AK21" s="13" t="s">
        <v>40</v>
      </c>
      <c r="AL21" s="13" t="s">
        <v>40</v>
      </c>
      <c r="AM21" s="15"/>
      <c r="AN21" s="15"/>
      <c r="AO21" s="15"/>
      <c r="AP21" s="15"/>
      <c r="AQ21" s="15"/>
      <c r="AR21" s="15"/>
      <c r="AS21" s="15"/>
      <c r="AT21" s="15"/>
      <c r="AU21" s="15"/>
      <c r="AV21" s="15"/>
      <c r="AW21" s="15"/>
      <c r="AX21" s="15"/>
      <c r="AY21" s="15"/>
      <c r="AZ21" s="15"/>
      <c r="BA21" s="15"/>
      <c r="BB21" s="15"/>
      <c r="BC21" s="15"/>
      <c r="BD21" s="15"/>
    </row>
    <row r="22" spans="1:56" ht="25.5" x14ac:dyDescent="0.25">
      <c r="A22" s="117">
        <f t="shared" si="2"/>
        <v>3</v>
      </c>
      <c r="B22" s="110"/>
      <c r="C22" s="29"/>
      <c r="D22" s="28"/>
      <c r="E22" s="28"/>
      <c r="F22" s="63" t="s">
        <v>666</v>
      </c>
      <c r="G22" s="30"/>
      <c r="H22" s="14" t="s">
        <v>164</v>
      </c>
      <c r="I22" s="15" t="s">
        <v>665</v>
      </c>
      <c r="J22" s="13" t="s">
        <v>664</v>
      </c>
      <c r="K22" s="2">
        <v>42752</v>
      </c>
      <c r="L22" s="10">
        <v>11000</v>
      </c>
      <c r="M22" s="13" t="s">
        <v>663</v>
      </c>
      <c r="N22" s="2">
        <v>42752</v>
      </c>
      <c r="O22" s="2">
        <v>42977</v>
      </c>
      <c r="P22" s="28"/>
      <c r="Q22" s="28"/>
      <c r="R22" s="10">
        <v>8574.51</v>
      </c>
      <c r="S22" s="10">
        <v>2425.4899999999998</v>
      </c>
      <c r="T22" s="28"/>
      <c r="U22" s="13" t="s">
        <v>40</v>
      </c>
      <c r="V22" s="13" t="s">
        <v>40</v>
      </c>
      <c r="W22" s="13" t="s">
        <v>40</v>
      </c>
      <c r="X22" s="13" t="s">
        <v>40</v>
      </c>
      <c r="Y22" s="2" t="s">
        <v>40</v>
      </c>
      <c r="Z22" s="2" t="s">
        <v>40</v>
      </c>
      <c r="AA22" s="18">
        <v>0</v>
      </c>
      <c r="AB22" s="18">
        <v>0</v>
      </c>
      <c r="AC22" s="10">
        <v>0</v>
      </c>
      <c r="AD22" s="10">
        <v>0</v>
      </c>
      <c r="AE22" s="20">
        <f t="shared" si="0"/>
        <v>11000</v>
      </c>
      <c r="AF22" s="10">
        <v>0</v>
      </c>
      <c r="AG22" s="10">
        <f>2425.49+8574.51</f>
        <v>11000</v>
      </c>
      <c r="AH22" s="20">
        <f t="shared" si="1"/>
        <v>11000</v>
      </c>
      <c r="AI22" s="13"/>
      <c r="AJ22" s="13"/>
      <c r="AK22" s="13"/>
      <c r="AL22" s="13"/>
      <c r="AM22" s="15"/>
      <c r="AN22" s="15"/>
      <c r="AO22" s="15"/>
      <c r="AP22" s="15"/>
      <c r="AQ22" s="15"/>
      <c r="AR22" s="15"/>
      <c r="AS22" s="15"/>
      <c r="AT22" s="15"/>
      <c r="AU22" s="15"/>
      <c r="AV22" s="15"/>
      <c r="AW22" s="15"/>
      <c r="AX22" s="15"/>
      <c r="AY22" s="15"/>
      <c r="AZ22" s="15"/>
      <c r="BA22" s="15"/>
      <c r="BB22" s="15"/>
      <c r="BC22" s="15"/>
      <c r="BD22" s="15"/>
    </row>
    <row r="23" spans="1:56" ht="25.5" x14ac:dyDescent="0.25">
      <c r="A23" s="117">
        <f t="shared" si="2"/>
        <v>4</v>
      </c>
      <c r="B23" s="111" t="s">
        <v>662</v>
      </c>
      <c r="C23" s="13" t="s">
        <v>661</v>
      </c>
      <c r="D23" s="13" t="s">
        <v>270</v>
      </c>
      <c r="E23" s="13" t="s">
        <v>49</v>
      </c>
      <c r="F23" s="13" t="s">
        <v>660</v>
      </c>
      <c r="G23" s="1" t="s">
        <v>659</v>
      </c>
      <c r="H23" s="15" t="s">
        <v>158</v>
      </c>
      <c r="I23" s="13" t="s">
        <v>658</v>
      </c>
      <c r="J23" s="15" t="s">
        <v>657</v>
      </c>
      <c r="K23" s="2">
        <v>42766</v>
      </c>
      <c r="L23" s="31">
        <v>2503482</v>
      </c>
      <c r="M23" s="1" t="s">
        <v>656</v>
      </c>
      <c r="N23" s="2">
        <v>43131</v>
      </c>
      <c r="O23" s="2">
        <v>43099</v>
      </c>
      <c r="P23" s="13" t="s">
        <v>43</v>
      </c>
      <c r="Q23" s="3" t="s">
        <v>40</v>
      </c>
      <c r="R23" s="10">
        <v>0</v>
      </c>
      <c r="S23" s="10">
        <v>0</v>
      </c>
      <c r="T23" s="13" t="s">
        <v>59</v>
      </c>
      <c r="U23" s="13" t="s">
        <v>40</v>
      </c>
      <c r="V23" s="13" t="s">
        <v>40</v>
      </c>
      <c r="W23" s="13" t="s">
        <v>40</v>
      </c>
      <c r="X23" s="13" t="s">
        <v>40</v>
      </c>
      <c r="Y23" s="2" t="s">
        <v>40</v>
      </c>
      <c r="Z23" s="2" t="s">
        <v>40</v>
      </c>
      <c r="AA23" s="18">
        <v>0</v>
      </c>
      <c r="AB23" s="18">
        <v>0</v>
      </c>
      <c r="AC23" s="10">
        <v>0</v>
      </c>
      <c r="AD23" s="10">
        <v>0</v>
      </c>
      <c r="AE23" s="20">
        <f t="shared" si="0"/>
        <v>2503482</v>
      </c>
      <c r="AF23" s="10">
        <v>0</v>
      </c>
      <c r="AG23" s="10">
        <f>33390.75+129713.04+352267.83</f>
        <v>515371.62</v>
      </c>
      <c r="AH23" s="20">
        <f t="shared" si="1"/>
        <v>515371.62</v>
      </c>
      <c r="AI23" s="4" t="s">
        <v>655</v>
      </c>
      <c r="AJ23" s="1" t="s">
        <v>654</v>
      </c>
      <c r="AK23" s="21" t="s">
        <v>653</v>
      </c>
      <c r="AL23" s="1" t="s">
        <v>652</v>
      </c>
      <c r="AM23" s="21"/>
      <c r="AN23" s="22"/>
      <c r="AO23" s="23"/>
      <c r="AP23" s="24"/>
      <c r="AQ23" s="21"/>
      <c r="AR23" s="24"/>
      <c r="AS23" s="13"/>
      <c r="AT23" s="15"/>
      <c r="AU23" s="15"/>
      <c r="AV23" s="15"/>
      <c r="AW23" s="15"/>
      <c r="AX23" s="15"/>
      <c r="AY23" s="15"/>
      <c r="AZ23" s="15"/>
      <c r="BA23" s="15"/>
      <c r="BB23" s="15"/>
      <c r="BC23" s="15"/>
      <c r="BD23" s="15"/>
    </row>
    <row r="24" spans="1:56" ht="25.5" x14ac:dyDescent="0.25">
      <c r="A24" s="117">
        <f t="shared" si="2"/>
        <v>5</v>
      </c>
      <c r="B24" s="109" t="s">
        <v>651</v>
      </c>
      <c r="C24" s="25" t="s">
        <v>650</v>
      </c>
      <c r="D24" s="25" t="s">
        <v>421</v>
      </c>
      <c r="E24" s="25" t="s">
        <v>49</v>
      </c>
      <c r="F24" s="13" t="s">
        <v>649</v>
      </c>
      <c r="G24" s="27" t="s">
        <v>648</v>
      </c>
      <c r="H24" s="15" t="s">
        <v>150</v>
      </c>
      <c r="I24" s="13" t="s">
        <v>647</v>
      </c>
      <c r="J24" s="15" t="s">
        <v>591</v>
      </c>
      <c r="K24" s="2">
        <v>42801</v>
      </c>
      <c r="L24" s="16">
        <v>36700</v>
      </c>
      <c r="M24" s="1" t="s">
        <v>644</v>
      </c>
      <c r="N24" s="2">
        <v>42801</v>
      </c>
      <c r="O24" s="2">
        <v>42916</v>
      </c>
      <c r="P24" s="13">
        <v>6</v>
      </c>
      <c r="Q24" s="25" t="s">
        <v>646</v>
      </c>
      <c r="R24" s="10">
        <v>36700</v>
      </c>
      <c r="S24" s="10">
        <v>0</v>
      </c>
      <c r="T24" s="25" t="s">
        <v>434</v>
      </c>
      <c r="U24" s="13" t="s">
        <v>40</v>
      </c>
      <c r="V24" s="13" t="s">
        <v>40</v>
      </c>
      <c r="W24" s="13" t="s">
        <v>40</v>
      </c>
      <c r="X24" s="13" t="s">
        <v>40</v>
      </c>
      <c r="Y24" s="2" t="s">
        <v>40</v>
      </c>
      <c r="Z24" s="2" t="s">
        <v>40</v>
      </c>
      <c r="AA24" s="18">
        <v>0</v>
      </c>
      <c r="AB24" s="18">
        <v>0</v>
      </c>
      <c r="AC24" s="10">
        <v>0</v>
      </c>
      <c r="AD24" s="10">
        <v>0</v>
      </c>
      <c r="AE24" s="20">
        <f t="shared" si="0"/>
        <v>36700</v>
      </c>
      <c r="AF24" s="10">
        <v>0</v>
      </c>
      <c r="AG24" s="10">
        <v>36700</v>
      </c>
      <c r="AH24" s="20">
        <f t="shared" si="1"/>
        <v>36700</v>
      </c>
      <c r="AI24" s="14" t="s">
        <v>40</v>
      </c>
      <c r="AJ24" s="14" t="s">
        <v>40</v>
      </c>
      <c r="AK24" s="14" t="s">
        <v>40</v>
      </c>
      <c r="AL24" s="14" t="s">
        <v>40</v>
      </c>
      <c r="AM24" s="21"/>
      <c r="AN24" s="22"/>
      <c r="AO24" s="23"/>
      <c r="AP24" s="24"/>
      <c r="AQ24" s="21"/>
      <c r="AR24" s="24"/>
      <c r="AS24" s="13"/>
      <c r="AT24" s="15"/>
      <c r="AU24" s="15"/>
      <c r="AV24" s="15"/>
      <c r="AW24" s="15"/>
      <c r="AX24" s="15"/>
      <c r="AY24" s="15"/>
      <c r="AZ24" s="15"/>
      <c r="BA24" s="15"/>
      <c r="BB24" s="15"/>
      <c r="BC24" s="15"/>
      <c r="BD24" s="15"/>
    </row>
    <row r="25" spans="1:56" ht="25.5" x14ac:dyDescent="0.25">
      <c r="A25" s="117">
        <f t="shared" si="2"/>
        <v>6</v>
      </c>
      <c r="B25" s="110"/>
      <c r="C25" s="28"/>
      <c r="D25" s="28"/>
      <c r="E25" s="28"/>
      <c r="F25" s="13" t="s">
        <v>645</v>
      </c>
      <c r="G25" s="30"/>
      <c r="H25" s="15" t="s">
        <v>143</v>
      </c>
      <c r="I25" s="13" t="s">
        <v>629</v>
      </c>
      <c r="J25" s="15" t="s">
        <v>628</v>
      </c>
      <c r="K25" s="2">
        <v>42801</v>
      </c>
      <c r="L25" s="16">
        <v>33620</v>
      </c>
      <c r="M25" s="1" t="s">
        <v>644</v>
      </c>
      <c r="N25" s="2">
        <v>42801</v>
      </c>
      <c r="O25" s="2">
        <v>42916</v>
      </c>
      <c r="P25" s="13" t="s">
        <v>444</v>
      </c>
      <c r="Q25" s="28"/>
      <c r="R25" s="10">
        <v>33554.910000000003</v>
      </c>
      <c r="S25" s="10">
        <v>65.09</v>
      </c>
      <c r="T25" s="28"/>
      <c r="U25" s="13" t="s">
        <v>40</v>
      </c>
      <c r="V25" s="13" t="s">
        <v>40</v>
      </c>
      <c r="W25" s="13" t="s">
        <v>40</v>
      </c>
      <c r="X25" s="13" t="s">
        <v>40</v>
      </c>
      <c r="Y25" s="2" t="s">
        <v>40</v>
      </c>
      <c r="Z25" s="2" t="s">
        <v>40</v>
      </c>
      <c r="AA25" s="18">
        <v>0</v>
      </c>
      <c r="AB25" s="18">
        <v>0</v>
      </c>
      <c r="AC25" s="10">
        <v>0</v>
      </c>
      <c r="AD25" s="10">
        <v>0</v>
      </c>
      <c r="AE25" s="20">
        <f t="shared" si="0"/>
        <v>33620</v>
      </c>
      <c r="AF25" s="10">
        <v>0</v>
      </c>
      <c r="AG25" s="10">
        <f>65.09+33554.91</f>
        <v>33620</v>
      </c>
      <c r="AH25" s="20">
        <f t="shared" si="1"/>
        <v>33620</v>
      </c>
      <c r="AI25" s="14" t="s">
        <v>40</v>
      </c>
      <c r="AJ25" s="14" t="s">
        <v>40</v>
      </c>
      <c r="AK25" s="14" t="s">
        <v>40</v>
      </c>
      <c r="AL25" s="14" t="s">
        <v>40</v>
      </c>
      <c r="AM25" s="21"/>
      <c r="AN25" s="22"/>
      <c r="AO25" s="23"/>
      <c r="AP25" s="24"/>
      <c r="AQ25" s="21"/>
      <c r="AR25" s="24"/>
      <c r="AS25" s="13"/>
      <c r="AT25" s="15"/>
      <c r="AU25" s="15"/>
      <c r="AV25" s="15"/>
      <c r="AW25" s="15"/>
      <c r="AX25" s="15"/>
      <c r="AY25" s="15"/>
      <c r="AZ25" s="15"/>
      <c r="BA25" s="15"/>
      <c r="BB25" s="15"/>
      <c r="BC25" s="15"/>
      <c r="BD25" s="15"/>
    </row>
    <row r="26" spans="1:56" ht="25.5" x14ac:dyDescent="0.25">
      <c r="A26" s="117">
        <f t="shared" si="2"/>
        <v>7</v>
      </c>
      <c r="B26" s="111" t="s">
        <v>643</v>
      </c>
      <c r="C26" s="13" t="s">
        <v>642</v>
      </c>
      <c r="D26" s="13" t="s">
        <v>270</v>
      </c>
      <c r="E26" s="13" t="s">
        <v>49</v>
      </c>
      <c r="F26" s="13" t="s">
        <v>594</v>
      </c>
      <c r="G26" s="1" t="s">
        <v>641</v>
      </c>
      <c r="H26" s="15" t="s">
        <v>137</v>
      </c>
      <c r="I26" s="13" t="s">
        <v>592</v>
      </c>
      <c r="J26" s="15" t="s">
        <v>591</v>
      </c>
      <c r="K26" s="2">
        <v>42809</v>
      </c>
      <c r="L26" s="16">
        <v>1203781</v>
      </c>
      <c r="M26" s="1" t="s">
        <v>640</v>
      </c>
      <c r="N26" s="2">
        <v>42809</v>
      </c>
      <c r="O26" s="2">
        <v>43151</v>
      </c>
      <c r="P26" s="13" t="s">
        <v>43</v>
      </c>
      <c r="Q26" s="3" t="s">
        <v>40</v>
      </c>
      <c r="R26" s="10">
        <v>0</v>
      </c>
      <c r="S26" s="10">
        <v>0</v>
      </c>
      <c r="T26" s="13" t="s">
        <v>59</v>
      </c>
      <c r="U26" s="13" t="s">
        <v>40</v>
      </c>
      <c r="V26" s="13" t="s">
        <v>40</v>
      </c>
      <c r="W26" s="13" t="s">
        <v>40</v>
      </c>
      <c r="X26" s="13" t="s">
        <v>40</v>
      </c>
      <c r="Y26" s="2" t="s">
        <v>40</v>
      </c>
      <c r="Z26" s="2" t="s">
        <v>40</v>
      </c>
      <c r="AA26" s="18">
        <v>0</v>
      </c>
      <c r="AB26" s="18">
        <v>0</v>
      </c>
      <c r="AC26" s="10">
        <v>0</v>
      </c>
      <c r="AD26" s="10">
        <v>0</v>
      </c>
      <c r="AE26" s="20">
        <f t="shared" si="0"/>
        <v>1203781</v>
      </c>
      <c r="AF26" s="10">
        <v>0</v>
      </c>
      <c r="AG26" s="10">
        <f>29996.5+39999.1</f>
        <v>69995.600000000006</v>
      </c>
      <c r="AH26" s="20">
        <f t="shared" si="1"/>
        <v>69995.600000000006</v>
      </c>
      <c r="AI26" s="4" t="s">
        <v>126</v>
      </c>
      <c r="AJ26" s="1" t="s">
        <v>588</v>
      </c>
      <c r="AK26" s="21" t="s">
        <v>639</v>
      </c>
      <c r="AL26" s="1" t="s">
        <v>590</v>
      </c>
      <c r="AM26" s="21"/>
      <c r="AN26" s="22"/>
      <c r="AO26" s="23"/>
      <c r="AP26" s="24"/>
      <c r="AQ26" s="21"/>
      <c r="AR26" s="24"/>
      <c r="AS26" s="13"/>
      <c r="AT26" s="15"/>
      <c r="AU26" s="15"/>
      <c r="AV26" s="15"/>
      <c r="AW26" s="15"/>
      <c r="AX26" s="15"/>
      <c r="AY26" s="15"/>
      <c r="AZ26" s="15"/>
      <c r="BA26" s="15"/>
      <c r="BB26" s="15"/>
      <c r="BC26" s="15"/>
      <c r="BD26" s="15"/>
    </row>
    <row r="27" spans="1:56" ht="25.5" x14ac:dyDescent="0.25">
      <c r="A27" s="117">
        <f t="shared" si="2"/>
        <v>8</v>
      </c>
      <c r="B27" s="109" t="s">
        <v>638</v>
      </c>
      <c r="C27" s="25" t="s">
        <v>637</v>
      </c>
      <c r="D27" s="25" t="s">
        <v>421</v>
      </c>
      <c r="E27" s="25" t="s">
        <v>49</v>
      </c>
      <c r="F27" s="13" t="s">
        <v>636</v>
      </c>
      <c r="G27" s="27" t="s">
        <v>635</v>
      </c>
      <c r="H27" s="15" t="s">
        <v>126</v>
      </c>
      <c r="I27" s="13" t="s">
        <v>634</v>
      </c>
      <c r="J27" s="15" t="s">
        <v>633</v>
      </c>
      <c r="K27" s="2">
        <v>42836</v>
      </c>
      <c r="L27" s="16">
        <v>318795.32</v>
      </c>
      <c r="M27" s="1" t="s">
        <v>632</v>
      </c>
      <c r="N27" s="2">
        <v>42836</v>
      </c>
      <c r="O27" s="2">
        <v>43434</v>
      </c>
      <c r="P27" s="13" t="s">
        <v>444</v>
      </c>
      <c r="Q27" s="25" t="s">
        <v>631</v>
      </c>
      <c r="R27" s="10">
        <v>317884.32</v>
      </c>
      <c r="S27" s="10">
        <v>911</v>
      </c>
      <c r="T27" s="25" t="s">
        <v>434</v>
      </c>
      <c r="U27" s="13" t="s">
        <v>40</v>
      </c>
      <c r="V27" s="13" t="s">
        <v>40</v>
      </c>
      <c r="W27" s="13" t="s">
        <v>40</v>
      </c>
      <c r="X27" s="13" t="s">
        <v>40</v>
      </c>
      <c r="Y27" s="2" t="s">
        <v>40</v>
      </c>
      <c r="Z27" s="2" t="s">
        <v>40</v>
      </c>
      <c r="AA27" s="18">
        <v>0</v>
      </c>
      <c r="AB27" s="18">
        <v>0</v>
      </c>
      <c r="AC27" s="10">
        <v>0</v>
      </c>
      <c r="AD27" s="10">
        <v>0</v>
      </c>
      <c r="AE27" s="20">
        <f t="shared" si="0"/>
        <v>318795.32</v>
      </c>
      <c r="AF27" s="10">
        <v>0</v>
      </c>
      <c r="AG27" s="10">
        <v>0</v>
      </c>
      <c r="AH27" s="20">
        <f t="shared" si="1"/>
        <v>0</v>
      </c>
      <c r="AI27" s="14" t="s">
        <v>40</v>
      </c>
      <c r="AJ27" s="14" t="s">
        <v>40</v>
      </c>
      <c r="AK27" s="14" t="s">
        <v>40</v>
      </c>
      <c r="AL27" s="14" t="s">
        <v>40</v>
      </c>
      <c r="AM27" s="21"/>
      <c r="AN27" s="22"/>
      <c r="AO27" s="23"/>
      <c r="AP27" s="24"/>
      <c r="AQ27" s="21"/>
      <c r="AR27" s="24"/>
      <c r="AS27" s="13"/>
      <c r="AT27" s="15"/>
      <c r="AU27" s="15"/>
      <c r="AV27" s="15"/>
      <c r="AW27" s="15"/>
      <c r="AX27" s="15"/>
      <c r="AY27" s="15"/>
      <c r="AZ27" s="15"/>
      <c r="BA27" s="15"/>
      <c r="BB27" s="15"/>
      <c r="BC27" s="15"/>
      <c r="BD27" s="15"/>
    </row>
    <row r="28" spans="1:56" ht="25.5" x14ac:dyDescent="0.25">
      <c r="A28" s="117">
        <f t="shared" si="2"/>
        <v>9</v>
      </c>
      <c r="B28" s="110"/>
      <c r="C28" s="28"/>
      <c r="D28" s="28"/>
      <c r="E28" s="28"/>
      <c r="F28" s="13" t="s">
        <v>630</v>
      </c>
      <c r="G28" s="30"/>
      <c r="H28" s="15" t="s">
        <v>119</v>
      </c>
      <c r="I28" s="13" t="s">
        <v>629</v>
      </c>
      <c r="J28" s="15" t="s">
        <v>628</v>
      </c>
      <c r="K28" s="2">
        <v>42836</v>
      </c>
      <c r="L28" s="16">
        <v>16125.45</v>
      </c>
      <c r="M28" s="1" t="s">
        <v>627</v>
      </c>
      <c r="N28" s="2">
        <v>42836</v>
      </c>
      <c r="O28" s="2">
        <v>43434</v>
      </c>
      <c r="P28" s="13" t="s">
        <v>444</v>
      </c>
      <c r="Q28" s="28"/>
      <c r="R28" s="10">
        <v>16071.85</v>
      </c>
      <c r="S28" s="10">
        <v>53.6</v>
      </c>
      <c r="T28" s="28"/>
      <c r="U28" s="13" t="s">
        <v>40</v>
      </c>
      <c r="V28" s="13" t="s">
        <v>40</v>
      </c>
      <c r="W28" s="13" t="s">
        <v>40</v>
      </c>
      <c r="X28" s="13" t="s">
        <v>40</v>
      </c>
      <c r="Y28" s="2" t="s">
        <v>40</v>
      </c>
      <c r="Z28" s="2" t="s">
        <v>40</v>
      </c>
      <c r="AA28" s="18">
        <v>0</v>
      </c>
      <c r="AB28" s="18">
        <v>0</v>
      </c>
      <c r="AC28" s="10">
        <v>0</v>
      </c>
      <c r="AD28" s="10">
        <v>0</v>
      </c>
      <c r="AE28" s="20">
        <f t="shared" si="0"/>
        <v>16125.45</v>
      </c>
      <c r="AF28" s="10">
        <v>0</v>
      </c>
      <c r="AG28" s="10">
        <v>0</v>
      </c>
      <c r="AH28" s="20">
        <f t="shared" si="1"/>
        <v>0</v>
      </c>
      <c r="AI28" s="14" t="s">
        <v>40</v>
      </c>
      <c r="AJ28" s="14" t="s">
        <v>40</v>
      </c>
      <c r="AK28" s="14" t="s">
        <v>40</v>
      </c>
      <c r="AL28" s="14" t="s">
        <v>40</v>
      </c>
      <c r="AM28" s="21"/>
      <c r="AN28" s="22"/>
      <c r="AO28" s="23"/>
      <c r="AP28" s="24"/>
      <c r="AQ28" s="21"/>
      <c r="AR28" s="24"/>
      <c r="AS28" s="13"/>
      <c r="AT28" s="15"/>
      <c r="AU28" s="15"/>
      <c r="AV28" s="15"/>
      <c r="AW28" s="15"/>
      <c r="AX28" s="15"/>
      <c r="AY28" s="15"/>
      <c r="AZ28" s="15"/>
      <c r="BA28" s="15"/>
      <c r="BB28" s="15"/>
      <c r="BC28" s="15"/>
      <c r="BD28" s="15"/>
    </row>
    <row r="29" spans="1:56" ht="38.25" x14ac:dyDescent="0.25">
      <c r="A29" s="117">
        <f t="shared" si="2"/>
        <v>10</v>
      </c>
      <c r="B29" s="111" t="s">
        <v>626</v>
      </c>
      <c r="C29" s="13" t="s">
        <v>164</v>
      </c>
      <c r="D29" s="13" t="s">
        <v>270</v>
      </c>
      <c r="E29" s="13" t="s">
        <v>49</v>
      </c>
      <c r="F29" s="13" t="s">
        <v>625</v>
      </c>
      <c r="G29" s="1" t="s">
        <v>624</v>
      </c>
      <c r="H29" s="15" t="s">
        <v>113</v>
      </c>
      <c r="I29" s="13" t="s">
        <v>623</v>
      </c>
      <c r="J29" s="15" t="s">
        <v>622</v>
      </c>
      <c r="K29" s="2">
        <v>42828</v>
      </c>
      <c r="L29" s="16">
        <v>34200</v>
      </c>
      <c r="M29" s="1" t="s">
        <v>74</v>
      </c>
      <c r="N29" s="2">
        <v>42828</v>
      </c>
      <c r="O29" s="2">
        <v>43099</v>
      </c>
      <c r="P29" s="13" t="s">
        <v>43</v>
      </c>
      <c r="Q29" s="3" t="s">
        <v>40</v>
      </c>
      <c r="R29" s="10">
        <v>0</v>
      </c>
      <c r="S29" s="10">
        <v>0</v>
      </c>
      <c r="T29" s="13" t="s">
        <v>42</v>
      </c>
      <c r="U29" s="13" t="s">
        <v>40</v>
      </c>
      <c r="V29" s="13" t="s">
        <v>40</v>
      </c>
      <c r="W29" s="13" t="s">
        <v>40</v>
      </c>
      <c r="X29" s="13" t="s">
        <v>40</v>
      </c>
      <c r="Y29" s="2" t="s">
        <v>40</v>
      </c>
      <c r="Z29" s="2" t="s">
        <v>40</v>
      </c>
      <c r="AA29" s="18">
        <v>0</v>
      </c>
      <c r="AB29" s="18">
        <v>0</v>
      </c>
      <c r="AC29" s="10">
        <v>0</v>
      </c>
      <c r="AD29" s="10">
        <v>0</v>
      </c>
      <c r="AE29" s="20">
        <f t="shared" si="0"/>
        <v>34200</v>
      </c>
      <c r="AF29" s="10">
        <v>0</v>
      </c>
      <c r="AG29" s="10">
        <v>0</v>
      </c>
      <c r="AH29" s="20">
        <f t="shared" si="1"/>
        <v>0</v>
      </c>
      <c r="AI29" s="4" t="s">
        <v>164</v>
      </c>
      <c r="AJ29" s="1" t="s">
        <v>620</v>
      </c>
      <c r="AK29" s="21" t="s">
        <v>621</v>
      </c>
      <c r="AL29" s="1" t="s">
        <v>620</v>
      </c>
      <c r="AM29" s="21"/>
      <c r="AN29" s="22"/>
      <c r="AO29" s="23"/>
      <c r="AP29" s="24"/>
      <c r="AQ29" s="21"/>
      <c r="AR29" s="24"/>
      <c r="AS29" s="13"/>
      <c r="AT29" s="15"/>
      <c r="AU29" s="15"/>
      <c r="AV29" s="15"/>
      <c r="AW29" s="15"/>
      <c r="AX29" s="15"/>
      <c r="AY29" s="15"/>
      <c r="AZ29" s="15"/>
      <c r="BA29" s="15"/>
      <c r="BB29" s="15"/>
      <c r="BC29" s="15"/>
      <c r="BD29" s="15"/>
    </row>
    <row r="30" spans="1:56" ht="38.25" x14ac:dyDescent="0.25">
      <c r="A30" s="117">
        <f t="shared" si="2"/>
        <v>11</v>
      </c>
      <c r="B30" s="111" t="s">
        <v>603</v>
      </c>
      <c r="C30" s="13" t="s">
        <v>451</v>
      </c>
      <c r="D30" s="13" t="s">
        <v>270</v>
      </c>
      <c r="E30" s="13" t="s">
        <v>49</v>
      </c>
      <c r="F30" s="13" t="s">
        <v>619</v>
      </c>
      <c r="G30" s="1" t="s">
        <v>601</v>
      </c>
      <c r="H30" s="15" t="s">
        <v>107</v>
      </c>
      <c r="I30" s="13" t="s">
        <v>618</v>
      </c>
      <c r="J30" s="15" t="s">
        <v>617</v>
      </c>
      <c r="K30" s="2">
        <v>42852</v>
      </c>
      <c r="L30" s="16">
        <v>696851.95</v>
      </c>
      <c r="M30" s="1" t="s">
        <v>616</v>
      </c>
      <c r="N30" s="2">
        <v>42852</v>
      </c>
      <c r="O30" s="2">
        <v>43217</v>
      </c>
      <c r="P30" s="13" t="s">
        <v>43</v>
      </c>
      <c r="Q30" s="3" t="s">
        <v>40</v>
      </c>
      <c r="R30" s="10">
        <v>0</v>
      </c>
      <c r="S30" s="10">
        <v>0</v>
      </c>
      <c r="T30" s="13" t="s">
        <v>598</v>
      </c>
      <c r="U30" s="13" t="s">
        <v>40</v>
      </c>
      <c r="V30" s="13" t="s">
        <v>40</v>
      </c>
      <c r="W30" s="13" t="s">
        <v>40</v>
      </c>
      <c r="X30" s="13" t="s">
        <v>40</v>
      </c>
      <c r="Y30" s="2" t="s">
        <v>40</v>
      </c>
      <c r="Z30" s="2" t="s">
        <v>40</v>
      </c>
      <c r="AA30" s="18">
        <v>0</v>
      </c>
      <c r="AB30" s="18">
        <v>0</v>
      </c>
      <c r="AC30" s="10">
        <v>0</v>
      </c>
      <c r="AD30" s="10">
        <v>0</v>
      </c>
      <c r="AE30" s="20">
        <f t="shared" si="0"/>
        <v>696851.95</v>
      </c>
      <c r="AF30" s="10">
        <v>0</v>
      </c>
      <c r="AG30" s="10">
        <v>45918.86</v>
      </c>
      <c r="AH30" s="20">
        <f t="shared" si="1"/>
        <v>45918.86</v>
      </c>
      <c r="AI30" s="4" t="s">
        <v>451</v>
      </c>
      <c r="AJ30" s="1" t="s">
        <v>615</v>
      </c>
      <c r="AK30" s="21" t="s">
        <v>597</v>
      </c>
      <c r="AL30" s="1" t="s">
        <v>382</v>
      </c>
      <c r="AM30" s="21"/>
      <c r="AN30" s="22"/>
      <c r="AO30" s="23"/>
      <c r="AP30" s="24"/>
      <c r="AQ30" s="21"/>
      <c r="AR30" s="24"/>
      <c r="AS30" s="13"/>
      <c r="AT30" s="15"/>
      <c r="AU30" s="15"/>
      <c r="AV30" s="15"/>
      <c r="AW30" s="15"/>
      <c r="AX30" s="15"/>
      <c r="AY30" s="15"/>
      <c r="AZ30" s="15"/>
      <c r="BA30" s="15"/>
      <c r="BB30" s="15"/>
      <c r="BC30" s="15"/>
      <c r="BD30" s="15"/>
    </row>
    <row r="31" spans="1:56" ht="25.5" x14ac:dyDescent="0.25">
      <c r="A31" s="117">
        <f t="shared" si="2"/>
        <v>12</v>
      </c>
      <c r="B31" s="111" t="s">
        <v>603</v>
      </c>
      <c r="C31" s="13" t="s">
        <v>451</v>
      </c>
      <c r="D31" s="13" t="s">
        <v>270</v>
      </c>
      <c r="E31" s="13" t="s">
        <v>49</v>
      </c>
      <c r="F31" s="13" t="s">
        <v>614</v>
      </c>
      <c r="G31" s="1" t="s">
        <v>601</v>
      </c>
      <c r="H31" s="15" t="s">
        <v>102</v>
      </c>
      <c r="I31" s="13" t="s">
        <v>613</v>
      </c>
      <c r="J31" s="15" t="s">
        <v>612</v>
      </c>
      <c r="K31" s="2">
        <v>42852</v>
      </c>
      <c r="L31" s="16">
        <v>255380.6</v>
      </c>
      <c r="M31" s="1" t="s">
        <v>580</v>
      </c>
      <c r="N31" s="2">
        <v>42852</v>
      </c>
      <c r="O31" s="2">
        <v>43099</v>
      </c>
      <c r="P31" s="13" t="s">
        <v>43</v>
      </c>
      <c r="Q31" s="3" t="s">
        <v>40</v>
      </c>
      <c r="R31" s="10">
        <v>0</v>
      </c>
      <c r="S31" s="10">
        <v>0</v>
      </c>
      <c r="T31" s="13" t="s">
        <v>42</v>
      </c>
      <c r="U31" s="13" t="s">
        <v>40</v>
      </c>
      <c r="V31" s="13" t="s">
        <v>40</v>
      </c>
      <c r="W31" s="13" t="s">
        <v>40</v>
      </c>
      <c r="X31" s="13" t="s">
        <v>40</v>
      </c>
      <c r="Y31" s="2" t="s">
        <v>40</v>
      </c>
      <c r="Z31" s="2" t="s">
        <v>40</v>
      </c>
      <c r="AA31" s="18">
        <v>0</v>
      </c>
      <c r="AB31" s="18">
        <v>0</v>
      </c>
      <c r="AC31" s="10">
        <v>0</v>
      </c>
      <c r="AD31" s="10">
        <v>0</v>
      </c>
      <c r="AE31" s="20">
        <f t="shared" si="0"/>
        <v>255380.6</v>
      </c>
      <c r="AF31" s="10">
        <v>0</v>
      </c>
      <c r="AG31" s="10">
        <v>0</v>
      </c>
      <c r="AH31" s="20">
        <f t="shared" si="1"/>
        <v>0</v>
      </c>
      <c r="AI31" s="4" t="s">
        <v>451</v>
      </c>
      <c r="AJ31" s="1" t="s">
        <v>382</v>
      </c>
      <c r="AK31" s="21" t="s">
        <v>597</v>
      </c>
      <c r="AL31" s="1" t="s">
        <v>382</v>
      </c>
      <c r="AM31" s="21"/>
      <c r="AN31" s="22"/>
      <c r="AO31" s="23"/>
      <c r="AP31" s="24"/>
      <c r="AQ31" s="21"/>
      <c r="AR31" s="24"/>
      <c r="AS31" s="13"/>
      <c r="AT31" s="15"/>
      <c r="AU31" s="15"/>
      <c r="AV31" s="15"/>
      <c r="AW31" s="15"/>
      <c r="AX31" s="15"/>
      <c r="AY31" s="15"/>
      <c r="AZ31" s="15"/>
      <c r="BA31" s="15"/>
      <c r="BB31" s="15"/>
      <c r="BC31" s="15"/>
      <c r="BD31" s="15"/>
    </row>
    <row r="32" spans="1:56" ht="25.5" x14ac:dyDescent="0.25">
      <c r="A32" s="117">
        <f t="shared" si="2"/>
        <v>13</v>
      </c>
      <c r="B32" s="111" t="s">
        <v>603</v>
      </c>
      <c r="C32" s="13" t="s">
        <v>451</v>
      </c>
      <c r="D32" s="13" t="s">
        <v>270</v>
      </c>
      <c r="E32" s="13" t="s">
        <v>49</v>
      </c>
      <c r="F32" s="13" t="s">
        <v>611</v>
      </c>
      <c r="G32" s="1" t="s">
        <v>601</v>
      </c>
      <c r="H32" s="15" t="s">
        <v>96</v>
      </c>
      <c r="I32" s="13" t="s">
        <v>610</v>
      </c>
      <c r="J32" s="15" t="s">
        <v>609</v>
      </c>
      <c r="K32" s="2">
        <v>42852</v>
      </c>
      <c r="L32" s="31">
        <v>329098.5</v>
      </c>
      <c r="M32" s="1" t="s">
        <v>608</v>
      </c>
      <c r="N32" s="2">
        <v>42852</v>
      </c>
      <c r="O32" s="2">
        <v>43099</v>
      </c>
      <c r="P32" s="13" t="s">
        <v>43</v>
      </c>
      <c r="Q32" s="3" t="s">
        <v>40</v>
      </c>
      <c r="R32" s="10">
        <v>0</v>
      </c>
      <c r="S32" s="10">
        <v>0</v>
      </c>
      <c r="T32" s="13" t="s">
        <v>598</v>
      </c>
      <c r="U32" s="13" t="s">
        <v>40</v>
      </c>
      <c r="V32" s="13" t="s">
        <v>40</v>
      </c>
      <c r="W32" s="13" t="s">
        <v>40</v>
      </c>
      <c r="X32" s="13" t="s">
        <v>40</v>
      </c>
      <c r="Y32" s="2" t="s">
        <v>40</v>
      </c>
      <c r="Z32" s="2" t="s">
        <v>40</v>
      </c>
      <c r="AA32" s="18">
        <v>0</v>
      </c>
      <c r="AB32" s="18">
        <v>0</v>
      </c>
      <c r="AC32" s="10">
        <v>0</v>
      </c>
      <c r="AD32" s="10">
        <v>0</v>
      </c>
      <c r="AE32" s="20">
        <f t="shared" si="0"/>
        <v>329098.5</v>
      </c>
      <c r="AF32" s="10">
        <v>0</v>
      </c>
      <c r="AG32" s="10">
        <v>0</v>
      </c>
      <c r="AH32" s="20">
        <f t="shared" si="1"/>
        <v>0</v>
      </c>
      <c r="AI32" s="4" t="s">
        <v>451</v>
      </c>
      <c r="AJ32" s="1" t="s">
        <v>382</v>
      </c>
      <c r="AK32" s="21" t="s">
        <v>597</v>
      </c>
      <c r="AL32" s="1" t="s">
        <v>382</v>
      </c>
      <c r="AM32" s="21"/>
      <c r="AN32" s="22"/>
      <c r="AO32" s="23"/>
      <c r="AP32" s="24"/>
      <c r="AQ32" s="21"/>
      <c r="AR32" s="24"/>
      <c r="AS32" s="13"/>
      <c r="AT32" s="15"/>
      <c r="AU32" s="15"/>
      <c r="AV32" s="15"/>
      <c r="AW32" s="15"/>
      <c r="AX32" s="15"/>
      <c r="AY32" s="15"/>
      <c r="AZ32" s="15"/>
      <c r="BA32" s="15"/>
      <c r="BB32" s="15"/>
      <c r="BC32" s="15"/>
      <c r="BD32" s="15"/>
    </row>
    <row r="33" spans="1:56" ht="25.5" x14ac:dyDescent="0.25">
      <c r="A33" s="117">
        <f t="shared" si="2"/>
        <v>14</v>
      </c>
      <c r="B33" s="111" t="s">
        <v>603</v>
      </c>
      <c r="C33" s="13" t="s">
        <v>451</v>
      </c>
      <c r="D33" s="13" t="s">
        <v>270</v>
      </c>
      <c r="E33" s="13" t="s">
        <v>49</v>
      </c>
      <c r="F33" s="13" t="s">
        <v>607</v>
      </c>
      <c r="G33" s="1" t="s">
        <v>601</v>
      </c>
      <c r="H33" s="15" t="s">
        <v>87</v>
      </c>
      <c r="I33" s="13" t="s">
        <v>606</v>
      </c>
      <c r="J33" s="15" t="s">
        <v>605</v>
      </c>
      <c r="K33" s="2">
        <v>42852</v>
      </c>
      <c r="L33" s="16">
        <v>310000</v>
      </c>
      <c r="M33" s="1" t="s">
        <v>604</v>
      </c>
      <c r="N33" s="2">
        <v>42852</v>
      </c>
      <c r="O33" s="2">
        <v>43099</v>
      </c>
      <c r="P33" s="13" t="s">
        <v>43</v>
      </c>
      <c r="Q33" s="3" t="s">
        <v>40</v>
      </c>
      <c r="R33" s="10">
        <v>0</v>
      </c>
      <c r="S33" s="10">
        <v>0</v>
      </c>
      <c r="T33" s="13" t="s">
        <v>598</v>
      </c>
      <c r="U33" s="13" t="s">
        <v>40</v>
      </c>
      <c r="V33" s="13" t="s">
        <v>40</v>
      </c>
      <c r="W33" s="13" t="s">
        <v>40</v>
      </c>
      <c r="X33" s="13" t="s">
        <v>40</v>
      </c>
      <c r="Y33" s="2" t="s">
        <v>40</v>
      </c>
      <c r="Z33" s="2" t="s">
        <v>40</v>
      </c>
      <c r="AA33" s="18">
        <v>0</v>
      </c>
      <c r="AB33" s="18">
        <v>0</v>
      </c>
      <c r="AC33" s="10">
        <v>0</v>
      </c>
      <c r="AD33" s="10">
        <v>0</v>
      </c>
      <c r="AE33" s="20">
        <f t="shared" si="0"/>
        <v>310000</v>
      </c>
      <c r="AF33" s="10">
        <v>0</v>
      </c>
      <c r="AG33" s="10">
        <v>0</v>
      </c>
      <c r="AH33" s="20">
        <f t="shared" si="1"/>
        <v>0</v>
      </c>
      <c r="AI33" s="4" t="s">
        <v>451</v>
      </c>
      <c r="AJ33" s="1" t="s">
        <v>382</v>
      </c>
      <c r="AK33" s="21" t="s">
        <v>597</v>
      </c>
      <c r="AL33" s="1" t="s">
        <v>382</v>
      </c>
      <c r="AM33" s="21"/>
      <c r="AN33" s="22"/>
      <c r="AO33" s="23"/>
      <c r="AP33" s="24"/>
      <c r="AQ33" s="21"/>
      <c r="AR33" s="24"/>
      <c r="AS33" s="13"/>
      <c r="AT33" s="15"/>
      <c r="AU33" s="15"/>
      <c r="AV33" s="15"/>
      <c r="AW33" s="15"/>
      <c r="AX33" s="15"/>
      <c r="AY33" s="15"/>
      <c r="AZ33" s="15"/>
      <c r="BA33" s="15"/>
      <c r="BB33" s="15"/>
      <c r="BC33" s="15"/>
      <c r="BD33" s="15"/>
    </row>
    <row r="34" spans="1:56" ht="25.5" x14ac:dyDescent="0.25">
      <c r="A34" s="117">
        <f t="shared" si="2"/>
        <v>15</v>
      </c>
      <c r="B34" s="111" t="s">
        <v>603</v>
      </c>
      <c r="C34" s="13" t="s">
        <v>451</v>
      </c>
      <c r="D34" s="13" t="s">
        <v>270</v>
      </c>
      <c r="E34" s="13" t="s">
        <v>49</v>
      </c>
      <c r="F34" s="13" t="s">
        <v>602</v>
      </c>
      <c r="G34" s="1" t="s">
        <v>601</v>
      </c>
      <c r="H34" s="15" t="s">
        <v>90</v>
      </c>
      <c r="I34" s="13" t="s">
        <v>600</v>
      </c>
      <c r="J34" s="15" t="s">
        <v>599</v>
      </c>
      <c r="K34" s="2">
        <v>42852</v>
      </c>
      <c r="L34" s="16">
        <v>264010.5</v>
      </c>
      <c r="M34" s="1" t="s">
        <v>586</v>
      </c>
      <c r="N34" s="2">
        <v>42852</v>
      </c>
      <c r="O34" s="2">
        <v>43099</v>
      </c>
      <c r="P34" s="13" t="s">
        <v>43</v>
      </c>
      <c r="Q34" s="3" t="s">
        <v>40</v>
      </c>
      <c r="R34" s="10">
        <v>0</v>
      </c>
      <c r="S34" s="10">
        <v>0</v>
      </c>
      <c r="T34" s="13" t="s">
        <v>598</v>
      </c>
      <c r="U34" s="13" t="s">
        <v>40</v>
      </c>
      <c r="V34" s="13" t="s">
        <v>40</v>
      </c>
      <c r="W34" s="13" t="s">
        <v>40</v>
      </c>
      <c r="X34" s="13" t="s">
        <v>40</v>
      </c>
      <c r="Y34" s="2" t="s">
        <v>40</v>
      </c>
      <c r="Z34" s="2" t="s">
        <v>40</v>
      </c>
      <c r="AA34" s="18">
        <v>0</v>
      </c>
      <c r="AB34" s="18">
        <v>0</v>
      </c>
      <c r="AC34" s="10">
        <v>0</v>
      </c>
      <c r="AD34" s="10">
        <v>0</v>
      </c>
      <c r="AE34" s="20">
        <f t="shared" si="0"/>
        <v>264010.5</v>
      </c>
      <c r="AF34" s="10">
        <v>0</v>
      </c>
      <c r="AG34" s="10">
        <v>0</v>
      </c>
      <c r="AH34" s="20">
        <f t="shared" si="1"/>
        <v>0</v>
      </c>
      <c r="AI34" s="4" t="s">
        <v>451</v>
      </c>
      <c r="AJ34" s="1" t="s">
        <v>382</v>
      </c>
      <c r="AK34" s="21" t="s">
        <v>597</v>
      </c>
      <c r="AL34" s="1" t="s">
        <v>382</v>
      </c>
      <c r="AM34" s="21"/>
      <c r="AN34" s="22"/>
      <c r="AO34" s="23"/>
      <c r="AP34" s="24"/>
      <c r="AQ34" s="21"/>
      <c r="AR34" s="24"/>
      <c r="AS34" s="13"/>
      <c r="AT34" s="15"/>
      <c r="AU34" s="15"/>
      <c r="AV34" s="15"/>
      <c r="AW34" s="15"/>
      <c r="AX34" s="15"/>
      <c r="AY34" s="15"/>
      <c r="AZ34" s="15"/>
      <c r="BA34" s="15"/>
      <c r="BB34" s="15"/>
      <c r="BC34" s="15"/>
      <c r="BD34" s="15"/>
    </row>
    <row r="35" spans="1:56" ht="38.25" x14ac:dyDescent="0.25">
      <c r="A35" s="117">
        <f t="shared" si="2"/>
        <v>16</v>
      </c>
      <c r="B35" s="111" t="s">
        <v>596</v>
      </c>
      <c r="C35" s="14" t="s">
        <v>595</v>
      </c>
      <c r="D35" s="13" t="s">
        <v>270</v>
      </c>
      <c r="E35" s="13" t="s">
        <v>49</v>
      </c>
      <c r="F35" s="13" t="s">
        <v>594</v>
      </c>
      <c r="G35" s="1" t="s">
        <v>593</v>
      </c>
      <c r="H35" s="15" t="s">
        <v>83</v>
      </c>
      <c r="I35" s="13" t="s">
        <v>592</v>
      </c>
      <c r="J35" s="15" t="s">
        <v>591</v>
      </c>
      <c r="K35" s="2">
        <v>42858</v>
      </c>
      <c r="L35" s="16">
        <v>118615</v>
      </c>
      <c r="M35" s="1" t="s">
        <v>586</v>
      </c>
      <c r="N35" s="2">
        <v>42858</v>
      </c>
      <c r="O35" s="2">
        <v>43099</v>
      </c>
      <c r="P35" s="13" t="s">
        <v>43</v>
      </c>
      <c r="Q35" s="3" t="s">
        <v>40</v>
      </c>
      <c r="R35" s="10">
        <v>0</v>
      </c>
      <c r="S35" s="10">
        <v>0</v>
      </c>
      <c r="T35" s="13" t="s">
        <v>59</v>
      </c>
      <c r="U35" s="13" t="s">
        <v>40</v>
      </c>
      <c r="V35" s="13" t="s">
        <v>40</v>
      </c>
      <c r="W35" s="13" t="s">
        <v>40</v>
      </c>
      <c r="X35" s="13" t="s">
        <v>40</v>
      </c>
      <c r="Y35" s="2" t="s">
        <v>40</v>
      </c>
      <c r="Z35" s="2" t="s">
        <v>40</v>
      </c>
      <c r="AA35" s="18">
        <v>0</v>
      </c>
      <c r="AB35" s="18">
        <v>0</v>
      </c>
      <c r="AC35" s="10">
        <v>0</v>
      </c>
      <c r="AD35" s="10">
        <v>0</v>
      </c>
      <c r="AE35" s="20">
        <f t="shared" si="0"/>
        <v>118615</v>
      </c>
      <c r="AF35" s="10">
        <v>0</v>
      </c>
      <c r="AG35" s="10">
        <v>0</v>
      </c>
      <c r="AH35" s="20">
        <f t="shared" si="1"/>
        <v>0</v>
      </c>
      <c r="AI35" s="4" t="s">
        <v>47</v>
      </c>
      <c r="AJ35" s="1" t="s">
        <v>590</v>
      </c>
      <c r="AK35" s="21" t="s">
        <v>589</v>
      </c>
      <c r="AL35" s="1" t="s">
        <v>588</v>
      </c>
      <c r="AM35" s="21"/>
      <c r="AN35" s="22"/>
      <c r="AO35" s="23"/>
      <c r="AP35" s="24"/>
      <c r="AQ35" s="21"/>
      <c r="AR35" s="24"/>
      <c r="AS35" s="13"/>
      <c r="AT35" s="15"/>
      <c r="AU35" s="15"/>
      <c r="AV35" s="15"/>
      <c r="AW35" s="15"/>
      <c r="AX35" s="15"/>
      <c r="AY35" s="15"/>
      <c r="AZ35" s="15"/>
      <c r="BA35" s="15"/>
      <c r="BB35" s="15"/>
      <c r="BC35" s="15"/>
      <c r="BD35" s="15"/>
    </row>
    <row r="36" spans="1:56" ht="63.75" x14ac:dyDescent="0.25">
      <c r="A36" s="117">
        <f t="shared" si="2"/>
        <v>17</v>
      </c>
      <c r="B36" s="111" t="s">
        <v>280</v>
      </c>
      <c r="C36" s="14" t="s">
        <v>425</v>
      </c>
      <c r="D36" s="13" t="s">
        <v>270</v>
      </c>
      <c r="E36" s="13" t="s">
        <v>49</v>
      </c>
      <c r="F36" s="13" t="s">
        <v>587</v>
      </c>
      <c r="G36" s="1" t="s">
        <v>430</v>
      </c>
      <c r="H36" s="15" t="s">
        <v>76</v>
      </c>
      <c r="I36" s="13" t="s">
        <v>287</v>
      </c>
      <c r="J36" s="15" t="s">
        <v>286</v>
      </c>
      <c r="K36" s="2">
        <v>42859</v>
      </c>
      <c r="L36" s="16">
        <v>189350</v>
      </c>
      <c r="M36" s="1" t="s">
        <v>586</v>
      </c>
      <c r="N36" s="2">
        <v>42859</v>
      </c>
      <c r="O36" s="2">
        <v>43099</v>
      </c>
      <c r="P36" s="13" t="s">
        <v>43</v>
      </c>
      <c r="Q36" s="3" t="s">
        <v>40</v>
      </c>
      <c r="R36" s="10">
        <v>0</v>
      </c>
      <c r="S36" s="10">
        <v>0</v>
      </c>
      <c r="T36" s="13" t="s">
        <v>59</v>
      </c>
      <c r="U36" s="13" t="s">
        <v>40</v>
      </c>
      <c r="V36" s="13" t="s">
        <v>40</v>
      </c>
      <c r="W36" s="13" t="s">
        <v>40</v>
      </c>
      <c r="X36" s="13" t="s">
        <v>40</v>
      </c>
      <c r="Y36" s="2" t="s">
        <v>40</v>
      </c>
      <c r="Z36" s="2" t="s">
        <v>40</v>
      </c>
      <c r="AA36" s="18">
        <v>0</v>
      </c>
      <c r="AB36" s="18">
        <v>0</v>
      </c>
      <c r="AC36" s="10">
        <v>0</v>
      </c>
      <c r="AD36" s="10">
        <v>0</v>
      </c>
      <c r="AE36" s="20">
        <f t="shared" si="0"/>
        <v>189350</v>
      </c>
      <c r="AF36" s="10">
        <v>0</v>
      </c>
      <c r="AG36" s="10">
        <v>0</v>
      </c>
      <c r="AH36" s="20">
        <f t="shared" si="1"/>
        <v>0</v>
      </c>
      <c r="AI36" s="4" t="s">
        <v>425</v>
      </c>
      <c r="AJ36" s="1" t="s">
        <v>585</v>
      </c>
      <c r="AK36" s="21" t="s">
        <v>409</v>
      </c>
      <c r="AL36" s="1" t="s">
        <v>423</v>
      </c>
      <c r="AM36" s="21"/>
      <c r="AN36" s="22"/>
      <c r="AO36" s="23"/>
      <c r="AP36" s="24"/>
      <c r="AQ36" s="21"/>
      <c r="AR36" s="24"/>
      <c r="AS36" s="13"/>
      <c r="AT36" s="15"/>
      <c r="AU36" s="15"/>
      <c r="AV36" s="15"/>
      <c r="AW36" s="15"/>
      <c r="AX36" s="15"/>
      <c r="AY36" s="15"/>
      <c r="AZ36" s="15"/>
      <c r="BA36" s="15"/>
      <c r="BB36" s="15"/>
      <c r="BC36" s="15"/>
      <c r="BD36" s="15"/>
    </row>
    <row r="37" spans="1:56" ht="38.25" x14ac:dyDescent="0.25">
      <c r="A37" s="117">
        <f t="shared" si="2"/>
        <v>18</v>
      </c>
      <c r="B37" s="111" t="s">
        <v>584</v>
      </c>
      <c r="C37" s="14" t="s">
        <v>583</v>
      </c>
      <c r="D37" s="13" t="s">
        <v>270</v>
      </c>
      <c r="E37" s="13" t="s">
        <v>49</v>
      </c>
      <c r="F37" s="13" t="s">
        <v>582</v>
      </c>
      <c r="G37" s="1" t="s">
        <v>581</v>
      </c>
      <c r="H37" s="14" t="s">
        <v>64</v>
      </c>
      <c r="I37" s="15" t="s">
        <v>163</v>
      </c>
      <c r="J37" s="15" t="s">
        <v>162</v>
      </c>
      <c r="K37" s="2">
        <v>42859</v>
      </c>
      <c r="L37" s="16">
        <v>47605</v>
      </c>
      <c r="M37" s="1" t="s">
        <v>580</v>
      </c>
      <c r="N37" s="2">
        <v>42859</v>
      </c>
      <c r="O37" s="2">
        <v>43099</v>
      </c>
      <c r="P37" s="13" t="s">
        <v>43</v>
      </c>
      <c r="Q37" s="3" t="s">
        <v>40</v>
      </c>
      <c r="R37" s="10">
        <v>0</v>
      </c>
      <c r="S37" s="10">
        <v>0</v>
      </c>
      <c r="T37" s="13" t="s">
        <v>42</v>
      </c>
      <c r="U37" s="13" t="s">
        <v>40</v>
      </c>
      <c r="V37" s="13" t="s">
        <v>40</v>
      </c>
      <c r="W37" s="13" t="s">
        <v>40</v>
      </c>
      <c r="X37" s="13" t="s">
        <v>40</v>
      </c>
      <c r="Y37" s="2" t="s">
        <v>40</v>
      </c>
      <c r="Z37" s="2" t="s">
        <v>40</v>
      </c>
      <c r="AA37" s="18">
        <v>0</v>
      </c>
      <c r="AB37" s="18">
        <v>0</v>
      </c>
      <c r="AC37" s="10">
        <v>0</v>
      </c>
      <c r="AD37" s="10">
        <v>0</v>
      </c>
      <c r="AE37" s="19">
        <f t="shared" si="0"/>
        <v>47605</v>
      </c>
      <c r="AF37" s="10">
        <v>0</v>
      </c>
      <c r="AG37" s="10">
        <f>1155+945+1595</f>
        <v>3695</v>
      </c>
      <c r="AH37" s="20">
        <f t="shared" si="1"/>
        <v>3695</v>
      </c>
      <c r="AI37" s="4" t="s">
        <v>579</v>
      </c>
      <c r="AJ37" s="4" t="s">
        <v>578</v>
      </c>
      <c r="AK37" s="21" t="s">
        <v>577</v>
      </c>
      <c r="AL37" s="1" t="s">
        <v>576</v>
      </c>
      <c r="AM37" s="21"/>
      <c r="AN37" s="22"/>
      <c r="AO37" s="23"/>
      <c r="AP37" s="24"/>
      <c r="AQ37" s="21"/>
      <c r="AR37" s="24"/>
      <c r="AS37" s="13"/>
      <c r="AT37" s="15"/>
      <c r="AU37" s="15"/>
      <c r="AV37" s="15"/>
      <c r="AW37" s="15"/>
      <c r="AX37" s="15"/>
      <c r="AY37" s="15"/>
      <c r="AZ37" s="15"/>
      <c r="BA37" s="15"/>
      <c r="BB37" s="15"/>
      <c r="BC37" s="15"/>
      <c r="BD37" s="15"/>
    </row>
    <row r="38" spans="1:56" ht="89.25" x14ac:dyDescent="0.25">
      <c r="A38" s="117">
        <f t="shared" si="2"/>
        <v>19</v>
      </c>
      <c r="B38" s="111" t="s">
        <v>575</v>
      </c>
      <c r="C38" s="14" t="s">
        <v>574</v>
      </c>
      <c r="D38" s="13" t="s">
        <v>270</v>
      </c>
      <c r="E38" s="13" t="s">
        <v>49</v>
      </c>
      <c r="F38" s="13" t="s">
        <v>573</v>
      </c>
      <c r="G38" s="1" t="s">
        <v>572</v>
      </c>
      <c r="H38" s="14" t="s">
        <v>56</v>
      </c>
      <c r="I38" s="15" t="s">
        <v>534</v>
      </c>
      <c r="J38" s="15" t="s">
        <v>571</v>
      </c>
      <c r="K38" s="2">
        <v>42500</v>
      </c>
      <c r="L38" s="16">
        <v>72240</v>
      </c>
      <c r="M38" s="1" t="s">
        <v>570</v>
      </c>
      <c r="N38" s="2">
        <v>42500</v>
      </c>
      <c r="O38" s="2">
        <v>43099</v>
      </c>
      <c r="P38" s="13" t="s">
        <v>43</v>
      </c>
      <c r="Q38" s="3" t="s">
        <v>40</v>
      </c>
      <c r="R38" s="10">
        <v>0</v>
      </c>
      <c r="S38" s="10">
        <v>0</v>
      </c>
      <c r="T38" s="13" t="s">
        <v>569</v>
      </c>
      <c r="U38" s="13" t="s">
        <v>40</v>
      </c>
      <c r="V38" s="13" t="s">
        <v>40</v>
      </c>
      <c r="W38" s="13" t="s">
        <v>40</v>
      </c>
      <c r="X38" s="13" t="s">
        <v>40</v>
      </c>
      <c r="Y38" s="2" t="s">
        <v>40</v>
      </c>
      <c r="Z38" s="2" t="s">
        <v>40</v>
      </c>
      <c r="AA38" s="18">
        <v>0</v>
      </c>
      <c r="AB38" s="18">
        <v>0</v>
      </c>
      <c r="AC38" s="10">
        <v>0</v>
      </c>
      <c r="AD38" s="10">
        <v>0</v>
      </c>
      <c r="AE38" s="19">
        <f t="shared" si="0"/>
        <v>72240</v>
      </c>
      <c r="AF38" s="10">
        <v>0</v>
      </c>
      <c r="AG38" s="10">
        <v>0</v>
      </c>
      <c r="AH38" s="20">
        <f t="shared" si="1"/>
        <v>0</v>
      </c>
      <c r="AI38" s="4" t="s">
        <v>47</v>
      </c>
      <c r="AJ38" s="4" t="s">
        <v>568</v>
      </c>
      <c r="AK38" s="21" t="s">
        <v>409</v>
      </c>
      <c r="AL38" s="4" t="s">
        <v>568</v>
      </c>
      <c r="AM38" s="21"/>
      <c r="AN38" s="22"/>
      <c r="AO38" s="23"/>
      <c r="AP38" s="24"/>
      <c r="AQ38" s="21"/>
      <c r="AR38" s="24"/>
      <c r="AS38" s="13"/>
      <c r="AT38" s="15"/>
      <c r="AU38" s="15"/>
      <c r="AV38" s="15"/>
      <c r="AW38" s="15"/>
      <c r="AX38" s="15"/>
      <c r="AY38" s="15"/>
      <c r="AZ38" s="15"/>
      <c r="BA38" s="15"/>
      <c r="BB38" s="15"/>
      <c r="BC38" s="15"/>
      <c r="BD38" s="15"/>
    </row>
    <row r="39" spans="1:56" ht="51" x14ac:dyDescent="0.25">
      <c r="A39" s="117">
        <f t="shared" si="2"/>
        <v>20</v>
      </c>
      <c r="B39" s="111" t="s">
        <v>567</v>
      </c>
      <c r="C39" s="14" t="s">
        <v>566</v>
      </c>
      <c r="D39" s="13" t="s">
        <v>186</v>
      </c>
      <c r="E39" s="13" t="s">
        <v>49</v>
      </c>
      <c r="F39" s="13" t="s">
        <v>565</v>
      </c>
      <c r="G39" s="1" t="s">
        <v>564</v>
      </c>
      <c r="H39" s="14" t="s">
        <v>47</v>
      </c>
      <c r="I39" s="13" t="s">
        <v>563</v>
      </c>
      <c r="J39" s="13" t="s">
        <v>562</v>
      </c>
      <c r="K39" s="2">
        <v>42886</v>
      </c>
      <c r="L39" s="16">
        <v>520000</v>
      </c>
      <c r="M39" s="1" t="s">
        <v>561</v>
      </c>
      <c r="N39" s="2">
        <v>42886</v>
      </c>
      <c r="O39" s="2">
        <v>43099</v>
      </c>
      <c r="P39" s="13" t="s">
        <v>43</v>
      </c>
      <c r="Q39" s="3" t="s">
        <v>40</v>
      </c>
      <c r="R39" s="10">
        <v>0</v>
      </c>
      <c r="S39" s="10">
        <v>0</v>
      </c>
      <c r="T39" s="13" t="s">
        <v>59</v>
      </c>
      <c r="U39" s="13" t="s">
        <v>40</v>
      </c>
      <c r="V39" s="13" t="s">
        <v>40</v>
      </c>
      <c r="W39" s="13" t="s">
        <v>40</v>
      </c>
      <c r="X39" s="13" t="s">
        <v>40</v>
      </c>
      <c r="Y39" s="2" t="s">
        <v>40</v>
      </c>
      <c r="Z39" s="2" t="s">
        <v>40</v>
      </c>
      <c r="AA39" s="18">
        <v>0</v>
      </c>
      <c r="AB39" s="18">
        <v>0</v>
      </c>
      <c r="AC39" s="10">
        <v>0</v>
      </c>
      <c r="AD39" s="10">
        <v>0</v>
      </c>
      <c r="AE39" s="19">
        <f t="shared" si="0"/>
        <v>520000</v>
      </c>
      <c r="AF39" s="10">
        <v>0</v>
      </c>
      <c r="AG39" s="10">
        <v>0</v>
      </c>
      <c r="AH39" s="20">
        <f t="shared" si="1"/>
        <v>0</v>
      </c>
      <c r="AI39" s="4" t="s">
        <v>560</v>
      </c>
      <c r="AJ39" s="4" t="s">
        <v>558</v>
      </c>
      <c r="AK39" s="21" t="s">
        <v>559</v>
      </c>
      <c r="AL39" s="4" t="s">
        <v>558</v>
      </c>
      <c r="AM39" s="21"/>
      <c r="AN39" s="22"/>
      <c r="AO39" s="23"/>
      <c r="AP39" s="24"/>
      <c r="AQ39" s="21"/>
      <c r="AR39" s="24"/>
      <c r="AS39" s="13"/>
      <c r="AT39" s="15"/>
      <c r="AU39" s="15"/>
      <c r="AV39" s="15"/>
      <c r="AW39" s="15"/>
      <c r="AX39" s="15"/>
      <c r="AY39" s="15"/>
      <c r="AZ39" s="15"/>
      <c r="BA39" s="15"/>
      <c r="BB39" s="15"/>
      <c r="BC39" s="15"/>
      <c r="BD39" s="15"/>
    </row>
    <row r="40" spans="1:56" ht="51" x14ac:dyDescent="0.25">
      <c r="A40" s="117">
        <f t="shared" si="2"/>
        <v>21</v>
      </c>
      <c r="B40" s="111" t="s">
        <v>557</v>
      </c>
      <c r="C40" s="14" t="s">
        <v>556</v>
      </c>
      <c r="D40" s="13" t="s">
        <v>186</v>
      </c>
      <c r="E40" s="13" t="s">
        <v>49</v>
      </c>
      <c r="F40" s="13" t="s">
        <v>555</v>
      </c>
      <c r="G40" s="1" t="s">
        <v>554</v>
      </c>
      <c r="H40" s="14" t="s">
        <v>553</v>
      </c>
      <c r="I40" s="13" t="s">
        <v>552</v>
      </c>
      <c r="J40" s="15" t="s">
        <v>490</v>
      </c>
      <c r="K40" s="2">
        <v>42881</v>
      </c>
      <c r="L40" s="16">
        <v>35050</v>
      </c>
      <c r="M40" s="1" t="s">
        <v>551</v>
      </c>
      <c r="N40" s="2">
        <v>42881</v>
      </c>
      <c r="O40" s="2">
        <v>43099</v>
      </c>
      <c r="P40" s="13" t="s">
        <v>43</v>
      </c>
      <c r="Q40" s="3" t="s">
        <v>40</v>
      </c>
      <c r="R40" s="10">
        <v>0</v>
      </c>
      <c r="S40" s="10">
        <v>0</v>
      </c>
      <c r="T40" s="13" t="s">
        <v>550</v>
      </c>
      <c r="U40" s="13" t="s">
        <v>40</v>
      </c>
      <c r="V40" s="13" t="s">
        <v>40</v>
      </c>
      <c r="W40" s="13" t="s">
        <v>40</v>
      </c>
      <c r="X40" s="13" t="s">
        <v>40</v>
      </c>
      <c r="Y40" s="2" t="s">
        <v>40</v>
      </c>
      <c r="Z40" s="2" t="s">
        <v>40</v>
      </c>
      <c r="AA40" s="18">
        <v>0</v>
      </c>
      <c r="AB40" s="18">
        <v>0</v>
      </c>
      <c r="AC40" s="10">
        <v>0</v>
      </c>
      <c r="AD40" s="10">
        <v>0</v>
      </c>
      <c r="AE40" s="19">
        <f t="shared" si="0"/>
        <v>35050</v>
      </c>
      <c r="AF40" s="10">
        <v>0</v>
      </c>
      <c r="AG40" s="10">
        <v>0</v>
      </c>
      <c r="AH40" s="20">
        <f t="shared" si="1"/>
        <v>0</v>
      </c>
      <c r="AI40" s="14" t="s">
        <v>40</v>
      </c>
      <c r="AJ40" s="14" t="s">
        <v>40</v>
      </c>
      <c r="AK40" s="14" t="s">
        <v>40</v>
      </c>
      <c r="AL40" s="14" t="s">
        <v>40</v>
      </c>
      <c r="AM40" s="21"/>
      <c r="AN40" s="22"/>
      <c r="AO40" s="23"/>
      <c r="AP40" s="24"/>
      <c r="AQ40" s="21"/>
      <c r="AR40" s="24"/>
      <c r="AS40" s="13"/>
      <c r="AT40" s="15"/>
      <c r="AU40" s="15"/>
      <c r="AV40" s="15"/>
      <c r="AW40" s="15"/>
      <c r="AX40" s="15"/>
      <c r="AY40" s="15"/>
      <c r="AZ40" s="15"/>
      <c r="BA40" s="15"/>
      <c r="BB40" s="15"/>
      <c r="BC40" s="15"/>
      <c r="BD40" s="15"/>
    </row>
    <row r="41" spans="1:56" ht="25.5" x14ac:dyDescent="0.25">
      <c r="A41" s="117">
        <f t="shared" si="2"/>
        <v>22</v>
      </c>
      <c r="B41" s="111" t="s">
        <v>549</v>
      </c>
      <c r="C41" s="14" t="s">
        <v>548</v>
      </c>
      <c r="D41" s="13" t="s">
        <v>270</v>
      </c>
      <c r="E41" s="13" t="s">
        <v>49</v>
      </c>
      <c r="F41" s="13" t="s">
        <v>547</v>
      </c>
      <c r="G41" s="1" t="s">
        <v>546</v>
      </c>
      <c r="H41" s="14" t="s">
        <v>545</v>
      </c>
      <c r="I41" s="15" t="s">
        <v>765</v>
      </c>
      <c r="J41" s="15" t="s">
        <v>544</v>
      </c>
      <c r="K41" s="2">
        <v>42893</v>
      </c>
      <c r="L41" s="16">
        <v>107170</v>
      </c>
      <c r="M41" s="1" t="s">
        <v>543</v>
      </c>
      <c r="N41" s="2">
        <v>42893</v>
      </c>
      <c r="O41" s="2">
        <v>43099</v>
      </c>
      <c r="P41" s="13" t="s">
        <v>43</v>
      </c>
      <c r="Q41" s="3" t="s">
        <v>40</v>
      </c>
      <c r="R41" s="10">
        <v>0</v>
      </c>
      <c r="S41" s="10">
        <v>0</v>
      </c>
      <c r="T41" s="13" t="s">
        <v>434</v>
      </c>
      <c r="U41" s="13" t="s">
        <v>40</v>
      </c>
      <c r="V41" s="13" t="s">
        <v>40</v>
      </c>
      <c r="W41" s="13" t="s">
        <v>40</v>
      </c>
      <c r="X41" s="13" t="s">
        <v>40</v>
      </c>
      <c r="Y41" s="2" t="s">
        <v>40</v>
      </c>
      <c r="Z41" s="2" t="s">
        <v>40</v>
      </c>
      <c r="AA41" s="18">
        <v>0</v>
      </c>
      <c r="AB41" s="18">
        <v>0</v>
      </c>
      <c r="AC41" s="10">
        <v>0</v>
      </c>
      <c r="AD41" s="10">
        <v>0</v>
      </c>
      <c r="AE41" s="19">
        <f t="shared" si="0"/>
        <v>107170</v>
      </c>
      <c r="AF41" s="10">
        <v>0</v>
      </c>
      <c r="AG41" s="10">
        <v>0</v>
      </c>
      <c r="AH41" s="20">
        <f t="shared" si="1"/>
        <v>0</v>
      </c>
      <c r="AI41" s="4" t="s">
        <v>87</v>
      </c>
      <c r="AJ41" s="4" t="s">
        <v>541</v>
      </c>
      <c r="AK41" s="21" t="s">
        <v>542</v>
      </c>
      <c r="AL41" s="4" t="s">
        <v>541</v>
      </c>
      <c r="AM41" s="21"/>
      <c r="AN41" s="22"/>
      <c r="AO41" s="23"/>
      <c r="AP41" s="24"/>
      <c r="AQ41" s="21"/>
      <c r="AR41" s="24"/>
      <c r="AS41" s="13"/>
      <c r="AT41" s="15"/>
      <c r="AU41" s="15"/>
      <c r="AV41" s="15"/>
      <c r="AW41" s="15"/>
      <c r="AX41" s="15"/>
      <c r="AY41" s="15"/>
      <c r="AZ41" s="15"/>
      <c r="BA41" s="15"/>
      <c r="BB41" s="15"/>
      <c r="BC41" s="15"/>
      <c r="BD41" s="15"/>
    </row>
    <row r="42" spans="1:56" ht="38.25" x14ac:dyDescent="0.25">
      <c r="A42" s="117">
        <f t="shared" si="2"/>
        <v>23</v>
      </c>
      <c r="B42" s="111" t="s">
        <v>540</v>
      </c>
      <c r="C42" s="14" t="s">
        <v>539</v>
      </c>
      <c r="D42" s="13" t="s">
        <v>538</v>
      </c>
      <c r="E42" s="13" t="s">
        <v>49</v>
      </c>
      <c r="F42" s="13" t="s">
        <v>537</v>
      </c>
      <c r="G42" s="1" t="s">
        <v>536</v>
      </c>
      <c r="H42" s="14" t="s">
        <v>535</v>
      </c>
      <c r="I42" s="15" t="s">
        <v>534</v>
      </c>
      <c r="J42" s="15" t="s">
        <v>533</v>
      </c>
      <c r="K42" s="2">
        <v>42900</v>
      </c>
      <c r="L42" s="16">
        <v>158764.91</v>
      </c>
      <c r="M42" s="1"/>
      <c r="N42" s="2">
        <v>42900</v>
      </c>
      <c r="O42" s="2">
        <v>43099</v>
      </c>
      <c r="P42" s="13" t="s">
        <v>43</v>
      </c>
      <c r="Q42" s="3" t="s">
        <v>40</v>
      </c>
      <c r="R42" s="10">
        <v>0</v>
      </c>
      <c r="S42" s="10">
        <v>0</v>
      </c>
      <c r="T42" s="13" t="s">
        <v>59</v>
      </c>
      <c r="U42" s="13" t="s">
        <v>40</v>
      </c>
      <c r="V42" s="13" t="s">
        <v>40</v>
      </c>
      <c r="W42" s="13" t="s">
        <v>40</v>
      </c>
      <c r="X42" s="13" t="s">
        <v>40</v>
      </c>
      <c r="Y42" s="2" t="s">
        <v>40</v>
      </c>
      <c r="Z42" s="2" t="s">
        <v>40</v>
      </c>
      <c r="AA42" s="18">
        <v>0</v>
      </c>
      <c r="AB42" s="18">
        <v>0</v>
      </c>
      <c r="AC42" s="10">
        <v>0</v>
      </c>
      <c r="AD42" s="10">
        <v>0</v>
      </c>
      <c r="AE42" s="19">
        <f t="shared" si="0"/>
        <v>158764.91</v>
      </c>
      <c r="AF42" s="10">
        <v>0</v>
      </c>
      <c r="AG42" s="10">
        <v>0</v>
      </c>
      <c r="AH42" s="20">
        <f t="shared" si="1"/>
        <v>0</v>
      </c>
      <c r="AI42" s="14" t="s">
        <v>40</v>
      </c>
      <c r="AJ42" s="14" t="s">
        <v>40</v>
      </c>
      <c r="AK42" s="14" t="s">
        <v>40</v>
      </c>
      <c r="AL42" s="14" t="s">
        <v>40</v>
      </c>
      <c r="AM42" s="21"/>
      <c r="AN42" s="22"/>
      <c r="AO42" s="23"/>
      <c r="AP42" s="24"/>
      <c r="AQ42" s="21"/>
      <c r="AR42" s="24"/>
      <c r="AS42" s="13"/>
      <c r="AT42" s="15"/>
      <c r="AU42" s="15"/>
      <c r="AV42" s="15"/>
      <c r="AW42" s="15"/>
      <c r="AX42" s="15"/>
      <c r="AY42" s="15"/>
      <c r="AZ42" s="15"/>
      <c r="BA42" s="15"/>
      <c r="BB42" s="15"/>
      <c r="BC42" s="15"/>
      <c r="BD42" s="15"/>
    </row>
    <row r="43" spans="1:56" ht="25.5" x14ac:dyDescent="0.25">
      <c r="A43" s="117">
        <f t="shared" si="2"/>
        <v>24</v>
      </c>
      <c r="B43" s="111" t="s">
        <v>516</v>
      </c>
      <c r="C43" s="14" t="s">
        <v>515</v>
      </c>
      <c r="D43" s="13" t="s">
        <v>532</v>
      </c>
      <c r="E43" s="13" t="s">
        <v>49</v>
      </c>
      <c r="F43" s="13" t="s">
        <v>531</v>
      </c>
      <c r="G43" s="1" t="s">
        <v>513</v>
      </c>
      <c r="H43" s="14" t="s">
        <v>530</v>
      </c>
      <c r="I43" s="13" t="s">
        <v>529</v>
      </c>
      <c r="J43" s="15" t="s">
        <v>528</v>
      </c>
      <c r="K43" s="2">
        <v>42900</v>
      </c>
      <c r="L43" s="16">
        <v>8900</v>
      </c>
      <c r="M43" s="1" t="s">
        <v>527</v>
      </c>
      <c r="N43" s="2">
        <v>42900</v>
      </c>
      <c r="O43" s="2">
        <v>43099</v>
      </c>
      <c r="P43" s="13" t="s">
        <v>43</v>
      </c>
      <c r="Q43" s="3" t="s">
        <v>40</v>
      </c>
      <c r="R43" s="10">
        <v>0</v>
      </c>
      <c r="S43" s="10">
        <v>0</v>
      </c>
      <c r="T43" s="13" t="s">
        <v>434</v>
      </c>
      <c r="U43" s="13" t="s">
        <v>40</v>
      </c>
      <c r="V43" s="13" t="s">
        <v>40</v>
      </c>
      <c r="W43" s="13" t="s">
        <v>40</v>
      </c>
      <c r="X43" s="13" t="s">
        <v>40</v>
      </c>
      <c r="Y43" s="2" t="s">
        <v>40</v>
      </c>
      <c r="Z43" s="2" t="s">
        <v>40</v>
      </c>
      <c r="AA43" s="18">
        <v>0</v>
      </c>
      <c r="AB43" s="18">
        <v>0</v>
      </c>
      <c r="AC43" s="10">
        <v>0</v>
      </c>
      <c r="AD43" s="10">
        <v>0</v>
      </c>
      <c r="AE43" s="19">
        <f t="shared" si="0"/>
        <v>8900</v>
      </c>
      <c r="AF43" s="10">
        <v>0</v>
      </c>
      <c r="AG43" s="10">
        <v>0</v>
      </c>
      <c r="AH43" s="20">
        <f t="shared" si="1"/>
        <v>0</v>
      </c>
      <c r="AI43" s="4" t="s">
        <v>102</v>
      </c>
      <c r="AJ43" s="14" t="s">
        <v>40</v>
      </c>
      <c r="AK43" s="21" t="s">
        <v>509</v>
      </c>
      <c r="AL43" s="14" t="s">
        <v>40</v>
      </c>
      <c r="AM43" s="21"/>
      <c r="AN43" s="22"/>
      <c r="AO43" s="23"/>
      <c r="AP43" s="24"/>
      <c r="AQ43" s="21"/>
      <c r="AR43" s="24"/>
      <c r="AS43" s="13"/>
      <c r="AT43" s="15"/>
      <c r="AU43" s="15"/>
      <c r="AV43" s="15"/>
      <c r="AW43" s="15"/>
      <c r="AX43" s="15"/>
      <c r="AY43" s="15"/>
      <c r="AZ43" s="15"/>
      <c r="BA43" s="15"/>
      <c r="BB43" s="15"/>
      <c r="BC43" s="15"/>
      <c r="BD43" s="15"/>
    </row>
    <row r="44" spans="1:56" ht="63.75" x14ac:dyDescent="0.25">
      <c r="A44" s="117">
        <f t="shared" si="2"/>
        <v>25</v>
      </c>
      <c r="B44" s="111" t="s">
        <v>516</v>
      </c>
      <c r="C44" s="14" t="s">
        <v>515</v>
      </c>
      <c r="D44" s="13" t="s">
        <v>421</v>
      </c>
      <c r="E44" s="13" t="s">
        <v>49</v>
      </c>
      <c r="F44" s="13" t="s">
        <v>526</v>
      </c>
      <c r="G44" s="1" t="s">
        <v>513</v>
      </c>
      <c r="H44" s="14" t="s">
        <v>525</v>
      </c>
      <c r="I44" s="15" t="s">
        <v>524</v>
      </c>
      <c r="J44" s="15" t="s">
        <v>523</v>
      </c>
      <c r="K44" s="2">
        <v>42900</v>
      </c>
      <c r="L44" s="16">
        <v>94881</v>
      </c>
      <c r="M44" s="1" t="s">
        <v>522</v>
      </c>
      <c r="N44" s="2">
        <v>42900</v>
      </c>
      <c r="O44" s="2">
        <v>43099</v>
      </c>
      <c r="P44" s="13" t="s">
        <v>43</v>
      </c>
      <c r="Q44" s="3" t="s">
        <v>40</v>
      </c>
      <c r="R44" s="10">
        <v>0</v>
      </c>
      <c r="S44" s="10">
        <v>0</v>
      </c>
      <c r="T44" s="13" t="s">
        <v>434</v>
      </c>
      <c r="U44" s="13" t="s">
        <v>40</v>
      </c>
      <c r="V44" s="13" t="s">
        <v>40</v>
      </c>
      <c r="W44" s="13" t="s">
        <v>40</v>
      </c>
      <c r="X44" s="13" t="s">
        <v>40</v>
      </c>
      <c r="Y44" s="2" t="s">
        <v>40</v>
      </c>
      <c r="Z44" s="2" t="s">
        <v>40</v>
      </c>
      <c r="AA44" s="18">
        <v>0</v>
      </c>
      <c r="AB44" s="18">
        <v>0</v>
      </c>
      <c r="AC44" s="10">
        <v>0</v>
      </c>
      <c r="AD44" s="10">
        <v>0</v>
      </c>
      <c r="AE44" s="19">
        <f t="shared" si="0"/>
        <v>94881</v>
      </c>
      <c r="AF44" s="10">
        <v>0</v>
      </c>
      <c r="AG44" s="10">
        <v>0</v>
      </c>
      <c r="AH44" s="20">
        <f t="shared" si="1"/>
        <v>0</v>
      </c>
      <c r="AI44" s="4" t="s">
        <v>96</v>
      </c>
      <c r="AJ44" s="14" t="s">
        <v>40</v>
      </c>
      <c r="AK44" s="21" t="s">
        <v>509</v>
      </c>
      <c r="AL44" s="14" t="s">
        <v>40</v>
      </c>
      <c r="AM44" s="21"/>
      <c r="AN44" s="22"/>
      <c r="AO44" s="23"/>
      <c r="AP44" s="24"/>
      <c r="AQ44" s="21"/>
      <c r="AR44" s="24"/>
      <c r="AS44" s="13"/>
      <c r="AT44" s="15"/>
      <c r="AU44" s="15"/>
      <c r="AV44" s="15"/>
      <c r="AW44" s="15"/>
      <c r="AX44" s="15"/>
      <c r="AY44" s="15"/>
      <c r="AZ44" s="15"/>
      <c r="BA44" s="15"/>
      <c r="BB44" s="15"/>
      <c r="BC44" s="15"/>
      <c r="BD44" s="15"/>
    </row>
    <row r="45" spans="1:56" ht="25.5" x14ac:dyDescent="0.25">
      <c r="A45" s="117">
        <f t="shared" si="2"/>
        <v>26</v>
      </c>
      <c r="B45" s="111" t="s">
        <v>516</v>
      </c>
      <c r="C45" s="14" t="s">
        <v>515</v>
      </c>
      <c r="D45" s="13" t="s">
        <v>421</v>
      </c>
      <c r="E45" s="13" t="s">
        <v>49</v>
      </c>
      <c r="F45" s="13" t="s">
        <v>521</v>
      </c>
      <c r="G45" s="1" t="s">
        <v>513</v>
      </c>
      <c r="H45" s="14" t="s">
        <v>520</v>
      </c>
      <c r="I45" s="15" t="s">
        <v>519</v>
      </c>
      <c r="J45" s="15" t="s">
        <v>518</v>
      </c>
      <c r="K45" s="2">
        <v>42900</v>
      </c>
      <c r="L45" s="16">
        <v>790.88</v>
      </c>
      <c r="M45" s="1" t="s">
        <v>517</v>
      </c>
      <c r="N45" s="2">
        <v>42900</v>
      </c>
      <c r="O45" s="2">
        <v>43099</v>
      </c>
      <c r="P45" s="13" t="s">
        <v>43</v>
      </c>
      <c r="Q45" s="3" t="s">
        <v>40</v>
      </c>
      <c r="R45" s="10">
        <v>0</v>
      </c>
      <c r="S45" s="10">
        <v>0</v>
      </c>
      <c r="T45" s="13" t="s">
        <v>434</v>
      </c>
      <c r="U45" s="13" t="s">
        <v>40</v>
      </c>
      <c r="V45" s="13" t="s">
        <v>40</v>
      </c>
      <c r="W45" s="13" t="s">
        <v>40</v>
      </c>
      <c r="X45" s="13" t="s">
        <v>40</v>
      </c>
      <c r="Y45" s="2" t="s">
        <v>40</v>
      </c>
      <c r="Z45" s="2" t="s">
        <v>40</v>
      </c>
      <c r="AA45" s="18">
        <v>0</v>
      </c>
      <c r="AB45" s="18">
        <v>0</v>
      </c>
      <c r="AC45" s="10">
        <v>0</v>
      </c>
      <c r="AD45" s="10">
        <v>0</v>
      </c>
      <c r="AE45" s="19">
        <f t="shared" si="0"/>
        <v>790.88</v>
      </c>
      <c r="AF45" s="10">
        <v>0</v>
      </c>
      <c r="AG45" s="10">
        <v>0</v>
      </c>
      <c r="AH45" s="20">
        <f t="shared" si="1"/>
        <v>0</v>
      </c>
      <c r="AI45" s="4" t="s">
        <v>87</v>
      </c>
      <c r="AJ45" s="14" t="s">
        <v>40</v>
      </c>
      <c r="AK45" s="21" t="s">
        <v>509</v>
      </c>
      <c r="AL45" s="14" t="s">
        <v>40</v>
      </c>
      <c r="AM45" s="21"/>
      <c r="AN45" s="22"/>
      <c r="AO45" s="23"/>
      <c r="AP45" s="24"/>
      <c r="AQ45" s="21"/>
      <c r="AR45" s="24"/>
      <c r="AS45" s="13"/>
      <c r="AT45" s="15"/>
      <c r="AU45" s="15"/>
      <c r="AV45" s="15"/>
      <c r="AW45" s="15"/>
      <c r="AX45" s="15"/>
      <c r="AY45" s="15"/>
      <c r="AZ45" s="15"/>
      <c r="BA45" s="15"/>
      <c r="BB45" s="15"/>
      <c r="BC45" s="15"/>
      <c r="BD45" s="15"/>
    </row>
    <row r="46" spans="1:56" ht="25.5" x14ac:dyDescent="0.25">
      <c r="A46" s="117">
        <f t="shared" si="2"/>
        <v>27</v>
      </c>
      <c r="B46" s="111" t="s">
        <v>516</v>
      </c>
      <c r="C46" s="14" t="s">
        <v>515</v>
      </c>
      <c r="D46" s="13" t="s">
        <v>421</v>
      </c>
      <c r="E46" s="13" t="s">
        <v>49</v>
      </c>
      <c r="F46" s="13" t="s">
        <v>514</v>
      </c>
      <c r="G46" s="1" t="s">
        <v>513</v>
      </c>
      <c r="H46" s="14" t="s">
        <v>425</v>
      </c>
      <c r="I46" s="15" t="s">
        <v>512</v>
      </c>
      <c r="J46" s="15" t="s">
        <v>511</v>
      </c>
      <c r="K46" s="2">
        <v>42900</v>
      </c>
      <c r="L46" s="16">
        <v>21511</v>
      </c>
      <c r="M46" s="1" t="s">
        <v>510</v>
      </c>
      <c r="N46" s="2">
        <v>42900</v>
      </c>
      <c r="O46" s="2">
        <v>43099</v>
      </c>
      <c r="P46" s="13" t="s">
        <v>43</v>
      </c>
      <c r="Q46" s="3" t="s">
        <v>40</v>
      </c>
      <c r="R46" s="10">
        <v>0</v>
      </c>
      <c r="S46" s="10">
        <v>0</v>
      </c>
      <c r="T46" s="13" t="s">
        <v>434</v>
      </c>
      <c r="U46" s="13" t="s">
        <v>40</v>
      </c>
      <c r="V46" s="13" t="s">
        <v>40</v>
      </c>
      <c r="W46" s="13" t="s">
        <v>40</v>
      </c>
      <c r="X46" s="13" t="s">
        <v>40</v>
      </c>
      <c r="Y46" s="2" t="s">
        <v>40</v>
      </c>
      <c r="Z46" s="2" t="s">
        <v>40</v>
      </c>
      <c r="AA46" s="18">
        <v>0</v>
      </c>
      <c r="AB46" s="18">
        <v>0</v>
      </c>
      <c r="AC46" s="10">
        <v>0</v>
      </c>
      <c r="AD46" s="10">
        <v>0</v>
      </c>
      <c r="AE46" s="19">
        <f t="shared" si="0"/>
        <v>21511</v>
      </c>
      <c r="AF46" s="10">
        <v>0</v>
      </c>
      <c r="AG46" s="10">
        <v>0</v>
      </c>
      <c r="AH46" s="20">
        <f t="shared" si="1"/>
        <v>0</v>
      </c>
      <c r="AI46" s="4" t="s">
        <v>126</v>
      </c>
      <c r="AJ46" s="14" t="s">
        <v>40</v>
      </c>
      <c r="AK46" s="21" t="s">
        <v>509</v>
      </c>
      <c r="AL46" s="14" t="s">
        <v>40</v>
      </c>
      <c r="AM46" s="21"/>
      <c r="AN46" s="22"/>
      <c r="AO46" s="23"/>
      <c r="AP46" s="24"/>
      <c r="AQ46" s="21"/>
      <c r="AR46" s="24"/>
      <c r="AS46" s="13"/>
      <c r="AT46" s="15"/>
      <c r="AU46" s="15"/>
      <c r="AV46" s="15"/>
      <c r="AW46" s="15"/>
      <c r="AX46" s="15"/>
      <c r="AY46" s="15"/>
      <c r="AZ46" s="15"/>
      <c r="BA46" s="15"/>
      <c r="BB46" s="15"/>
      <c r="BC46" s="15"/>
      <c r="BD46" s="15"/>
    </row>
    <row r="47" spans="1:56" ht="51" x14ac:dyDescent="0.25">
      <c r="A47" s="117">
        <f t="shared" si="2"/>
        <v>28</v>
      </c>
      <c r="B47" s="111" t="s">
        <v>508</v>
      </c>
      <c r="C47" s="14" t="s">
        <v>102</v>
      </c>
      <c r="D47" s="13" t="s">
        <v>270</v>
      </c>
      <c r="E47" s="13" t="s">
        <v>49</v>
      </c>
      <c r="F47" s="13" t="s">
        <v>507</v>
      </c>
      <c r="G47" s="1" t="s">
        <v>506</v>
      </c>
      <c r="H47" s="14" t="s">
        <v>505</v>
      </c>
      <c r="I47" s="15" t="s">
        <v>504</v>
      </c>
      <c r="J47" s="15" t="s">
        <v>325</v>
      </c>
      <c r="K47" s="2">
        <v>42894</v>
      </c>
      <c r="L47" s="16">
        <v>462240</v>
      </c>
      <c r="M47" s="1" t="s">
        <v>503</v>
      </c>
      <c r="N47" s="2">
        <v>42894</v>
      </c>
      <c r="O47" s="2">
        <v>43099</v>
      </c>
      <c r="P47" s="13" t="s">
        <v>43</v>
      </c>
      <c r="Q47" s="3" t="s">
        <v>40</v>
      </c>
      <c r="R47" s="10">
        <v>0</v>
      </c>
      <c r="S47" s="10">
        <v>0</v>
      </c>
      <c r="T47" s="13" t="s">
        <v>42</v>
      </c>
      <c r="U47" s="13" t="s">
        <v>502</v>
      </c>
      <c r="V47" s="2">
        <v>42907</v>
      </c>
      <c r="W47" s="13" t="s">
        <v>501</v>
      </c>
      <c r="X47" s="13" t="s">
        <v>500</v>
      </c>
      <c r="Y47" s="2">
        <v>42907</v>
      </c>
      <c r="Z47" s="2">
        <v>43099</v>
      </c>
      <c r="AA47" s="18">
        <v>0</v>
      </c>
      <c r="AB47" s="32">
        <v>0.39979229999999999</v>
      </c>
      <c r="AC47" s="10">
        <v>0</v>
      </c>
      <c r="AD47" s="10">
        <v>184800</v>
      </c>
      <c r="AE47" s="19">
        <f t="shared" si="0"/>
        <v>277440</v>
      </c>
      <c r="AF47" s="10">
        <v>0</v>
      </c>
      <c r="AG47" s="10">
        <f>190781.27</f>
        <v>190781.27</v>
      </c>
      <c r="AH47" s="20">
        <f t="shared" si="1"/>
        <v>190781.27</v>
      </c>
      <c r="AI47" s="4" t="s">
        <v>102</v>
      </c>
      <c r="AJ47" s="4" t="s">
        <v>498</v>
      </c>
      <c r="AK47" s="21" t="s">
        <v>499</v>
      </c>
      <c r="AL47" s="4" t="s">
        <v>498</v>
      </c>
      <c r="AM47" s="21"/>
      <c r="AN47" s="22"/>
      <c r="AO47" s="23"/>
      <c r="AP47" s="24"/>
      <c r="AQ47" s="21"/>
      <c r="AR47" s="24"/>
      <c r="AS47" s="13"/>
      <c r="AT47" s="15"/>
      <c r="AU47" s="15"/>
      <c r="AV47" s="15"/>
      <c r="AW47" s="15"/>
      <c r="AX47" s="15"/>
      <c r="AY47" s="15"/>
      <c r="AZ47" s="15"/>
      <c r="BA47" s="15"/>
      <c r="BB47" s="15"/>
      <c r="BC47" s="15"/>
      <c r="BD47" s="15"/>
    </row>
    <row r="48" spans="1:56" ht="51" x14ac:dyDescent="0.25">
      <c r="A48" s="117">
        <f t="shared" si="2"/>
        <v>29</v>
      </c>
      <c r="B48" s="111" t="s">
        <v>497</v>
      </c>
      <c r="C48" s="14" t="s">
        <v>496</v>
      </c>
      <c r="D48" s="13" t="s">
        <v>495</v>
      </c>
      <c r="E48" s="13" t="s">
        <v>49</v>
      </c>
      <c r="F48" s="13" t="s">
        <v>494</v>
      </c>
      <c r="G48" s="1" t="s">
        <v>493</v>
      </c>
      <c r="H48" s="14" t="s">
        <v>492</v>
      </c>
      <c r="I48" s="13" t="s">
        <v>491</v>
      </c>
      <c r="J48" s="15" t="s">
        <v>490</v>
      </c>
      <c r="K48" s="2">
        <v>42542</v>
      </c>
      <c r="L48" s="16">
        <v>69600</v>
      </c>
      <c r="M48" s="1" t="s">
        <v>489</v>
      </c>
      <c r="N48" s="2">
        <v>42542</v>
      </c>
      <c r="O48" s="2">
        <v>43099</v>
      </c>
      <c r="P48" s="13" t="s">
        <v>43</v>
      </c>
      <c r="Q48" s="3" t="s">
        <v>40</v>
      </c>
      <c r="R48" s="10">
        <v>0</v>
      </c>
      <c r="S48" s="10">
        <v>0</v>
      </c>
      <c r="T48" s="13" t="s">
        <v>42</v>
      </c>
      <c r="U48" s="13" t="s">
        <v>40</v>
      </c>
      <c r="V48" s="13" t="s">
        <v>40</v>
      </c>
      <c r="W48" s="13" t="s">
        <v>40</v>
      </c>
      <c r="X48" s="13" t="s">
        <v>40</v>
      </c>
      <c r="Y48" s="2" t="s">
        <v>40</v>
      </c>
      <c r="Z48" s="2" t="s">
        <v>40</v>
      </c>
      <c r="AA48" s="18">
        <v>0</v>
      </c>
      <c r="AB48" s="18">
        <v>0</v>
      </c>
      <c r="AC48" s="10">
        <v>0</v>
      </c>
      <c r="AD48" s="10">
        <v>0</v>
      </c>
      <c r="AE48" s="19">
        <f t="shared" si="0"/>
        <v>69600</v>
      </c>
      <c r="AF48" s="10">
        <v>0</v>
      </c>
      <c r="AG48" s="10">
        <v>0</v>
      </c>
      <c r="AH48" s="20">
        <f t="shared" si="1"/>
        <v>0</v>
      </c>
      <c r="AI48" s="4" t="s">
        <v>178</v>
      </c>
      <c r="AJ48" s="4" t="s">
        <v>487</v>
      </c>
      <c r="AK48" s="13" t="s">
        <v>488</v>
      </c>
      <c r="AL48" s="4" t="s">
        <v>487</v>
      </c>
      <c r="AM48" s="21"/>
      <c r="AN48" s="22"/>
      <c r="AO48" s="23"/>
      <c r="AP48" s="24"/>
      <c r="AQ48" s="21"/>
      <c r="AR48" s="24"/>
      <c r="AS48" s="13"/>
      <c r="AT48" s="15"/>
      <c r="AU48" s="15"/>
      <c r="AV48" s="15"/>
      <c r="AW48" s="15"/>
      <c r="AX48" s="15"/>
      <c r="AY48" s="15"/>
      <c r="AZ48" s="15"/>
      <c r="BA48" s="15"/>
      <c r="BB48" s="15"/>
      <c r="BC48" s="15"/>
      <c r="BD48" s="15"/>
    </row>
    <row r="49" spans="1:56" ht="38.25" x14ac:dyDescent="0.25">
      <c r="A49" s="117">
        <f t="shared" si="2"/>
        <v>30</v>
      </c>
      <c r="B49" s="111" t="s">
        <v>486</v>
      </c>
      <c r="C49" s="14" t="s">
        <v>485</v>
      </c>
      <c r="D49" s="13" t="s">
        <v>484</v>
      </c>
      <c r="E49" s="13" t="s">
        <v>49</v>
      </c>
      <c r="F49" s="13" t="s">
        <v>483</v>
      </c>
      <c r="G49" s="1" t="s">
        <v>482</v>
      </c>
      <c r="H49" s="14" t="s">
        <v>481</v>
      </c>
      <c r="I49" s="15" t="s">
        <v>480</v>
      </c>
      <c r="J49" s="15" t="s">
        <v>124</v>
      </c>
      <c r="K49" s="2">
        <v>42906</v>
      </c>
      <c r="L49" s="16">
        <v>26950</v>
      </c>
      <c r="M49" s="1"/>
      <c r="N49" s="2">
        <v>42906</v>
      </c>
      <c r="O49" s="2">
        <v>43099</v>
      </c>
      <c r="P49" s="13" t="s">
        <v>43</v>
      </c>
      <c r="Q49" s="3" t="s">
        <v>40</v>
      </c>
      <c r="R49" s="10">
        <v>0</v>
      </c>
      <c r="S49" s="10">
        <v>0</v>
      </c>
      <c r="T49" s="13" t="s">
        <v>59</v>
      </c>
      <c r="U49" s="13" t="s">
        <v>40</v>
      </c>
      <c r="V49" s="13" t="s">
        <v>40</v>
      </c>
      <c r="W49" s="13" t="s">
        <v>40</v>
      </c>
      <c r="X49" s="13" t="s">
        <v>40</v>
      </c>
      <c r="Y49" s="2" t="s">
        <v>40</v>
      </c>
      <c r="Z49" s="2" t="s">
        <v>40</v>
      </c>
      <c r="AA49" s="18">
        <v>0</v>
      </c>
      <c r="AB49" s="18">
        <v>0</v>
      </c>
      <c r="AC49" s="10">
        <v>0</v>
      </c>
      <c r="AD49" s="10">
        <v>0</v>
      </c>
      <c r="AE49" s="19">
        <f t="shared" si="0"/>
        <v>26950</v>
      </c>
      <c r="AF49" s="10">
        <v>0</v>
      </c>
      <c r="AG49" s="10">
        <f>13722.22</f>
        <v>13722.22</v>
      </c>
      <c r="AH49" s="20">
        <f t="shared" si="1"/>
        <v>13722.22</v>
      </c>
      <c r="AI49" s="4" t="s">
        <v>479</v>
      </c>
      <c r="AJ49" s="4" t="s">
        <v>478</v>
      </c>
      <c r="AK49" s="21" t="s">
        <v>240</v>
      </c>
      <c r="AL49" s="4" t="s">
        <v>478</v>
      </c>
      <c r="AM49" s="21"/>
      <c r="AN49" s="22"/>
      <c r="AO49" s="23"/>
      <c r="AP49" s="24"/>
      <c r="AQ49" s="21"/>
      <c r="AR49" s="24"/>
      <c r="AS49" s="13"/>
      <c r="AT49" s="15"/>
      <c r="AU49" s="15"/>
      <c r="AV49" s="15"/>
      <c r="AW49" s="15"/>
      <c r="AX49" s="15"/>
      <c r="AY49" s="15"/>
      <c r="AZ49" s="15"/>
      <c r="BA49" s="15"/>
      <c r="BB49" s="15"/>
      <c r="BC49" s="15"/>
      <c r="BD49" s="15"/>
    </row>
    <row r="50" spans="1:56" ht="38.25" x14ac:dyDescent="0.25">
      <c r="A50" s="117">
        <f t="shared" si="2"/>
        <v>31</v>
      </c>
      <c r="B50" s="111" t="s">
        <v>477</v>
      </c>
      <c r="C50" s="14" t="s">
        <v>476</v>
      </c>
      <c r="D50" s="13" t="s">
        <v>475</v>
      </c>
      <c r="E50" s="13" t="s">
        <v>49</v>
      </c>
      <c r="F50" s="13" t="s">
        <v>474</v>
      </c>
      <c r="G50" s="1" t="s">
        <v>473</v>
      </c>
      <c r="H50" s="14" t="s">
        <v>472</v>
      </c>
      <c r="I50" s="13" t="s">
        <v>471</v>
      </c>
      <c r="J50" s="15" t="s">
        <v>470</v>
      </c>
      <c r="K50" s="2">
        <v>42912</v>
      </c>
      <c r="L50" s="16">
        <v>95450</v>
      </c>
      <c r="M50" s="1" t="s">
        <v>469</v>
      </c>
      <c r="N50" s="2">
        <v>42912</v>
      </c>
      <c r="O50" s="2">
        <v>43099</v>
      </c>
      <c r="P50" s="13" t="s">
        <v>43</v>
      </c>
      <c r="Q50" s="3" t="s">
        <v>40</v>
      </c>
      <c r="R50" s="10">
        <v>0</v>
      </c>
      <c r="S50" s="10">
        <v>0</v>
      </c>
      <c r="T50" s="13" t="s">
        <v>434</v>
      </c>
      <c r="U50" s="13" t="s">
        <v>40</v>
      </c>
      <c r="V50" s="13" t="s">
        <v>40</v>
      </c>
      <c r="W50" s="13" t="s">
        <v>40</v>
      </c>
      <c r="X50" s="13" t="s">
        <v>40</v>
      </c>
      <c r="Y50" s="2" t="s">
        <v>40</v>
      </c>
      <c r="Z50" s="2" t="s">
        <v>40</v>
      </c>
      <c r="AA50" s="18">
        <v>0</v>
      </c>
      <c r="AB50" s="18">
        <v>0</v>
      </c>
      <c r="AC50" s="10">
        <v>0</v>
      </c>
      <c r="AD50" s="10">
        <v>0</v>
      </c>
      <c r="AE50" s="19">
        <f t="shared" si="0"/>
        <v>95450</v>
      </c>
      <c r="AF50" s="10">
        <v>0</v>
      </c>
      <c r="AG50" s="10">
        <v>0</v>
      </c>
      <c r="AH50" s="20">
        <f t="shared" si="1"/>
        <v>0</v>
      </c>
      <c r="AI50" s="4" t="s">
        <v>468</v>
      </c>
      <c r="AJ50" s="4" t="s">
        <v>466</v>
      </c>
      <c r="AK50" s="21" t="s">
        <v>467</v>
      </c>
      <c r="AL50" s="4" t="s">
        <v>466</v>
      </c>
      <c r="AM50" s="21"/>
      <c r="AN50" s="22"/>
      <c r="AO50" s="23"/>
      <c r="AP50" s="24"/>
      <c r="AQ50" s="21"/>
      <c r="AR50" s="24"/>
      <c r="AS50" s="13"/>
      <c r="AT50" s="15"/>
      <c r="AU50" s="15"/>
      <c r="AV50" s="15"/>
      <c r="AW50" s="15"/>
      <c r="AX50" s="15"/>
      <c r="AY50" s="15"/>
      <c r="AZ50" s="15"/>
      <c r="BA50" s="15"/>
      <c r="BB50" s="15"/>
      <c r="BC50" s="15"/>
      <c r="BD50" s="15"/>
    </row>
    <row r="51" spans="1:56" ht="51" x14ac:dyDescent="0.25">
      <c r="A51" s="117">
        <f t="shared" si="2"/>
        <v>32</v>
      </c>
      <c r="B51" s="111" t="s">
        <v>465</v>
      </c>
      <c r="C51" s="14" t="s">
        <v>458</v>
      </c>
      <c r="D51" s="13" t="s">
        <v>270</v>
      </c>
      <c r="E51" s="13" t="s">
        <v>49</v>
      </c>
      <c r="F51" s="13" t="s">
        <v>464</v>
      </c>
      <c r="G51" s="1" t="s">
        <v>463</v>
      </c>
      <c r="H51" s="14" t="s">
        <v>462</v>
      </c>
      <c r="I51" s="13" t="s">
        <v>461</v>
      </c>
      <c r="J51" s="15" t="s">
        <v>460</v>
      </c>
      <c r="K51" s="2">
        <v>42914</v>
      </c>
      <c r="L51" s="16">
        <v>43500</v>
      </c>
      <c r="M51" s="1" t="s">
        <v>452</v>
      </c>
      <c r="N51" s="2">
        <v>42914</v>
      </c>
      <c r="O51" s="2">
        <v>43099</v>
      </c>
      <c r="P51" s="13" t="s">
        <v>43</v>
      </c>
      <c r="Q51" s="3" t="s">
        <v>40</v>
      </c>
      <c r="R51" s="10">
        <v>0</v>
      </c>
      <c r="S51" s="10">
        <v>0</v>
      </c>
      <c r="T51" s="13" t="s">
        <v>59</v>
      </c>
      <c r="U51" s="13" t="s">
        <v>40</v>
      </c>
      <c r="V51" s="13" t="s">
        <v>40</v>
      </c>
      <c r="W51" s="13" t="s">
        <v>40</v>
      </c>
      <c r="X51" s="13" t="s">
        <v>40</v>
      </c>
      <c r="Y51" s="2" t="s">
        <v>40</v>
      </c>
      <c r="Z51" s="2" t="s">
        <v>40</v>
      </c>
      <c r="AA51" s="18">
        <v>0</v>
      </c>
      <c r="AB51" s="18">
        <v>0</v>
      </c>
      <c r="AC51" s="10">
        <v>0</v>
      </c>
      <c r="AD51" s="10">
        <v>0</v>
      </c>
      <c r="AE51" s="19">
        <f t="shared" si="0"/>
        <v>43500</v>
      </c>
      <c r="AF51" s="10">
        <v>0</v>
      </c>
      <c r="AG51" s="10">
        <v>0</v>
      </c>
      <c r="AH51" s="20">
        <f t="shared" si="1"/>
        <v>0</v>
      </c>
      <c r="AI51" s="4" t="s">
        <v>451</v>
      </c>
      <c r="AJ51" s="4" t="s">
        <v>450</v>
      </c>
      <c r="AK51" s="21" t="s">
        <v>409</v>
      </c>
      <c r="AL51" s="4" t="s">
        <v>450</v>
      </c>
      <c r="AM51" s="21"/>
      <c r="AN51" s="22"/>
      <c r="AO51" s="23"/>
      <c r="AP51" s="24"/>
      <c r="AQ51" s="21"/>
      <c r="AR51" s="24"/>
      <c r="AS51" s="13"/>
      <c r="AT51" s="15"/>
      <c r="AU51" s="15"/>
      <c r="AV51" s="15"/>
      <c r="AW51" s="15"/>
      <c r="AX51" s="15"/>
      <c r="AY51" s="15"/>
      <c r="AZ51" s="15"/>
      <c r="BA51" s="15"/>
      <c r="BB51" s="15"/>
      <c r="BC51" s="15"/>
      <c r="BD51" s="15"/>
    </row>
    <row r="52" spans="1:56" ht="51" x14ac:dyDescent="0.25">
      <c r="A52" s="117">
        <f t="shared" si="2"/>
        <v>33</v>
      </c>
      <c r="B52" s="111" t="s">
        <v>459</v>
      </c>
      <c r="C52" s="14" t="s">
        <v>458</v>
      </c>
      <c r="D52" s="13" t="s">
        <v>186</v>
      </c>
      <c r="E52" s="13" t="s">
        <v>49</v>
      </c>
      <c r="F52" s="13" t="s">
        <v>457</v>
      </c>
      <c r="G52" s="1" t="s">
        <v>456</v>
      </c>
      <c r="H52" s="14" t="s">
        <v>455</v>
      </c>
      <c r="I52" s="13" t="s">
        <v>454</v>
      </c>
      <c r="J52" s="15" t="s">
        <v>453</v>
      </c>
      <c r="K52" s="2">
        <v>42914</v>
      </c>
      <c r="L52" s="31">
        <v>216750</v>
      </c>
      <c r="M52" s="1" t="s">
        <v>452</v>
      </c>
      <c r="N52" s="2">
        <v>42914</v>
      </c>
      <c r="O52" s="2">
        <v>43099</v>
      </c>
      <c r="P52" s="13" t="s">
        <v>43</v>
      </c>
      <c r="Q52" s="3" t="s">
        <v>40</v>
      </c>
      <c r="R52" s="10">
        <v>0</v>
      </c>
      <c r="S52" s="10">
        <v>0</v>
      </c>
      <c r="T52" s="13" t="s">
        <v>59</v>
      </c>
      <c r="U52" s="13" t="s">
        <v>40</v>
      </c>
      <c r="V52" s="13" t="s">
        <v>40</v>
      </c>
      <c r="W52" s="13" t="s">
        <v>40</v>
      </c>
      <c r="X52" s="13" t="s">
        <v>40</v>
      </c>
      <c r="Y52" s="2" t="s">
        <v>40</v>
      </c>
      <c r="Z52" s="2" t="s">
        <v>40</v>
      </c>
      <c r="AA52" s="18">
        <v>0</v>
      </c>
      <c r="AB52" s="18">
        <v>0</v>
      </c>
      <c r="AC52" s="10">
        <v>0</v>
      </c>
      <c r="AD52" s="10">
        <v>0</v>
      </c>
      <c r="AE52" s="19">
        <f t="shared" si="0"/>
        <v>216750</v>
      </c>
      <c r="AF52" s="10">
        <v>0</v>
      </c>
      <c r="AG52" s="10">
        <v>0</v>
      </c>
      <c r="AH52" s="20">
        <f t="shared" ref="AH52:AH83" si="3">AF52+AG52</f>
        <v>0</v>
      </c>
      <c r="AI52" s="4" t="s">
        <v>451</v>
      </c>
      <c r="AJ52" s="4" t="s">
        <v>450</v>
      </c>
      <c r="AK52" s="21" t="s">
        <v>409</v>
      </c>
      <c r="AL52" s="4" t="s">
        <v>450</v>
      </c>
      <c r="AM52" s="21"/>
      <c r="AN52" s="22"/>
      <c r="AO52" s="23"/>
      <c r="AP52" s="24"/>
      <c r="AQ52" s="21"/>
      <c r="AR52" s="24"/>
      <c r="AS52" s="13"/>
      <c r="AT52" s="15"/>
      <c r="AU52" s="15"/>
      <c r="AV52" s="15"/>
      <c r="AW52" s="15"/>
      <c r="AX52" s="15"/>
      <c r="AY52" s="15"/>
      <c r="AZ52" s="15"/>
      <c r="BA52" s="15"/>
      <c r="BB52" s="15"/>
      <c r="BC52" s="15"/>
      <c r="BD52" s="15"/>
    </row>
    <row r="53" spans="1:56" ht="25.5" x14ac:dyDescent="0.25">
      <c r="A53" s="118">
        <f t="shared" si="2"/>
        <v>34</v>
      </c>
      <c r="B53" s="112" t="s">
        <v>441</v>
      </c>
      <c r="C53" s="26" t="s">
        <v>150</v>
      </c>
      <c r="D53" s="25" t="s">
        <v>449</v>
      </c>
      <c r="E53" s="25" t="s">
        <v>49</v>
      </c>
      <c r="F53" s="25" t="s">
        <v>448</v>
      </c>
      <c r="G53" s="1" t="s">
        <v>440</v>
      </c>
      <c r="H53" s="35" t="s">
        <v>447</v>
      </c>
      <c r="I53" s="34" t="s">
        <v>446</v>
      </c>
      <c r="J53" s="33" t="s">
        <v>445</v>
      </c>
      <c r="K53" s="36">
        <v>42914</v>
      </c>
      <c r="L53" s="37">
        <v>278000</v>
      </c>
      <c r="M53" s="1" t="s">
        <v>426</v>
      </c>
      <c r="N53" s="36">
        <v>42914</v>
      </c>
      <c r="O53" s="2">
        <v>43099</v>
      </c>
      <c r="P53" s="25" t="s">
        <v>444</v>
      </c>
      <c r="Q53" s="5" t="s">
        <v>443</v>
      </c>
      <c r="R53" s="10" t="s">
        <v>442</v>
      </c>
      <c r="S53" s="10">
        <v>583.79999999999995</v>
      </c>
      <c r="T53" s="34" t="s">
        <v>434</v>
      </c>
      <c r="U53" s="13" t="s">
        <v>40</v>
      </c>
      <c r="V53" s="13" t="s">
        <v>40</v>
      </c>
      <c r="W53" s="13" t="s">
        <v>40</v>
      </c>
      <c r="X53" s="13" t="s">
        <v>40</v>
      </c>
      <c r="Y53" s="2" t="s">
        <v>40</v>
      </c>
      <c r="Z53" s="2" t="s">
        <v>40</v>
      </c>
      <c r="AA53" s="38">
        <v>0</v>
      </c>
      <c r="AB53" s="38">
        <v>0</v>
      </c>
      <c r="AC53" s="39">
        <v>0</v>
      </c>
      <c r="AD53" s="39">
        <v>0</v>
      </c>
      <c r="AE53" s="19">
        <f t="shared" si="0"/>
        <v>278000</v>
      </c>
      <c r="AF53" s="39">
        <v>0</v>
      </c>
      <c r="AG53" s="10">
        <v>0</v>
      </c>
      <c r="AH53" s="20">
        <f t="shared" si="3"/>
        <v>0</v>
      </c>
      <c r="AI53" s="14" t="s">
        <v>40</v>
      </c>
      <c r="AJ53" s="14" t="s">
        <v>40</v>
      </c>
      <c r="AK53" s="14" t="s">
        <v>40</v>
      </c>
      <c r="AL53" s="14" t="s">
        <v>40</v>
      </c>
      <c r="AM53" s="25"/>
      <c r="AN53" s="25"/>
      <c r="AO53" s="25"/>
      <c r="AP53" s="25"/>
      <c r="AQ53" s="25"/>
      <c r="AR53" s="25"/>
      <c r="AS53" s="25"/>
      <c r="AT53" s="25"/>
      <c r="AU53" s="25"/>
      <c r="AV53" s="25"/>
      <c r="AW53" s="25"/>
      <c r="AX53" s="25"/>
      <c r="AY53" s="25"/>
      <c r="AZ53" s="25"/>
      <c r="BA53" s="25"/>
      <c r="BB53" s="25"/>
      <c r="BC53" s="25"/>
      <c r="BD53" s="25"/>
    </row>
    <row r="54" spans="1:56" ht="25.5" x14ac:dyDescent="0.25">
      <c r="A54" s="118">
        <f t="shared" si="2"/>
        <v>35</v>
      </c>
      <c r="B54" s="112" t="s">
        <v>441</v>
      </c>
      <c r="C54" s="29"/>
      <c r="D54" s="28"/>
      <c r="E54" s="28"/>
      <c r="F54" s="28"/>
      <c r="G54" s="1" t="s">
        <v>440</v>
      </c>
      <c r="H54" s="35" t="s">
        <v>439</v>
      </c>
      <c r="I54" s="34" t="s">
        <v>438</v>
      </c>
      <c r="J54" s="33" t="s">
        <v>437</v>
      </c>
      <c r="K54" s="36">
        <v>42914</v>
      </c>
      <c r="L54" s="37">
        <v>31888</v>
      </c>
      <c r="M54" s="1" t="s">
        <v>436</v>
      </c>
      <c r="N54" s="36">
        <v>42914</v>
      </c>
      <c r="O54" s="2">
        <v>43099</v>
      </c>
      <c r="P54" s="28"/>
      <c r="Q54" s="6"/>
      <c r="R54" s="10" t="s">
        <v>435</v>
      </c>
      <c r="S54" s="10">
        <v>66.959999999999994</v>
      </c>
      <c r="T54" s="34" t="s">
        <v>434</v>
      </c>
      <c r="U54" s="13" t="s">
        <v>40</v>
      </c>
      <c r="V54" s="13" t="s">
        <v>40</v>
      </c>
      <c r="W54" s="13" t="s">
        <v>40</v>
      </c>
      <c r="X54" s="13" t="s">
        <v>40</v>
      </c>
      <c r="Y54" s="2" t="s">
        <v>40</v>
      </c>
      <c r="Z54" s="2" t="s">
        <v>40</v>
      </c>
      <c r="AA54" s="40">
        <v>0</v>
      </c>
      <c r="AB54" s="40">
        <v>0</v>
      </c>
      <c r="AC54" s="41">
        <v>0</v>
      </c>
      <c r="AD54" s="41">
        <v>0</v>
      </c>
      <c r="AE54" s="19">
        <f t="shared" si="0"/>
        <v>31888</v>
      </c>
      <c r="AF54" s="41">
        <v>0</v>
      </c>
      <c r="AG54" s="10">
        <v>0</v>
      </c>
      <c r="AH54" s="20">
        <f t="shared" si="3"/>
        <v>0</v>
      </c>
      <c r="AI54" s="14" t="s">
        <v>40</v>
      </c>
      <c r="AJ54" s="14" t="s">
        <v>40</v>
      </c>
      <c r="AK54" s="14" t="s">
        <v>40</v>
      </c>
      <c r="AL54" s="14" t="s">
        <v>40</v>
      </c>
      <c r="AM54" s="28"/>
      <c r="AN54" s="28"/>
      <c r="AO54" s="28"/>
      <c r="AP54" s="28"/>
      <c r="AQ54" s="28"/>
      <c r="AR54" s="28"/>
      <c r="AS54" s="28"/>
      <c r="AT54" s="28"/>
      <c r="AU54" s="28"/>
      <c r="AV54" s="28"/>
      <c r="AW54" s="28"/>
      <c r="AX54" s="28"/>
      <c r="AY54" s="28"/>
      <c r="AZ54" s="28"/>
      <c r="BA54" s="28"/>
      <c r="BB54" s="28"/>
      <c r="BC54" s="28"/>
      <c r="BD54" s="28"/>
    </row>
    <row r="55" spans="1:56" ht="51" x14ac:dyDescent="0.25">
      <c r="A55" s="117">
        <f>A54+1</f>
        <v>36</v>
      </c>
      <c r="B55" s="111" t="s">
        <v>433</v>
      </c>
      <c r="C55" s="14" t="s">
        <v>432</v>
      </c>
      <c r="D55" s="13" t="s">
        <v>270</v>
      </c>
      <c r="E55" s="13" t="s">
        <v>49</v>
      </c>
      <c r="F55" s="13" t="s">
        <v>431</v>
      </c>
      <c r="G55" s="1" t="s">
        <v>430</v>
      </c>
      <c r="H55" s="14" t="s">
        <v>429</v>
      </c>
      <c r="I55" s="13" t="s">
        <v>428</v>
      </c>
      <c r="J55" s="15" t="s">
        <v>427</v>
      </c>
      <c r="K55" s="2">
        <v>42920</v>
      </c>
      <c r="L55" s="31">
        <v>498750</v>
      </c>
      <c r="M55" s="1" t="s">
        <v>426</v>
      </c>
      <c r="N55" s="2">
        <v>42920</v>
      </c>
      <c r="O55" s="2">
        <v>43099</v>
      </c>
      <c r="P55" s="13" t="s">
        <v>43</v>
      </c>
      <c r="Q55" s="3" t="s">
        <v>40</v>
      </c>
      <c r="R55" s="10">
        <v>0</v>
      </c>
      <c r="S55" s="10">
        <v>0</v>
      </c>
      <c r="T55" s="13" t="s">
        <v>59</v>
      </c>
      <c r="U55" s="13" t="s">
        <v>40</v>
      </c>
      <c r="V55" s="13" t="s">
        <v>40</v>
      </c>
      <c r="W55" s="13" t="s">
        <v>40</v>
      </c>
      <c r="X55" s="13" t="s">
        <v>40</v>
      </c>
      <c r="Y55" s="2" t="s">
        <v>40</v>
      </c>
      <c r="Z55" s="2" t="s">
        <v>40</v>
      </c>
      <c r="AA55" s="18">
        <v>0</v>
      </c>
      <c r="AB55" s="18">
        <v>0</v>
      </c>
      <c r="AC55" s="10">
        <v>0</v>
      </c>
      <c r="AD55" s="10">
        <v>0</v>
      </c>
      <c r="AE55" s="19">
        <f t="shared" si="0"/>
        <v>498750</v>
      </c>
      <c r="AF55" s="10">
        <v>0</v>
      </c>
      <c r="AG55" s="10">
        <v>0</v>
      </c>
      <c r="AH55" s="20">
        <f t="shared" si="3"/>
        <v>0</v>
      </c>
      <c r="AI55" s="4" t="s">
        <v>425</v>
      </c>
      <c r="AJ55" s="1" t="s">
        <v>423</v>
      </c>
      <c r="AK55" s="21" t="s">
        <v>424</v>
      </c>
      <c r="AL55" s="1" t="s">
        <v>423</v>
      </c>
      <c r="AM55" s="21"/>
      <c r="AN55" s="22"/>
      <c r="AO55" s="23"/>
      <c r="AP55" s="24"/>
      <c r="AQ55" s="21"/>
      <c r="AR55" s="24"/>
      <c r="AS55" s="13"/>
      <c r="AT55" s="15"/>
      <c r="AU55" s="15"/>
      <c r="AV55" s="15"/>
      <c r="AW55" s="15"/>
      <c r="AX55" s="15"/>
      <c r="AY55" s="15"/>
      <c r="AZ55" s="15"/>
      <c r="BA55" s="15"/>
      <c r="BB55" s="15"/>
      <c r="BC55" s="15"/>
      <c r="BD55" s="15"/>
    </row>
    <row r="56" spans="1:56" ht="51" x14ac:dyDescent="0.25">
      <c r="A56" s="117">
        <f t="shared" ref="A56:A83" si="4">1+A55</f>
        <v>37</v>
      </c>
      <c r="B56" s="109" t="s">
        <v>422</v>
      </c>
      <c r="C56" s="26" t="s">
        <v>170</v>
      </c>
      <c r="D56" s="25" t="s">
        <v>421</v>
      </c>
      <c r="E56" s="25" t="s">
        <v>49</v>
      </c>
      <c r="F56" s="13" t="s">
        <v>420</v>
      </c>
      <c r="G56" s="1" t="s">
        <v>414</v>
      </c>
      <c r="H56" s="14" t="s">
        <v>419</v>
      </c>
      <c r="I56" s="15" t="s">
        <v>418</v>
      </c>
      <c r="J56" s="15" t="s">
        <v>417</v>
      </c>
      <c r="K56" s="2">
        <v>42916</v>
      </c>
      <c r="L56" s="31">
        <v>228900</v>
      </c>
      <c r="M56" s="1" t="s">
        <v>416</v>
      </c>
      <c r="N56" s="2">
        <v>42916</v>
      </c>
      <c r="O56" s="2">
        <v>43099</v>
      </c>
      <c r="P56" s="13" t="s">
        <v>43</v>
      </c>
      <c r="Q56" s="3" t="s">
        <v>40</v>
      </c>
      <c r="R56" s="10">
        <v>0</v>
      </c>
      <c r="S56" s="10">
        <v>0</v>
      </c>
      <c r="T56" s="13" t="s">
        <v>59</v>
      </c>
      <c r="U56" s="13" t="s">
        <v>40</v>
      </c>
      <c r="V56" s="13" t="s">
        <v>40</v>
      </c>
      <c r="W56" s="13" t="s">
        <v>40</v>
      </c>
      <c r="X56" s="13" t="s">
        <v>40</v>
      </c>
      <c r="Y56" s="2" t="s">
        <v>40</v>
      </c>
      <c r="Z56" s="2" t="s">
        <v>40</v>
      </c>
      <c r="AA56" s="18">
        <v>0</v>
      </c>
      <c r="AB56" s="18">
        <v>0</v>
      </c>
      <c r="AC56" s="10">
        <v>0</v>
      </c>
      <c r="AD56" s="10">
        <v>0</v>
      </c>
      <c r="AE56" s="19">
        <f t="shared" si="0"/>
        <v>228900</v>
      </c>
      <c r="AF56" s="10">
        <v>0</v>
      </c>
      <c r="AG56" s="10">
        <f>10636.22</f>
        <v>10636.22</v>
      </c>
      <c r="AH56" s="20">
        <f t="shared" si="3"/>
        <v>10636.22</v>
      </c>
      <c r="AI56" s="4" t="s">
        <v>379</v>
      </c>
      <c r="AJ56" s="1" t="s">
        <v>408</v>
      </c>
      <c r="AK56" s="21" t="s">
        <v>409</v>
      </c>
      <c r="AL56" s="1" t="s">
        <v>408</v>
      </c>
      <c r="AM56" s="21"/>
      <c r="AN56" s="22"/>
      <c r="AO56" s="23"/>
      <c r="AP56" s="24"/>
      <c r="AQ56" s="21"/>
      <c r="AR56" s="24"/>
      <c r="AS56" s="13"/>
      <c r="AT56" s="15"/>
      <c r="AU56" s="15"/>
      <c r="AV56" s="15"/>
      <c r="AW56" s="15"/>
      <c r="AX56" s="15"/>
      <c r="AY56" s="15"/>
      <c r="AZ56" s="15"/>
      <c r="BA56" s="15"/>
      <c r="BB56" s="15"/>
      <c r="BC56" s="15"/>
      <c r="BD56" s="15"/>
    </row>
    <row r="57" spans="1:56" ht="51" x14ac:dyDescent="0.25">
      <c r="A57" s="117">
        <f t="shared" si="4"/>
        <v>38</v>
      </c>
      <c r="B57" s="110"/>
      <c r="C57" s="29"/>
      <c r="D57" s="28"/>
      <c r="E57" s="28"/>
      <c r="F57" s="13" t="s">
        <v>415</v>
      </c>
      <c r="G57" s="1" t="s">
        <v>414</v>
      </c>
      <c r="H57" s="14" t="s">
        <v>413</v>
      </c>
      <c r="I57" s="15" t="s">
        <v>412</v>
      </c>
      <c r="J57" s="15" t="s">
        <v>411</v>
      </c>
      <c r="K57" s="2">
        <v>42916</v>
      </c>
      <c r="L57" s="31">
        <v>99600</v>
      </c>
      <c r="M57" s="1" t="s">
        <v>410</v>
      </c>
      <c r="N57" s="2">
        <v>42916</v>
      </c>
      <c r="O57" s="2">
        <v>43099</v>
      </c>
      <c r="P57" s="13" t="s">
        <v>43</v>
      </c>
      <c r="Q57" s="3" t="s">
        <v>40</v>
      </c>
      <c r="R57" s="10">
        <v>0</v>
      </c>
      <c r="S57" s="10">
        <v>0</v>
      </c>
      <c r="T57" s="13" t="s">
        <v>59</v>
      </c>
      <c r="U57" s="13" t="s">
        <v>40</v>
      </c>
      <c r="V57" s="13" t="s">
        <v>40</v>
      </c>
      <c r="W57" s="13" t="s">
        <v>40</v>
      </c>
      <c r="X57" s="13" t="s">
        <v>40</v>
      </c>
      <c r="Y57" s="2" t="s">
        <v>40</v>
      </c>
      <c r="Z57" s="2" t="s">
        <v>40</v>
      </c>
      <c r="AA57" s="18">
        <v>0</v>
      </c>
      <c r="AB57" s="18">
        <v>0</v>
      </c>
      <c r="AC57" s="10">
        <v>0</v>
      </c>
      <c r="AD57" s="10">
        <v>0</v>
      </c>
      <c r="AE57" s="19">
        <f t="shared" si="0"/>
        <v>99600</v>
      </c>
      <c r="AF57" s="10">
        <v>0</v>
      </c>
      <c r="AG57" s="10">
        <v>0</v>
      </c>
      <c r="AH57" s="20">
        <f t="shared" si="3"/>
        <v>0</v>
      </c>
      <c r="AI57" s="4" t="s">
        <v>379</v>
      </c>
      <c r="AJ57" s="1" t="s">
        <v>408</v>
      </c>
      <c r="AK57" s="21" t="s">
        <v>409</v>
      </c>
      <c r="AL57" s="1" t="s">
        <v>408</v>
      </c>
      <c r="AM57" s="21"/>
      <c r="AN57" s="22"/>
      <c r="AO57" s="23"/>
      <c r="AP57" s="24"/>
      <c r="AQ57" s="21"/>
      <c r="AR57" s="24"/>
      <c r="AS57" s="13"/>
      <c r="AT57" s="15"/>
      <c r="AU57" s="15"/>
      <c r="AV57" s="15"/>
      <c r="AW57" s="15"/>
      <c r="AX57" s="15"/>
      <c r="AY57" s="15"/>
      <c r="AZ57" s="15"/>
      <c r="BA57" s="15"/>
      <c r="BB57" s="15"/>
      <c r="BC57" s="15"/>
      <c r="BD57" s="15"/>
    </row>
    <row r="58" spans="1:56" ht="51" x14ac:dyDescent="0.25">
      <c r="A58" s="117">
        <f t="shared" si="4"/>
        <v>39</v>
      </c>
      <c r="B58" s="108" t="s">
        <v>324</v>
      </c>
      <c r="C58" s="43" t="s">
        <v>367</v>
      </c>
      <c r="D58" s="42" t="s">
        <v>407</v>
      </c>
      <c r="E58" s="13" t="s">
        <v>49</v>
      </c>
      <c r="F58" s="13" t="s">
        <v>406</v>
      </c>
      <c r="G58" s="1" t="s">
        <v>321</v>
      </c>
      <c r="H58" s="14" t="s">
        <v>405</v>
      </c>
      <c r="I58" s="15" t="s">
        <v>404</v>
      </c>
      <c r="J58" s="15" t="s">
        <v>403</v>
      </c>
      <c r="K58" s="2">
        <v>42919</v>
      </c>
      <c r="L58" s="31">
        <v>11000</v>
      </c>
      <c r="M58" s="1" t="s">
        <v>402</v>
      </c>
      <c r="N58" s="2">
        <v>42919</v>
      </c>
      <c r="O58" s="2">
        <v>43099</v>
      </c>
      <c r="P58" s="13" t="s">
        <v>43</v>
      </c>
      <c r="Q58" s="3" t="s">
        <v>40</v>
      </c>
      <c r="R58" s="10">
        <v>0</v>
      </c>
      <c r="S58" s="10">
        <v>0</v>
      </c>
      <c r="T58" s="13" t="s">
        <v>67</v>
      </c>
      <c r="U58" s="13" t="s">
        <v>40</v>
      </c>
      <c r="V58" s="13" t="s">
        <v>40</v>
      </c>
      <c r="W58" s="13" t="s">
        <v>40</v>
      </c>
      <c r="X58" s="13" t="s">
        <v>40</v>
      </c>
      <c r="Y58" s="2" t="s">
        <v>40</v>
      </c>
      <c r="Z58" s="2" t="s">
        <v>40</v>
      </c>
      <c r="AA58" s="18">
        <v>0</v>
      </c>
      <c r="AB58" s="18">
        <v>0</v>
      </c>
      <c r="AC58" s="10">
        <v>0</v>
      </c>
      <c r="AD58" s="10">
        <v>0</v>
      </c>
      <c r="AE58" s="19">
        <f t="shared" si="0"/>
        <v>11000</v>
      </c>
      <c r="AF58" s="10">
        <v>0</v>
      </c>
      <c r="AG58" s="10">
        <f>2016.67</f>
        <v>2016.67</v>
      </c>
      <c r="AH58" s="20">
        <f t="shared" si="3"/>
        <v>2016.67</v>
      </c>
      <c r="AI58" s="14" t="s">
        <v>40</v>
      </c>
      <c r="AJ58" s="14" t="s">
        <v>40</v>
      </c>
      <c r="AK58" s="14" t="s">
        <v>40</v>
      </c>
      <c r="AL58" s="14" t="s">
        <v>40</v>
      </c>
      <c r="AM58" s="21"/>
      <c r="AN58" s="22"/>
      <c r="AO58" s="23"/>
      <c r="AP58" s="24"/>
      <c r="AQ58" s="21"/>
      <c r="AR58" s="24"/>
      <c r="AS58" s="13"/>
      <c r="AT58" s="15"/>
      <c r="AU58" s="15"/>
      <c r="AV58" s="15"/>
      <c r="AW58" s="15"/>
      <c r="AX58" s="15"/>
      <c r="AY58" s="15"/>
      <c r="AZ58" s="15"/>
      <c r="BA58" s="15"/>
      <c r="BB58" s="15"/>
      <c r="BC58" s="15"/>
      <c r="BD58" s="15"/>
    </row>
    <row r="59" spans="1:56" ht="38.25" x14ac:dyDescent="0.25">
      <c r="A59" s="117">
        <f t="shared" si="4"/>
        <v>40</v>
      </c>
      <c r="B59" s="108" t="s">
        <v>401</v>
      </c>
      <c r="C59" s="43" t="s">
        <v>400</v>
      </c>
      <c r="D59" s="42" t="s">
        <v>381</v>
      </c>
      <c r="E59" s="13" t="s">
        <v>49</v>
      </c>
      <c r="F59" s="13" t="s">
        <v>399</v>
      </c>
      <c r="G59" s="1" t="s">
        <v>398</v>
      </c>
      <c r="H59" s="14" t="s">
        <v>397</v>
      </c>
      <c r="I59" s="15" t="s">
        <v>396</v>
      </c>
      <c r="J59" s="15" t="s">
        <v>395</v>
      </c>
      <c r="K59" s="2">
        <v>42926</v>
      </c>
      <c r="L59" s="31">
        <v>31650</v>
      </c>
      <c r="M59" s="1" t="s">
        <v>394</v>
      </c>
      <c r="N59" s="2">
        <v>42926</v>
      </c>
      <c r="O59" s="2">
        <v>43099</v>
      </c>
      <c r="P59" s="13" t="s">
        <v>43</v>
      </c>
      <c r="Q59" s="3" t="s">
        <v>40</v>
      </c>
      <c r="R59" s="10">
        <v>0</v>
      </c>
      <c r="S59" s="10">
        <v>0</v>
      </c>
      <c r="T59" s="13" t="s">
        <v>59</v>
      </c>
      <c r="U59" s="13" t="s">
        <v>40</v>
      </c>
      <c r="V59" s="13" t="s">
        <v>40</v>
      </c>
      <c r="W59" s="13" t="s">
        <v>40</v>
      </c>
      <c r="X59" s="13" t="s">
        <v>40</v>
      </c>
      <c r="Y59" s="2" t="s">
        <v>40</v>
      </c>
      <c r="Z59" s="2" t="s">
        <v>40</v>
      </c>
      <c r="AA59" s="18">
        <v>0</v>
      </c>
      <c r="AB59" s="18">
        <v>0</v>
      </c>
      <c r="AC59" s="10">
        <v>0</v>
      </c>
      <c r="AD59" s="10">
        <v>0</v>
      </c>
      <c r="AE59" s="19">
        <f t="shared" si="0"/>
        <v>31650</v>
      </c>
      <c r="AF59" s="10">
        <v>0</v>
      </c>
      <c r="AG59" s="10">
        <v>0</v>
      </c>
      <c r="AH59" s="20">
        <f t="shared" si="3"/>
        <v>0</v>
      </c>
      <c r="AI59" s="4" t="s">
        <v>237</v>
      </c>
      <c r="AJ59" s="1" t="s">
        <v>393</v>
      </c>
      <c r="AK59" s="21" t="s">
        <v>383</v>
      </c>
      <c r="AL59" s="1" t="s">
        <v>393</v>
      </c>
      <c r="AM59" s="21"/>
      <c r="AN59" s="22"/>
      <c r="AO59" s="23"/>
      <c r="AP59" s="24"/>
      <c r="AQ59" s="21"/>
      <c r="AR59" s="24"/>
      <c r="AS59" s="13"/>
      <c r="AT59" s="15"/>
      <c r="AU59" s="15"/>
      <c r="AV59" s="15"/>
      <c r="AW59" s="15"/>
      <c r="AX59" s="15"/>
      <c r="AY59" s="15"/>
      <c r="AZ59" s="15"/>
      <c r="BA59" s="15"/>
      <c r="BB59" s="15"/>
      <c r="BC59" s="15"/>
      <c r="BD59" s="15"/>
    </row>
    <row r="60" spans="1:56" ht="76.5" x14ac:dyDescent="0.25">
      <c r="A60" s="117">
        <f t="shared" si="4"/>
        <v>41</v>
      </c>
      <c r="B60" s="108" t="s">
        <v>392</v>
      </c>
      <c r="C60" s="43" t="s">
        <v>391</v>
      </c>
      <c r="D60" s="42" t="s">
        <v>381</v>
      </c>
      <c r="E60" s="13" t="s">
        <v>49</v>
      </c>
      <c r="F60" s="13" t="s">
        <v>390</v>
      </c>
      <c r="G60" s="1" t="s">
        <v>389</v>
      </c>
      <c r="H60" s="14" t="s">
        <v>388</v>
      </c>
      <c r="I60" s="15" t="s">
        <v>387</v>
      </c>
      <c r="J60" s="15" t="s">
        <v>386</v>
      </c>
      <c r="K60" s="2">
        <v>42928</v>
      </c>
      <c r="L60" s="31">
        <v>215730</v>
      </c>
      <c r="M60" s="1" t="s">
        <v>385</v>
      </c>
      <c r="N60" s="2">
        <v>42928</v>
      </c>
      <c r="O60" s="2">
        <v>43099</v>
      </c>
      <c r="P60" s="13" t="s">
        <v>43</v>
      </c>
      <c r="Q60" s="3" t="s">
        <v>40</v>
      </c>
      <c r="R60" s="10">
        <v>0</v>
      </c>
      <c r="S60" s="10">
        <v>0</v>
      </c>
      <c r="T60" s="13" t="s">
        <v>59</v>
      </c>
      <c r="U60" s="13" t="s">
        <v>40</v>
      </c>
      <c r="V60" s="13" t="s">
        <v>40</v>
      </c>
      <c r="W60" s="13" t="s">
        <v>40</v>
      </c>
      <c r="X60" s="13" t="s">
        <v>40</v>
      </c>
      <c r="Y60" s="2" t="s">
        <v>40</v>
      </c>
      <c r="Z60" s="2" t="s">
        <v>40</v>
      </c>
      <c r="AA60" s="18">
        <v>0</v>
      </c>
      <c r="AB60" s="18">
        <v>0</v>
      </c>
      <c r="AC60" s="10">
        <v>0</v>
      </c>
      <c r="AD60" s="10">
        <v>0</v>
      </c>
      <c r="AE60" s="19">
        <f t="shared" si="0"/>
        <v>215730</v>
      </c>
      <c r="AF60" s="10">
        <v>0</v>
      </c>
      <c r="AG60" s="10">
        <v>0</v>
      </c>
      <c r="AH60" s="20">
        <f t="shared" si="3"/>
        <v>0</v>
      </c>
      <c r="AI60" s="4" t="s">
        <v>384</v>
      </c>
      <c r="AJ60" s="1" t="s">
        <v>382</v>
      </c>
      <c r="AK60" s="21" t="s">
        <v>383</v>
      </c>
      <c r="AL60" s="1" t="s">
        <v>382</v>
      </c>
      <c r="AM60" s="21"/>
      <c r="AN60" s="22"/>
      <c r="AO60" s="23"/>
      <c r="AP60" s="24"/>
      <c r="AQ60" s="21"/>
      <c r="AR60" s="24"/>
      <c r="AS60" s="13"/>
      <c r="AT60" s="15"/>
      <c r="AU60" s="15"/>
      <c r="AV60" s="15"/>
      <c r="AW60" s="15"/>
      <c r="AX60" s="15"/>
      <c r="AY60" s="15"/>
      <c r="AZ60" s="15"/>
      <c r="BA60" s="15"/>
      <c r="BB60" s="15"/>
      <c r="BC60" s="15"/>
      <c r="BD60" s="15"/>
    </row>
    <row r="61" spans="1:56" ht="51" x14ac:dyDescent="0.25">
      <c r="A61" s="117">
        <f t="shared" si="4"/>
        <v>42</v>
      </c>
      <c r="B61" s="108" t="s">
        <v>368</v>
      </c>
      <c r="C61" s="43" t="s">
        <v>367</v>
      </c>
      <c r="D61" s="42" t="s">
        <v>381</v>
      </c>
      <c r="E61" s="13" t="s">
        <v>49</v>
      </c>
      <c r="F61" s="13" t="s">
        <v>380</v>
      </c>
      <c r="G61" s="1" t="s">
        <v>321</v>
      </c>
      <c r="H61" s="14" t="s">
        <v>379</v>
      </c>
      <c r="I61" s="15" t="s">
        <v>766</v>
      </c>
      <c r="J61" s="15" t="s">
        <v>378</v>
      </c>
      <c r="K61" s="2">
        <v>42889</v>
      </c>
      <c r="L61" s="31">
        <v>42800</v>
      </c>
      <c r="M61" s="1" t="s">
        <v>317</v>
      </c>
      <c r="N61" s="2">
        <v>42889</v>
      </c>
      <c r="O61" s="2">
        <v>43099</v>
      </c>
      <c r="P61" s="13" t="s">
        <v>43</v>
      </c>
      <c r="Q61" s="3" t="s">
        <v>40</v>
      </c>
      <c r="R61" s="10">
        <v>0</v>
      </c>
      <c r="S61" s="10">
        <v>0</v>
      </c>
      <c r="T61" s="13" t="s">
        <v>42</v>
      </c>
      <c r="U61" s="13" t="s">
        <v>40</v>
      </c>
      <c r="V61" s="13" t="s">
        <v>40</v>
      </c>
      <c r="W61" s="13" t="s">
        <v>40</v>
      </c>
      <c r="X61" s="13" t="s">
        <v>40</v>
      </c>
      <c r="Y61" s="2" t="s">
        <v>40</v>
      </c>
      <c r="Z61" s="2" t="s">
        <v>40</v>
      </c>
      <c r="AA61" s="18">
        <v>0</v>
      </c>
      <c r="AB61" s="18">
        <v>0</v>
      </c>
      <c r="AC61" s="10">
        <v>0</v>
      </c>
      <c r="AD61" s="10">
        <v>0</v>
      </c>
      <c r="AE61" s="19">
        <f t="shared" si="0"/>
        <v>42800</v>
      </c>
      <c r="AF61" s="10">
        <v>0</v>
      </c>
      <c r="AG61" s="10">
        <v>0</v>
      </c>
      <c r="AH61" s="20">
        <f t="shared" si="3"/>
        <v>0</v>
      </c>
      <c r="AI61" s="14" t="s">
        <v>40</v>
      </c>
      <c r="AJ61" s="14" t="s">
        <v>40</v>
      </c>
      <c r="AK61" s="14" t="s">
        <v>40</v>
      </c>
      <c r="AL61" s="14" t="s">
        <v>40</v>
      </c>
      <c r="AM61" s="21"/>
      <c r="AN61" s="22"/>
      <c r="AO61" s="23"/>
      <c r="AP61" s="24"/>
      <c r="AQ61" s="21"/>
      <c r="AR61" s="24"/>
      <c r="AS61" s="13"/>
      <c r="AT61" s="15"/>
      <c r="AU61" s="15"/>
      <c r="AV61" s="15"/>
      <c r="AW61" s="15"/>
      <c r="AX61" s="15"/>
      <c r="AY61" s="15"/>
      <c r="AZ61" s="15"/>
      <c r="BA61" s="15"/>
      <c r="BB61" s="15"/>
      <c r="BC61" s="15"/>
      <c r="BD61" s="15"/>
    </row>
    <row r="62" spans="1:56" ht="102" x14ac:dyDescent="0.25">
      <c r="A62" s="117">
        <f t="shared" si="4"/>
        <v>43</v>
      </c>
      <c r="B62" s="108" t="s">
        <v>368</v>
      </c>
      <c r="C62" s="43" t="s">
        <v>367</v>
      </c>
      <c r="D62" s="42" t="s">
        <v>373</v>
      </c>
      <c r="E62" s="13" t="s">
        <v>49</v>
      </c>
      <c r="F62" s="13" t="s">
        <v>377</v>
      </c>
      <c r="G62" s="1" t="s">
        <v>321</v>
      </c>
      <c r="H62" s="14" t="s">
        <v>376</v>
      </c>
      <c r="I62" s="15" t="s">
        <v>375</v>
      </c>
      <c r="J62" s="15" t="s">
        <v>374</v>
      </c>
      <c r="K62" s="2">
        <v>42919</v>
      </c>
      <c r="L62" s="31">
        <v>204672</v>
      </c>
      <c r="M62" s="1" t="s">
        <v>302</v>
      </c>
      <c r="N62" s="2">
        <v>42919</v>
      </c>
      <c r="O62" s="2">
        <v>43099</v>
      </c>
      <c r="P62" s="13" t="s">
        <v>43</v>
      </c>
      <c r="Q62" s="3" t="s">
        <v>40</v>
      </c>
      <c r="R62" s="10">
        <v>0</v>
      </c>
      <c r="S62" s="10">
        <v>0</v>
      </c>
      <c r="T62" s="13" t="s">
        <v>42</v>
      </c>
      <c r="U62" s="13" t="s">
        <v>40</v>
      </c>
      <c r="V62" s="13" t="s">
        <v>40</v>
      </c>
      <c r="W62" s="13" t="s">
        <v>40</v>
      </c>
      <c r="X62" s="13" t="s">
        <v>40</v>
      </c>
      <c r="Y62" s="2" t="s">
        <v>40</v>
      </c>
      <c r="Z62" s="2" t="s">
        <v>40</v>
      </c>
      <c r="AA62" s="18">
        <v>0</v>
      </c>
      <c r="AB62" s="18">
        <v>0</v>
      </c>
      <c r="AC62" s="10">
        <v>0</v>
      </c>
      <c r="AD62" s="10">
        <v>0</v>
      </c>
      <c r="AE62" s="19">
        <f t="shared" si="0"/>
        <v>204672</v>
      </c>
      <c r="AF62" s="10">
        <v>0</v>
      </c>
      <c r="AG62" s="10">
        <f>37646.61</f>
        <v>37646.61</v>
      </c>
      <c r="AH62" s="20">
        <f t="shared" si="3"/>
        <v>37646.61</v>
      </c>
      <c r="AI62" s="14" t="s">
        <v>40</v>
      </c>
      <c r="AJ62" s="14" t="s">
        <v>40</v>
      </c>
      <c r="AK62" s="14" t="s">
        <v>40</v>
      </c>
      <c r="AL62" s="14" t="s">
        <v>40</v>
      </c>
      <c r="AM62" s="21"/>
      <c r="AN62" s="22"/>
      <c r="AO62" s="23"/>
      <c r="AP62" s="24"/>
      <c r="AQ62" s="21"/>
      <c r="AR62" s="24"/>
      <c r="AS62" s="13"/>
      <c r="AT62" s="15"/>
      <c r="AU62" s="15"/>
      <c r="AV62" s="15"/>
      <c r="AW62" s="15"/>
      <c r="AX62" s="15"/>
      <c r="AY62" s="15"/>
      <c r="AZ62" s="15"/>
      <c r="BA62" s="15"/>
      <c r="BB62" s="15"/>
      <c r="BC62" s="15"/>
      <c r="BD62" s="15"/>
    </row>
    <row r="63" spans="1:56" ht="38.25" x14ac:dyDescent="0.25">
      <c r="A63" s="117">
        <f t="shared" si="4"/>
        <v>44</v>
      </c>
      <c r="B63" s="108" t="s">
        <v>368</v>
      </c>
      <c r="C63" s="43" t="s">
        <v>367</v>
      </c>
      <c r="D63" s="42" t="s">
        <v>373</v>
      </c>
      <c r="E63" s="13" t="s">
        <v>49</v>
      </c>
      <c r="F63" s="13" t="s">
        <v>372</v>
      </c>
      <c r="G63" s="1" t="s">
        <v>371</v>
      </c>
      <c r="H63" s="14" t="s">
        <v>370</v>
      </c>
      <c r="I63" s="13" t="s">
        <v>369</v>
      </c>
      <c r="J63" s="15" t="s">
        <v>111</v>
      </c>
      <c r="K63" s="2">
        <v>42919</v>
      </c>
      <c r="L63" s="31">
        <v>17600</v>
      </c>
      <c r="M63" s="1" t="s">
        <v>317</v>
      </c>
      <c r="N63" s="2">
        <v>42919</v>
      </c>
      <c r="O63" s="2">
        <v>43099</v>
      </c>
      <c r="P63" s="13" t="s">
        <v>43</v>
      </c>
      <c r="Q63" s="3" t="s">
        <v>40</v>
      </c>
      <c r="R63" s="10">
        <v>0</v>
      </c>
      <c r="S63" s="10">
        <v>0</v>
      </c>
      <c r="T63" s="13" t="s">
        <v>67</v>
      </c>
      <c r="U63" s="13" t="s">
        <v>40</v>
      </c>
      <c r="V63" s="13" t="s">
        <v>40</v>
      </c>
      <c r="W63" s="13" t="s">
        <v>40</v>
      </c>
      <c r="X63" s="13" t="s">
        <v>40</v>
      </c>
      <c r="Y63" s="2" t="s">
        <v>40</v>
      </c>
      <c r="Z63" s="2" t="s">
        <v>40</v>
      </c>
      <c r="AA63" s="18">
        <v>0</v>
      </c>
      <c r="AB63" s="18">
        <v>0</v>
      </c>
      <c r="AC63" s="10">
        <v>0</v>
      </c>
      <c r="AD63" s="10">
        <v>0</v>
      </c>
      <c r="AE63" s="19">
        <f t="shared" si="0"/>
        <v>17600</v>
      </c>
      <c r="AF63" s="10">
        <v>0</v>
      </c>
      <c r="AG63" s="10">
        <f>1529.3</f>
        <v>1529.3</v>
      </c>
      <c r="AH63" s="20">
        <f t="shared" si="3"/>
        <v>1529.3</v>
      </c>
      <c r="AI63" s="14" t="s">
        <v>40</v>
      </c>
      <c r="AJ63" s="14" t="s">
        <v>40</v>
      </c>
      <c r="AK63" s="14" t="s">
        <v>40</v>
      </c>
      <c r="AL63" s="14" t="s">
        <v>40</v>
      </c>
      <c r="AM63" s="21"/>
      <c r="AN63" s="22"/>
      <c r="AO63" s="23"/>
      <c r="AP63" s="24"/>
      <c r="AQ63" s="21"/>
      <c r="AR63" s="24"/>
      <c r="AS63" s="13"/>
      <c r="AT63" s="15"/>
      <c r="AU63" s="15"/>
      <c r="AV63" s="15"/>
      <c r="AW63" s="15"/>
      <c r="AX63" s="15"/>
      <c r="AY63" s="15"/>
      <c r="AZ63" s="15"/>
      <c r="BA63" s="15"/>
      <c r="BB63" s="15"/>
      <c r="BC63" s="15"/>
      <c r="BD63" s="15"/>
    </row>
    <row r="64" spans="1:56" ht="51" x14ac:dyDescent="0.25">
      <c r="A64" s="117">
        <f t="shared" si="4"/>
        <v>45</v>
      </c>
      <c r="B64" s="108" t="s">
        <v>368</v>
      </c>
      <c r="C64" s="43" t="s">
        <v>367</v>
      </c>
      <c r="D64" s="42" t="s">
        <v>186</v>
      </c>
      <c r="E64" s="13" t="s">
        <v>49</v>
      </c>
      <c r="F64" s="13" t="s">
        <v>366</v>
      </c>
      <c r="G64" s="1" t="s">
        <v>321</v>
      </c>
      <c r="H64" s="14" t="s">
        <v>365</v>
      </c>
      <c r="I64" s="13" t="s">
        <v>364</v>
      </c>
      <c r="J64" s="15" t="s">
        <v>363</v>
      </c>
      <c r="K64" s="2">
        <v>42919</v>
      </c>
      <c r="L64" s="31">
        <v>15400</v>
      </c>
      <c r="M64" s="1" t="s">
        <v>317</v>
      </c>
      <c r="N64" s="2">
        <v>42919</v>
      </c>
      <c r="O64" s="2">
        <v>43099</v>
      </c>
      <c r="P64" s="13" t="s">
        <v>43</v>
      </c>
      <c r="Q64" s="3" t="s">
        <v>40</v>
      </c>
      <c r="R64" s="10">
        <v>0</v>
      </c>
      <c r="S64" s="10">
        <v>0</v>
      </c>
      <c r="T64" s="13" t="s">
        <v>67</v>
      </c>
      <c r="U64" s="13" t="s">
        <v>40</v>
      </c>
      <c r="V64" s="13" t="s">
        <v>40</v>
      </c>
      <c r="W64" s="13" t="s">
        <v>40</v>
      </c>
      <c r="X64" s="13" t="s">
        <v>40</v>
      </c>
      <c r="Y64" s="2" t="s">
        <v>40</v>
      </c>
      <c r="Z64" s="2" t="s">
        <v>40</v>
      </c>
      <c r="AA64" s="18">
        <v>0</v>
      </c>
      <c r="AB64" s="18">
        <v>0</v>
      </c>
      <c r="AC64" s="10">
        <v>0</v>
      </c>
      <c r="AD64" s="10">
        <v>0</v>
      </c>
      <c r="AE64" s="19">
        <f t="shared" si="0"/>
        <v>15400</v>
      </c>
      <c r="AF64" s="10">
        <v>0</v>
      </c>
      <c r="AG64" s="10">
        <f>2823.33</f>
        <v>2823.33</v>
      </c>
      <c r="AH64" s="20">
        <f t="shared" si="3"/>
        <v>2823.33</v>
      </c>
      <c r="AI64" s="14" t="s">
        <v>40</v>
      </c>
      <c r="AJ64" s="14" t="s">
        <v>40</v>
      </c>
      <c r="AK64" s="14" t="s">
        <v>40</v>
      </c>
      <c r="AL64" s="14" t="s">
        <v>40</v>
      </c>
      <c r="AM64" s="21"/>
      <c r="AN64" s="22"/>
      <c r="AO64" s="23"/>
      <c r="AP64" s="24"/>
      <c r="AQ64" s="21"/>
      <c r="AR64" s="24"/>
      <c r="AS64" s="13"/>
      <c r="AT64" s="15"/>
      <c r="AU64" s="15"/>
      <c r="AV64" s="15"/>
      <c r="AW64" s="15"/>
      <c r="AX64" s="15"/>
      <c r="AY64" s="15"/>
      <c r="AZ64" s="15"/>
      <c r="BA64" s="15"/>
      <c r="BB64" s="15"/>
      <c r="BC64" s="15"/>
      <c r="BD64" s="15"/>
    </row>
    <row r="65" spans="1:56" ht="38.25" x14ac:dyDescent="0.25">
      <c r="A65" s="117">
        <f t="shared" si="4"/>
        <v>46</v>
      </c>
      <c r="B65" s="108" t="s">
        <v>324</v>
      </c>
      <c r="C65" s="43" t="s">
        <v>358</v>
      </c>
      <c r="D65" s="42" t="s">
        <v>186</v>
      </c>
      <c r="E65" s="13" t="s">
        <v>49</v>
      </c>
      <c r="F65" s="13" t="s">
        <v>362</v>
      </c>
      <c r="G65" s="1" t="s">
        <v>321</v>
      </c>
      <c r="H65" s="14" t="s">
        <v>361</v>
      </c>
      <c r="I65" s="13" t="s">
        <v>360</v>
      </c>
      <c r="J65" s="15" t="s">
        <v>359</v>
      </c>
      <c r="K65" s="2">
        <v>42919</v>
      </c>
      <c r="L65" s="31">
        <v>24640</v>
      </c>
      <c r="M65" s="1" t="s">
        <v>317</v>
      </c>
      <c r="N65" s="2">
        <v>42919</v>
      </c>
      <c r="O65" s="2">
        <v>43099</v>
      </c>
      <c r="P65" s="13" t="s">
        <v>43</v>
      </c>
      <c r="Q65" s="3" t="s">
        <v>40</v>
      </c>
      <c r="R65" s="10">
        <v>0</v>
      </c>
      <c r="S65" s="10">
        <v>0</v>
      </c>
      <c r="T65" s="13" t="s">
        <v>67</v>
      </c>
      <c r="U65" s="13" t="s">
        <v>40</v>
      </c>
      <c r="V65" s="13" t="s">
        <v>40</v>
      </c>
      <c r="W65" s="13" t="s">
        <v>40</v>
      </c>
      <c r="X65" s="13" t="s">
        <v>40</v>
      </c>
      <c r="Y65" s="2" t="s">
        <v>40</v>
      </c>
      <c r="Z65" s="2" t="s">
        <v>40</v>
      </c>
      <c r="AA65" s="18">
        <v>0</v>
      </c>
      <c r="AB65" s="18">
        <v>0</v>
      </c>
      <c r="AC65" s="10">
        <v>0</v>
      </c>
      <c r="AD65" s="10">
        <v>0</v>
      </c>
      <c r="AE65" s="19">
        <f t="shared" si="0"/>
        <v>24640</v>
      </c>
      <c r="AF65" s="10">
        <v>0</v>
      </c>
      <c r="AG65" s="10">
        <v>0</v>
      </c>
      <c r="AH65" s="20">
        <f t="shared" si="3"/>
        <v>0</v>
      </c>
      <c r="AI65" s="14" t="s">
        <v>40</v>
      </c>
      <c r="AJ65" s="14" t="s">
        <v>40</v>
      </c>
      <c r="AK65" s="14" t="s">
        <v>40</v>
      </c>
      <c r="AL65" s="14" t="s">
        <v>40</v>
      </c>
      <c r="AM65" s="21"/>
      <c r="AN65" s="22"/>
      <c r="AO65" s="23"/>
      <c r="AP65" s="24"/>
      <c r="AQ65" s="21"/>
      <c r="AR65" s="24"/>
      <c r="AS65" s="13"/>
      <c r="AT65" s="15"/>
      <c r="AU65" s="15"/>
      <c r="AV65" s="15"/>
      <c r="AW65" s="15"/>
      <c r="AX65" s="15"/>
      <c r="AY65" s="15"/>
      <c r="AZ65" s="15"/>
      <c r="BA65" s="15"/>
      <c r="BB65" s="15"/>
      <c r="BC65" s="15"/>
      <c r="BD65" s="15"/>
    </row>
    <row r="66" spans="1:56" ht="38.25" x14ac:dyDescent="0.25">
      <c r="A66" s="117">
        <f t="shared" si="4"/>
        <v>47</v>
      </c>
      <c r="B66" s="108" t="s">
        <v>324</v>
      </c>
      <c r="C66" s="43" t="s">
        <v>358</v>
      </c>
      <c r="D66" s="42" t="s">
        <v>186</v>
      </c>
      <c r="E66" s="13" t="s">
        <v>49</v>
      </c>
      <c r="F66" s="13" t="s">
        <v>357</v>
      </c>
      <c r="G66" s="1" t="s">
        <v>321</v>
      </c>
      <c r="H66" s="14" t="s">
        <v>356</v>
      </c>
      <c r="I66" s="15" t="s">
        <v>355</v>
      </c>
      <c r="J66" s="15" t="s">
        <v>354</v>
      </c>
      <c r="K66" s="2">
        <v>42919</v>
      </c>
      <c r="L66" s="31">
        <v>16896</v>
      </c>
      <c r="M66" s="1" t="s">
        <v>317</v>
      </c>
      <c r="N66" s="2">
        <v>42919</v>
      </c>
      <c r="O66" s="2">
        <v>43099</v>
      </c>
      <c r="P66" s="13" t="s">
        <v>43</v>
      </c>
      <c r="Q66" s="3" t="s">
        <v>40</v>
      </c>
      <c r="R66" s="10">
        <v>0</v>
      </c>
      <c r="S66" s="10">
        <v>0</v>
      </c>
      <c r="T66" s="13" t="s">
        <v>42</v>
      </c>
      <c r="U66" s="13" t="s">
        <v>40</v>
      </c>
      <c r="V66" s="13" t="s">
        <v>40</v>
      </c>
      <c r="W66" s="13" t="s">
        <v>40</v>
      </c>
      <c r="X66" s="13" t="s">
        <v>40</v>
      </c>
      <c r="Y66" s="2" t="s">
        <v>40</v>
      </c>
      <c r="Z66" s="2" t="s">
        <v>40</v>
      </c>
      <c r="AA66" s="18">
        <v>0</v>
      </c>
      <c r="AB66" s="18">
        <v>0</v>
      </c>
      <c r="AC66" s="10">
        <v>0</v>
      </c>
      <c r="AD66" s="10">
        <v>0</v>
      </c>
      <c r="AE66" s="19">
        <f t="shared" si="0"/>
        <v>16896</v>
      </c>
      <c r="AF66" s="10">
        <v>0</v>
      </c>
      <c r="AG66" s="10">
        <f>2779.44</f>
        <v>2779.44</v>
      </c>
      <c r="AH66" s="20">
        <f t="shared" si="3"/>
        <v>2779.44</v>
      </c>
      <c r="AI66" s="14" t="s">
        <v>40</v>
      </c>
      <c r="AJ66" s="14" t="s">
        <v>40</v>
      </c>
      <c r="AK66" s="14" t="s">
        <v>40</v>
      </c>
      <c r="AL66" s="14" t="s">
        <v>40</v>
      </c>
      <c r="AM66" s="21"/>
      <c r="AN66" s="22"/>
      <c r="AO66" s="23"/>
      <c r="AP66" s="24"/>
      <c r="AQ66" s="21"/>
      <c r="AR66" s="24"/>
      <c r="AS66" s="13"/>
      <c r="AT66" s="15"/>
      <c r="AU66" s="15"/>
      <c r="AV66" s="15"/>
      <c r="AW66" s="15"/>
      <c r="AX66" s="15"/>
      <c r="AY66" s="15"/>
      <c r="AZ66" s="15"/>
      <c r="BA66" s="15"/>
      <c r="BB66" s="15"/>
      <c r="BC66" s="15"/>
      <c r="BD66" s="15"/>
    </row>
    <row r="67" spans="1:56" ht="38.25" x14ac:dyDescent="0.25">
      <c r="A67" s="117">
        <f t="shared" si="4"/>
        <v>48</v>
      </c>
      <c r="B67" s="108" t="s">
        <v>324</v>
      </c>
      <c r="C67" s="43" t="s">
        <v>323</v>
      </c>
      <c r="D67" s="42" t="s">
        <v>353</v>
      </c>
      <c r="E67" s="13" t="s">
        <v>49</v>
      </c>
      <c r="F67" s="13" t="s">
        <v>352</v>
      </c>
      <c r="G67" s="1" t="s">
        <v>321</v>
      </c>
      <c r="H67" s="14" t="s">
        <v>351</v>
      </c>
      <c r="I67" s="15" t="s">
        <v>350</v>
      </c>
      <c r="J67" s="15" t="s">
        <v>349</v>
      </c>
      <c r="K67" s="2">
        <v>42919</v>
      </c>
      <c r="L67" s="31">
        <v>17388.8</v>
      </c>
      <c r="M67" s="1" t="s">
        <v>317</v>
      </c>
      <c r="N67" s="2">
        <v>42919</v>
      </c>
      <c r="O67" s="2">
        <v>43099</v>
      </c>
      <c r="P67" s="13" t="s">
        <v>43</v>
      </c>
      <c r="Q67" s="3" t="s">
        <v>40</v>
      </c>
      <c r="R67" s="10">
        <v>0</v>
      </c>
      <c r="S67" s="10">
        <v>0</v>
      </c>
      <c r="T67" s="13" t="s">
        <v>42</v>
      </c>
      <c r="U67" s="13" t="s">
        <v>40</v>
      </c>
      <c r="V67" s="13" t="s">
        <v>40</v>
      </c>
      <c r="W67" s="13" t="s">
        <v>40</v>
      </c>
      <c r="X67" s="13" t="s">
        <v>40</v>
      </c>
      <c r="Y67" s="2" t="s">
        <v>40</v>
      </c>
      <c r="Z67" s="2" t="s">
        <v>40</v>
      </c>
      <c r="AA67" s="18">
        <v>0</v>
      </c>
      <c r="AB67" s="18">
        <v>0</v>
      </c>
      <c r="AC67" s="10">
        <v>0</v>
      </c>
      <c r="AD67" s="10">
        <v>0</v>
      </c>
      <c r="AE67" s="19">
        <f t="shared" si="0"/>
        <v>17388.8</v>
      </c>
      <c r="AF67" s="10">
        <v>0</v>
      </c>
      <c r="AG67" s="10">
        <f>3177.14</f>
        <v>3177.14</v>
      </c>
      <c r="AH67" s="20">
        <f t="shared" si="3"/>
        <v>3177.14</v>
      </c>
      <c r="AI67" s="14" t="s">
        <v>40</v>
      </c>
      <c r="AJ67" s="14" t="s">
        <v>40</v>
      </c>
      <c r="AK67" s="14" t="s">
        <v>40</v>
      </c>
      <c r="AL67" s="14" t="s">
        <v>40</v>
      </c>
      <c r="AM67" s="21"/>
      <c r="AN67" s="22"/>
      <c r="AO67" s="23"/>
      <c r="AP67" s="24"/>
      <c r="AQ67" s="21"/>
      <c r="AR67" s="24"/>
      <c r="AS67" s="13"/>
      <c r="AT67" s="15"/>
      <c r="AU67" s="15"/>
      <c r="AV67" s="15"/>
      <c r="AW67" s="15"/>
      <c r="AX67" s="15"/>
      <c r="AY67" s="15"/>
      <c r="AZ67" s="15"/>
      <c r="BA67" s="15"/>
      <c r="BB67" s="15"/>
      <c r="BC67" s="15"/>
      <c r="BD67" s="15"/>
    </row>
    <row r="68" spans="1:56" ht="25.5" x14ac:dyDescent="0.25">
      <c r="A68" s="117">
        <f t="shared" si="4"/>
        <v>49</v>
      </c>
      <c r="B68" s="108" t="s">
        <v>324</v>
      </c>
      <c r="C68" s="43" t="s">
        <v>323</v>
      </c>
      <c r="D68" s="13" t="s">
        <v>270</v>
      </c>
      <c r="E68" s="13" t="s">
        <v>49</v>
      </c>
      <c r="F68" s="13" t="s">
        <v>348</v>
      </c>
      <c r="G68" s="1" t="s">
        <v>321</v>
      </c>
      <c r="H68" s="14" t="s">
        <v>347</v>
      </c>
      <c r="I68" s="15" t="s">
        <v>346</v>
      </c>
      <c r="J68" s="15" t="s">
        <v>345</v>
      </c>
      <c r="K68" s="2">
        <v>42919</v>
      </c>
      <c r="L68" s="31">
        <v>24000</v>
      </c>
      <c r="M68" s="1" t="s">
        <v>332</v>
      </c>
      <c r="N68" s="2">
        <v>42919</v>
      </c>
      <c r="O68" s="2">
        <v>43099</v>
      </c>
      <c r="P68" s="13" t="s">
        <v>43</v>
      </c>
      <c r="Q68" s="3" t="s">
        <v>40</v>
      </c>
      <c r="R68" s="10">
        <v>0</v>
      </c>
      <c r="S68" s="10">
        <v>0</v>
      </c>
      <c r="T68" s="13" t="s">
        <v>67</v>
      </c>
      <c r="U68" s="13" t="s">
        <v>40</v>
      </c>
      <c r="V68" s="13" t="s">
        <v>40</v>
      </c>
      <c r="W68" s="13" t="s">
        <v>40</v>
      </c>
      <c r="X68" s="13" t="s">
        <v>40</v>
      </c>
      <c r="Y68" s="2" t="s">
        <v>40</v>
      </c>
      <c r="Z68" s="2" t="s">
        <v>40</v>
      </c>
      <c r="AA68" s="18">
        <v>0</v>
      </c>
      <c r="AB68" s="18">
        <v>0</v>
      </c>
      <c r="AC68" s="10">
        <v>0</v>
      </c>
      <c r="AD68" s="10">
        <v>0</v>
      </c>
      <c r="AE68" s="19">
        <v>24000</v>
      </c>
      <c r="AF68" s="10">
        <v>0</v>
      </c>
      <c r="AG68" s="10">
        <v>0</v>
      </c>
      <c r="AH68" s="20">
        <f t="shared" si="3"/>
        <v>0</v>
      </c>
      <c r="AI68" s="14" t="s">
        <v>40</v>
      </c>
      <c r="AJ68" s="14" t="s">
        <v>40</v>
      </c>
      <c r="AK68" s="14" t="s">
        <v>40</v>
      </c>
      <c r="AL68" s="14" t="s">
        <v>40</v>
      </c>
      <c r="AM68" s="21"/>
      <c r="AN68" s="22"/>
      <c r="AO68" s="23"/>
      <c r="AP68" s="24"/>
      <c r="AQ68" s="21"/>
      <c r="AR68" s="24"/>
      <c r="AS68" s="13"/>
      <c r="AT68" s="15"/>
      <c r="AU68" s="15"/>
      <c r="AV68" s="15"/>
      <c r="AW68" s="15"/>
      <c r="AX68" s="15"/>
      <c r="AY68" s="15"/>
      <c r="AZ68" s="15"/>
      <c r="BA68" s="15"/>
      <c r="BB68" s="15"/>
      <c r="BC68" s="15"/>
      <c r="BD68" s="15"/>
    </row>
    <row r="69" spans="1:56" ht="25.5" x14ac:dyDescent="0.25">
      <c r="A69" s="117">
        <f t="shared" si="4"/>
        <v>50</v>
      </c>
      <c r="B69" s="108" t="s">
        <v>324</v>
      </c>
      <c r="C69" s="43" t="s">
        <v>323</v>
      </c>
      <c r="D69" s="13" t="s">
        <v>270</v>
      </c>
      <c r="E69" s="13" t="s">
        <v>49</v>
      </c>
      <c r="F69" s="13" t="s">
        <v>344</v>
      </c>
      <c r="G69" s="1" t="s">
        <v>321</v>
      </c>
      <c r="H69" s="14" t="s">
        <v>343</v>
      </c>
      <c r="I69" s="15" t="s">
        <v>342</v>
      </c>
      <c r="J69" s="15" t="s">
        <v>341</v>
      </c>
      <c r="K69" s="2">
        <v>42919</v>
      </c>
      <c r="L69" s="31">
        <v>24080</v>
      </c>
      <c r="M69" s="1" t="s">
        <v>317</v>
      </c>
      <c r="N69" s="2">
        <v>42919</v>
      </c>
      <c r="O69" s="2">
        <v>43099</v>
      </c>
      <c r="P69" s="13" t="s">
        <v>43</v>
      </c>
      <c r="Q69" s="3" t="s">
        <v>40</v>
      </c>
      <c r="R69" s="10">
        <v>0</v>
      </c>
      <c r="S69" s="10">
        <v>0</v>
      </c>
      <c r="T69" s="13" t="s">
        <v>67</v>
      </c>
      <c r="U69" s="13" t="s">
        <v>40</v>
      </c>
      <c r="V69" s="13" t="s">
        <v>40</v>
      </c>
      <c r="W69" s="13" t="s">
        <v>40</v>
      </c>
      <c r="X69" s="13" t="s">
        <v>40</v>
      </c>
      <c r="Y69" s="2" t="s">
        <v>40</v>
      </c>
      <c r="Z69" s="2" t="s">
        <v>40</v>
      </c>
      <c r="AA69" s="18">
        <v>0</v>
      </c>
      <c r="AB69" s="18">
        <v>0</v>
      </c>
      <c r="AC69" s="10">
        <v>0</v>
      </c>
      <c r="AD69" s="10">
        <v>0</v>
      </c>
      <c r="AE69" s="19">
        <v>24080</v>
      </c>
      <c r="AF69" s="10">
        <v>0</v>
      </c>
      <c r="AG69" s="10">
        <f>3950.93</f>
        <v>3950.93</v>
      </c>
      <c r="AH69" s="20">
        <f t="shared" si="3"/>
        <v>3950.93</v>
      </c>
      <c r="AI69" s="14" t="s">
        <v>40</v>
      </c>
      <c r="AJ69" s="14" t="s">
        <v>40</v>
      </c>
      <c r="AK69" s="14" t="s">
        <v>40</v>
      </c>
      <c r="AL69" s="14" t="s">
        <v>40</v>
      </c>
      <c r="AM69" s="21"/>
      <c r="AN69" s="22"/>
      <c r="AO69" s="23"/>
      <c r="AP69" s="24"/>
      <c r="AQ69" s="21"/>
      <c r="AR69" s="24"/>
      <c r="AS69" s="13"/>
      <c r="AT69" s="15"/>
      <c r="AU69" s="15"/>
      <c r="AV69" s="15"/>
      <c r="AW69" s="15"/>
      <c r="AX69" s="15"/>
      <c r="AY69" s="15"/>
      <c r="AZ69" s="15"/>
      <c r="BA69" s="15"/>
      <c r="BB69" s="15"/>
      <c r="BC69" s="15"/>
      <c r="BD69" s="15"/>
    </row>
    <row r="70" spans="1:56" ht="25.5" x14ac:dyDescent="0.25">
      <c r="A70" s="117">
        <f t="shared" si="4"/>
        <v>51</v>
      </c>
      <c r="B70" s="108" t="s">
        <v>324</v>
      </c>
      <c r="C70" s="43" t="s">
        <v>323</v>
      </c>
      <c r="D70" s="13" t="s">
        <v>270</v>
      </c>
      <c r="E70" s="13" t="s">
        <v>49</v>
      </c>
      <c r="F70" s="13" t="s">
        <v>340</v>
      </c>
      <c r="G70" s="1" t="s">
        <v>321</v>
      </c>
      <c r="H70" s="14" t="s">
        <v>339</v>
      </c>
      <c r="I70" s="15" t="s">
        <v>338</v>
      </c>
      <c r="J70" s="15" t="s">
        <v>337</v>
      </c>
      <c r="K70" s="2">
        <v>42919</v>
      </c>
      <c r="L70" s="31">
        <v>19996</v>
      </c>
      <c r="M70" s="1" t="s">
        <v>317</v>
      </c>
      <c r="N70" s="2">
        <v>42919</v>
      </c>
      <c r="O70" s="2">
        <v>43099</v>
      </c>
      <c r="P70" s="13" t="s">
        <v>43</v>
      </c>
      <c r="Q70" s="3" t="s">
        <v>40</v>
      </c>
      <c r="R70" s="10">
        <v>0</v>
      </c>
      <c r="S70" s="10">
        <v>0</v>
      </c>
      <c r="T70" s="13" t="s">
        <v>67</v>
      </c>
      <c r="U70" s="13" t="s">
        <v>40</v>
      </c>
      <c r="V70" s="13" t="s">
        <v>40</v>
      </c>
      <c r="W70" s="13" t="s">
        <v>40</v>
      </c>
      <c r="X70" s="13" t="s">
        <v>40</v>
      </c>
      <c r="Y70" s="2" t="s">
        <v>40</v>
      </c>
      <c r="Z70" s="2" t="s">
        <v>40</v>
      </c>
      <c r="AA70" s="18">
        <v>0</v>
      </c>
      <c r="AB70" s="18">
        <v>0</v>
      </c>
      <c r="AC70" s="10">
        <v>0</v>
      </c>
      <c r="AD70" s="10">
        <v>0</v>
      </c>
      <c r="AE70" s="19">
        <v>19996</v>
      </c>
      <c r="AF70" s="10">
        <v>0</v>
      </c>
      <c r="AG70" s="10">
        <f>3665.93</f>
        <v>3665.93</v>
      </c>
      <c r="AH70" s="20">
        <f t="shared" si="3"/>
        <v>3665.93</v>
      </c>
      <c r="AI70" s="14" t="s">
        <v>40</v>
      </c>
      <c r="AJ70" s="14" t="s">
        <v>40</v>
      </c>
      <c r="AK70" s="14" t="s">
        <v>40</v>
      </c>
      <c r="AL70" s="14" t="s">
        <v>40</v>
      </c>
      <c r="AM70" s="21"/>
      <c r="AN70" s="22"/>
      <c r="AO70" s="23"/>
      <c r="AP70" s="24"/>
      <c r="AQ70" s="21"/>
      <c r="AR70" s="24"/>
      <c r="AS70" s="13"/>
      <c r="AT70" s="15"/>
      <c r="AU70" s="15"/>
      <c r="AV70" s="15"/>
      <c r="AW70" s="15"/>
      <c r="AX70" s="15"/>
      <c r="AY70" s="15"/>
      <c r="AZ70" s="15"/>
      <c r="BA70" s="15"/>
      <c r="BB70" s="15"/>
      <c r="BC70" s="15"/>
      <c r="BD70" s="15"/>
    </row>
    <row r="71" spans="1:56" ht="25.5" x14ac:dyDescent="0.25">
      <c r="A71" s="117">
        <f t="shared" si="4"/>
        <v>52</v>
      </c>
      <c r="B71" s="108" t="s">
        <v>324</v>
      </c>
      <c r="C71" s="43" t="s">
        <v>323</v>
      </c>
      <c r="D71" s="13" t="s">
        <v>270</v>
      </c>
      <c r="E71" s="13" t="s">
        <v>49</v>
      </c>
      <c r="F71" s="13" t="s">
        <v>336</v>
      </c>
      <c r="G71" s="1" t="s">
        <v>321</v>
      </c>
      <c r="H71" s="14" t="s">
        <v>335</v>
      </c>
      <c r="I71" s="15" t="s">
        <v>334</v>
      </c>
      <c r="J71" s="15" t="s">
        <v>333</v>
      </c>
      <c r="K71" s="2">
        <v>42919</v>
      </c>
      <c r="L71" s="31">
        <v>19000</v>
      </c>
      <c r="M71" s="1" t="s">
        <v>332</v>
      </c>
      <c r="N71" s="2">
        <v>42919</v>
      </c>
      <c r="O71" s="2">
        <v>43099</v>
      </c>
      <c r="P71" s="13" t="s">
        <v>43</v>
      </c>
      <c r="Q71" s="3" t="s">
        <v>40</v>
      </c>
      <c r="R71" s="10">
        <v>0</v>
      </c>
      <c r="S71" s="10">
        <v>0</v>
      </c>
      <c r="T71" s="13" t="s">
        <v>67</v>
      </c>
      <c r="U71" s="13" t="s">
        <v>40</v>
      </c>
      <c r="V71" s="13" t="s">
        <v>40</v>
      </c>
      <c r="W71" s="13" t="s">
        <v>40</v>
      </c>
      <c r="X71" s="13" t="s">
        <v>40</v>
      </c>
      <c r="Y71" s="2" t="s">
        <v>40</v>
      </c>
      <c r="Z71" s="2" t="s">
        <v>40</v>
      </c>
      <c r="AA71" s="18">
        <v>0</v>
      </c>
      <c r="AB71" s="18">
        <v>0</v>
      </c>
      <c r="AC71" s="10">
        <v>0</v>
      </c>
      <c r="AD71" s="10">
        <v>0</v>
      </c>
      <c r="AE71" s="31">
        <v>19000</v>
      </c>
      <c r="AF71" s="10">
        <v>0</v>
      </c>
      <c r="AG71" s="10">
        <v>0</v>
      </c>
      <c r="AH71" s="20">
        <f t="shared" si="3"/>
        <v>0</v>
      </c>
      <c r="AI71" s="14" t="s">
        <v>40</v>
      </c>
      <c r="AJ71" s="14" t="s">
        <v>40</v>
      </c>
      <c r="AK71" s="14" t="s">
        <v>40</v>
      </c>
      <c r="AL71" s="14" t="s">
        <v>40</v>
      </c>
      <c r="AM71" s="21"/>
      <c r="AN71" s="22"/>
      <c r="AO71" s="23"/>
      <c r="AP71" s="24"/>
      <c r="AQ71" s="21"/>
      <c r="AR71" s="24"/>
      <c r="AS71" s="13"/>
      <c r="AT71" s="15"/>
      <c r="AU71" s="15"/>
      <c r="AV71" s="15"/>
      <c r="AW71" s="15"/>
      <c r="AX71" s="15"/>
      <c r="AY71" s="15"/>
      <c r="AZ71" s="15"/>
      <c r="BA71" s="15"/>
      <c r="BB71" s="15"/>
      <c r="BC71" s="15"/>
      <c r="BD71" s="15"/>
    </row>
    <row r="72" spans="1:56" ht="25.5" x14ac:dyDescent="0.25">
      <c r="A72" s="117">
        <f t="shared" si="4"/>
        <v>53</v>
      </c>
      <c r="B72" s="108" t="s">
        <v>324</v>
      </c>
      <c r="C72" s="43" t="s">
        <v>323</v>
      </c>
      <c r="D72" s="13" t="s">
        <v>270</v>
      </c>
      <c r="E72" s="13" t="s">
        <v>49</v>
      </c>
      <c r="F72" s="13" t="s">
        <v>322</v>
      </c>
      <c r="G72" s="1" t="s">
        <v>321</v>
      </c>
      <c r="H72" s="14" t="s">
        <v>331</v>
      </c>
      <c r="I72" s="15" t="s">
        <v>330</v>
      </c>
      <c r="J72" s="15" t="s">
        <v>329</v>
      </c>
      <c r="K72" s="2">
        <v>42919</v>
      </c>
      <c r="L72" s="31">
        <v>21840</v>
      </c>
      <c r="M72" s="1" t="s">
        <v>317</v>
      </c>
      <c r="N72" s="2">
        <v>42919</v>
      </c>
      <c r="O72" s="2">
        <v>43099</v>
      </c>
      <c r="P72" s="13" t="s">
        <v>43</v>
      </c>
      <c r="Q72" s="3" t="s">
        <v>40</v>
      </c>
      <c r="R72" s="10">
        <v>0</v>
      </c>
      <c r="S72" s="10">
        <v>0</v>
      </c>
      <c r="T72" s="13" t="s">
        <v>67</v>
      </c>
      <c r="U72" s="13" t="s">
        <v>40</v>
      </c>
      <c r="V72" s="13" t="s">
        <v>40</v>
      </c>
      <c r="W72" s="13" t="s">
        <v>40</v>
      </c>
      <c r="X72" s="13" t="s">
        <v>40</v>
      </c>
      <c r="Y72" s="2" t="s">
        <v>40</v>
      </c>
      <c r="Z72" s="2" t="s">
        <v>40</v>
      </c>
      <c r="AA72" s="18">
        <v>0</v>
      </c>
      <c r="AB72" s="18">
        <v>0</v>
      </c>
      <c r="AC72" s="10">
        <v>0</v>
      </c>
      <c r="AD72" s="10">
        <v>0</v>
      </c>
      <c r="AE72" s="31">
        <v>21840</v>
      </c>
      <c r="AF72" s="10">
        <v>0</v>
      </c>
      <c r="AG72" s="10">
        <f>4536.53</f>
        <v>4536.53</v>
      </c>
      <c r="AH72" s="20">
        <f t="shared" si="3"/>
        <v>4536.53</v>
      </c>
      <c r="AI72" s="14" t="s">
        <v>40</v>
      </c>
      <c r="AJ72" s="14" t="s">
        <v>40</v>
      </c>
      <c r="AK72" s="14" t="s">
        <v>40</v>
      </c>
      <c r="AL72" s="14" t="s">
        <v>40</v>
      </c>
      <c r="AM72" s="21"/>
      <c r="AN72" s="22"/>
      <c r="AO72" s="23"/>
      <c r="AP72" s="24"/>
      <c r="AQ72" s="21"/>
      <c r="AR72" s="24"/>
      <c r="AS72" s="13"/>
      <c r="AT72" s="15"/>
      <c r="AU72" s="15"/>
      <c r="AV72" s="15"/>
      <c r="AW72" s="15"/>
      <c r="AX72" s="15"/>
      <c r="AY72" s="15"/>
      <c r="AZ72" s="15"/>
      <c r="BA72" s="15"/>
      <c r="BB72" s="15"/>
      <c r="BC72" s="15"/>
      <c r="BD72" s="15"/>
    </row>
    <row r="73" spans="1:56" ht="51" x14ac:dyDescent="0.25">
      <c r="A73" s="117">
        <f t="shared" si="4"/>
        <v>54</v>
      </c>
      <c r="B73" s="108" t="s">
        <v>324</v>
      </c>
      <c r="C73" s="43" t="s">
        <v>323</v>
      </c>
      <c r="D73" s="13" t="s">
        <v>270</v>
      </c>
      <c r="E73" s="13" t="s">
        <v>49</v>
      </c>
      <c r="F73" s="13" t="s">
        <v>328</v>
      </c>
      <c r="G73" s="1" t="s">
        <v>321</v>
      </c>
      <c r="H73" s="14" t="s">
        <v>327</v>
      </c>
      <c r="I73" s="15" t="s">
        <v>326</v>
      </c>
      <c r="J73" s="15" t="s">
        <v>325</v>
      </c>
      <c r="K73" s="2">
        <v>42919</v>
      </c>
      <c r="L73" s="31">
        <v>912369.92</v>
      </c>
      <c r="M73" s="1" t="s">
        <v>317</v>
      </c>
      <c r="N73" s="2">
        <v>42919</v>
      </c>
      <c r="O73" s="2">
        <v>43099</v>
      </c>
      <c r="P73" s="13" t="s">
        <v>43</v>
      </c>
      <c r="Q73" s="3" t="s">
        <v>40</v>
      </c>
      <c r="R73" s="10">
        <v>0</v>
      </c>
      <c r="S73" s="10">
        <v>0</v>
      </c>
      <c r="T73" s="13" t="s">
        <v>42</v>
      </c>
      <c r="U73" s="13" t="s">
        <v>40</v>
      </c>
      <c r="V73" s="13" t="s">
        <v>40</v>
      </c>
      <c r="W73" s="13" t="s">
        <v>40</v>
      </c>
      <c r="X73" s="13" t="s">
        <v>40</v>
      </c>
      <c r="Y73" s="2" t="s">
        <v>40</v>
      </c>
      <c r="Z73" s="2" t="s">
        <v>40</v>
      </c>
      <c r="AA73" s="18">
        <v>0</v>
      </c>
      <c r="AB73" s="18">
        <v>0</v>
      </c>
      <c r="AC73" s="10">
        <v>0</v>
      </c>
      <c r="AD73" s="10">
        <v>0</v>
      </c>
      <c r="AE73" s="31">
        <v>912369.92</v>
      </c>
      <c r="AF73" s="10">
        <v>0</v>
      </c>
      <c r="AG73" s="10">
        <v>0</v>
      </c>
      <c r="AH73" s="20">
        <f t="shared" si="3"/>
        <v>0</v>
      </c>
      <c r="AI73" s="14" t="s">
        <v>40</v>
      </c>
      <c r="AJ73" s="14" t="s">
        <v>40</v>
      </c>
      <c r="AK73" s="14" t="s">
        <v>40</v>
      </c>
      <c r="AL73" s="14" t="s">
        <v>40</v>
      </c>
      <c r="AM73" s="21"/>
      <c r="AN73" s="22"/>
      <c r="AO73" s="23"/>
      <c r="AP73" s="24"/>
      <c r="AQ73" s="21"/>
      <c r="AR73" s="24"/>
      <c r="AS73" s="13"/>
      <c r="AT73" s="15"/>
      <c r="AU73" s="15"/>
      <c r="AV73" s="15"/>
      <c r="AW73" s="15"/>
      <c r="AX73" s="15"/>
      <c r="AY73" s="15"/>
      <c r="AZ73" s="15"/>
      <c r="BA73" s="15"/>
      <c r="BB73" s="15"/>
      <c r="BC73" s="15"/>
      <c r="BD73" s="15"/>
    </row>
    <row r="74" spans="1:56" ht="25.5" x14ac:dyDescent="0.25">
      <c r="A74" s="117">
        <f t="shared" si="4"/>
        <v>55</v>
      </c>
      <c r="B74" s="108" t="s">
        <v>324</v>
      </c>
      <c r="C74" s="43" t="s">
        <v>323</v>
      </c>
      <c r="D74" s="13" t="s">
        <v>270</v>
      </c>
      <c r="E74" s="13" t="s">
        <v>49</v>
      </c>
      <c r="F74" s="13" t="s">
        <v>322</v>
      </c>
      <c r="G74" s="1" t="s">
        <v>321</v>
      </c>
      <c r="H74" s="14" t="s">
        <v>320</v>
      </c>
      <c r="I74" s="15" t="s">
        <v>319</v>
      </c>
      <c r="J74" s="15" t="s">
        <v>318</v>
      </c>
      <c r="K74" s="2">
        <v>42919</v>
      </c>
      <c r="L74" s="31">
        <v>24080</v>
      </c>
      <c r="M74" s="1" t="s">
        <v>317</v>
      </c>
      <c r="N74" s="2">
        <v>42919</v>
      </c>
      <c r="O74" s="2">
        <v>43099</v>
      </c>
      <c r="P74" s="13" t="s">
        <v>43</v>
      </c>
      <c r="Q74" s="3" t="s">
        <v>40</v>
      </c>
      <c r="R74" s="10">
        <v>0</v>
      </c>
      <c r="S74" s="10">
        <v>0</v>
      </c>
      <c r="T74" s="13" t="s">
        <v>67</v>
      </c>
      <c r="U74" s="13" t="s">
        <v>40</v>
      </c>
      <c r="V74" s="13" t="s">
        <v>40</v>
      </c>
      <c r="W74" s="13" t="s">
        <v>40</v>
      </c>
      <c r="X74" s="13" t="s">
        <v>40</v>
      </c>
      <c r="Y74" s="2" t="s">
        <v>40</v>
      </c>
      <c r="Z74" s="2" t="s">
        <v>40</v>
      </c>
      <c r="AA74" s="18">
        <v>0</v>
      </c>
      <c r="AB74" s="18">
        <v>0</v>
      </c>
      <c r="AC74" s="10">
        <v>0</v>
      </c>
      <c r="AD74" s="10">
        <v>0</v>
      </c>
      <c r="AE74" s="31">
        <v>24080</v>
      </c>
      <c r="AF74" s="10">
        <v>0</v>
      </c>
      <c r="AG74" s="10">
        <f>4489.13</f>
        <v>4489.13</v>
      </c>
      <c r="AH74" s="20">
        <f t="shared" si="3"/>
        <v>4489.13</v>
      </c>
      <c r="AI74" s="14" t="s">
        <v>40</v>
      </c>
      <c r="AJ74" s="14" t="s">
        <v>40</v>
      </c>
      <c r="AK74" s="14" t="s">
        <v>40</v>
      </c>
      <c r="AL74" s="14" t="s">
        <v>40</v>
      </c>
      <c r="AM74" s="21"/>
      <c r="AN74" s="22"/>
      <c r="AO74" s="23"/>
      <c r="AP74" s="24"/>
      <c r="AQ74" s="21"/>
      <c r="AR74" s="24"/>
      <c r="AS74" s="13"/>
      <c r="AT74" s="15"/>
      <c r="AU74" s="15"/>
      <c r="AV74" s="15"/>
      <c r="AW74" s="15"/>
      <c r="AX74" s="15"/>
      <c r="AY74" s="15"/>
      <c r="AZ74" s="15"/>
      <c r="BA74" s="15"/>
      <c r="BB74" s="15"/>
      <c r="BC74" s="15"/>
      <c r="BD74" s="15"/>
    </row>
    <row r="75" spans="1:56" ht="25.5" x14ac:dyDescent="0.25">
      <c r="A75" s="117">
        <f t="shared" si="4"/>
        <v>56</v>
      </c>
      <c r="B75" s="108" t="s">
        <v>308</v>
      </c>
      <c r="C75" s="43" t="s">
        <v>307</v>
      </c>
      <c r="D75" s="13" t="s">
        <v>270</v>
      </c>
      <c r="E75" s="13" t="s">
        <v>49</v>
      </c>
      <c r="F75" s="13" t="s">
        <v>316</v>
      </c>
      <c r="G75" s="1" t="s">
        <v>305</v>
      </c>
      <c r="H75" s="14" t="s">
        <v>315</v>
      </c>
      <c r="I75" s="15" t="s">
        <v>314</v>
      </c>
      <c r="J75" s="15" t="s">
        <v>313</v>
      </c>
      <c r="K75" s="2">
        <v>42956</v>
      </c>
      <c r="L75" s="16">
        <v>32350</v>
      </c>
      <c r="M75" s="1" t="s">
        <v>302</v>
      </c>
      <c r="N75" s="2">
        <v>42956</v>
      </c>
      <c r="O75" s="2">
        <v>43099</v>
      </c>
      <c r="P75" s="13" t="s">
        <v>43</v>
      </c>
      <c r="Q75" s="3" t="s">
        <v>40</v>
      </c>
      <c r="R75" s="10">
        <v>0</v>
      </c>
      <c r="S75" s="10">
        <v>0</v>
      </c>
      <c r="T75" s="13" t="s">
        <v>59</v>
      </c>
      <c r="U75" s="13" t="s">
        <v>40</v>
      </c>
      <c r="V75" s="13" t="s">
        <v>40</v>
      </c>
      <c r="W75" s="13" t="s">
        <v>40</v>
      </c>
      <c r="X75" s="13" t="s">
        <v>40</v>
      </c>
      <c r="Y75" s="2" t="s">
        <v>40</v>
      </c>
      <c r="Z75" s="2" t="s">
        <v>40</v>
      </c>
      <c r="AA75" s="18">
        <v>0</v>
      </c>
      <c r="AB75" s="18">
        <v>0</v>
      </c>
      <c r="AC75" s="10">
        <v>0</v>
      </c>
      <c r="AD75" s="10">
        <v>0</v>
      </c>
      <c r="AE75" s="16">
        <v>32350</v>
      </c>
      <c r="AF75" s="10">
        <v>0</v>
      </c>
      <c r="AG75" s="10">
        <v>0</v>
      </c>
      <c r="AH75" s="20">
        <f t="shared" si="3"/>
        <v>0</v>
      </c>
      <c r="AI75" s="14" t="s">
        <v>40</v>
      </c>
      <c r="AJ75" s="14" t="s">
        <v>40</v>
      </c>
      <c r="AK75" s="14" t="s">
        <v>40</v>
      </c>
      <c r="AL75" s="14" t="s">
        <v>40</v>
      </c>
      <c r="AM75" s="21"/>
      <c r="AN75" s="22"/>
      <c r="AO75" s="23"/>
      <c r="AP75" s="24"/>
      <c r="AQ75" s="21"/>
      <c r="AR75" s="24"/>
      <c r="AS75" s="13"/>
      <c r="AT75" s="15"/>
      <c r="AU75" s="15"/>
      <c r="AV75" s="15"/>
      <c r="AW75" s="15"/>
      <c r="AX75" s="15"/>
      <c r="AY75" s="15"/>
      <c r="AZ75" s="15"/>
      <c r="BA75" s="15"/>
      <c r="BB75" s="15"/>
      <c r="BC75" s="15"/>
      <c r="BD75" s="15"/>
    </row>
    <row r="76" spans="1:56" ht="25.5" x14ac:dyDescent="0.25">
      <c r="A76" s="117">
        <f t="shared" si="4"/>
        <v>57</v>
      </c>
      <c r="B76" s="108" t="s">
        <v>308</v>
      </c>
      <c r="C76" s="43" t="s">
        <v>307</v>
      </c>
      <c r="D76" s="13" t="s">
        <v>270</v>
      </c>
      <c r="E76" s="13" t="s">
        <v>49</v>
      </c>
      <c r="F76" s="13" t="s">
        <v>312</v>
      </c>
      <c r="G76" s="1" t="s">
        <v>305</v>
      </c>
      <c r="H76" s="14" t="s">
        <v>311</v>
      </c>
      <c r="I76" s="15" t="s">
        <v>310</v>
      </c>
      <c r="J76" s="15" t="s">
        <v>309</v>
      </c>
      <c r="K76" s="2">
        <v>42956</v>
      </c>
      <c r="L76" s="16">
        <v>174700</v>
      </c>
      <c r="M76" s="1" t="s">
        <v>302</v>
      </c>
      <c r="N76" s="2">
        <v>42956</v>
      </c>
      <c r="O76" s="2">
        <v>43099</v>
      </c>
      <c r="P76" s="13" t="s">
        <v>43</v>
      </c>
      <c r="Q76" s="3" t="s">
        <v>40</v>
      </c>
      <c r="R76" s="10">
        <v>0</v>
      </c>
      <c r="S76" s="10">
        <v>0</v>
      </c>
      <c r="T76" s="13" t="s">
        <v>59</v>
      </c>
      <c r="U76" s="13" t="s">
        <v>40</v>
      </c>
      <c r="V76" s="13" t="s">
        <v>40</v>
      </c>
      <c r="W76" s="13" t="s">
        <v>40</v>
      </c>
      <c r="X76" s="13" t="s">
        <v>40</v>
      </c>
      <c r="Y76" s="2" t="s">
        <v>40</v>
      </c>
      <c r="Z76" s="2" t="s">
        <v>40</v>
      </c>
      <c r="AA76" s="18">
        <v>0</v>
      </c>
      <c r="AB76" s="18">
        <v>0</v>
      </c>
      <c r="AC76" s="10">
        <v>0</v>
      </c>
      <c r="AD76" s="10">
        <v>0</v>
      </c>
      <c r="AE76" s="16">
        <v>174700</v>
      </c>
      <c r="AF76" s="10">
        <v>0</v>
      </c>
      <c r="AG76" s="10">
        <v>0</v>
      </c>
      <c r="AH76" s="20">
        <f t="shared" si="3"/>
        <v>0</v>
      </c>
      <c r="AI76" s="14" t="s">
        <v>40</v>
      </c>
      <c r="AJ76" s="14" t="s">
        <v>40</v>
      </c>
      <c r="AK76" s="14" t="s">
        <v>40</v>
      </c>
      <c r="AL76" s="14" t="s">
        <v>40</v>
      </c>
      <c r="AM76" s="21"/>
      <c r="AN76" s="22"/>
      <c r="AO76" s="23"/>
      <c r="AP76" s="24"/>
      <c r="AQ76" s="21"/>
      <c r="AR76" s="24"/>
      <c r="AS76" s="13"/>
      <c r="AT76" s="15"/>
      <c r="AU76" s="15"/>
      <c r="AV76" s="15"/>
      <c r="AW76" s="15"/>
      <c r="AX76" s="15"/>
      <c r="AY76" s="15"/>
      <c r="AZ76" s="15"/>
      <c r="BA76" s="15"/>
      <c r="BB76" s="15"/>
      <c r="BC76" s="15"/>
      <c r="BD76" s="15"/>
    </row>
    <row r="77" spans="1:56" ht="25.5" x14ac:dyDescent="0.25">
      <c r="A77" s="117">
        <f t="shared" si="4"/>
        <v>58</v>
      </c>
      <c r="B77" s="108" t="s">
        <v>308</v>
      </c>
      <c r="C77" s="43" t="s">
        <v>307</v>
      </c>
      <c r="D77" s="13" t="s">
        <v>270</v>
      </c>
      <c r="E77" s="13" t="s">
        <v>49</v>
      </c>
      <c r="F77" s="13" t="s">
        <v>306</v>
      </c>
      <c r="G77" s="1" t="s">
        <v>305</v>
      </c>
      <c r="H77" s="14" t="s">
        <v>304</v>
      </c>
      <c r="I77" s="15" t="s">
        <v>767</v>
      </c>
      <c r="J77" s="15" t="s">
        <v>303</v>
      </c>
      <c r="K77" s="2">
        <v>42956</v>
      </c>
      <c r="L77" s="16">
        <v>5975</v>
      </c>
      <c r="M77" s="1" t="s">
        <v>302</v>
      </c>
      <c r="N77" s="2">
        <v>42956</v>
      </c>
      <c r="O77" s="2">
        <v>43099</v>
      </c>
      <c r="P77" s="13" t="s">
        <v>43</v>
      </c>
      <c r="Q77" s="3" t="s">
        <v>40</v>
      </c>
      <c r="R77" s="10">
        <v>0</v>
      </c>
      <c r="S77" s="10">
        <v>0</v>
      </c>
      <c r="T77" s="13" t="s">
        <v>59</v>
      </c>
      <c r="U77" s="13" t="s">
        <v>40</v>
      </c>
      <c r="V77" s="13" t="s">
        <v>40</v>
      </c>
      <c r="W77" s="13" t="s">
        <v>40</v>
      </c>
      <c r="X77" s="13" t="s">
        <v>40</v>
      </c>
      <c r="Y77" s="2" t="s">
        <v>40</v>
      </c>
      <c r="Z77" s="2" t="s">
        <v>40</v>
      </c>
      <c r="AA77" s="18">
        <v>0</v>
      </c>
      <c r="AB77" s="18">
        <v>0</v>
      </c>
      <c r="AC77" s="10">
        <v>0</v>
      </c>
      <c r="AD77" s="10">
        <v>0</v>
      </c>
      <c r="AE77" s="16">
        <v>5975</v>
      </c>
      <c r="AF77" s="10">
        <v>0</v>
      </c>
      <c r="AG77" s="10">
        <v>0</v>
      </c>
      <c r="AH77" s="20">
        <f t="shared" si="3"/>
        <v>0</v>
      </c>
      <c r="AI77" s="14" t="s">
        <v>40</v>
      </c>
      <c r="AJ77" s="14" t="s">
        <v>40</v>
      </c>
      <c r="AK77" s="14" t="s">
        <v>40</v>
      </c>
      <c r="AL77" s="14" t="s">
        <v>40</v>
      </c>
      <c r="AM77" s="21"/>
      <c r="AN77" s="22"/>
      <c r="AO77" s="23"/>
      <c r="AP77" s="24"/>
      <c r="AQ77" s="21"/>
      <c r="AR77" s="24"/>
      <c r="AS77" s="13"/>
      <c r="AT77" s="15"/>
      <c r="AU77" s="15"/>
      <c r="AV77" s="15"/>
      <c r="AW77" s="15"/>
      <c r="AX77" s="15"/>
      <c r="AY77" s="15"/>
      <c r="AZ77" s="15"/>
      <c r="BA77" s="15"/>
      <c r="BB77" s="15"/>
      <c r="BC77" s="15"/>
      <c r="BD77" s="15"/>
    </row>
    <row r="78" spans="1:56" ht="25.5" x14ac:dyDescent="0.25">
      <c r="A78" s="117">
        <f t="shared" si="4"/>
        <v>59</v>
      </c>
      <c r="B78" s="108" t="s">
        <v>297</v>
      </c>
      <c r="C78" s="43" t="s">
        <v>296</v>
      </c>
      <c r="D78" s="13" t="s">
        <v>270</v>
      </c>
      <c r="E78" s="13" t="s">
        <v>49</v>
      </c>
      <c r="F78" s="13" t="s">
        <v>301</v>
      </c>
      <c r="G78" s="1" t="s">
        <v>294</v>
      </c>
      <c r="H78" s="14" t="s">
        <v>300</v>
      </c>
      <c r="I78" s="13" t="s">
        <v>299</v>
      </c>
      <c r="J78" s="15" t="s">
        <v>298</v>
      </c>
      <c r="K78" s="2">
        <v>42956</v>
      </c>
      <c r="L78" s="16">
        <v>863114.1</v>
      </c>
      <c r="M78" s="1"/>
      <c r="N78" s="2">
        <v>42956</v>
      </c>
      <c r="O78" s="2">
        <v>43099</v>
      </c>
      <c r="P78" s="13" t="s">
        <v>43</v>
      </c>
      <c r="Q78" s="3" t="s">
        <v>40</v>
      </c>
      <c r="R78" s="10">
        <v>0</v>
      </c>
      <c r="S78" s="10">
        <v>0</v>
      </c>
      <c r="T78" s="13" t="s">
        <v>59</v>
      </c>
      <c r="U78" s="13" t="s">
        <v>40</v>
      </c>
      <c r="V78" s="13" t="s">
        <v>40</v>
      </c>
      <c r="W78" s="13" t="s">
        <v>40</v>
      </c>
      <c r="X78" s="13" t="s">
        <v>40</v>
      </c>
      <c r="Y78" s="2" t="s">
        <v>40</v>
      </c>
      <c r="Z78" s="2" t="s">
        <v>40</v>
      </c>
      <c r="AA78" s="18">
        <v>0</v>
      </c>
      <c r="AB78" s="18">
        <v>0</v>
      </c>
      <c r="AC78" s="10">
        <v>0</v>
      </c>
      <c r="AD78" s="10">
        <v>0</v>
      </c>
      <c r="AE78" s="16">
        <v>863114.1</v>
      </c>
      <c r="AF78" s="10">
        <v>0</v>
      </c>
      <c r="AG78" s="10">
        <v>0</v>
      </c>
      <c r="AH78" s="20">
        <f t="shared" si="3"/>
        <v>0</v>
      </c>
      <c r="AI78" s="4" t="s">
        <v>76</v>
      </c>
      <c r="AJ78" s="1" t="s">
        <v>292</v>
      </c>
      <c r="AK78" s="21" t="s">
        <v>291</v>
      </c>
      <c r="AL78" s="1" t="s">
        <v>290</v>
      </c>
      <c r="AM78" s="21"/>
      <c r="AN78" s="22"/>
      <c r="AO78" s="23"/>
      <c r="AP78" s="24"/>
      <c r="AQ78" s="21"/>
      <c r="AR78" s="24"/>
      <c r="AS78" s="13"/>
      <c r="AT78" s="15"/>
      <c r="AU78" s="15"/>
      <c r="AV78" s="15"/>
      <c r="AW78" s="15"/>
      <c r="AX78" s="15"/>
      <c r="AY78" s="15"/>
      <c r="AZ78" s="15"/>
      <c r="BA78" s="15"/>
      <c r="BB78" s="15"/>
      <c r="BC78" s="15"/>
      <c r="BD78" s="15"/>
    </row>
    <row r="79" spans="1:56" ht="38.25" x14ac:dyDescent="0.25">
      <c r="A79" s="117">
        <f t="shared" si="4"/>
        <v>60</v>
      </c>
      <c r="B79" s="108" t="s">
        <v>297</v>
      </c>
      <c r="C79" s="43" t="s">
        <v>296</v>
      </c>
      <c r="D79" s="13" t="s">
        <v>270</v>
      </c>
      <c r="E79" s="13" t="s">
        <v>49</v>
      </c>
      <c r="F79" s="13" t="s">
        <v>295</v>
      </c>
      <c r="G79" s="1" t="s">
        <v>294</v>
      </c>
      <c r="H79" s="14" t="s">
        <v>293</v>
      </c>
      <c r="I79" s="15" t="s">
        <v>287</v>
      </c>
      <c r="J79" s="15" t="s">
        <v>286</v>
      </c>
      <c r="K79" s="2">
        <v>42956</v>
      </c>
      <c r="L79" s="16">
        <v>297102.2</v>
      </c>
      <c r="M79" s="1"/>
      <c r="N79" s="2">
        <v>42956</v>
      </c>
      <c r="O79" s="2">
        <v>43099</v>
      </c>
      <c r="P79" s="13" t="s">
        <v>43</v>
      </c>
      <c r="Q79" s="3" t="s">
        <v>40</v>
      </c>
      <c r="R79" s="10">
        <v>0</v>
      </c>
      <c r="S79" s="10">
        <v>0</v>
      </c>
      <c r="T79" s="13" t="s">
        <v>59</v>
      </c>
      <c r="U79" s="13" t="s">
        <v>40</v>
      </c>
      <c r="V79" s="13" t="s">
        <v>40</v>
      </c>
      <c r="W79" s="13" t="s">
        <v>40</v>
      </c>
      <c r="X79" s="13" t="s">
        <v>40</v>
      </c>
      <c r="Y79" s="2" t="s">
        <v>40</v>
      </c>
      <c r="Z79" s="2" t="s">
        <v>40</v>
      </c>
      <c r="AA79" s="18">
        <v>0</v>
      </c>
      <c r="AB79" s="18">
        <v>0</v>
      </c>
      <c r="AC79" s="10">
        <v>0</v>
      </c>
      <c r="AD79" s="10">
        <v>0</v>
      </c>
      <c r="AE79" s="16">
        <v>297102.2</v>
      </c>
      <c r="AF79" s="10">
        <v>0</v>
      </c>
      <c r="AG79" s="10">
        <v>0</v>
      </c>
      <c r="AH79" s="20">
        <f t="shared" si="3"/>
        <v>0</v>
      </c>
      <c r="AI79" s="4" t="s">
        <v>76</v>
      </c>
      <c r="AJ79" s="1" t="s">
        <v>292</v>
      </c>
      <c r="AK79" s="21" t="s">
        <v>291</v>
      </c>
      <c r="AL79" s="1" t="s">
        <v>290</v>
      </c>
      <c r="AM79" s="21"/>
      <c r="AN79" s="22"/>
      <c r="AO79" s="23"/>
      <c r="AP79" s="24"/>
      <c r="AQ79" s="21"/>
      <c r="AR79" s="24"/>
      <c r="AS79" s="13"/>
      <c r="AT79" s="15"/>
      <c r="AU79" s="15"/>
      <c r="AV79" s="15"/>
      <c r="AW79" s="15"/>
      <c r="AX79" s="15"/>
      <c r="AY79" s="15"/>
      <c r="AZ79" s="15"/>
      <c r="BA79" s="15"/>
      <c r="BB79" s="15"/>
      <c r="BC79" s="15"/>
      <c r="BD79" s="15"/>
    </row>
    <row r="80" spans="1:56" ht="25.5" x14ac:dyDescent="0.25">
      <c r="A80" s="117">
        <f t="shared" si="4"/>
        <v>61</v>
      </c>
      <c r="B80" s="108" t="s">
        <v>284</v>
      </c>
      <c r="C80" s="43" t="s">
        <v>283</v>
      </c>
      <c r="D80" s="13" t="s">
        <v>270</v>
      </c>
      <c r="E80" s="13" t="s">
        <v>49</v>
      </c>
      <c r="F80" s="13" t="s">
        <v>289</v>
      </c>
      <c r="G80" s="1" t="s">
        <v>281</v>
      </c>
      <c r="H80" s="14" t="s">
        <v>288</v>
      </c>
      <c r="I80" s="15" t="s">
        <v>287</v>
      </c>
      <c r="J80" s="15" t="s">
        <v>286</v>
      </c>
      <c r="K80" s="2">
        <v>42958</v>
      </c>
      <c r="L80" s="16">
        <v>157700</v>
      </c>
      <c r="M80" s="1" t="s">
        <v>285</v>
      </c>
      <c r="N80" s="2">
        <v>42958</v>
      </c>
      <c r="O80" s="2">
        <v>43099</v>
      </c>
      <c r="P80" s="13" t="s">
        <v>43</v>
      </c>
      <c r="Q80" s="3" t="s">
        <v>40</v>
      </c>
      <c r="R80" s="10">
        <v>0</v>
      </c>
      <c r="S80" s="10">
        <v>0</v>
      </c>
      <c r="T80" s="13" t="s">
        <v>59</v>
      </c>
      <c r="U80" s="13" t="s">
        <v>40</v>
      </c>
      <c r="V80" s="13" t="s">
        <v>40</v>
      </c>
      <c r="W80" s="13" t="s">
        <v>40</v>
      </c>
      <c r="X80" s="13" t="s">
        <v>40</v>
      </c>
      <c r="Y80" s="2" t="s">
        <v>40</v>
      </c>
      <c r="Z80" s="2" t="s">
        <v>40</v>
      </c>
      <c r="AA80" s="18">
        <v>0</v>
      </c>
      <c r="AB80" s="18">
        <v>0</v>
      </c>
      <c r="AC80" s="10">
        <v>0</v>
      </c>
      <c r="AD80" s="10">
        <v>0</v>
      </c>
      <c r="AE80" s="16">
        <v>157700</v>
      </c>
      <c r="AF80" s="10">
        <v>0</v>
      </c>
      <c r="AG80" s="10">
        <v>0</v>
      </c>
      <c r="AH80" s="20">
        <f t="shared" si="3"/>
        <v>0</v>
      </c>
      <c r="AI80" s="14" t="s">
        <v>40</v>
      </c>
      <c r="AJ80" s="14" t="s">
        <v>40</v>
      </c>
      <c r="AK80" s="14" t="s">
        <v>40</v>
      </c>
      <c r="AL80" s="14" t="s">
        <v>40</v>
      </c>
      <c r="AM80" s="21"/>
      <c r="AN80" s="22"/>
      <c r="AO80" s="23"/>
      <c r="AP80" s="24"/>
      <c r="AQ80" s="21"/>
      <c r="AR80" s="24"/>
      <c r="AS80" s="13"/>
      <c r="AT80" s="15"/>
      <c r="AU80" s="15"/>
      <c r="AV80" s="15"/>
      <c r="AW80" s="15"/>
      <c r="AX80" s="15"/>
      <c r="AY80" s="15"/>
      <c r="AZ80" s="15"/>
      <c r="BA80" s="15"/>
      <c r="BB80" s="15"/>
      <c r="BC80" s="15"/>
      <c r="BD80" s="15"/>
    </row>
    <row r="81" spans="1:56" ht="25.5" x14ac:dyDescent="0.25">
      <c r="A81" s="117">
        <f t="shared" si="4"/>
        <v>62</v>
      </c>
      <c r="B81" s="108" t="s">
        <v>284</v>
      </c>
      <c r="C81" s="34" t="s">
        <v>283</v>
      </c>
      <c r="D81" s="13" t="s">
        <v>270</v>
      </c>
      <c r="E81" s="13" t="s">
        <v>49</v>
      </c>
      <c r="F81" s="13" t="s">
        <v>282</v>
      </c>
      <c r="G81" s="1" t="s">
        <v>281</v>
      </c>
      <c r="H81" s="14" t="s">
        <v>280</v>
      </c>
      <c r="I81" s="15" t="s">
        <v>279</v>
      </c>
      <c r="J81" s="15" t="s">
        <v>278</v>
      </c>
      <c r="K81" s="2">
        <v>42958</v>
      </c>
      <c r="L81" s="16">
        <v>7942050</v>
      </c>
      <c r="M81" s="1" t="s">
        <v>277</v>
      </c>
      <c r="N81" s="2">
        <v>42958</v>
      </c>
      <c r="O81" s="2">
        <v>43099</v>
      </c>
      <c r="P81" s="13" t="s">
        <v>43</v>
      </c>
      <c r="Q81" s="3" t="s">
        <v>40</v>
      </c>
      <c r="R81" s="10">
        <v>0</v>
      </c>
      <c r="S81" s="10">
        <v>0</v>
      </c>
      <c r="T81" s="13" t="s">
        <v>59</v>
      </c>
      <c r="U81" s="13" t="s">
        <v>40</v>
      </c>
      <c r="V81" s="13" t="s">
        <v>40</v>
      </c>
      <c r="W81" s="13" t="s">
        <v>40</v>
      </c>
      <c r="X81" s="13" t="s">
        <v>40</v>
      </c>
      <c r="Y81" s="2" t="s">
        <v>40</v>
      </c>
      <c r="Z81" s="2" t="s">
        <v>40</v>
      </c>
      <c r="AA81" s="18">
        <v>0</v>
      </c>
      <c r="AB81" s="18">
        <v>0</v>
      </c>
      <c r="AC81" s="10">
        <v>0</v>
      </c>
      <c r="AD81" s="10">
        <v>0</v>
      </c>
      <c r="AE81" s="16">
        <v>7942050</v>
      </c>
      <c r="AF81" s="10">
        <v>0</v>
      </c>
      <c r="AG81" s="10">
        <v>0</v>
      </c>
      <c r="AH81" s="20">
        <f t="shared" si="3"/>
        <v>0</v>
      </c>
      <c r="AI81" s="14" t="s">
        <v>40</v>
      </c>
      <c r="AJ81" s="14" t="s">
        <v>40</v>
      </c>
      <c r="AK81" s="14" t="s">
        <v>40</v>
      </c>
      <c r="AL81" s="14" t="s">
        <v>40</v>
      </c>
      <c r="AM81" s="21"/>
      <c r="AN81" s="22"/>
      <c r="AO81" s="23"/>
      <c r="AP81" s="24"/>
      <c r="AQ81" s="21"/>
      <c r="AR81" s="24"/>
      <c r="AS81" s="13"/>
      <c r="AT81" s="15"/>
      <c r="AU81" s="15"/>
      <c r="AV81" s="15"/>
      <c r="AW81" s="15"/>
      <c r="AX81" s="15"/>
      <c r="AY81" s="15"/>
      <c r="AZ81" s="15"/>
      <c r="BA81" s="15"/>
      <c r="BB81" s="15"/>
      <c r="BC81" s="15"/>
      <c r="BD81" s="15"/>
    </row>
    <row r="82" spans="1:56" ht="25.5" x14ac:dyDescent="0.25">
      <c r="A82" s="117">
        <f t="shared" si="4"/>
        <v>63</v>
      </c>
      <c r="B82" s="108" t="s">
        <v>272</v>
      </c>
      <c r="C82" s="34" t="s">
        <v>271</v>
      </c>
      <c r="D82" s="13" t="s">
        <v>270</v>
      </c>
      <c r="E82" s="13" t="s">
        <v>49</v>
      </c>
      <c r="F82" s="13" t="s">
        <v>276</v>
      </c>
      <c r="G82" s="1" t="s">
        <v>268</v>
      </c>
      <c r="H82" s="14" t="s">
        <v>275</v>
      </c>
      <c r="I82" s="15" t="s">
        <v>274</v>
      </c>
      <c r="J82" s="15" t="s">
        <v>273</v>
      </c>
      <c r="K82" s="2">
        <v>42972</v>
      </c>
      <c r="L82" s="16">
        <v>463258</v>
      </c>
      <c r="M82" s="1" t="s">
        <v>264</v>
      </c>
      <c r="N82" s="2">
        <v>42972</v>
      </c>
      <c r="O82" s="2">
        <v>43099</v>
      </c>
      <c r="P82" s="13" t="s">
        <v>43</v>
      </c>
      <c r="Q82" s="3" t="s">
        <v>40</v>
      </c>
      <c r="R82" s="10">
        <v>0</v>
      </c>
      <c r="S82" s="10">
        <v>0</v>
      </c>
      <c r="T82" s="13" t="s">
        <v>59</v>
      </c>
      <c r="U82" s="13" t="s">
        <v>40</v>
      </c>
      <c r="V82" s="13" t="s">
        <v>40</v>
      </c>
      <c r="W82" s="13" t="s">
        <v>40</v>
      </c>
      <c r="X82" s="13" t="s">
        <v>40</v>
      </c>
      <c r="Y82" s="2" t="s">
        <v>40</v>
      </c>
      <c r="Z82" s="2" t="s">
        <v>40</v>
      </c>
      <c r="AA82" s="18">
        <v>0</v>
      </c>
      <c r="AB82" s="18">
        <v>0</v>
      </c>
      <c r="AC82" s="10">
        <v>0</v>
      </c>
      <c r="AD82" s="10">
        <v>0</v>
      </c>
      <c r="AE82" s="16">
        <v>463258</v>
      </c>
      <c r="AF82" s="10">
        <v>0</v>
      </c>
      <c r="AG82" s="10">
        <v>0</v>
      </c>
      <c r="AH82" s="20">
        <f t="shared" si="3"/>
        <v>0</v>
      </c>
      <c r="AI82" s="14" t="s">
        <v>40</v>
      </c>
      <c r="AJ82" s="14" t="s">
        <v>40</v>
      </c>
      <c r="AK82" s="14" t="s">
        <v>40</v>
      </c>
      <c r="AL82" s="14" t="s">
        <v>40</v>
      </c>
      <c r="AM82" s="21"/>
      <c r="AN82" s="22"/>
      <c r="AO82" s="23"/>
      <c r="AP82" s="24"/>
      <c r="AQ82" s="21"/>
      <c r="AR82" s="24"/>
      <c r="AS82" s="13"/>
      <c r="AT82" s="15"/>
      <c r="AU82" s="15"/>
      <c r="AV82" s="15"/>
      <c r="AW82" s="15"/>
      <c r="AX82" s="15"/>
      <c r="AY82" s="15"/>
      <c r="AZ82" s="15"/>
      <c r="BA82" s="15"/>
      <c r="BB82" s="15"/>
      <c r="BC82" s="15"/>
      <c r="BD82" s="15"/>
    </row>
    <row r="83" spans="1:56" ht="26.25" thickBot="1" x14ac:dyDescent="0.3">
      <c r="A83" s="118">
        <f t="shared" si="4"/>
        <v>64</v>
      </c>
      <c r="B83" s="119" t="s">
        <v>272</v>
      </c>
      <c r="C83" s="34" t="s">
        <v>271</v>
      </c>
      <c r="D83" s="34" t="s">
        <v>270</v>
      </c>
      <c r="E83" s="34" t="s">
        <v>49</v>
      </c>
      <c r="F83" s="34" t="s">
        <v>269</v>
      </c>
      <c r="G83" s="50" t="s">
        <v>268</v>
      </c>
      <c r="H83" s="35" t="s">
        <v>267</v>
      </c>
      <c r="I83" s="33" t="s">
        <v>266</v>
      </c>
      <c r="J83" s="33" t="s">
        <v>265</v>
      </c>
      <c r="K83" s="36">
        <v>42972</v>
      </c>
      <c r="L83" s="120">
        <v>24810</v>
      </c>
      <c r="M83" s="50" t="s">
        <v>264</v>
      </c>
      <c r="N83" s="36">
        <v>42972</v>
      </c>
      <c r="O83" s="36">
        <v>43099</v>
      </c>
      <c r="P83" s="34" t="s">
        <v>43</v>
      </c>
      <c r="Q83" s="121" t="s">
        <v>40</v>
      </c>
      <c r="R83" s="11">
        <v>0</v>
      </c>
      <c r="S83" s="11">
        <v>0</v>
      </c>
      <c r="T83" s="34" t="s">
        <v>59</v>
      </c>
      <c r="U83" s="34" t="s">
        <v>40</v>
      </c>
      <c r="V83" s="34" t="s">
        <v>40</v>
      </c>
      <c r="W83" s="34" t="s">
        <v>40</v>
      </c>
      <c r="X83" s="34" t="s">
        <v>40</v>
      </c>
      <c r="Y83" s="36" t="s">
        <v>40</v>
      </c>
      <c r="Z83" s="36" t="s">
        <v>40</v>
      </c>
      <c r="AA83" s="51">
        <v>0</v>
      </c>
      <c r="AB83" s="51">
        <v>0</v>
      </c>
      <c r="AC83" s="11">
        <v>0</v>
      </c>
      <c r="AD83" s="11">
        <v>0</v>
      </c>
      <c r="AE83" s="120">
        <v>24810</v>
      </c>
      <c r="AF83" s="11">
        <v>0</v>
      </c>
      <c r="AG83" s="11">
        <f>5800+4282</f>
        <v>10082</v>
      </c>
      <c r="AH83" s="52">
        <f t="shared" si="3"/>
        <v>10082</v>
      </c>
      <c r="AI83" s="35" t="s">
        <v>40</v>
      </c>
      <c r="AJ83" s="35" t="s">
        <v>40</v>
      </c>
      <c r="AK83" s="35" t="s">
        <v>40</v>
      </c>
      <c r="AL83" s="35" t="s">
        <v>40</v>
      </c>
      <c r="AM83" s="46"/>
      <c r="AN83" s="122"/>
      <c r="AO83" s="123"/>
      <c r="AP83" s="124"/>
      <c r="AQ83" s="46"/>
      <c r="AR83" s="124"/>
      <c r="AS83" s="34"/>
      <c r="AT83" s="33"/>
      <c r="AU83" s="33"/>
      <c r="AV83" s="33"/>
      <c r="AW83" s="33"/>
      <c r="AX83" s="33"/>
      <c r="AY83" s="33"/>
      <c r="AZ83" s="33"/>
      <c r="BA83" s="33"/>
      <c r="BB83" s="33"/>
      <c r="BC83" s="33"/>
      <c r="BD83" s="33"/>
    </row>
    <row r="84" spans="1:56" ht="15.75" thickBot="1" x14ac:dyDescent="0.3">
      <c r="A84" s="140" t="s">
        <v>41</v>
      </c>
      <c r="B84" s="141"/>
      <c r="C84" s="141"/>
      <c r="D84" s="141"/>
      <c r="E84" s="141"/>
      <c r="F84" s="141"/>
      <c r="G84" s="141"/>
      <c r="H84" s="141"/>
      <c r="I84" s="141"/>
      <c r="J84" s="142"/>
      <c r="K84" s="128"/>
      <c r="L84" s="129">
        <f>SUM(L20:L83)</f>
        <v>21620263.050000001</v>
      </c>
      <c r="M84" s="126"/>
      <c r="N84" s="128"/>
      <c r="O84" s="130"/>
      <c r="P84" s="125"/>
      <c r="Q84" s="125"/>
      <c r="R84" s="129">
        <f>SUM(R20:R83)</f>
        <v>973874.37</v>
      </c>
      <c r="S84" s="129">
        <f>SUM(S20:S83)</f>
        <v>19527.079999999994</v>
      </c>
      <c r="T84" s="127"/>
      <c r="U84" s="125"/>
      <c r="V84" s="128"/>
      <c r="W84" s="126"/>
      <c r="X84" s="125"/>
      <c r="Y84" s="128"/>
      <c r="Z84" s="128"/>
      <c r="AA84" s="131"/>
      <c r="AB84" s="131"/>
      <c r="AC84" s="132">
        <f>SUM(AC21:AC29)</f>
        <v>0</v>
      </c>
      <c r="AD84" s="133">
        <f>SUM(AD20:AD83)</f>
        <v>184800</v>
      </c>
      <c r="AE84" s="133">
        <f>SUM(AE20:AE83)</f>
        <v>21435463.050000001</v>
      </c>
      <c r="AF84" s="133">
        <f>SUM(AF20:AF83)</f>
        <v>0</v>
      </c>
      <c r="AG84" s="133">
        <f>SUM(AG20:AG83)</f>
        <v>1584647.72</v>
      </c>
      <c r="AH84" s="133">
        <f>SUM(AH20:AH83)</f>
        <v>1584647.72</v>
      </c>
      <c r="AI84" s="134"/>
      <c r="AJ84" s="126"/>
      <c r="AK84" s="135"/>
      <c r="AL84" s="126"/>
      <c r="AM84" s="135"/>
      <c r="AN84" s="136"/>
      <c r="AO84" s="137"/>
      <c r="AP84" s="138"/>
      <c r="AQ84" s="135"/>
      <c r="AR84" s="138"/>
      <c r="AS84" s="125"/>
      <c r="AT84" s="127"/>
      <c r="AU84" s="127"/>
      <c r="AV84" s="127"/>
      <c r="AW84" s="127"/>
      <c r="AX84" s="127"/>
      <c r="AY84" s="127"/>
      <c r="AZ84" s="127"/>
      <c r="BA84" s="127"/>
      <c r="BB84" s="127"/>
      <c r="BC84" s="127"/>
      <c r="BD84" s="139"/>
    </row>
    <row r="85" spans="1:56" ht="15.75" thickBot="1" x14ac:dyDescent="0.3">
      <c r="A85" s="143"/>
      <c r="B85" s="143"/>
      <c r="C85" s="143"/>
      <c r="D85" s="143"/>
      <c r="E85" s="143"/>
      <c r="F85" s="143"/>
      <c r="G85" s="143"/>
      <c r="H85" s="143"/>
      <c r="I85" s="143"/>
      <c r="J85" s="143"/>
      <c r="K85" s="144"/>
      <c r="L85" s="145"/>
      <c r="M85" s="146"/>
      <c r="N85" s="144"/>
      <c r="O85" s="147"/>
      <c r="P85" s="148"/>
      <c r="Q85" s="148"/>
      <c r="R85" s="145"/>
      <c r="S85" s="145"/>
      <c r="T85" s="149"/>
      <c r="U85" s="148"/>
      <c r="V85" s="144"/>
      <c r="W85" s="146"/>
      <c r="X85" s="148"/>
      <c r="Y85" s="144"/>
      <c r="Z85" s="144"/>
      <c r="AA85" s="150"/>
      <c r="AB85" s="150"/>
      <c r="AC85" s="151"/>
      <c r="AD85" s="152"/>
      <c r="AE85" s="152"/>
      <c r="AF85" s="152"/>
      <c r="AG85" s="152"/>
      <c r="AH85" s="152"/>
      <c r="AI85" s="153"/>
      <c r="AJ85" s="146"/>
      <c r="AK85" s="154"/>
      <c r="AL85" s="146"/>
      <c r="AM85" s="154"/>
      <c r="AN85" s="155"/>
      <c r="AO85" s="156"/>
      <c r="AP85" s="157"/>
      <c r="AQ85" s="154"/>
      <c r="AR85" s="157"/>
      <c r="AS85" s="148"/>
      <c r="AT85" s="149"/>
      <c r="AU85" s="149"/>
      <c r="AV85" s="149"/>
      <c r="AW85" s="149"/>
      <c r="AX85" s="149"/>
      <c r="AY85" s="149"/>
      <c r="AZ85" s="149"/>
      <c r="BA85" s="149"/>
      <c r="BB85" s="149"/>
      <c r="BC85" s="149"/>
      <c r="BD85" s="149"/>
    </row>
    <row r="86" spans="1:56" ht="15.75" thickBot="1" x14ac:dyDescent="0.3">
      <c r="A86" s="165" t="s">
        <v>263</v>
      </c>
      <c r="B86" s="166"/>
      <c r="C86" s="166"/>
      <c r="D86" s="166"/>
      <c r="E86" s="166"/>
      <c r="F86" s="166"/>
      <c r="G86" s="166"/>
      <c r="H86" s="166"/>
      <c r="I86" s="166"/>
      <c r="J86" s="166"/>
      <c r="K86" s="166"/>
      <c r="L86" s="166"/>
      <c r="M86" s="166"/>
      <c r="N86" s="166"/>
      <c r="O86" s="166"/>
      <c r="P86" s="166"/>
      <c r="Q86" s="166"/>
      <c r="R86" s="166"/>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6"/>
      <c r="AP86" s="166"/>
      <c r="AQ86" s="166"/>
      <c r="AR86" s="166"/>
      <c r="AS86" s="166"/>
      <c r="AT86" s="166"/>
      <c r="AU86" s="166"/>
      <c r="AV86" s="166"/>
      <c r="AW86" s="166"/>
      <c r="AX86" s="166"/>
      <c r="AY86" s="166"/>
      <c r="AZ86" s="166"/>
      <c r="BA86" s="166"/>
      <c r="BB86" s="166"/>
      <c r="BC86" s="166"/>
      <c r="BD86" s="167"/>
    </row>
    <row r="87" spans="1:56" ht="38.25" x14ac:dyDescent="0.25">
      <c r="A87" s="168">
        <v>65</v>
      </c>
      <c r="B87" s="108" t="s">
        <v>262</v>
      </c>
      <c r="C87" s="42" t="s">
        <v>261</v>
      </c>
      <c r="D87" s="42" t="s">
        <v>195</v>
      </c>
      <c r="E87" s="42" t="s">
        <v>49</v>
      </c>
      <c r="F87" s="42" t="s">
        <v>260</v>
      </c>
      <c r="G87" s="82" t="s">
        <v>259</v>
      </c>
      <c r="H87" s="43" t="s">
        <v>258</v>
      </c>
      <c r="I87" s="42" t="s">
        <v>257</v>
      </c>
      <c r="J87" s="42" t="s">
        <v>256</v>
      </c>
      <c r="K87" s="83">
        <v>41470</v>
      </c>
      <c r="L87" s="87">
        <v>973627.92</v>
      </c>
      <c r="M87" s="82" t="s">
        <v>255</v>
      </c>
      <c r="N87" s="83">
        <v>42200</v>
      </c>
      <c r="O87" s="83">
        <v>42933</v>
      </c>
      <c r="P87" s="42" t="s">
        <v>43</v>
      </c>
      <c r="Q87" s="42" t="s">
        <v>40</v>
      </c>
      <c r="R87" s="87">
        <v>0</v>
      </c>
      <c r="S87" s="87">
        <v>0</v>
      </c>
      <c r="T87" s="42" t="s">
        <v>42</v>
      </c>
      <c r="U87" s="42" t="s">
        <v>244</v>
      </c>
      <c r="V87" s="83">
        <v>42202</v>
      </c>
      <c r="W87" s="42" t="s">
        <v>254</v>
      </c>
      <c r="X87" s="42" t="s">
        <v>201</v>
      </c>
      <c r="Y87" s="83">
        <v>42202</v>
      </c>
      <c r="Z87" s="83">
        <v>42566</v>
      </c>
      <c r="AA87" s="86">
        <v>0</v>
      </c>
      <c r="AB87" s="86">
        <v>0.24</v>
      </c>
      <c r="AC87" s="87">
        <v>0</v>
      </c>
      <c r="AD87" s="87">
        <v>237538.08</v>
      </c>
      <c r="AE87" s="88">
        <f t="shared" ref="AE87:AE94" si="5">(L87+AC87)-AD87</f>
        <v>736089.84000000008</v>
      </c>
      <c r="AF87" s="87">
        <v>2048174.12</v>
      </c>
      <c r="AG87" s="158">
        <f>61340.82+61340.62+61340.82+61340.82+61340.82+77863.44</f>
        <v>384567.34</v>
      </c>
      <c r="AH87" s="158">
        <f t="shared" ref="AH87:AH94" si="6">AF87+AG87</f>
        <v>2432741.46</v>
      </c>
      <c r="AI87" s="159" t="s">
        <v>40</v>
      </c>
      <c r="AJ87" s="159" t="s">
        <v>40</v>
      </c>
      <c r="AK87" s="159" t="s">
        <v>40</v>
      </c>
      <c r="AL87" s="159" t="s">
        <v>40</v>
      </c>
      <c r="AM87" s="160"/>
      <c r="AN87" s="160"/>
      <c r="AO87" s="161"/>
      <c r="AP87" s="162"/>
      <c r="AQ87" s="160"/>
      <c r="AR87" s="162"/>
      <c r="AS87" s="163"/>
      <c r="AT87" s="164"/>
      <c r="AU87" s="164"/>
      <c r="AV87" s="164"/>
      <c r="AW87" s="164"/>
      <c r="AX87" s="164"/>
      <c r="AY87" s="164"/>
      <c r="AZ87" s="164"/>
      <c r="BA87" s="164"/>
      <c r="BB87" s="164"/>
      <c r="BC87" s="164"/>
      <c r="BD87" s="164"/>
    </row>
    <row r="88" spans="1:56" ht="38.25" x14ac:dyDescent="0.25">
      <c r="A88" s="117">
        <f t="shared" ref="A88:A94" si="7">A87+1</f>
        <v>66</v>
      </c>
      <c r="B88" s="111" t="s">
        <v>253</v>
      </c>
      <c r="C88" s="13" t="s">
        <v>252</v>
      </c>
      <c r="D88" s="13" t="s">
        <v>251</v>
      </c>
      <c r="E88" s="13" t="s">
        <v>49</v>
      </c>
      <c r="F88" s="13" t="s">
        <v>250</v>
      </c>
      <c r="G88" s="1" t="s">
        <v>249</v>
      </c>
      <c r="H88" s="14" t="s">
        <v>248</v>
      </c>
      <c r="I88" s="13" t="s">
        <v>247</v>
      </c>
      <c r="J88" s="13" t="s">
        <v>246</v>
      </c>
      <c r="K88" s="2">
        <v>41676</v>
      </c>
      <c r="L88" s="10">
        <v>11016</v>
      </c>
      <c r="M88" s="1" t="s">
        <v>245</v>
      </c>
      <c r="N88" s="2">
        <v>41676</v>
      </c>
      <c r="O88" s="2">
        <v>43138</v>
      </c>
      <c r="P88" s="13" t="s">
        <v>43</v>
      </c>
      <c r="Q88" s="13" t="s">
        <v>40</v>
      </c>
      <c r="R88" s="10">
        <v>0</v>
      </c>
      <c r="S88" s="10">
        <v>0</v>
      </c>
      <c r="T88" s="13" t="s">
        <v>42</v>
      </c>
      <c r="U88" s="13" t="s">
        <v>244</v>
      </c>
      <c r="V88" s="2">
        <v>42405</v>
      </c>
      <c r="W88" s="13" t="s">
        <v>243</v>
      </c>
      <c r="X88" s="13" t="s">
        <v>242</v>
      </c>
      <c r="Y88" s="2">
        <v>42405</v>
      </c>
      <c r="Z88" s="2">
        <v>42771</v>
      </c>
      <c r="AA88" s="18">
        <v>0</v>
      </c>
      <c r="AB88" s="18">
        <v>0</v>
      </c>
      <c r="AC88" s="10">
        <v>0</v>
      </c>
      <c r="AD88" s="10">
        <v>0</v>
      </c>
      <c r="AE88" s="19">
        <f t="shared" si="5"/>
        <v>11016</v>
      </c>
      <c r="AF88" s="10">
        <v>30294</v>
      </c>
      <c r="AG88" s="10">
        <v>0</v>
      </c>
      <c r="AH88" s="20">
        <f t="shared" si="6"/>
        <v>30294</v>
      </c>
      <c r="AI88" s="14" t="s">
        <v>241</v>
      </c>
      <c r="AJ88" s="1" t="s">
        <v>239</v>
      </c>
      <c r="AK88" s="21" t="s">
        <v>240</v>
      </c>
      <c r="AL88" s="1" t="s">
        <v>239</v>
      </c>
      <c r="AM88" s="21"/>
      <c r="AN88" s="22"/>
      <c r="AO88" s="23"/>
      <c r="AP88" s="24"/>
      <c r="AQ88" s="21"/>
      <c r="AR88" s="24"/>
      <c r="AS88" s="13"/>
      <c r="AT88" s="15"/>
      <c r="AU88" s="15"/>
      <c r="AV88" s="15"/>
      <c r="AW88" s="15"/>
      <c r="AX88" s="15"/>
      <c r="AY88" s="15"/>
      <c r="AZ88" s="15"/>
      <c r="BA88" s="15"/>
      <c r="BB88" s="15"/>
      <c r="BC88" s="15"/>
      <c r="BD88" s="15"/>
    </row>
    <row r="89" spans="1:56" ht="76.5" x14ac:dyDescent="0.25">
      <c r="A89" s="118">
        <f t="shared" si="7"/>
        <v>67</v>
      </c>
      <c r="B89" s="112" t="s">
        <v>238</v>
      </c>
      <c r="C89" s="34" t="s">
        <v>237</v>
      </c>
      <c r="D89" s="34" t="s">
        <v>195</v>
      </c>
      <c r="E89" s="34" t="s">
        <v>49</v>
      </c>
      <c r="F89" s="34" t="s">
        <v>236</v>
      </c>
      <c r="G89" s="50" t="s">
        <v>235</v>
      </c>
      <c r="H89" s="35" t="s">
        <v>234</v>
      </c>
      <c r="I89" s="34" t="s">
        <v>233</v>
      </c>
      <c r="J89" s="34" t="s">
        <v>232</v>
      </c>
      <c r="K89" s="45" t="s">
        <v>231</v>
      </c>
      <c r="L89" s="45">
        <v>1919905.92</v>
      </c>
      <c r="M89" s="50" t="s">
        <v>230</v>
      </c>
      <c r="N89" s="7">
        <v>42457</v>
      </c>
      <c r="O89" s="7">
        <v>42822</v>
      </c>
      <c r="P89" s="34" t="s">
        <v>43</v>
      </c>
      <c r="Q89" s="49" t="s">
        <v>40</v>
      </c>
      <c r="R89" s="45">
        <v>0</v>
      </c>
      <c r="S89" s="45">
        <v>0</v>
      </c>
      <c r="T89" s="34" t="s">
        <v>42</v>
      </c>
      <c r="U89" s="34" t="s">
        <v>40</v>
      </c>
      <c r="V89" s="36" t="s">
        <v>40</v>
      </c>
      <c r="W89" s="34" t="s">
        <v>40</v>
      </c>
      <c r="X89" s="34" t="s">
        <v>40</v>
      </c>
      <c r="Y89" s="36" t="s">
        <v>40</v>
      </c>
      <c r="Z89" s="36" t="s">
        <v>40</v>
      </c>
      <c r="AA89" s="51">
        <v>0</v>
      </c>
      <c r="AB89" s="51">
        <v>0</v>
      </c>
      <c r="AC89" s="52">
        <v>0</v>
      </c>
      <c r="AD89" s="52">
        <v>0</v>
      </c>
      <c r="AE89" s="10">
        <f t="shared" si="5"/>
        <v>1919905.92</v>
      </c>
      <c r="AF89" s="10">
        <v>1279473.7</v>
      </c>
      <c r="AG89" s="10">
        <f>140053.75+140053.75+140053.75+166153.76+166153.76+134036.05</f>
        <v>886504.82000000007</v>
      </c>
      <c r="AH89" s="20">
        <f t="shared" si="6"/>
        <v>2165978.52</v>
      </c>
      <c r="AI89" s="14" t="s">
        <v>40</v>
      </c>
      <c r="AJ89" s="1" t="s">
        <v>40</v>
      </c>
      <c r="AK89" s="21" t="s">
        <v>40</v>
      </c>
      <c r="AL89" s="46" t="s">
        <v>40</v>
      </c>
      <c r="AM89" s="47"/>
      <c r="AN89" s="47"/>
      <c r="AO89" s="48"/>
      <c r="AP89" s="7"/>
      <c r="AQ89" s="7"/>
      <c r="AR89" s="7"/>
      <c r="AS89" s="7"/>
      <c r="AT89" s="7"/>
      <c r="AU89" s="7"/>
      <c r="AV89" s="7"/>
      <c r="AW89" s="7"/>
      <c r="AX89" s="7"/>
      <c r="AY89" s="7"/>
      <c r="AZ89" s="7"/>
      <c r="BA89" s="7"/>
      <c r="BB89" s="7"/>
      <c r="BC89" s="7"/>
      <c r="BD89" s="7"/>
    </row>
    <row r="90" spans="1:56" ht="25.5" x14ac:dyDescent="0.25">
      <c r="A90" s="118">
        <f t="shared" si="7"/>
        <v>68</v>
      </c>
      <c r="B90" s="112" t="s">
        <v>229</v>
      </c>
      <c r="C90" s="34" t="s">
        <v>228</v>
      </c>
      <c r="D90" s="49" t="s">
        <v>227</v>
      </c>
      <c r="E90" s="34" t="s">
        <v>49</v>
      </c>
      <c r="F90" s="34" t="s">
        <v>226</v>
      </c>
      <c r="G90" s="50" t="s">
        <v>40</v>
      </c>
      <c r="H90" s="35" t="s">
        <v>225</v>
      </c>
      <c r="I90" s="34" t="s">
        <v>224</v>
      </c>
      <c r="J90" s="34" t="s">
        <v>223</v>
      </c>
      <c r="K90" s="7">
        <v>42493</v>
      </c>
      <c r="L90" s="45">
        <v>142892.4</v>
      </c>
      <c r="M90" s="50" t="s">
        <v>222</v>
      </c>
      <c r="N90" s="7">
        <v>42493</v>
      </c>
      <c r="O90" s="7">
        <v>42858</v>
      </c>
      <c r="P90" s="34" t="s">
        <v>43</v>
      </c>
      <c r="Q90" s="8">
        <v>0</v>
      </c>
      <c r="R90" s="45">
        <v>0</v>
      </c>
      <c r="S90" s="45">
        <v>0</v>
      </c>
      <c r="T90" s="34" t="s">
        <v>42</v>
      </c>
      <c r="U90" s="34" t="s">
        <v>40</v>
      </c>
      <c r="V90" s="36" t="s">
        <v>40</v>
      </c>
      <c r="W90" s="34" t="s">
        <v>40</v>
      </c>
      <c r="X90" s="34" t="s">
        <v>40</v>
      </c>
      <c r="Y90" s="36" t="s">
        <v>40</v>
      </c>
      <c r="Z90" s="36" t="s">
        <v>40</v>
      </c>
      <c r="AA90" s="51">
        <v>0</v>
      </c>
      <c r="AB90" s="51">
        <v>0</v>
      </c>
      <c r="AC90" s="52">
        <v>0</v>
      </c>
      <c r="AD90" s="52">
        <v>0</v>
      </c>
      <c r="AE90" s="10">
        <f t="shared" si="5"/>
        <v>142892.4</v>
      </c>
      <c r="AF90" s="10">
        <v>83353.899999999994</v>
      </c>
      <c r="AG90" s="10">
        <f>11907.7+11907.7</f>
        <v>23815.4</v>
      </c>
      <c r="AH90" s="20">
        <f t="shared" si="6"/>
        <v>107169.29999999999</v>
      </c>
      <c r="AI90" s="14" t="s">
        <v>221</v>
      </c>
      <c r="AJ90" s="1" t="s">
        <v>219</v>
      </c>
      <c r="AK90" s="21" t="s">
        <v>220</v>
      </c>
      <c r="AL90" s="50" t="s">
        <v>219</v>
      </c>
      <c r="AM90" s="47"/>
      <c r="AN90" s="47"/>
      <c r="AO90" s="48"/>
      <c r="AP90" s="7"/>
      <c r="AQ90" s="47"/>
      <c r="AR90" s="7"/>
      <c r="AS90" s="49"/>
      <c r="AT90" s="65"/>
      <c r="AU90" s="65"/>
      <c r="AV90" s="65"/>
      <c r="AW90" s="65"/>
      <c r="AX90" s="65"/>
      <c r="AY90" s="65"/>
      <c r="AZ90" s="65"/>
      <c r="BA90" s="65"/>
      <c r="BB90" s="65"/>
      <c r="BC90" s="65"/>
      <c r="BD90" s="33" t="s">
        <v>218</v>
      </c>
    </row>
    <row r="91" spans="1:56" ht="63.75" x14ac:dyDescent="0.25">
      <c r="A91" s="118">
        <f t="shared" si="7"/>
        <v>69</v>
      </c>
      <c r="B91" s="112" t="s">
        <v>217</v>
      </c>
      <c r="C91" s="34" t="s">
        <v>170</v>
      </c>
      <c r="D91" s="13" t="s">
        <v>216</v>
      </c>
      <c r="E91" s="34" t="s">
        <v>49</v>
      </c>
      <c r="F91" s="13" t="s">
        <v>215</v>
      </c>
      <c r="G91" s="50" t="s">
        <v>214</v>
      </c>
      <c r="H91" s="14" t="s">
        <v>131</v>
      </c>
      <c r="I91" s="13" t="s">
        <v>213</v>
      </c>
      <c r="J91" s="13" t="s">
        <v>212</v>
      </c>
      <c r="K91" s="9">
        <v>42828</v>
      </c>
      <c r="L91" s="53">
        <v>1409322.24</v>
      </c>
      <c r="M91" s="50" t="s">
        <v>211</v>
      </c>
      <c r="N91" s="9">
        <v>42828</v>
      </c>
      <c r="O91" s="9">
        <v>43193</v>
      </c>
      <c r="P91" s="34" t="s">
        <v>43</v>
      </c>
      <c r="Q91" s="8">
        <v>0</v>
      </c>
      <c r="R91" s="45">
        <v>0</v>
      </c>
      <c r="S91" s="45">
        <v>0</v>
      </c>
      <c r="T91" s="34" t="s">
        <v>42</v>
      </c>
      <c r="U91" s="34" t="s">
        <v>40</v>
      </c>
      <c r="V91" s="36" t="s">
        <v>40</v>
      </c>
      <c r="W91" s="34" t="s">
        <v>40</v>
      </c>
      <c r="X91" s="34" t="s">
        <v>40</v>
      </c>
      <c r="Y91" s="36" t="s">
        <v>40</v>
      </c>
      <c r="Z91" s="36" t="s">
        <v>40</v>
      </c>
      <c r="AA91" s="51">
        <v>0</v>
      </c>
      <c r="AB91" s="51">
        <v>0</v>
      </c>
      <c r="AC91" s="52">
        <v>0</v>
      </c>
      <c r="AD91" s="52">
        <v>0</v>
      </c>
      <c r="AE91" s="10">
        <f t="shared" si="5"/>
        <v>1409322.24</v>
      </c>
      <c r="AF91" s="10">
        <v>0</v>
      </c>
      <c r="AG91" s="10">
        <f>84010.4+91337.32+117443.52</f>
        <v>292791.24</v>
      </c>
      <c r="AH91" s="20">
        <f t="shared" si="6"/>
        <v>292791.24</v>
      </c>
      <c r="AI91" s="14" t="s">
        <v>170</v>
      </c>
      <c r="AJ91" s="1" t="s">
        <v>209</v>
      </c>
      <c r="AK91" s="21" t="s">
        <v>210</v>
      </c>
      <c r="AL91" s="1" t="s">
        <v>209</v>
      </c>
      <c r="AM91" s="54"/>
      <c r="AN91" s="54"/>
      <c r="AO91" s="55"/>
      <c r="AP91" s="9"/>
      <c r="AQ91" s="54"/>
      <c r="AR91" s="9"/>
      <c r="AS91" s="44"/>
      <c r="AT91" s="66"/>
      <c r="AU91" s="66"/>
      <c r="AV91" s="66"/>
      <c r="AW91" s="66"/>
      <c r="AX91" s="66"/>
      <c r="AY91" s="66"/>
      <c r="AZ91" s="66"/>
      <c r="BA91" s="66"/>
      <c r="BB91" s="66"/>
      <c r="BC91" s="66"/>
      <c r="BD91" s="66"/>
    </row>
    <row r="92" spans="1:56" ht="38.25" x14ac:dyDescent="0.25">
      <c r="A92" s="118">
        <f t="shared" si="7"/>
        <v>70</v>
      </c>
      <c r="B92" s="112" t="s">
        <v>208</v>
      </c>
      <c r="C92" s="34" t="s">
        <v>207</v>
      </c>
      <c r="D92" s="34" t="s">
        <v>195</v>
      </c>
      <c r="E92" s="34" t="s">
        <v>49</v>
      </c>
      <c r="F92" s="34" t="s">
        <v>206</v>
      </c>
      <c r="G92" s="50" t="s">
        <v>199</v>
      </c>
      <c r="H92" s="35" t="s">
        <v>205</v>
      </c>
      <c r="I92" s="34" t="s">
        <v>182</v>
      </c>
      <c r="J92" s="34" t="s">
        <v>181</v>
      </c>
      <c r="K92" s="36">
        <v>41029</v>
      </c>
      <c r="L92" s="11">
        <v>744807.52</v>
      </c>
      <c r="M92" s="50" t="s">
        <v>204</v>
      </c>
      <c r="N92" s="36">
        <v>42489</v>
      </c>
      <c r="O92" s="36">
        <v>42733</v>
      </c>
      <c r="P92" s="34" t="s">
        <v>43</v>
      </c>
      <c r="Q92" s="8">
        <v>0</v>
      </c>
      <c r="R92" s="45">
        <v>0</v>
      </c>
      <c r="S92" s="45">
        <v>0</v>
      </c>
      <c r="T92" s="34" t="s">
        <v>42</v>
      </c>
      <c r="U92" s="34" t="s">
        <v>203</v>
      </c>
      <c r="V92" s="36">
        <v>42734</v>
      </c>
      <c r="W92" s="50" t="s">
        <v>202</v>
      </c>
      <c r="X92" s="34" t="s">
        <v>201</v>
      </c>
      <c r="Y92" s="36">
        <v>43099</v>
      </c>
      <c r="Z92" s="36">
        <v>42855</v>
      </c>
      <c r="AA92" s="56">
        <v>0.10736916000000001</v>
      </c>
      <c r="AB92" s="51">
        <v>0</v>
      </c>
      <c r="AC92" s="11">
        <f>L92*AA92</f>
        <v>79969.3577840832</v>
      </c>
      <c r="AD92" s="11">
        <v>0</v>
      </c>
      <c r="AE92" s="11">
        <f t="shared" si="5"/>
        <v>824776.87778408325</v>
      </c>
      <c r="AF92" s="11">
        <v>4895947.93</v>
      </c>
      <c r="AG92" s="10">
        <f>69850.72+69850.72+92678.86+92678.86</f>
        <v>325059.15999999997</v>
      </c>
      <c r="AH92" s="11">
        <f t="shared" si="6"/>
        <v>5221007.09</v>
      </c>
      <c r="AI92" s="35" t="s">
        <v>200</v>
      </c>
      <c r="AJ92" s="50" t="s">
        <v>199</v>
      </c>
      <c r="AK92" s="46" t="s">
        <v>177</v>
      </c>
      <c r="AL92" s="50" t="s">
        <v>199</v>
      </c>
      <c r="AM92" s="46"/>
      <c r="AN92" s="46"/>
      <c r="AO92" s="50"/>
      <c r="AP92" s="36"/>
      <c r="AQ92" s="46"/>
      <c r="AR92" s="36"/>
      <c r="AS92" s="34"/>
      <c r="AT92" s="33"/>
      <c r="AU92" s="33"/>
      <c r="AV92" s="33"/>
      <c r="AW92" s="33"/>
      <c r="AX92" s="33"/>
      <c r="AY92" s="33"/>
      <c r="AZ92" s="33"/>
      <c r="BA92" s="33"/>
      <c r="BB92" s="33"/>
      <c r="BC92" s="33"/>
      <c r="BD92" s="33" t="s">
        <v>198</v>
      </c>
    </row>
    <row r="93" spans="1:56" ht="51" x14ac:dyDescent="0.25">
      <c r="A93" s="118">
        <f t="shared" si="7"/>
        <v>71</v>
      </c>
      <c r="B93" s="112" t="s">
        <v>197</v>
      </c>
      <c r="C93" s="34" t="s">
        <v>196</v>
      </c>
      <c r="D93" s="34" t="s">
        <v>195</v>
      </c>
      <c r="E93" s="34" t="s">
        <v>49</v>
      </c>
      <c r="F93" s="13" t="s">
        <v>194</v>
      </c>
      <c r="G93" s="50" t="s">
        <v>193</v>
      </c>
      <c r="H93" s="14" t="s">
        <v>70</v>
      </c>
      <c r="I93" s="34" t="s">
        <v>182</v>
      </c>
      <c r="J93" s="34" t="s">
        <v>181</v>
      </c>
      <c r="K93" s="2">
        <v>42829</v>
      </c>
      <c r="L93" s="10">
        <v>1298083.68</v>
      </c>
      <c r="M93" s="50" t="s">
        <v>192</v>
      </c>
      <c r="N93" s="2">
        <v>42829</v>
      </c>
      <c r="O93" s="36">
        <v>43194</v>
      </c>
      <c r="P93" s="13" t="s">
        <v>43</v>
      </c>
      <c r="Q93" s="8">
        <v>0</v>
      </c>
      <c r="R93" s="45">
        <v>0</v>
      </c>
      <c r="S93" s="45">
        <v>0</v>
      </c>
      <c r="T93" s="13" t="s">
        <v>42</v>
      </c>
      <c r="U93" s="13"/>
      <c r="V93" s="2"/>
      <c r="W93" s="1"/>
      <c r="X93" s="13"/>
      <c r="Y93" s="2"/>
      <c r="Z93" s="2"/>
      <c r="AA93" s="32"/>
      <c r="AB93" s="18"/>
      <c r="AC93" s="10"/>
      <c r="AD93" s="10"/>
      <c r="AE93" s="11">
        <f t="shared" si="5"/>
        <v>1298083.68</v>
      </c>
      <c r="AF93" s="20">
        <v>0</v>
      </c>
      <c r="AG93" s="10">
        <f>30965+96031.39+64753.59+76895.84</f>
        <v>268645.81999999995</v>
      </c>
      <c r="AH93" s="11">
        <f t="shared" si="6"/>
        <v>268645.81999999995</v>
      </c>
      <c r="AI93" s="35" t="s">
        <v>191</v>
      </c>
      <c r="AJ93" s="50" t="s">
        <v>189</v>
      </c>
      <c r="AK93" s="46" t="s">
        <v>190</v>
      </c>
      <c r="AL93" s="50" t="s">
        <v>189</v>
      </c>
      <c r="AM93" s="21"/>
      <c r="AN93" s="21"/>
      <c r="AO93" s="1"/>
      <c r="AP93" s="2"/>
      <c r="AQ93" s="21"/>
      <c r="AR93" s="2"/>
      <c r="AS93" s="13"/>
      <c r="AT93" s="15"/>
      <c r="AU93" s="15"/>
      <c r="AV93" s="15"/>
      <c r="AW93" s="15"/>
      <c r="AX93" s="15"/>
      <c r="AY93" s="15"/>
      <c r="AZ93" s="15"/>
      <c r="BA93" s="15"/>
      <c r="BB93" s="15"/>
      <c r="BC93" s="15"/>
      <c r="BD93" s="15"/>
    </row>
    <row r="94" spans="1:56" ht="64.5" thickBot="1" x14ac:dyDescent="0.3">
      <c r="A94" s="118">
        <f t="shared" si="7"/>
        <v>72</v>
      </c>
      <c r="B94" s="112" t="s">
        <v>188</v>
      </c>
      <c r="C94" s="34" t="s">
        <v>187</v>
      </c>
      <c r="D94" s="34" t="s">
        <v>186</v>
      </c>
      <c r="E94" s="34" t="s">
        <v>49</v>
      </c>
      <c r="F94" s="34" t="s">
        <v>185</v>
      </c>
      <c r="G94" s="50" t="s">
        <v>184</v>
      </c>
      <c r="H94" s="35" t="s">
        <v>183</v>
      </c>
      <c r="I94" s="34" t="s">
        <v>182</v>
      </c>
      <c r="J94" s="34" t="s">
        <v>181</v>
      </c>
      <c r="K94" s="36">
        <v>42902</v>
      </c>
      <c r="L94" s="11">
        <v>1647356.28</v>
      </c>
      <c r="M94" s="50" t="s">
        <v>180</v>
      </c>
      <c r="N94" s="36">
        <v>42902</v>
      </c>
      <c r="O94" s="36">
        <v>43267</v>
      </c>
      <c r="P94" s="34" t="s">
        <v>43</v>
      </c>
      <c r="Q94" s="8">
        <v>0</v>
      </c>
      <c r="R94" s="45">
        <v>0</v>
      </c>
      <c r="S94" s="45">
        <v>0</v>
      </c>
      <c r="T94" s="34" t="s">
        <v>179</v>
      </c>
      <c r="U94" s="34"/>
      <c r="V94" s="36"/>
      <c r="W94" s="50"/>
      <c r="X94" s="34"/>
      <c r="Y94" s="36"/>
      <c r="Z94" s="36"/>
      <c r="AA94" s="56"/>
      <c r="AB94" s="51"/>
      <c r="AC94" s="11"/>
      <c r="AD94" s="11"/>
      <c r="AE94" s="11">
        <f t="shared" si="5"/>
        <v>1647356.28</v>
      </c>
      <c r="AF94" s="52">
        <v>0</v>
      </c>
      <c r="AG94" s="11">
        <f>97554.84+115427.15</f>
        <v>212981.99</v>
      </c>
      <c r="AH94" s="11">
        <f t="shared" si="6"/>
        <v>212981.99</v>
      </c>
      <c r="AI94" s="35" t="s">
        <v>178</v>
      </c>
      <c r="AJ94" s="50" t="s">
        <v>176</v>
      </c>
      <c r="AK94" s="46" t="s">
        <v>177</v>
      </c>
      <c r="AL94" s="50" t="s">
        <v>176</v>
      </c>
      <c r="AM94" s="46"/>
      <c r="AN94" s="46"/>
      <c r="AO94" s="50"/>
      <c r="AP94" s="36"/>
      <c r="AQ94" s="46"/>
      <c r="AR94" s="36"/>
      <c r="AS94" s="34"/>
      <c r="AT94" s="33"/>
      <c r="AU94" s="33"/>
      <c r="AV94" s="33"/>
      <c r="AW94" s="33"/>
      <c r="AX94" s="33"/>
      <c r="AY94" s="33"/>
      <c r="AZ94" s="33"/>
      <c r="BA94" s="33"/>
      <c r="BB94" s="33"/>
      <c r="BC94" s="33"/>
      <c r="BD94" s="33"/>
    </row>
    <row r="95" spans="1:56" ht="15.75" thickBot="1" x14ac:dyDescent="0.3">
      <c r="A95" s="140" t="s">
        <v>41</v>
      </c>
      <c r="B95" s="141"/>
      <c r="C95" s="141"/>
      <c r="D95" s="141"/>
      <c r="E95" s="141"/>
      <c r="F95" s="141"/>
      <c r="G95" s="141"/>
      <c r="H95" s="141"/>
      <c r="I95" s="141"/>
      <c r="J95" s="141"/>
      <c r="K95" s="169"/>
      <c r="L95" s="170">
        <f>SUM(L87:L94)</f>
        <v>8147011.96</v>
      </c>
      <c r="M95" s="171"/>
      <c r="N95" s="169"/>
      <c r="O95" s="169"/>
      <c r="P95" s="172"/>
      <c r="Q95" s="172"/>
      <c r="R95" s="173"/>
      <c r="S95" s="173"/>
      <c r="T95" s="172"/>
      <c r="U95" s="172"/>
      <c r="V95" s="169"/>
      <c r="W95" s="172"/>
      <c r="X95" s="172"/>
      <c r="Y95" s="169"/>
      <c r="Z95" s="169"/>
      <c r="AA95" s="174"/>
      <c r="AB95" s="174"/>
      <c r="AC95" s="132">
        <f t="shared" ref="AC95:AH95" si="8">SUM(AC87:AC94)</f>
        <v>79969.3577840832</v>
      </c>
      <c r="AD95" s="132">
        <f t="shared" si="8"/>
        <v>237538.08</v>
      </c>
      <c r="AE95" s="175">
        <f t="shared" si="8"/>
        <v>7989443.237784083</v>
      </c>
      <c r="AF95" s="132">
        <f t="shared" si="8"/>
        <v>8337243.6500000004</v>
      </c>
      <c r="AG95" s="132">
        <f t="shared" si="8"/>
        <v>2394365.7699999996</v>
      </c>
      <c r="AH95" s="132">
        <f t="shared" si="8"/>
        <v>10731609.42</v>
      </c>
      <c r="AI95" s="171"/>
      <c r="AJ95" s="176"/>
      <c r="AK95" s="177"/>
      <c r="AL95" s="176"/>
      <c r="AM95" s="177"/>
      <c r="AN95" s="178"/>
      <c r="AO95" s="179"/>
      <c r="AP95" s="180"/>
      <c r="AQ95" s="179"/>
      <c r="AR95" s="180"/>
      <c r="AS95" s="172"/>
      <c r="AT95" s="181"/>
      <c r="AU95" s="181"/>
      <c r="AV95" s="181"/>
      <c r="AW95" s="181"/>
      <c r="AX95" s="181"/>
      <c r="AY95" s="181"/>
      <c r="AZ95" s="181"/>
      <c r="BA95" s="181"/>
      <c r="BB95" s="181"/>
      <c r="BC95" s="181"/>
      <c r="BD95" s="182"/>
    </row>
    <row r="96" spans="1:56" ht="15.75" thickBot="1" x14ac:dyDescent="0.3">
      <c r="A96" s="143"/>
      <c r="B96" s="143"/>
      <c r="C96" s="143"/>
      <c r="D96" s="143"/>
      <c r="E96" s="143"/>
      <c r="F96" s="143"/>
      <c r="G96" s="143"/>
      <c r="H96" s="143"/>
      <c r="I96" s="143"/>
      <c r="J96" s="143"/>
      <c r="K96" s="144"/>
      <c r="L96" s="151"/>
      <c r="M96" s="183"/>
      <c r="N96" s="144"/>
      <c r="O96" s="144"/>
      <c r="P96" s="148"/>
      <c r="Q96" s="148"/>
      <c r="R96" s="184"/>
      <c r="S96" s="184"/>
      <c r="T96" s="148"/>
      <c r="U96" s="148"/>
      <c r="V96" s="144"/>
      <c r="W96" s="148"/>
      <c r="X96" s="148"/>
      <c r="Y96" s="144"/>
      <c r="Z96" s="144"/>
      <c r="AA96" s="150"/>
      <c r="AB96" s="150"/>
      <c r="AC96" s="151"/>
      <c r="AD96" s="151"/>
      <c r="AE96" s="185"/>
      <c r="AF96" s="151"/>
      <c r="AG96" s="151"/>
      <c r="AH96" s="151"/>
      <c r="AI96" s="183"/>
      <c r="AJ96" s="146"/>
      <c r="AK96" s="154"/>
      <c r="AL96" s="146"/>
      <c r="AM96" s="154"/>
      <c r="AN96" s="186"/>
      <c r="AO96" s="156"/>
      <c r="AP96" s="157"/>
      <c r="AQ96" s="156"/>
      <c r="AR96" s="157"/>
      <c r="AS96" s="148"/>
      <c r="AT96" s="149"/>
      <c r="AU96" s="149"/>
      <c r="AV96" s="149"/>
      <c r="AW96" s="149"/>
      <c r="AX96" s="149"/>
      <c r="AY96" s="149"/>
      <c r="AZ96" s="149"/>
      <c r="BA96" s="149"/>
      <c r="BB96" s="149"/>
      <c r="BC96" s="149"/>
      <c r="BD96" s="149"/>
    </row>
    <row r="97" spans="1:56" ht="15.75" thickBot="1" x14ac:dyDescent="0.3">
      <c r="A97" s="189" t="s">
        <v>175</v>
      </c>
      <c r="B97" s="190"/>
      <c r="C97" s="190"/>
      <c r="D97" s="190"/>
      <c r="E97" s="190"/>
      <c r="F97" s="190"/>
      <c r="G97" s="190"/>
      <c r="H97" s="190"/>
      <c r="I97" s="190"/>
      <c r="J97" s="190"/>
      <c r="K97" s="190"/>
      <c r="L97" s="190"/>
      <c r="M97" s="190"/>
      <c r="N97" s="190"/>
      <c r="O97" s="190"/>
      <c r="P97" s="190"/>
      <c r="Q97" s="190"/>
      <c r="R97" s="190"/>
      <c r="S97" s="190"/>
      <c r="T97" s="190"/>
      <c r="U97" s="190"/>
      <c r="V97" s="190"/>
      <c r="W97" s="190"/>
      <c r="X97" s="190"/>
      <c r="Y97" s="190"/>
      <c r="Z97" s="190"/>
      <c r="AA97" s="190"/>
      <c r="AB97" s="190"/>
      <c r="AC97" s="190"/>
      <c r="AD97" s="190"/>
      <c r="AE97" s="190"/>
      <c r="AF97" s="190"/>
      <c r="AG97" s="190"/>
      <c r="AH97" s="190"/>
      <c r="AI97" s="190"/>
      <c r="AJ97" s="190"/>
      <c r="AK97" s="190"/>
      <c r="AL97" s="190"/>
      <c r="AM97" s="190"/>
      <c r="AN97" s="190"/>
      <c r="AO97" s="190"/>
      <c r="AP97" s="190"/>
      <c r="AQ97" s="190"/>
      <c r="AR97" s="190"/>
      <c r="AS97" s="190"/>
      <c r="AT97" s="190"/>
      <c r="AU97" s="190"/>
      <c r="AV97" s="190"/>
      <c r="AW97" s="190"/>
      <c r="AX97" s="190"/>
      <c r="AY97" s="190"/>
      <c r="AZ97" s="190"/>
      <c r="BA97" s="190"/>
      <c r="BB97" s="190"/>
      <c r="BC97" s="190"/>
      <c r="BD97" s="191"/>
    </row>
    <row r="98" spans="1:56" ht="51" x14ac:dyDescent="0.25">
      <c r="A98" s="168">
        <v>73</v>
      </c>
      <c r="B98" s="108" t="s">
        <v>173</v>
      </c>
      <c r="C98" s="42" t="s">
        <v>173</v>
      </c>
      <c r="D98" s="42" t="s">
        <v>50</v>
      </c>
      <c r="E98" s="42" t="s">
        <v>49</v>
      </c>
      <c r="F98" s="42" t="s">
        <v>172</v>
      </c>
      <c r="G98" s="82" t="s">
        <v>171</v>
      </c>
      <c r="H98" s="43" t="s">
        <v>170</v>
      </c>
      <c r="I98" s="42" t="s">
        <v>169</v>
      </c>
      <c r="J98" s="42" t="s">
        <v>168</v>
      </c>
      <c r="K98" s="83">
        <v>42808</v>
      </c>
      <c r="L98" s="87">
        <v>7820</v>
      </c>
      <c r="M98" s="83" t="s">
        <v>165</v>
      </c>
      <c r="N98" s="83">
        <v>42808</v>
      </c>
      <c r="O98" s="83">
        <v>43099</v>
      </c>
      <c r="P98" s="42" t="s">
        <v>43</v>
      </c>
      <c r="Q98" s="42" t="s">
        <v>40</v>
      </c>
      <c r="R98" s="87">
        <v>0</v>
      </c>
      <c r="S98" s="87">
        <v>0</v>
      </c>
      <c r="T98" s="42" t="s">
        <v>67</v>
      </c>
      <c r="U98" s="42" t="s">
        <v>40</v>
      </c>
      <c r="V98" s="42" t="s">
        <v>40</v>
      </c>
      <c r="W98" s="42" t="s">
        <v>40</v>
      </c>
      <c r="X98" s="42" t="s">
        <v>40</v>
      </c>
      <c r="Y98" s="187" t="s">
        <v>40</v>
      </c>
      <c r="Z98" s="187" t="s">
        <v>40</v>
      </c>
      <c r="AA98" s="188">
        <v>0</v>
      </c>
      <c r="AB98" s="188">
        <v>0</v>
      </c>
      <c r="AC98" s="87">
        <v>0</v>
      </c>
      <c r="AD98" s="87">
        <v>0</v>
      </c>
      <c r="AE98" s="87">
        <f t="shared" ref="AE98:AE118" si="9">(L98+AC98)-AD98</f>
        <v>7820</v>
      </c>
      <c r="AF98" s="87">
        <v>0</v>
      </c>
      <c r="AG98" s="87">
        <v>2312</v>
      </c>
      <c r="AH98" s="89">
        <f t="shared" ref="AH98:AH116" si="10">AF98+AG98</f>
        <v>2312</v>
      </c>
      <c r="AI98" s="91" t="s">
        <v>40</v>
      </c>
      <c r="AJ98" s="91" t="s">
        <v>40</v>
      </c>
      <c r="AK98" s="91" t="s">
        <v>40</v>
      </c>
      <c r="AL98" s="92" t="s">
        <v>40</v>
      </c>
      <c r="AM98" s="91" t="s">
        <v>40</v>
      </c>
      <c r="AN98" s="91" t="s">
        <v>40</v>
      </c>
      <c r="AO98" s="82" t="s">
        <v>40</v>
      </c>
      <c r="AP98" s="83" t="s">
        <v>40</v>
      </c>
      <c r="AQ98" s="82" t="s">
        <v>40</v>
      </c>
      <c r="AR98" s="83" t="s">
        <v>40</v>
      </c>
      <c r="AS98" s="83" t="s">
        <v>40</v>
      </c>
      <c r="AT98" s="83" t="s">
        <v>40</v>
      </c>
      <c r="AU98" s="83" t="s">
        <v>40</v>
      </c>
      <c r="AV98" s="83" t="s">
        <v>40</v>
      </c>
      <c r="AW98" s="83" t="s">
        <v>40</v>
      </c>
      <c r="AX98" s="83" t="s">
        <v>40</v>
      </c>
      <c r="AY98" s="83" t="s">
        <v>40</v>
      </c>
      <c r="AZ98" s="83" t="s">
        <v>40</v>
      </c>
      <c r="BA98" s="83" t="s">
        <v>40</v>
      </c>
      <c r="BB98" s="83" t="s">
        <v>40</v>
      </c>
      <c r="BC98" s="83" t="s">
        <v>40</v>
      </c>
      <c r="BD98" s="81"/>
    </row>
    <row r="99" spans="1:56" ht="25.5" x14ac:dyDescent="0.25">
      <c r="A99" s="117">
        <f t="shared" ref="A99:A116" si="11">A98+1</f>
        <v>74</v>
      </c>
      <c r="B99" s="111" t="s">
        <v>167</v>
      </c>
      <c r="C99" s="13" t="s">
        <v>167</v>
      </c>
      <c r="D99" s="13" t="s">
        <v>50</v>
      </c>
      <c r="E99" s="13" t="s">
        <v>49</v>
      </c>
      <c r="F99" s="15" t="s">
        <v>166</v>
      </c>
      <c r="G99" s="14" t="s">
        <v>165</v>
      </c>
      <c r="H99" s="14" t="s">
        <v>164</v>
      </c>
      <c r="I99" s="13" t="s">
        <v>163</v>
      </c>
      <c r="J99" s="13" t="s">
        <v>162</v>
      </c>
      <c r="K99" s="2">
        <v>42823</v>
      </c>
      <c r="L99" s="57">
        <v>7920</v>
      </c>
      <c r="M99" s="2" t="s">
        <v>151</v>
      </c>
      <c r="N99" s="2">
        <v>42823</v>
      </c>
      <c r="O99" s="2">
        <v>43099</v>
      </c>
      <c r="P99" s="13" t="s">
        <v>43</v>
      </c>
      <c r="Q99" s="13" t="s">
        <v>40</v>
      </c>
      <c r="R99" s="10">
        <v>0</v>
      </c>
      <c r="S99" s="10">
        <v>0</v>
      </c>
      <c r="T99" s="13" t="s">
        <v>59</v>
      </c>
      <c r="U99" s="13" t="s">
        <v>40</v>
      </c>
      <c r="V99" s="13" t="s">
        <v>40</v>
      </c>
      <c r="W99" s="13" t="s">
        <v>40</v>
      </c>
      <c r="X99" s="13" t="s">
        <v>40</v>
      </c>
      <c r="Y99" s="36" t="s">
        <v>40</v>
      </c>
      <c r="Z99" s="36" t="s">
        <v>40</v>
      </c>
      <c r="AA99" s="51">
        <v>0</v>
      </c>
      <c r="AB99" s="51">
        <v>0</v>
      </c>
      <c r="AC99" s="52">
        <v>0</v>
      </c>
      <c r="AD99" s="52">
        <v>0</v>
      </c>
      <c r="AE99" s="10">
        <f t="shared" si="9"/>
        <v>7920</v>
      </c>
      <c r="AF99" s="10">
        <v>0</v>
      </c>
      <c r="AG99" s="10">
        <v>7920</v>
      </c>
      <c r="AH99" s="20">
        <f t="shared" si="10"/>
        <v>7920</v>
      </c>
      <c r="AI99" s="21"/>
      <c r="AJ99" s="21"/>
      <c r="AK99" s="21"/>
      <c r="AL99" s="22"/>
      <c r="AM99" s="21"/>
      <c r="AN99" s="22"/>
      <c r="AO99" s="23"/>
      <c r="AP99" s="24"/>
      <c r="AQ99" s="22"/>
      <c r="AR99" s="24"/>
      <c r="AS99" s="13"/>
      <c r="AT99" s="15"/>
      <c r="AU99" s="15"/>
      <c r="AV99" s="15"/>
      <c r="AW99" s="15"/>
      <c r="AX99" s="15"/>
      <c r="AY99" s="15"/>
      <c r="AZ99" s="15"/>
      <c r="BA99" s="15"/>
      <c r="BB99" s="15"/>
      <c r="BC99" s="15"/>
      <c r="BD99" s="15"/>
    </row>
    <row r="100" spans="1:56" ht="38.25" x14ac:dyDescent="0.25">
      <c r="A100" s="117">
        <f t="shared" si="11"/>
        <v>75</v>
      </c>
      <c r="B100" s="111" t="s">
        <v>161</v>
      </c>
      <c r="C100" s="13" t="s">
        <v>161</v>
      </c>
      <c r="D100" s="13" t="s">
        <v>50</v>
      </c>
      <c r="E100" s="13" t="s">
        <v>49</v>
      </c>
      <c r="F100" s="13" t="s">
        <v>160</v>
      </c>
      <c r="G100" s="14" t="s">
        <v>159</v>
      </c>
      <c r="H100" s="14" t="s">
        <v>158</v>
      </c>
      <c r="I100" s="13" t="s">
        <v>157</v>
      </c>
      <c r="J100" s="13" t="s">
        <v>156</v>
      </c>
      <c r="K100" s="2">
        <v>42823</v>
      </c>
      <c r="L100" s="17">
        <v>6933.06</v>
      </c>
      <c r="M100" s="2" t="s">
        <v>155</v>
      </c>
      <c r="N100" s="2">
        <v>42823</v>
      </c>
      <c r="O100" s="2">
        <v>43099</v>
      </c>
      <c r="P100" s="13" t="s">
        <v>43</v>
      </c>
      <c r="Q100" s="13" t="s">
        <v>40</v>
      </c>
      <c r="R100" s="10">
        <v>0</v>
      </c>
      <c r="S100" s="10">
        <v>0</v>
      </c>
      <c r="T100" s="13" t="s">
        <v>154</v>
      </c>
      <c r="U100" s="13" t="s">
        <v>40</v>
      </c>
      <c r="V100" s="13" t="s">
        <v>40</v>
      </c>
      <c r="W100" s="13" t="s">
        <v>40</v>
      </c>
      <c r="X100" s="13" t="s">
        <v>40</v>
      </c>
      <c r="Y100" s="36" t="s">
        <v>40</v>
      </c>
      <c r="Z100" s="36" t="s">
        <v>40</v>
      </c>
      <c r="AA100" s="51">
        <v>0</v>
      </c>
      <c r="AB100" s="51">
        <v>0</v>
      </c>
      <c r="AC100" s="52">
        <v>0</v>
      </c>
      <c r="AD100" s="52">
        <v>0</v>
      </c>
      <c r="AE100" s="10">
        <f t="shared" si="9"/>
        <v>6933.06</v>
      </c>
      <c r="AF100" s="10">
        <v>0</v>
      </c>
      <c r="AG100" s="10">
        <v>6933.06</v>
      </c>
      <c r="AH100" s="20">
        <f t="shared" si="10"/>
        <v>6933.06</v>
      </c>
      <c r="AI100" s="21"/>
      <c r="AJ100" s="21"/>
      <c r="AK100" s="21"/>
      <c r="AL100" s="22"/>
      <c r="AM100" s="21"/>
      <c r="AN100" s="22"/>
      <c r="AO100" s="23"/>
      <c r="AP100" s="24"/>
      <c r="AQ100" s="22"/>
      <c r="AR100" s="24"/>
      <c r="AS100" s="13"/>
      <c r="AT100" s="15"/>
      <c r="AU100" s="15"/>
      <c r="AV100" s="15"/>
      <c r="AW100" s="15"/>
      <c r="AX100" s="15"/>
      <c r="AY100" s="15"/>
      <c r="AZ100" s="15"/>
      <c r="BA100" s="15"/>
      <c r="BB100" s="15"/>
      <c r="BC100" s="15"/>
      <c r="BD100" s="15"/>
    </row>
    <row r="101" spans="1:56" ht="25.5" x14ac:dyDescent="0.25">
      <c r="A101" s="117">
        <f t="shared" si="11"/>
        <v>76</v>
      </c>
      <c r="B101" s="111" t="s">
        <v>153</v>
      </c>
      <c r="C101" s="13" t="s">
        <v>153</v>
      </c>
      <c r="D101" s="13" t="s">
        <v>50</v>
      </c>
      <c r="E101" s="13" t="s">
        <v>49</v>
      </c>
      <c r="F101" s="13" t="s">
        <v>152</v>
      </c>
      <c r="G101" s="14" t="s">
        <v>151</v>
      </c>
      <c r="H101" s="14" t="s">
        <v>150</v>
      </c>
      <c r="I101" s="13" t="s">
        <v>149</v>
      </c>
      <c r="J101" s="13" t="s">
        <v>148</v>
      </c>
      <c r="K101" s="2">
        <v>42797</v>
      </c>
      <c r="L101" s="17">
        <v>7900</v>
      </c>
      <c r="M101" s="2" t="s">
        <v>132</v>
      </c>
      <c r="N101" s="2">
        <v>42828</v>
      </c>
      <c r="O101" s="2">
        <v>43099</v>
      </c>
      <c r="P101" s="13" t="s">
        <v>43</v>
      </c>
      <c r="Q101" s="13" t="s">
        <v>40</v>
      </c>
      <c r="R101" s="10">
        <v>0</v>
      </c>
      <c r="S101" s="10">
        <v>0</v>
      </c>
      <c r="T101" s="13" t="s">
        <v>147</v>
      </c>
      <c r="U101" s="13" t="s">
        <v>40</v>
      </c>
      <c r="V101" s="13" t="s">
        <v>40</v>
      </c>
      <c r="W101" s="13" t="s">
        <v>40</v>
      </c>
      <c r="X101" s="13" t="s">
        <v>40</v>
      </c>
      <c r="Y101" s="36" t="s">
        <v>40</v>
      </c>
      <c r="Z101" s="36" t="s">
        <v>40</v>
      </c>
      <c r="AA101" s="51">
        <v>0</v>
      </c>
      <c r="AB101" s="51">
        <v>0</v>
      </c>
      <c r="AC101" s="52">
        <v>0</v>
      </c>
      <c r="AD101" s="52">
        <v>0</v>
      </c>
      <c r="AE101" s="10">
        <f t="shared" si="9"/>
        <v>7900</v>
      </c>
      <c r="AF101" s="10">
        <v>0</v>
      </c>
      <c r="AG101" s="10">
        <v>7900</v>
      </c>
      <c r="AH101" s="20">
        <f t="shared" si="10"/>
        <v>7900</v>
      </c>
      <c r="AI101" s="21"/>
      <c r="AJ101" s="21"/>
      <c r="AK101" s="21"/>
      <c r="AL101" s="22"/>
      <c r="AM101" s="21"/>
      <c r="AN101" s="22"/>
      <c r="AO101" s="23"/>
      <c r="AP101" s="24"/>
      <c r="AQ101" s="22"/>
      <c r="AR101" s="24"/>
      <c r="AS101" s="13"/>
      <c r="AT101" s="15"/>
      <c r="AU101" s="15"/>
      <c r="AV101" s="15"/>
      <c r="AW101" s="15"/>
      <c r="AX101" s="15"/>
      <c r="AY101" s="15"/>
      <c r="AZ101" s="15"/>
      <c r="BA101" s="15"/>
      <c r="BB101" s="15"/>
      <c r="BC101" s="15"/>
      <c r="BD101" s="15"/>
    </row>
    <row r="102" spans="1:56" ht="38.25" x14ac:dyDescent="0.25">
      <c r="A102" s="117">
        <f t="shared" si="11"/>
        <v>77</v>
      </c>
      <c r="B102" s="111" t="s">
        <v>146</v>
      </c>
      <c r="C102" s="13" t="s">
        <v>146</v>
      </c>
      <c r="D102" s="13" t="s">
        <v>50</v>
      </c>
      <c r="E102" s="13" t="s">
        <v>49</v>
      </c>
      <c r="F102" s="13" t="s">
        <v>145</v>
      </c>
      <c r="G102" s="14" t="s">
        <v>144</v>
      </c>
      <c r="H102" s="14" t="s">
        <v>143</v>
      </c>
      <c r="I102" s="13" t="s">
        <v>142</v>
      </c>
      <c r="J102" s="13" t="s">
        <v>141</v>
      </c>
      <c r="K102" s="2">
        <v>42828</v>
      </c>
      <c r="L102" s="17">
        <v>4500</v>
      </c>
      <c r="M102" s="2" t="s">
        <v>132</v>
      </c>
      <c r="N102" s="2">
        <v>42828</v>
      </c>
      <c r="O102" s="2">
        <v>43099</v>
      </c>
      <c r="P102" s="13" t="s">
        <v>43</v>
      </c>
      <c r="Q102" s="13" t="s">
        <v>40</v>
      </c>
      <c r="R102" s="10">
        <v>0</v>
      </c>
      <c r="S102" s="10">
        <v>0</v>
      </c>
      <c r="T102" s="13" t="s">
        <v>140</v>
      </c>
      <c r="U102" s="13" t="s">
        <v>40</v>
      </c>
      <c r="V102" s="13" t="s">
        <v>40</v>
      </c>
      <c r="W102" s="13" t="s">
        <v>40</v>
      </c>
      <c r="X102" s="13" t="s">
        <v>40</v>
      </c>
      <c r="Y102" s="36" t="s">
        <v>40</v>
      </c>
      <c r="Z102" s="36" t="s">
        <v>40</v>
      </c>
      <c r="AA102" s="51">
        <v>0</v>
      </c>
      <c r="AB102" s="51">
        <v>0</v>
      </c>
      <c r="AC102" s="52">
        <v>0</v>
      </c>
      <c r="AD102" s="52">
        <v>0</v>
      </c>
      <c r="AE102" s="10">
        <f t="shared" si="9"/>
        <v>4500</v>
      </c>
      <c r="AF102" s="10">
        <v>0</v>
      </c>
      <c r="AG102" s="10">
        <v>0</v>
      </c>
      <c r="AH102" s="20">
        <f t="shared" si="10"/>
        <v>0</v>
      </c>
      <c r="AI102" s="21"/>
      <c r="AJ102" s="21"/>
      <c r="AK102" s="21"/>
      <c r="AL102" s="22"/>
      <c r="AM102" s="21"/>
      <c r="AN102" s="22"/>
      <c r="AO102" s="23"/>
      <c r="AP102" s="24"/>
      <c r="AQ102" s="22"/>
      <c r="AR102" s="24"/>
      <c r="AS102" s="13"/>
      <c r="AT102" s="15"/>
      <c r="AU102" s="15"/>
      <c r="AV102" s="15"/>
      <c r="AW102" s="15"/>
      <c r="AX102" s="15"/>
      <c r="AY102" s="15"/>
      <c r="AZ102" s="15"/>
      <c r="BA102" s="15"/>
      <c r="BB102" s="15"/>
      <c r="BC102" s="15"/>
      <c r="BD102" s="15"/>
    </row>
    <row r="103" spans="1:56" ht="38.25" x14ac:dyDescent="0.25">
      <c r="A103" s="117">
        <f t="shared" si="11"/>
        <v>78</v>
      </c>
      <c r="B103" s="111" t="s">
        <v>139</v>
      </c>
      <c r="C103" s="13" t="s">
        <v>139</v>
      </c>
      <c r="D103" s="13" t="s">
        <v>50</v>
      </c>
      <c r="E103" s="13" t="s">
        <v>49</v>
      </c>
      <c r="F103" s="13" t="s">
        <v>138</v>
      </c>
      <c r="G103" s="14" t="s">
        <v>132</v>
      </c>
      <c r="H103" s="14" t="s">
        <v>137</v>
      </c>
      <c r="I103" s="13" t="s">
        <v>136</v>
      </c>
      <c r="J103" s="13" t="s">
        <v>135</v>
      </c>
      <c r="K103" s="2">
        <v>42829</v>
      </c>
      <c r="L103" s="17">
        <v>7680</v>
      </c>
      <c r="M103" s="2" t="s">
        <v>120</v>
      </c>
      <c r="N103" s="2">
        <v>42828</v>
      </c>
      <c r="O103" s="2">
        <v>43099</v>
      </c>
      <c r="P103" s="13" t="s">
        <v>43</v>
      </c>
      <c r="Q103" s="13" t="s">
        <v>40</v>
      </c>
      <c r="R103" s="10">
        <v>0</v>
      </c>
      <c r="S103" s="10">
        <v>0</v>
      </c>
      <c r="T103" s="13" t="s">
        <v>59</v>
      </c>
      <c r="U103" s="13" t="s">
        <v>40</v>
      </c>
      <c r="V103" s="13" t="s">
        <v>40</v>
      </c>
      <c r="W103" s="13" t="s">
        <v>40</v>
      </c>
      <c r="X103" s="13" t="s">
        <v>40</v>
      </c>
      <c r="Y103" s="36" t="s">
        <v>40</v>
      </c>
      <c r="Z103" s="36" t="s">
        <v>40</v>
      </c>
      <c r="AA103" s="51">
        <v>0</v>
      </c>
      <c r="AB103" s="51">
        <v>0</v>
      </c>
      <c r="AC103" s="52">
        <v>0</v>
      </c>
      <c r="AD103" s="52">
        <v>0</v>
      </c>
      <c r="AE103" s="10">
        <f t="shared" si="9"/>
        <v>7680</v>
      </c>
      <c r="AF103" s="10">
        <v>0</v>
      </c>
      <c r="AG103" s="10">
        <v>0</v>
      </c>
      <c r="AH103" s="20">
        <f t="shared" si="10"/>
        <v>0</v>
      </c>
      <c r="AI103" s="21"/>
      <c r="AJ103" s="21"/>
      <c r="AK103" s="21"/>
      <c r="AL103" s="22"/>
      <c r="AM103" s="21"/>
      <c r="AN103" s="22"/>
      <c r="AO103" s="23"/>
      <c r="AP103" s="24"/>
      <c r="AQ103" s="22"/>
      <c r="AR103" s="24"/>
      <c r="AS103" s="13"/>
      <c r="AT103" s="15"/>
      <c r="AU103" s="15"/>
      <c r="AV103" s="15"/>
      <c r="AW103" s="15"/>
      <c r="AX103" s="15"/>
      <c r="AY103" s="15"/>
      <c r="AZ103" s="15"/>
      <c r="BA103" s="15"/>
      <c r="BB103" s="15"/>
      <c r="BC103" s="15"/>
      <c r="BD103" s="15"/>
    </row>
    <row r="104" spans="1:56" ht="25.5" x14ac:dyDescent="0.25">
      <c r="A104" s="117">
        <f t="shared" si="11"/>
        <v>79</v>
      </c>
      <c r="B104" s="111" t="s">
        <v>134</v>
      </c>
      <c r="C104" s="13" t="s">
        <v>134</v>
      </c>
      <c r="D104" s="13" t="s">
        <v>50</v>
      </c>
      <c r="E104" s="13" t="s">
        <v>49</v>
      </c>
      <c r="F104" s="13" t="s">
        <v>133</v>
      </c>
      <c r="G104" s="14" t="s">
        <v>132</v>
      </c>
      <c r="H104" s="14" t="s">
        <v>131</v>
      </c>
      <c r="I104" s="13" t="s">
        <v>130</v>
      </c>
      <c r="J104" s="13" t="s">
        <v>129</v>
      </c>
      <c r="K104" s="2">
        <v>42829</v>
      </c>
      <c r="L104" s="17">
        <v>7985</v>
      </c>
      <c r="M104" s="2" t="s">
        <v>120</v>
      </c>
      <c r="N104" s="2">
        <v>42829</v>
      </c>
      <c r="O104" s="2">
        <v>43099</v>
      </c>
      <c r="P104" s="13" t="s">
        <v>43</v>
      </c>
      <c r="Q104" s="13" t="s">
        <v>40</v>
      </c>
      <c r="R104" s="10">
        <v>0</v>
      </c>
      <c r="S104" s="10">
        <v>0</v>
      </c>
      <c r="T104" s="13" t="s">
        <v>67</v>
      </c>
      <c r="U104" s="13" t="s">
        <v>40</v>
      </c>
      <c r="V104" s="13" t="s">
        <v>40</v>
      </c>
      <c r="W104" s="13" t="s">
        <v>40</v>
      </c>
      <c r="X104" s="13" t="s">
        <v>40</v>
      </c>
      <c r="Y104" s="36" t="s">
        <v>40</v>
      </c>
      <c r="Z104" s="36" t="s">
        <v>40</v>
      </c>
      <c r="AA104" s="51">
        <v>0</v>
      </c>
      <c r="AB104" s="51">
        <v>0</v>
      </c>
      <c r="AC104" s="52">
        <v>0</v>
      </c>
      <c r="AD104" s="52">
        <v>0</v>
      </c>
      <c r="AE104" s="10">
        <f t="shared" si="9"/>
        <v>7985</v>
      </c>
      <c r="AF104" s="10">
        <v>0</v>
      </c>
      <c r="AG104" s="10">
        <v>7985</v>
      </c>
      <c r="AH104" s="20">
        <f t="shared" si="10"/>
        <v>7985</v>
      </c>
      <c r="AI104" s="21"/>
      <c r="AJ104" s="21"/>
      <c r="AK104" s="21"/>
      <c r="AL104" s="22"/>
      <c r="AM104" s="21"/>
      <c r="AN104" s="22"/>
      <c r="AO104" s="23"/>
      <c r="AP104" s="24"/>
      <c r="AQ104" s="22"/>
      <c r="AR104" s="24"/>
      <c r="AS104" s="13"/>
      <c r="AT104" s="15"/>
      <c r="AU104" s="15"/>
      <c r="AV104" s="15"/>
      <c r="AW104" s="15"/>
      <c r="AX104" s="15"/>
      <c r="AY104" s="15"/>
      <c r="AZ104" s="15"/>
      <c r="BA104" s="15"/>
      <c r="BB104" s="15"/>
      <c r="BC104" s="15"/>
      <c r="BD104" s="15"/>
    </row>
    <row r="105" spans="1:56" ht="25.5" x14ac:dyDescent="0.25">
      <c r="A105" s="117">
        <f t="shared" si="11"/>
        <v>80</v>
      </c>
      <c r="B105" s="111" t="s">
        <v>128</v>
      </c>
      <c r="C105" s="13" t="s">
        <v>128</v>
      </c>
      <c r="D105" s="13" t="s">
        <v>50</v>
      </c>
      <c r="E105" s="13" t="s">
        <v>49</v>
      </c>
      <c r="F105" s="13" t="s">
        <v>127</v>
      </c>
      <c r="G105" s="14" t="s">
        <v>120</v>
      </c>
      <c r="H105" s="14" t="s">
        <v>126</v>
      </c>
      <c r="I105" s="13" t="s">
        <v>125</v>
      </c>
      <c r="J105" s="13" t="s">
        <v>124</v>
      </c>
      <c r="K105" s="2">
        <v>42830</v>
      </c>
      <c r="L105" s="17">
        <v>7784.4</v>
      </c>
      <c r="M105" s="2" t="s">
        <v>123</v>
      </c>
      <c r="N105" s="2">
        <v>42830</v>
      </c>
      <c r="O105" s="2">
        <v>43099</v>
      </c>
      <c r="P105" s="13" t="s">
        <v>43</v>
      </c>
      <c r="Q105" s="13" t="s">
        <v>40</v>
      </c>
      <c r="R105" s="10">
        <v>0</v>
      </c>
      <c r="S105" s="10">
        <v>0</v>
      </c>
      <c r="T105" s="13" t="s">
        <v>42</v>
      </c>
      <c r="U105" s="13" t="s">
        <v>40</v>
      </c>
      <c r="V105" s="13" t="s">
        <v>40</v>
      </c>
      <c r="W105" s="13" t="s">
        <v>40</v>
      </c>
      <c r="X105" s="13" t="s">
        <v>40</v>
      </c>
      <c r="Y105" s="36" t="s">
        <v>40</v>
      </c>
      <c r="Z105" s="36" t="s">
        <v>40</v>
      </c>
      <c r="AA105" s="51">
        <v>0</v>
      </c>
      <c r="AB105" s="51">
        <v>0</v>
      </c>
      <c r="AC105" s="52">
        <v>0</v>
      </c>
      <c r="AD105" s="52">
        <v>0</v>
      </c>
      <c r="AE105" s="10">
        <f t="shared" si="9"/>
        <v>7784.4</v>
      </c>
      <c r="AF105" s="10">
        <v>0</v>
      </c>
      <c r="AG105" s="10">
        <f>7784.4</f>
        <v>7784.4</v>
      </c>
      <c r="AH105" s="20">
        <f t="shared" si="10"/>
        <v>7784.4</v>
      </c>
      <c r="AI105" s="21"/>
      <c r="AJ105" s="21"/>
      <c r="AK105" s="21"/>
      <c r="AL105" s="22"/>
      <c r="AM105" s="21"/>
      <c r="AN105" s="22"/>
      <c r="AO105" s="23"/>
      <c r="AP105" s="24"/>
      <c r="AQ105" s="22"/>
      <c r="AR105" s="24"/>
      <c r="AS105" s="13"/>
      <c r="AT105" s="15"/>
      <c r="AU105" s="15"/>
      <c r="AV105" s="15"/>
      <c r="AW105" s="15"/>
      <c r="AX105" s="15"/>
      <c r="AY105" s="15"/>
      <c r="AZ105" s="15"/>
      <c r="BA105" s="15"/>
      <c r="BB105" s="15"/>
      <c r="BC105" s="15"/>
      <c r="BD105" s="15"/>
    </row>
    <row r="106" spans="1:56" ht="25.5" x14ac:dyDescent="0.25">
      <c r="A106" s="117">
        <f t="shared" si="11"/>
        <v>81</v>
      </c>
      <c r="B106" s="111" t="s">
        <v>122</v>
      </c>
      <c r="C106" s="13" t="s">
        <v>122</v>
      </c>
      <c r="D106" s="13" t="s">
        <v>50</v>
      </c>
      <c r="E106" s="13" t="s">
        <v>49</v>
      </c>
      <c r="F106" s="13" t="s">
        <v>121</v>
      </c>
      <c r="G106" s="14" t="s">
        <v>120</v>
      </c>
      <c r="H106" s="14" t="s">
        <v>119</v>
      </c>
      <c r="I106" s="13" t="s">
        <v>118</v>
      </c>
      <c r="J106" s="13" t="s">
        <v>117</v>
      </c>
      <c r="K106" s="2">
        <v>42830</v>
      </c>
      <c r="L106" s="17">
        <v>7840</v>
      </c>
      <c r="M106" s="2" t="s">
        <v>116</v>
      </c>
      <c r="N106" s="2">
        <v>42830</v>
      </c>
      <c r="O106" s="2">
        <v>43099</v>
      </c>
      <c r="P106" s="13" t="s">
        <v>43</v>
      </c>
      <c r="Q106" s="13" t="s">
        <v>40</v>
      </c>
      <c r="R106" s="10">
        <v>0</v>
      </c>
      <c r="S106" s="10">
        <v>0</v>
      </c>
      <c r="T106" s="13" t="s">
        <v>59</v>
      </c>
      <c r="U106" s="13" t="s">
        <v>40</v>
      </c>
      <c r="V106" s="13" t="s">
        <v>40</v>
      </c>
      <c r="W106" s="13" t="s">
        <v>40</v>
      </c>
      <c r="X106" s="13" t="s">
        <v>40</v>
      </c>
      <c r="Y106" s="36" t="s">
        <v>40</v>
      </c>
      <c r="Z106" s="36" t="s">
        <v>40</v>
      </c>
      <c r="AA106" s="51">
        <v>0</v>
      </c>
      <c r="AB106" s="51">
        <v>0</v>
      </c>
      <c r="AC106" s="52">
        <v>0</v>
      </c>
      <c r="AD106" s="52">
        <v>0</v>
      </c>
      <c r="AE106" s="10">
        <f t="shared" si="9"/>
        <v>7840</v>
      </c>
      <c r="AF106" s="10">
        <v>0</v>
      </c>
      <c r="AG106" s="10">
        <v>7840</v>
      </c>
      <c r="AH106" s="20">
        <f t="shared" si="10"/>
        <v>7840</v>
      </c>
      <c r="AI106" s="21"/>
      <c r="AJ106" s="21"/>
      <c r="AK106" s="21"/>
      <c r="AL106" s="22"/>
      <c r="AM106" s="21"/>
      <c r="AN106" s="22"/>
      <c r="AO106" s="23"/>
      <c r="AP106" s="24"/>
      <c r="AQ106" s="22"/>
      <c r="AR106" s="24"/>
      <c r="AS106" s="13"/>
      <c r="AT106" s="15"/>
      <c r="AU106" s="15"/>
      <c r="AV106" s="15"/>
      <c r="AW106" s="15"/>
      <c r="AX106" s="15"/>
      <c r="AY106" s="15"/>
      <c r="AZ106" s="15"/>
      <c r="BA106" s="15"/>
      <c r="BB106" s="15"/>
      <c r="BC106" s="15"/>
      <c r="BD106" s="15"/>
    </row>
    <row r="107" spans="1:56" ht="25.5" x14ac:dyDescent="0.25">
      <c r="A107" s="117">
        <f t="shared" si="11"/>
        <v>82</v>
      </c>
      <c r="B107" s="111" t="s">
        <v>115</v>
      </c>
      <c r="C107" s="13" t="s">
        <v>115</v>
      </c>
      <c r="D107" s="13" t="s">
        <v>50</v>
      </c>
      <c r="E107" s="13" t="s">
        <v>49</v>
      </c>
      <c r="F107" s="13" t="s">
        <v>114</v>
      </c>
      <c r="G107" s="14" t="s">
        <v>80</v>
      </c>
      <c r="H107" s="14" t="s">
        <v>113</v>
      </c>
      <c r="I107" s="13" t="s">
        <v>112</v>
      </c>
      <c r="J107" s="13" t="s">
        <v>111</v>
      </c>
      <c r="K107" s="2">
        <v>42832</v>
      </c>
      <c r="L107" s="17">
        <v>7800</v>
      </c>
      <c r="M107" s="2" t="s">
        <v>80</v>
      </c>
      <c r="N107" s="2">
        <v>42832</v>
      </c>
      <c r="O107" s="2">
        <v>43099</v>
      </c>
      <c r="P107" s="13" t="s">
        <v>43</v>
      </c>
      <c r="Q107" s="13" t="s">
        <v>40</v>
      </c>
      <c r="R107" s="10">
        <v>0</v>
      </c>
      <c r="S107" s="10">
        <v>0</v>
      </c>
      <c r="T107" s="13" t="s">
        <v>59</v>
      </c>
      <c r="U107" s="13" t="s">
        <v>40</v>
      </c>
      <c r="V107" s="13" t="s">
        <v>40</v>
      </c>
      <c r="W107" s="13" t="s">
        <v>40</v>
      </c>
      <c r="X107" s="13" t="s">
        <v>40</v>
      </c>
      <c r="Y107" s="36" t="s">
        <v>40</v>
      </c>
      <c r="Z107" s="36" t="s">
        <v>40</v>
      </c>
      <c r="AA107" s="51">
        <v>0</v>
      </c>
      <c r="AB107" s="51">
        <v>0</v>
      </c>
      <c r="AC107" s="52">
        <v>0</v>
      </c>
      <c r="AD107" s="52">
        <v>0</v>
      </c>
      <c r="AE107" s="10">
        <f t="shared" si="9"/>
        <v>7800</v>
      </c>
      <c r="AF107" s="10">
        <v>0</v>
      </c>
      <c r="AG107" s="10">
        <v>7800</v>
      </c>
      <c r="AH107" s="20">
        <f t="shared" si="10"/>
        <v>7800</v>
      </c>
      <c r="AI107" s="21"/>
      <c r="AJ107" s="21"/>
      <c r="AK107" s="21"/>
      <c r="AL107" s="22"/>
      <c r="AM107" s="21"/>
      <c r="AN107" s="22"/>
      <c r="AO107" s="23"/>
      <c r="AP107" s="24"/>
      <c r="AQ107" s="22"/>
      <c r="AR107" s="24"/>
      <c r="AS107" s="13"/>
      <c r="AT107" s="15"/>
      <c r="AU107" s="15"/>
      <c r="AV107" s="15"/>
      <c r="AW107" s="15"/>
      <c r="AX107" s="15"/>
      <c r="AY107" s="15"/>
      <c r="AZ107" s="15"/>
      <c r="BA107" s="15"/>
      <c r="BB107" s="15"/>
      <c r="BC107" s="15"/>
      <c r="BD107" s="15"/>
    </row>
    <row r="108" spans="1:56" ht="25.5" x14ac:dyDescent="0.25">
      <c r="A108" s="117">
        <f t="shared" si="11"/>
        <v>83</v>
      </c>
      <c r="B108" s="111" t="s">
        <v>110</v>
      </c>
      <c r="C108" s="13" t="s">
        <v>110</v>
      </c>
      <c r="D108" s="13" t="s">
        <v>50</v>
      </c>
      <c r="E108" s="13" t="s">
        <v>49</v>
      </c>
      <c r="F108" s="13" t="s">
        <v>109</v>
      </c>
      <c r="G108" s="14" t="s">
        <v>108</v>
      </c>
      <c r="H108" s="14" t="s">
        <v>107</v>
      </c>
      <c r="I108" s="13" t="s">
        <v>106</v>
      </c>
      <c r="J108" s="13" t="s">
        <v>105</v>
      </c>
      <c r="K108" s="2">
        <v>42832</v>
      </c>
      <c r="L108" s="17">
        <v>7600</v>
      </c>
      <c r="M108" s="2" t="s">
        <v>84</v>
      </c>
      <c r="N108" s="2">
        <v>42832</v>
      </c>
      <c r="O108" s="2">
        <v>43099</v>
      </c>
      <c r="P108" s="13" t="s">
        <v>43</v>
      </c>
      <c r="Q108" s="13" t="s">
        <v>40</v>
      </c>
      <c r="R108" s="10">
        <v>0</v>
      </c>
      <c r="S108" s="10">
        <v>0</v>
      </c>
      <c r="T108" s="13" t="s">
        <v>67</v>
      </c>
      <c r="U108" s="13" t="s">
        <v>40</v>
      </c>
      <c r="V108" s="13" t="s">
        <v>40</v>
      </c>
      <c r="W108" s="13" t="s">
        <v>40</v>
      </c>
      <c r="X108" s="13" t="s">
        <v>40</v>
      </c>
      <c r="Y108" s="36" t="s">
        <v>40</v>
      </c>
      <c r="Z108" s="36" t="s">
        <v>40</v>
      </c>
      <c r="AA108" s="51">
        <v>0</v>
      </c>
      <c r="AB108" s="51">
        <v>0</v>
      </c>
      <c r="AC108" s="52">
        <v>0</v>
      </c>
      <c r="AD108" s="52">
        <v>0</v>
      </c>
      <c r="AE108" s="10">
        <f t="shared" si="9"/>
        <v>7600</v>
      </c>
      <c r="AF108" s="10">
        <v>0</v>
      </c>
      <c r="AG108" s="10">
        <v>7600</v>
      </c>
      <c r="AH108" s="20">
        <f t="shared" si="10"/>
        <v>7600</v>
      </c>
      <c r="AI108" s="21"/>
      <c r="AJ108" s="21"/>
      <c r="AK108" s="21"/>
      <c r="AL108" s="22"/>
      <c r="AM108" s="21"/>
      <c r="AN108" s="22"/>
      <c r="AO108" s="23"/>
      <c r="AP108" s="24"/>
      <c r="AQ108" s="22"/>
      <c r="AR108" s="24"/>
      <c r="AS108" s="13"/>
      <c r="AT108" s="15"/>
      <c r="AU108" s="15"/>
      <c r="AV108" s="15"/>
      <c r="AW108" s="15"/>
      <c r="AX108" s="15"/>
      <c r="AY108" s="15"/>
      <c r="AZ108" s="15"/>
      <c r="BA108" s="15"/>
      <c r="BB108" s="15"/>
      <c r="BC108" s="15"/>
      <c r="BD108" s="15"/>
    </row>
    <row r="109" spans="1:56" ht="25.5" x14ac:dyDescent="0.25">
      <c r="A109" s="117">
        <f t="shared" si="11"/>
        <v>84</v>
      </c>
      <c r="B109" s="111" t="s">
        <v>104</v>
      </c>
      <c r="C109" s="13" t="s">
        <v>104</v>
      </c>
      <c r="D109" s="13" t="s">
        <v>50</v>
      </c>
      <c r="E109" s="13" t="s">
        <v>49</v>
      </c>
      <c r="F109" s="13" t="s">
        <v>103</v>
      </c>
      <c r="G109" s="14" t="s">
        <v>99</v>
      </c>
      <c r="H109" s="14" t="s">
        <v>102</v>
      </c>
      <c r="I109" s="13" t="s">
        <v>101</v>
      </c>
      <c r="J109" s="13" t="s">
        <v>100</v>
      </c>
      <c r="K109" s="2">
        <v>42831</v>
      </c>
      <c r="L109" s="17">
        <v>7911</v>
      </c>
      <c r="M109" s="2" t="s">
        <v>99</v>
      </c>
      <c r="N109" s="2">
        <v>42831</v>
      </c>
      <c r="O109" s="2">
        <v>43099</v>
      </c>
      <c r="P109" s="13" t="s">
        <v>43</v>
      </c>
      <c r="Q109" s="13" t="s">
        <v>40</v>
      </c>
      <c r="R109" s="10">
        <v>0</v>
      </c>
      <c r="S109" s="10">
        <v>0</v>
      </c>
      <c r="T109" s="13" t="s">
        <v>42</v>
      </c>
      <c r="U109" s="13" t="s">
        <v>40</v>
      </c>
      <c r="V109" s="13" t="s">
        <v>40</v>
      </c>
      <c r="W109" s="13" t="s">
        <v>40</v>
      </c>
      <c r="X109" s="13" t="s">
        <v>40</v>
      </c>
      <c r="Y109" s="36" t="s">
        <v>40</v>
      </c>
      <c r="Z109" s="36" t="s">
        <v>40</v>
      </c>
      <c r="AA109" s="51">
        <v>0</v>
      </c>
      <c r="AB109" s="51">
        <v>0</v>
      </c>
      <c r="AC109" s="52">
        <v>0</v>
      </c>
      <c r="AD109" s="52">
        <v>0</v>
      </c>
      <c r="AE109" s="10">
        <f t="shared" si="9"/>
        <v>7911</v>
      </c>
      <c r="AF109" s="10">
        <v>0</v>
      </c>
      <c r="AG109" s="10">
        <v>7911</v>
      </c>
      <c r="AH109" s="20">
        <f t="shared" si="10"/>
        <v>7911</v>
      </c>
      <c r="AI109" s="21"/>
      <c r="AJ109" s="21"/>
      <c r="AK109" s="21"/>
      <c r="AL109" s="22"/>
      <c r="AM109" s="21"/>
      <c r="AN109" s="22"/>
      <c r="AO109" s="23"/>
      <c r="AP109" s="24"/>
      <c r="AQ109" s="22"/>
      <c r="AR109" s="24"/>
      <c r="AS109" s="13"/>
      <c r="AT109" s="15"/>
      <c r="AU109" s="15"/>
      <c r="AV109" s="15"/>
      <c r="AW109" s="15"/>
      <c r="AX109" s="15"/>
      <c r="AY109" s="15"/>
      <c r="AZ109" s="15"/>
      <c r="BA109" s="15"/>
      <c r="BB109" s="15"/>
      <c r="BC109" s="15"/>
      <c r="BD109" s="15"/>
    </row>
    <row r="110" spans="1:56" ht="38.25" x14ac:dyDescent="0.25">
      <c r="A110" s="117">
        <f t="shared" si="11"/>
        <v>85</v>
      </c>
      <c r="B110" s="111" t="s">
        <v>98</v>
      </c>
      <c r="C110" s="13" t="s">
        <v>98</v>
      </c>
      <c r="D110" s="13" t="s">
        <v>50</v>
      </c>
      <c r="E110" s="13" t="s">
        <v>49</v>
      </c>
      <c r="F110" s="13" t="s">
        <v>97</v>
      </c>
      <c r="G110" s="14" t="s">
        <v>84</v>
      </c>
      <c r="H110" s="14" t="s">
        <v>96</v>
      </c>
      <c r="I110" s="13" t="s">
        <v>95</v>
      </c>
      <c r="J110" s="13" t="s">
        <v>94</v>
      </c>
      <c r="K110" s="2">
        <v>42835</v>
      </c>
      <c r="L110" s="17">
        <v>44976</v>
      </c>
      <c r="M110" s="2" t="s">
        <v>93</v>
      </c>
      <c r="N110" s="2">
        <v>42835</v>
      </c>
      <c r="O110" s="2">
        <v>43099</v>
      </c>
      <c r="P110" s="13" t="s">
        <v>43</v>
      </c>
      <c r="Q110" s="13" t="s">
        <v>40</v>
      </c>
      <c r="R110" s="10">
        <v>0</v>
      </c>
      <c r="S110" s="10">
        <v>0</v>
      </c>
      <c r="T110" s="13" t="s">
        <v>67</v>
      </c>
      <c r="U110" s="13" t="s">
        <v>40</v>
      </c>
      <c r="V110" s="13" t="s">
        <v>40</v>
      </c>
      <c r="W110" s="13" t="s">
        <v>40</v>
      </c>
      <c r="X110" s="13" t="s">
        <v>40</v>
      </c>
      <c r="Y110" s="36" t="s">
        <v>40</v>
      </c>
      <c r="Z110" s="36" t="s">
        <v>40</v>
      </c>
      <c r="AA110" s="51">
        <v>0</v>
      </c>
      <c r="AB110" s="51">
        <v>0</v>
      </c>
      <c r="AC110" s="52">
        <v>0</v>
      </c>
      <c r="AD110" s="52">
        <v>0</v>
      </c>
      <c r="AE110" s="10">
        <f t="shared" si="9"/>
        <v>44976</v>
      </c>
      <c r="AF110" s="10">
        <v>0</v>
      </c>
      <c r="AG110" s="10">
        <f>14992</f>
        <v>14992</v>
      </c>
      <c r="AH110" s="20">
        <f t="shared" si="10"/>
        <v>14992</v>
      </c>
      <c r="AI110" s="21"/>
      <c r="AJ110" s="21"/>
      <c r="AK110" s="21"/>
      <c r="AL110" s="22"/>
      <c r="AM110" s="21"/>
      <c r="AN110" s="22"/>
      <c r="AO110" s="23"/>
      <c r="AP110" s="24"/>
      <c r="AQ110" s="22"/>
      <c r="AR110" s="24"/>
      <c r="AS110" s="13"/>
      <c r="AT110" s="15"/>
      <c r="AU110" s="15"/>
      <c r="AV110" s="15"/>
      <c r="AW110" s="15"/>
      <c r="AX110" s="15"/>
      <c r="AY110" s="15"/>
      <c r="AZ110" s="15"/>
      <c r="BA110" s="15"/>
      <c r="BB110" s="15"/>
      <c r="BC110" s="15"/>
      <c r="BD110" s="15"/>
    </row>
    <row r="111" spans="1:56" ht="25.5" x14ac:dyDescent="0.25">
      <c r="A111" s="117">
        <f t="shared" si="11"/>
        <v>86</v>
      </c>
      <c r="B111" s="111" t="s">
        <v>92</v>
      </c>
      <c r="C111" s="13" t="s">
        <v>92</v>
      </c>
      <c r="D111" s="13" t="s">
        <v>50</v>
      </c>
      <c r="E111" s="13" t="s">
        <v>49</v>
      </c>
      <c r="F111" s="13" t="s">
        <v>91</v>
      </c>
      <c r="G111" s="14" t="s">
        <v>84</v>
      </c>
      <c r="H111" s="14" t="s">
        <v>90</v>
      </c>
      <c r="I111" s="13" t="s">
        <v>82</v>
      </c>
      <c r="J111" s="13" t="s">
        <v>81</v>
      </c>
      <c r="K111" s="2">
        <v>42829</v>
      </c>
      <c r="L111" s="17">
        <v>7840</v>
      </c>
      <c r="M111" s="2" t="s">
        <v>80</v>
      </c>
      <c r="N111" s="2">
        <v>42829</v>
      </c>
      <c r="O111" s="2">
        <v>43099</v>
      </c>
      <c r="P111" s="13" t="s">
        <v>43</v>
      </c>
      <c r="Q111" s="13" t="s">
        <v>40</v>
      </c>
      <c r="R111" s="10">
        <v>0</v>
      </c>
      <c r="S111" s="10">
        <v>0</v>
      </c>
      <c r="T111" s="13" t="s">
        <v>42</v>
      </c>
      <c r="U111" s="13" t="s">
        <v>40</v>
      </c>
      <c r="V111" s="13" t="s">
        <v>40</v>
      </c>
      <c r="W111" s="13" t="s">
        <v>40</v>
      </c>
      <c r="X111" s="13" t="s">
        <v>40</v>
      </c>
      <c r="Y111" s="36" t="s">
        <v>40</v>
      </c>
      <c r="Z111" s="36" t="s">
        <v>40</v>
      </c>
      <c r="AA111" s="51">
        <v>0</v>
      </c>
      <c r="AB111" s="51">
        <v>0</v>
      </c>
      <c r="AC111" s="52">
        <v>0</v>
      </c>
      <c r="AD111" s="52">
        <v>0</v>
      </c>
      <c r="AE111" s="10">
        <f t="shared" si="9"/>
        <v>7840</v>
      </c>
      <c r="AF111" s="10">
        <v>0</v>
      </c>
      <c r="AG111" s="10">
        <v>7840</v>
      </c>
      <c r="AH111" s="20">
        <f t="shared" si="10"/>
        <v>7840</v>
      </c>
      <c r="AI111" s="21"/>
      <c r="AJ111" s="21"/>
      <c r="AK111" s="21"/>
      <c r="AL111" s="22"/>
      <c r="AM111" s="21"/>
      <c r="AN111" s="22"/>
      <c r="AO111" s="23"/>
      <c r="AP111" s="24"/>
      <c r="AQ111" s="22"/>
      <c r="AR111" s="24"/>
      <c r="AS111" s="13"/>
      <c r="AT111" s="15"/>
      <c r="AU111" s="15"/>
      <c r="AV111" s="15"/>
      <c r="AW111" s="15"/>
      <c r="AX111" s="15"/>
      <c r="AY111" s="15"/>
      <c r="AZ111" s="15"/>
      <c r="BA111" s="15"/>
      <c r="BB111" s="15"/>
      <c r="BC111" s="15"/>
      <c r="BD111" s="15"/>
    </row>
    <row r="112" spans="1:56" ht="38.25" x14ac:dyDescent="0.25">
      <c r="A112" s="117">
        <f t="shared" si="11"/>
        <v>87</v>
      </c>
      <c r="B112" s="111" t="s">
        <v>89</v>
      </c>
      <c r="C112" s="13" t="s">
        <v>89</v>
      </c>
      <c r="D112" s="13" t="s">
        <v>50</v>
      </c>
      <c r="E112" s="13" t="s">
        <v>49</v>
      </c>
      <c r="F112" s="13" t="s">
        <v>88</v>
      </c>
      <c r="G112" s="14" t="s">
        <v>84</v>
      </c>
      <c r="H112" s="14" t="s">
        <v>87</v>
      </c>
      <c r="I112" s="13" t="s">
        <v>82</v>
      </c>
      <c r="J112" s="13" t="s">
        <v>81</v>
      </c>
      <c r="K112" s="2">
        <v>42829</v>
      </c>
      <c r="L112" s="17">
        <v>7200</v>
      </c>
      <c r="M112" s="2" t="s">
        <v>80</v>
      </c>
      <c r="N112" s="2">
        <v>42829</v>
      </c>
      <c r="O112" s="2">
        <v>43099</v>
      </c>
      <c r="P112" s="13" t="s">
        <v>43</v>
      </c>
      <c r="Q112" s="13" t="s">
        <v>40</v>
      </c>
      <c r="R112" s="10">
        <v>0</v>
      </c>
      <c r="S112" s="10">
        <v>0</v>
      </c>
      <c r="T112" s="13" t="s">
        <v>42</v>
      </c>
      <c r="U112" s="13" t="s">
        <v>40</v>
      </c>
      <c r="V112" s="13" t="s">
        <v>40</v>
      </c>
      <c r="W112" s="13" t="s">
        <v>40</v>
      </c>
      <c r="X112" s="13" t="s">
        <v>40</v>
      </c>
      <c r="Y112" s="36" t="s">
        <v>40</v>
      </c>
      <c r="Z112" s="36" t="s">
        <v>40</v>
      </c>
      <c r="AA112" s="51">
        <v>0</v>
      </c>
      <c r="AB112" s="51">
        <v>0</v>
      </c>
      <c r="AC112" s="52">
        <v>0</v>
      </c>
      <c r="AD112" s="52">
        <v>0</v>
      </c>
      <c r="AE112" s="10">
        <f t="shared" si="9"/>
        <v>7200</v>
      </c>
      <c r="AF112" s="10">
        <v>0</v>
      </c>
      <c r="AG112" s="10">
        <v>0</v>
      </c>
      <c r="AH112" s="20">
        <f t="shared" si="10"/>
        <v>0</v>
      </c>
      <c r="AI112" s="21"/>
      <c r="AJ112" s="21"/>
      <c r="AK112" s="21"/>
      <c r="AL112" s="22"/>
      <c r="AM112" s="21"/>
      <c r="AN112" s="22"/>
      <c r="AO112" s="23"/>
      <c r="AP112" s="24"/>
      <c r="AQ112" s="22"/>
      <c r="AR112" s="24"/>
      <c r="AS112" s="13"/>
      <c r="AT112" s="15"/>
      <c r="AU112" s="15"/>
      <c r="AV112" s="15"/>
      <c r="AW112" s="15"/>
      <c r="AX112" s="15"/>
      <c r="AY112" s="15"/>
      <c r="AZ112" s="15"/>
      <c r="BA112" s="15"/>
      <c r="BB112" s="15"/>
      <c r="BC112" s="15"/>
      <c r="BD112" s="15"/>
    </row>
    <row r="113" spans="1:56" ht="38.25" x14ac:dyDescent="0.25">
      <c r="A113" s="117">
        <f t="shared" si="11"/>
        <v>88</v>
      </c>
      <c r="B113" s="111" t="s">
        <v>86</v>
      </c>
      <c r="C113" s="13" t="s">
        <v>86</v>
      </c>
      <c r="D113" s="13" t="s">
        <v>50</v>
      </c>
      <c r="E113" s="13" t="s">
        <v>49</v>
      </c>
      <c r="F113" s="13" t="s">
        <v>85</v>
      </c>
      <c r="G113" s="14" t="s">
        <v>84</v>
      </c>
      <c r="H113" s="14" t="s">
        <v>83</v>
      </c>
      <c r="I113" s="13" t="s">
        <v>82</v>
      </c>
      <c r="J113" s="13" t="s">
        <v>81</v>
      </c>
      <c r="K113" s="2">
        <v>42829</v>
      </c>
      <c r="L113" s="17">
        <v>7000</v>
      </c>
      <c r="M113" s="2" t="s">
        <v>80</v>
      </c>
      <c r="N113" s="2">
        <v>42832</v>
      </c>
      <c r="O113" s="2">
        <v>43099</v>
      </c>
      <c r="P113" s="13" t="s">
        <v>43</v>
      </c>
      <c r="Q113" s="13" t="s">
        <v>40</v>
      </c>
      <c r="R113" s="10">
        <v>0</v>
      </c>
      <c r="S113" s="10">
        <v>0</v>
      </c>
      <c r="T113" s="13" t="s">
        <v>42</v>
      </c>
      <c r="U113" s="13" t="s">
        <v>40</v>
      </c>
      <c r="V113" s="13" t="s">
        <v>40</v>
      </c>
      <c r="W113" s="13" t="s">
        <v>40</v>
      </c>
      <c r="X113" s="13" t="s">
        <v>40</v>
      </c>
      <c r="Y113" s="36" t="s">
        <v>40</v>
      </c>
      <c r="Z113" s="36" t="s">
        <v>40</v>
      </c>
      <c r="AA113" s="51">
        <v>0</v>
      </c>
      <c r="AB113" s="51">
        <v>0</v>
      </c>
      <c r="AC113" s="52">
        <v>0</v>
      </c>
      <c r="AD113" s="52">
        <v>0</v>
      </c>
      <c r="AE113" s="10">
        <f t="shared" si="9"/>
        <v>7000</v>
      </c>
      <c r="AF113" s="10">
        <v>0</v>
      </c>
      <c r="AG113" s="10">
        <v>1750</v>
      </c>
      <c r="AH113" s="20">
        <f t="shared" si="10"/>
        <v>1750</v>
      </c>
      <c r="AI113" s="21"/>
      <c r="AJ113" s="21"/>
      <c r="AK113" s="21"/>
      <c r="AL113" s="22"/>
      <c r="AM113" s="21"/>
      <c r="AN113" s="22"/>
      <c r="AO113" s="23"/>
      <c r="AP113" s="24"/>
      <c r="AQ113" s="22"/>
      <c r="AR113" s="24"/>
      <c r="AS113" s="13"/>
      <c r="AT113" s="15"/>
      <c r="AU113" s="15"/>
      <c r="AV113" s="15"/>
      <c r="AW113" s="15"/>
      <c r="AX113" s="15"/>
      <c r="AY113" s="15"/>
      <c r="AZ113" s="15"/>
      <c r="BA113" s="15"/>
      <c r="BB113" s="15"/>
      <c r="BC113" s="15"/>
      <c r="BD113" s="15"/>
    </row>
    <row r="114" spans="1:56" ht="127.5" x14ac:dyDescent="0.25">
      <c r="A114" s="117">
        <f t="shared" si="11"/>
        <v>89</v>
      </c>
      <c r="B114" s="111" t="s">
        <v>79</v>
      </c>
      <c r="C114" s="14" t="s">
        <v>78</v>
      </c>
      <c r="D114" s="13" t="s">
        <v>50</v>
      </c>
      <c r="E114" s="13" t="s">
        <v>49</v>
      </c>
      <c r="F114" s="13" t="s">
        <v>77</v>
      </c>
      <c r="G114" s="14" t="s">
        <v>74</v>
      </c>
      <c r="H114" s="14" t="s">
        <v>76</v>
      </c>
      <c r="I114" s="13" t="s">
        <v>768</v>
      </c>
      <c r="J114" s="13" t="s">
        <v>75</v>
      </c>
      <c r="K114" s="2">
        <v>42832</v>
      </c>
      <c r="L114" s="17">
        <v>5400</v>
      </c>
      <c r="M114" s="14" t="s">
        <v>74</v>
      </c>
      <c r="N114" s="2">
        <v>42844</v>
      </c>
      <c r="O114" s="2">
        <v>43099</v>
      </c>
      <c r="P114" s="13" t="s">
        <v>43</v>
      </c>
      <c r="Q114" s="13"/>
      <c r="R114" s="10"/>
      <c r="S114" s="10"/>
      <c r="T114" s="13" t="s">
        <v>42</v>
      </c>
      <c r="U114" s="13" t="s">
        <v>40</v>
      </c>
      <c r="V114" s="13" t="s">
        <v>40</v>
      </c>
      <c r="W114" s="13" t="s">
        <v>40</v>
      </c>
      <c r="X114" s="13" t="s">
        <v>40</v>
      </c>
      <c r="Y114" s="36" t="s">
        <v>40</v>
      </c>
      <c r="Z114" s="36" t="s">
        <v>40</v>
      </c>
      <c r="AA114" s="51">
        <v>0</v>
      </c>
      <c r="AB114" s="51">
        <v>0</v>
      </c>
      <c r="AC114" s="52">
        <v>0</v>
      </c>
      <c r="AD114" s="52">
        <v>0</v>
      </c>
      <c r="AE114" s="10">
        <f t="shared" si="9"/>
        <v>5400</v>
      </c>
      <c r="AF114" s="10">
        <v>0</v>
      </c>
      <c r="AG114" s="10">
        <v>5400</v>
      </c>
      <c r="AH114" s="20">
        <f t="shared" si="10"/>
        <v>5400</v>
      </c>
      <c r="AI114" s="21"/>
      <c r="AJ114" s="21"/>
      <c r="AK114" s="21"/>
      <c r="AL114" s="22"/>
      <c r="AM114" s="21"/>
      <c r="AN114" s="22"/>
      <c r="AO114" s="23"/>
      <c r="AP114" s="24"/>
      <c r="AQ114" s="22"/>
      <c r="AR114" s="24"/>
      <c r="AS114" s="13"/>
      <c r="AT114" s="15"/>
      <c r="AU114" s="15"/>
      <c r="AV114" s="15"/>
      <c r="AW114" s="15"/>
      <c r="AX114" s="15"/>
      <c r="AY114" s="15"/>
      <c r="AZ114" s="15"/>
      <c r="BA114" s="15"/>
      <c r="BB114" s="15"/>
      <c r="BC114" s="15"/>
      <c r="BD114" s="15"/>
    </row>
    <row r="115" spans="1:56" ht="89.25" x14ac:dyDescent="0.25">
      <c r="A115" s="117">
        <f t="shared" si="11"/>
        <v>90</v>
      </c>
      <c r="B115" s="111" t="s">
        <v>73</v>
      </c>
      <c r="C115" s="14" t="s">
        <v>72</v>
      </c>
      <c r="D115" s="13" t="s">
        <v>50</v>
      </c>
      <c r="E115" s="13" t="s">
        <v>49</v>
      </c>
      <c r="F115" s="13" t="s">
        <v>71</v>
      </c>
      <c r="G115" s="14" t="s">
        <v>68</v>
      </c>
      <c r="H115" s="14" t="s">
        <v>70</v>
      </c>
      <c r="I115" s="13" t="s">
        <v>69</v>
      </c>
      <c r="J115" s="13" t="s">
        <v>62</v>
      </c>
      <c r="K115" s="2">
        <v>42844</v>
      </c>
      <c r="L115" s="17">
        <v>7200</v>
      </c>
      <c r="M115" s="14" t="s">
        <v>68</v>
      </c>
      <c r="N115" s="2">
        <v>42857</v>
      </c>
      <c r="O115" s="2">
        <v>43099</v>
      </c>
      <c r="P115" s="13" t="s">
        <v>43</v>
      </c>
      <c r="Q115" s="13"/>
      <c r="R115" s="10"/>
      <c r="S115" s="10"/>
      <c r="T115" s="13" t="s">
        <v>67</v>
      </c>
      <c r="U115" s="13"/>
      <c r="V115" s="13"/>
      <c r="W115" s="13"/>
      <c r="X115" s="13"/>
      <c r="Y115" s="2"/>
      <c r="Z115" s="2"/>
      <c r="AA115" s="51">
        <v>0</v>
      </c>
      <c r="AB115" s="51">
        <v>0</v>
      </c>
      <c r="AC115" s="52">
        <v>0</v>
      </c>
      <c r="AD115" s="52">
        <v>0</v>
      </c>
      <c r="AE115" s="10">
        <f t="shared" si="9"/>
        <v>7200</v>
      </c>
      <c r="AF115" s="10">
        <v>0</v>
      </c>
      <c r="AG115" s="10">
        <v>2400</v>
      </c>
      <c r="AH115" s="20">
        <f t="shared" si="10"/>
        <v>2400</v>
      </c>
      <c r="AI115" s="21"/>
      <c r="AJ115" s="21"/>
      <c r="AK115" s="21"/>
      <c r="AL115" s="22"/>
      <c r="AM115" s="21"/>
      <c r="AN115" s="22"/>
      <c r="AO115" s="23"/>
      <c r="AP115" s="24"/>
      <c r="AQ115" s="22"/>
      <c r="AR115" s="24"/>
      <c r="AS115" s="13"/>
      <c r="AT115" s="15"/>
      <c r="AU115" s="15"/>
      <c r="AV115" s="15"/>
      <c r="AW115" s="15"/>
      <c r="AX115" s="15"/>
      <c r="AY115" s="15"/>
      <c r="AZ115" s="15"/>
      <c r="BA115" s="15"/>
      <c r="BB115" s="15"/>
      <c r="BC115" s="15"/>
      <c r="BD115" s="15"/>
    </row>
    <row r="116" spans="1:56" ht="38.25" x14ac:dyDescent="0.25">
      <c r="A116" s="117">
        <f t="shared" si="11"/>
        <v>91</v>
      </c>
      <c r="B116" s="111" t="s">
        <v>66</v>
      </c>
      <c r="C116" s="13" t="s">
        <v>66</v>
      </c>
      <c r="D116" s="13" t="s">
        <v>50</v>
      </c>
      <c r="E116" s="13" t="s">
        <v>49</v>
      </c>
      <c r="F116" s="13" t="s">
        <v>65</v>
      </c>
      <c r="G116" s="14" t="s">
        <v>61</v>
      </c>
      <c r="H116" s="14" t="s">
        <v>64</v>
      </c>
      <c r="I116" s="13" t="s">
        <v>63</v>
      </c>
      <c r="J116" s="13" t="s">
        <v>62</v>
      </c>
      <c r="K116" s="2">
        <v>42857</v>
      </c>
      <c r="L116" s="17">
        <v>7698</v>
      </c>
      <c r="M116" s="14" t="s">
        <v>61</v>
      </c>
      <c r="N116" s="14" t="s">
        <v>60</v>
      </c>
      <c r="O116" s="2">
        <v>43099</v>
      </c>
      <c r="P116" s="13" t="s">
        <v>43</v>
      </c>
      <c r="Q116" s="13"/>
      <c r="R116" s="10"/>
      <c r="S116" s="10"/>
      <c r="T116" s="13" t="s">
        <v>59</v>
      </c>
      <c r="U116" s="13"/>
      <c r="V116" s="13"/>
      <c r="W116" s="13"/>
      <c r="X116" s="13"/>
      <c r="Y116" s="2"/>
      <c r="Z116" s="2"/>
      <c r="AA116" s="51">
        <v>0</v>
      </c>
      <c r="AB116" s="51">
        <v>0</v>
      </c>
      <c r="AC116" s="52">
        <v>0</v>
      </c>
      <c r="AD116" s="52">
        <v>0</v>
      </c>
      <c r="AE116" s="10">
        <f t="shared" si="9"/>
        <v>7698</v>
      </c>
      <c r="AF116" s="10">
        <v>0</v>
      </c>
      <c r="AG116" s="10">
        <v>7698</v>
      </c>
      <c r="AH116" s="20">
        <f t="shared" si="10"/>
        <v>7698</v>
      </c>
      <c r="AI116" s="21"/>
      <c r="AJ116" s="21"/>
      <c r="AK116" s="21"/>
      <c r="AL116" s="22"/>
      <c r="AM116" s="21"/>
      <c r="AN116" s="22"/>
      <c r="AO116" s="23"/>
      <c r="AP116" s="24"/>
      <c r="AQ116" s="22"/>
      <c r="AR116" s="24"/>
      <c r="AS116" s="13"/>
      <c r="AT116" s="15"/>
      <c r="AU116" s="15"/>
      <c r="AV116" s="15"/>
      <c r="AW116" s="15"/>
      <c r="AX116" s="15"/>
      <c r="AY116" s="15"/>
      <c r="AZ116" s="15"/>
      <c r="BA116" s="15"/>
      <c r="BB116" s="15"/>
      <c r="BC116" s="15"/>
      <c r="BD116" s="15"/>
    </row>
    <row r="117" spans="1:56" ht="25.5" x14ac:dyDescent="0.25">
      <c r="A117" s="117">
        <v>92</v>
      </c>
      <c r="B117" s="111" t="s">
        <v>58</v>
      </c>
      <c r="C117" s="13" t="s">
        <v>58</v>
      </c>
      <c r="D117" s="13" t="s">
        <v>50</v>
      </c>
      <c r="E117" s="13" t="s">
        <v>49</v>
      </c>
      <c r="F117" s="13" t="s">
        <v>57</v>
      </c>
      <c r="G117" s="14" t="s">
        <v>53</v>
      </c>
      <c r="H117" s="14" t="s">
        <v>56</v>
      </c>
      <c r="I117" s="13" t="s">
        <v>55</v>
      </c>
      <c r="J117" s="13" t="s">
        <v>54</v>
      </c>
      <c r="K117" s="2">
        <v>42885</v>
      </c>
      <c r="L117" s="17">
        <v>7000</v>
      </c>
      <c r="M117" s="14" t="s">
        <v>53</v>
      </c>
      <c r="N117" s="14" t="s">
        <v>52</v>
      </c>
      <c r="O117" s="2">
        <v>43099</v>
      </c>
      <c r="P117" s="13" t="s">
        <v>43</v>
      </c>
      <c r="Q117" s="13"/>
      <c r="R117" s="10"/>
      <c r="S117" s="10"/>
      <c r="T117" s="13" t="s">
        <v>42</v>
      </c>
      <c r="U117" s="13"/>
      <c r="V117" s="13"/>
      <c r="W117" s="13"/>
      <c r="X117" s="13"/>
      <c r="Y117" s="2"/>
      <c r="Z117" s="2"/>
      <c r="AA117" s="51">
        <v>0</v>
      </c>
      <c r="AB117" s="51">
        <v>0</v>
      </c>
      <c r="AC117" s="52">
        <v>0</v>
      </c>
      <c r="AD117" s="52">
        <v>0</v>
      </c>
      <c r="AE117" s="10">
        <f t="shared" si="9"/>
        <v>7000</v>
      </c>
      <c r="AF117" s="10"/>
      <c r="AG117" s="10"/>
      <c r="AH117" s="20"/>
      <c r="AI117" s="21"/>
      <c r="AJ117" s="21"/>
      <c r="AK117" s="21"/>
      <c r="AL117" s="22"/>
      <c r="AM117" s="21"/>
      <c r="AN117" s="22"/>
      <c r="AO117" s="23"/>
      <c r="AP117" s="24"/>
      <c r="AQ117" s="22"/>
      <c r="AR117" s="24"/>
      <c r="AS117" s="13"/>
      <c r="AT117" s="15"/>
      <c r="AU117" s="15"/>
      <c r="AV117" s="15"/>
      <c r="AW117" s="15"/>
      <c r="AX117" s="15"/>
      <c r="AY117" s="15"/>
      <c r="AZ117" s="15"/>
      <c r="BA117" s="15"/>
      <c r="BB117" s="15"/>
      <c r="BC117" s="15"/>
      <c r="BD117" s="15"/>
    </row>
    <row r="118" spans="1:56" ht="26.25" thickBot="1" x14ac:dyDescent="0.3">
      <c r="A118" s="118">
        <v>93</v>
      </c>
      <c r="B118" s="112" t="s">
        <v>51</v>
      </c>
      <c r="C118" s="34" t="s">
        <v>51</v>
      </c>
      <c r="D118" s="34" t="s">
        <v>50</v>
      </c>
      <c r="E118" s="34" t="s">
        <v>49</v>
      </c>
      <c r="F118" s="34" t="s">
        <v>48</v>
      </c>
      <c r="G118" s="35" t="s">
        <v>44</v>
      </c>
      <c r="H118" s="35" t="s">
        <v>47</v>
      </c>
      <c r="I118" s="34" t="s">
        <v>46</v>
      </c>
      <c r="J118" s="34" t="s">
        <v>45</v>
      </c>
      <c r="K118" s="36">
        <v>42879</v>
      </c>
      <c r="L118" s="192">
        <v>7778</v>
      </c>
      <c r="M118" s="35" t="s">
        <v>44</v>
      </c>
      <c r="N118" s="36">
        <v>42879</v>
      </c>
      <c r="O118" s="36">
        <v>43099</v>
      </c>
      <c r="P118" s="34" t="s">
        <v>43</v>
      </c>
      <c r="Q118" s="34"/>
      <c r="R118" s="11"/>
      <c r="S118" s="11"/>
      <c r="T118" s="34" t="s">
        <v>42</v>
      </c>
      <c r="U118" s="34"/>
      <c r="V118" s="34"/>
      <c r="W118" s="34"/>
      <c r="X118" s="34"/>
      <c r="Y118" s="36"/>
      <c r="Z118" s="36"/>
      <c r="AA118" s="51">
        <v>0</v>
      </c>
      <c r="AB118" s="51">
        <v>0</v>
      </c>
      <c r="AC118" s="52">
        <v>0</v>
      </c>
      <c r="AD118" s="52">
        <v>0</v>
      </c>
      <c r="AE118" s="11">
        <f t="shared" si="9"/>
        <v>7778</v>
      </c>
      <c r="AF118" s="11"/>
      <c r="AG118" s="11"/>
      <c r="AH118" s="52"/>
      <c r="AI118" s="46"/>
      <c r="AJ118" s="46"/>
      <c r="AK118" s="46"/>
      <c r="AL118" s="122"/>
      <c r="AM118" s="46"/>
      <c r="AN118" s="122"/>
      <c r="AO118" s="123"/>
      <c r="AP118" s="124"/>
      <c r="AQ118" s="122"/>
      <c r="AR118" s="124"/>
      <c r="AS118" s="34"/>
      <c r="AT118" s="33"/>
      <c r="AU118" s="33"/>
      <c r="AV118" s="33"/>
      <c r="AW118" s="33"/>
      <c r="AX118" s="33"/>
      <c r="AY118" s="33"/>
      <c r="AZ118" s="33"/>
      <c r="BA118" s="33"/>
      <c r="BB118" s="33"/>
      <c r="BC118" s="33"/>
      <c r="BD118" s="33"/>
    </row>
    <row r="119" spans="1:56" ht="15.75" thickBot="1" x14ac:dyDescent="0.3">
      <c r="A119" s="193" t="s">
        <v>41</v>
      </c>
      <c r="B119" s="194"/>
      <c r="C119" s="194"/>
      <c r="D119" s="194"/>
      <c r="E119" s="194"/>
      <c r="F119" s="194"/>
      <c r="G119" s="194"/>
      <c r="H119" s="194"/>
      <c r="I119" s="194"/>
      <c r="J119" s="194"/>
      <c r="K119" s="194"/>
      <c r="L119" s="195">
        <f>SUM(L98:L118)</f>
        <v>191765.46</v>
      </c>
      <c r="M119" s="128"/>
      <c r="N119" s="128"/>
      <c r="O119" s="128"/>
      <c r="P119" s="125"/>
      <c r="Q119" s="125"/>
      <c r="R119" s="196"/>
      <c r="S119" s="196"/>
      <c r="T119" s="125"/>
      <c r="U119" s="125" t="s">
        <v>40</v>
      </c>
      <c r="V119" s="125" t="s">
        <v>40</v>
      </c>
      <c r="W119" s="125" t="s">
        <v>40</v>
      </c>
      <c r="X119" s="125" t="s">
        <v>40</v>
      </c>
      <c r="Y119" s="128" t="s">
        <v>40</v>
      </c>
      <c r="Z119" s="128" t="s">
        <v>40</v>
      </c>
      <c r="AA119" s="131">
        <v>0</v>
      </c>
      <c r="AB119" s="131">
        <v>0</v>
      </c>
      <c r="AC119" s="197">
        <f>SUM(AC98:AC116)</f>
        <v>0</v>
      </c>
      <c r="AD119" s="132">
        <f>SUM(AD98:AD118)</f>
        <v>0</v>
      </c>
      <c r="AE119" s="132">
        <f>SUM(AE98:AE118)</f>
        <v>191765.46</v>
      </c>
      <c r="AF119" s="132">
        <f>SUM(AF98:AF118)</f>
        <v>0</v>
      </c>
      <c r="AG119" s="132">
        <f>SUM(AG98:AG118)</f>
        <v>112065.45999999999</v>
      </c>
      <c r="AH119" s="132">
        <f>SUM(AH98:AH118)</f>
        <v>112065.45999999999</v>
      </c>
      <c r="AI119" s="135"/>
      <c r="AJ119" s="135"/>
      <c r="AK119" s="135"/>
      <c r="AL119" s="136"/>
      <c r="AM119" s="135"/>
      <c r="AN119" s="136"/>
      <c r="AO119" s="137"/>
      <c r="AP119" s="138"/>
      <c r="AQ119" s="136"/>
      <c r="AR119" s="138"/>
      <c r="AS119" s="125"/>
      <c r="AT119" s="127"/>
      <c r="AU119" s="127"/>
      <c r="AV119" s="127"/>
      <c r="AW119" s="127"/>
      <c r="AX119" s="127"/>
      <c r="AY119" s="127"/>
      <c r="AZ119" s="127"/>
      <c r="BA119" s="127"/>
      <c r="BB119" s="127"/>
      <c r="BC119" s="127"/>
      <c r="BD119" s="139"/>
    </row>
    <row r="120" spans="1:56" ht="16.5" thickBot="1" x14ac:dyDescent="0.3">
      <c r="A120" s="198" t="s">
        <v>39</v>
      </c>
      <c r="B120" s="199"/>
      <c r="C120" s="199"/>
      <c r="D120" s="199"/>
      <c r="E120" s="199"/>
      <c r="F120" s="199"/>
      <c r="G120" s="199"/>
      <c r="H120" s="199"/>
      <c r="I120" s="199"/>
      <c r="J120" s="199"/>
      <c r="K120" s="200"/>
      <c r="L120" s="201">
        <f>L84+L95+L119</f>
        <v>29959040.470000003</v>
      </c>
      <c r="M120" s="202"/>
      <c r="N120" s="202"/>
      <c r="O120" s="202"/>
      <c r="P120" s="203"/>
      <c r="Q120" s="203"/>
      <c r="R120" s="204"/>
      <c r="S120" s="204"/>
      <c r="T120" s="203"/>
      <c r="U120" s="203"/>
      <c r="V120" s="203"/>
      <c r="W120" s="203"/>
      <c r="X120" s="203"/>
      <c r="Y120" s="202"/>
      <c r="Z120" s="202"/>
      <c r="AA120" s="205"/>
      <c r="AB120" s="205"/>
      <c r="AC120" s="206">
        <f>AC84+AC95+AC119</f>
        <v>79969.3577840832</v>
      </c>
      <c r="AD120" s="206">
        <f>AD84+AD95+AD119</f>
        <v>422338.07999999996</v>
      </c>
      <c r="AE120" s="206">
        <f>AE84+AE95+AE119</f>
        <v>29616671.747784086</v>
      </c>
      <c r="AF120" s="206">
        <f>AF84+AF95+AF119</f>
        <v>8337243.6500000004</v>
      </c>
      <c r="AG120" s="206">
        <f>AG84+AG95+AG119</f>
        <v>4091078.9499999993</v>
      </c>
      <c r="AH120" s="206">
        <f>AH84+AH95+AH119</f>
        <v>12428322.600000001</v>
      </c>
      <c r="AI120" s="207"/>
      <c r="AJ120" s="207"/>
      <c r="AK120" s="207"/>
      <c r="AL120" s="208"/>
      <c r="AM120" s="207"/>
      <c r="AN120" s="208"/>
      <c r="AO120" s="209"/>
      <c r="AP120" s="210"/>
      <c r="AQ120" s="208"/>
      <c r="AR120" s="210"/>
      <c r="AS120" s="203"/>
      <c r="AT120" s="211"/>
      <c r="AU120" s="211"/>
      <c r="AV120" s="211"/>
      <c r="AW120" s="211"/>
      <c r="AX120" s="211"/>
      <c r="AY120" s="211"/>
      <c r="AZ120" s="211"/>
      <c r="BA120" s="211"/>
      <c r="BB120" s="211"/>
      <c r="BC120" s="211"/>
      <c r="BD120" s="212"/>
    </row>
    <row r="121" spans="1:56" x14ac:dyDescent="0.25">
      <c r="A121" s="67"/>
      <c r="B121" s="67"/>
      <c r="C121" s="67"/>
      <c r="D121" s="67"/>
      <c r="E121" s="67"/>
      <c r="F121" s="67"/>
      <c r="G121" s="60"/>
      <c r="J121" s="64"/>
      <c r="Q121" s="64"/>
      <c r="AM121" s="64"/>
    </row>
    <row r="122" spans="1:56" s="69" customFormat="1" ht="15" x14ac:dyDescent="0.25">
      <c r="A122" s="75" t="s">
        <v>772</v>
      </c>
      <c r="B122" s="75"/>
      <c r="C122" s="75"/>
      <c r="D122" s="75"/>
      <c r="E122" s="75"/>
      <c r="F122" s="75"/>
      <c r="G122" s="72"/>
      <c r="L122" s="213"/>
    </row>
    <row r="123" spans="1:56" s="69" customFormat="1" ht="14.25" x14ac:dyDescent="0.25">
      <c r="A123" s="72"/>
      <c r="B123" s="72"/>
      <c r="C123" s="72"/>
      <c r="D123" s="72"/>
      <c r="E123" s="72"/>
      <c r="F123" s="72"/>
      <c r="G123" s="72"/>
      <c r="L123" s="213"/>
    </row>
    <row r="124" spans="1:56" s="69" customFormat="1" ht="15" x14ac:dyDescent="0.25">
      <c r="A124" s="75" t="s">
        <v>773</v>
      </c>
      <c r="B124" s="75"/>
      <c r="C124" s="75"/>
      <c r="D124" s="75"/>
      <c r="E124" s="75"/>
      <c r="F124" s="75"/>
      <c r="G124" s="214"/>
      <c r="AF124" s="215"/>
      <c r="AG124" s="213"/>
      <c r="AH124" s="213"/>
      <c r="AI124" s="213"/>
    </row>
    <row r="125" spans="1:56" s="69" customFormat="1" ht="14.25" x14ac:dyDescent="0.25">
      <c r="G125" s="72"/>
      <c r="L125" s="215"/>
      <c r="AG125" s="213"/>
      <c r="AH125" s="213"/>
      <c r="AI125" s="213"/>
    </row>
  </sheetData>
  <mergeCells count="98">
    <mergeCell ref="A11:E11"/>
    <mergeCell ref="A12:D12"/>
    <mergeCell ref="A13:D13"/>
    <mergeCell ref="A4:C4"/>
    <mergeCell ref="A5:BD5"/>
    <mergeCell ref="A9:E9"/>
    <mergeCell ref="A6:BD6"/>
    <mergeCell ref="A7:E7"/>
    <mergeCell ref="A84:J84"/>
    <mergeCell ref="A95:J95"/>
    <mergeCell ref="G21:G22"/>
    <mergeCell ref="D24:D25"/>
    <mergeCell ref="E24:E25"/>
    <mergeCell ref="G24:G25"/>
    <mergeCell ref="B27:B28"/>
    <mergeCell ref="C27:C28"/>
    <mergeCell ref="D27:D28"/>
    <mergeCell ref="E27:E28"/>
    <mergeCell ref="C24:C25"/>
    <mergeCell ref="B24:B25"/>
    <mergeCell ref="B21:B22"/>
    <mergeCell ref="C21:C22"/>
    <mergeCell ref="D21:D22"/>
    <mergeCell ref="E21:E22"/>
    <mergeCell ref="A124:F124"/>
    <mergeCell ref="A122:F122"/>
    <mergeCell ref="A15:BD15"/>
    <mergeCell ref="A16:A19"/>
    <mergeCell ref="B16:G17"/>
    <mergeCell ref="AE17:AH17"/>
    <mergeCell ref="BB17:BD17"/>
    <mergeCell ref="AS17:AS18"/>
    <mergeCell ref="AT17:AT18"/>
    <mergeCell ref="AU17:AW17"/>
    <mergeCell ref="AX17:AY17"/>
    <mergeCell ref="AZ17:AZ18"/>
    <mergeCell ref="AS16:BD16"/>
    <mergeCell ref="H17:T17"/>
    <mergeCell ref="AO17:AO18"/>
    <mergeCell ref="AR17:AR18"/>
    <mergeCell ref="U17:AD17"/>
    <mergeCell ref="AQ17:AQ18"/>
    <mergeCell ref="H16:AH16"/>
    <mergeCell ref="AI16:AL16"/>
    <mergeCell ref="AM16:AR16"/>
    <mergeCell ref="BA17:BA18"/>
    <mergeCell ref="P21:P22"/>
    <mergeCell ref="AI17:AI18"/>
    <mergeCell ref="AP17:AP18"/>
    <mergeCell ref="AJ17:AJ18"/>
    <mergeCell ref="AK17:AK18"/>
    <mergeCell ref="AL17:AL18"/>
    <mergeCell ref="AM17:AM18"/>
    <mergeCell ref="AN17:AN18"/>
    <mergeCell ref="Q24:Q25"/>
    <mergeCell ref="T24:T25"/>
    <mergeCell ref="T21:T22"/>
    <mergeCell ref="Q21:Q22"/>
    <mergeCell ref="G27:G28"/>
    <mergeCell ref="Q27:Q28"/>
    <mergeCell ref="T27:T28"/>
    <mergeCell ref="A120:K120"/>
    <mergeCell ref="A119:K119"/>
    <mergeCell ref="A86:BD86"/>
    <mergeCell ref="A97:BD97"/>
    <mergeCell ref="Q53:Q54"/>
    <mergeCell ref="P53:P54"/>
    <mergeCell ref="BD53:BD54"/>
    <mergeCell ref="AX53:AX54"/>
    <mergeCell ref="AY53:AY54"/>
    <mergeCell ref="AZ53:AZ54"/>
    <mergeCell ref="BA53:BA54"/>
    <mergeCell ref="BB53:BB54"/>
    <mergeCell ref="B56:B57"/>
    <mergeCell ref="C56:C57"/>
    <mergeCell ref="D56:D57"/>
    <mergeCell ref="E56:E57"/>
    <mergeCell ref="AN53:AN54"/>
    <mergeCell ref="AO53:AO54"/>
    <mergeCell ref="D53:D54"/>
    <mergeCell ref="C53:C54"/>
    <mergeCell ref="F53:F54"/>
    <mergeCell ref="E53:E54"/>
    <mergeCell ref="AM53:AM54"/>
    <mergeCell ref="AD53:AD54"/>
    <mergeCell ref="AF53:AF54"/>
    <mergeCell ref="AA53:AA54"/>
    <mergeCell ref="AB53:AB54"/>
    <mergeCell ref="AC53:AC54"/>
    <mergeCell ref="AS53:AS54"/>
    <mergeCell ref="AT53:AT54"/>
    <mergeCell ref="AU53:AU54"/>
    <mergeCell ref="AV53:AV54"/>
    <mergeCell ref="AW53:AW54"/>
    <mergeCell ref="AP53:AP54"/>
    <mergeCell ref="AQ53:AQ54"/>
    <mergeCell ref="AR53:AR54"/>
    <mergeCell ref="BC53:BC54"/>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AGO 2017</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2017-10-09T21:02:29Z</dcterms:created>
  <dcterms:modified xsi:type="dcterms:W3CDTF">2017-10-09T21:35:47Z</dcterms:modified>
</cp:coreProperties>
</file>