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66"/>
  </bookViews>
  <sheets>
    <sheet name="RBTRANS LICITAÇÕES OUT 2023" sheetId="4" r:id="rId1"/>
    <sheet name="RESUMO" sheetId="5" r:id="rId2"/>
  </sheets>
  <definedNames>
    <definedName name="_xlnm._FilterDatabase" localSheetId="0" hidden="1">'RBTRANS LICITAÇÕES OUT 2023'!$AK$1:$AK$524</definedName>
    <definedName name="_xlnm.Print_Area" localSheetId="0">'RBTRANS LICITAÇÕES OUT 2023'!$A$1:$BH$117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63" i="4" l="1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20" i="4"/>
  <c r="AL163" i="4"/>
  <c r="AL20" i="4"/>
  <c r="AK163" i="4"/>
  <c r="AJ163" i="4"/>
  <c r="AH163" i="4"/>
  <c r="AE163" i="4"/>
  <c r="AD163" i="4"/>
  <c r="S163" i="4"/>
  <c r="R163" i="4"/>
  <c r="L163" i="4"/>
  <c r="AK100" i="4" l="1"/>
  <c r="AK125" i="4"/>
  <c r="AK38" i="4"/>
  <c r="U53" i="5"/>
  <c r="U77" i="5"/>
  <c r="T51" i="5"/>
  <c r="AK96" i="4"/>
  <c r="AK145" i="4"/>
  <c r="AK162" i="4"/>
  <c r="AL162" i="4"/>
  <c r="AK45" i="4"/>
  <c r="AK33" i="4"/>
  <c r="AK27" i="4"/>
  <c r="AK131" i="4"/>
  <c r="AK130" i="4"/>
  <c r="AK92" i="4"/>
  <c r="AK89" i="4"/>
  <c r="AK62" i="4"/>
  <c r="AK59" i="4"/>
  <c r="AK57" i="4"/>
  <c r="AK54" i="4"/>
  <c r="AK52" i="4"/>
  <c r="V73" i="5"/>
  <c r="V72" i="5"/>
  <c r="Q53" i="5"/>
  <c r="M53" i="5"/>
  <c r="F51" i="5"/>
  <c r="J51" i="5" s="1"/>
  <c r="B53" i="5"/>
  <c r="F34" i="5"/>
  <c r="J34" i="5" s="1"/>
  <c r="N34" i="5" s="1"/>
  <c r="R34" i="5" s="1"/>
  <c r="V34" i="5" s="1"/>
  <c r="AK135" i="4"/>
  <c r="AK161" i="4"/>
  <c r="AK134" i="4"/>
  <c r="AK79" i="4"/>
  <c r="AK123" i="4"/>
  <c r="AK74" i="4"/>
  <c r="AK118" i="4"/>
  <c r="AK146" i="4"/>
  <c r="AK104" i="4"/>
  <c r="AK154" i="4"/>
  <c r="AK109" i="4"/>
  <c r="AK141" i="4"/>
  <c r="AK133" i="4"/>
  <c r="AK24" i="4"/>
  <c r="U79" i="5" l="1"/>
  <c r="N51" i="5"/>
  <c r="AL161" i="4"/>
  <c r="AL131" i="4"/>
  <c r="Q71" i="5"/>
  <c r="R70" i="5"/>
  <c r="V70" i="5" s="1"/>
  <c r="R44" i="5"/>
  <c r="V44" i="5" s="1"/>
  <c r="F44" i="5"/>
  <c r="J44" i="5" s="1"/>
  <c r="AK136" i="4"/>
  <c r="AK122" i="4"/>
  <c r="AK137" i="4"/>
  <c r="R71" i="5" l="1"/>
  <c r="V71" i="5" s="1"/>
  <c r="Q77" i="5"/>
  <c r="Q79" i="5" s="1"/>
  <c r="R51" i="5"/>
  <c r="V51" i="5" s="1"/>
  <c r="AK113" i="4"/>
  <c r="AK117" i="4"/>
  <c r="V74" i="5" l="1"/>
  <c r="P69" i="5"/>
  <c r="T69" i="5" s="1"/>
  <c r="P74" i="5"/>
  <c r="P77" i="5"/>
  <c r="T77" i="5" s="1"/>
  <c r="P78" i="5"/>
  <c r="T78" i="5" s="1"/>
  <c r="P79" i="5"/>
  <c r="T79" i="5" s="1"/>
  <c r="P54" i="5"/>
  <c r="T54" i="5" s="1"/>
  <c r="P36" i="5"/>
  <c r="T36" i="5" s="1"/>
  <c r="P39" i="5"/>
  <c r="T39" i="5" s="1"/>
  <c r="P41" i="5"/>
  <c r="T41" i="5" s="1"/>
  <c r="P53" i="5"/>
  <c r="T53" i="5" s="1"/>
  <c r="J68" i="5"/>
  <c r="N68" i="5" s="1"/>
  <c r="R68" i="5" s="1"/>
  <c r="V68" i="5" s="1"/>
  <c r="J67" i="5"/>
  <c r="N67" i="5" s="1"/>
  <c r="R67" i="5" s="1"/>
  <c r="V67" i="5" s="1"/>
  <c r="J66" i="5"/>
  <c r="N66" i="5" s="1"/>
  <c r="R66" i="5" s="1"/>
  <c r="V66" i="5" s="1"/>
  <c r="J64" i="5"/>
  <c r="N64" i="5" s="1"/>
  <c r="R64" i="5" s="1"/>
  <c r="V64" i="5" s="1"/>
  <c r="N69" i="5"/>
  <c r="R69" i="5" s="1"/>
  <c r="V69" i="5" s="1"/>
  <c r="L68" i="5"/>
  <c r="P68" i="5" s="1"/>
  <c r="T68" i="5" s="1"/>
  <c r="L67" i="5"/>
  <c r="P67" i="5" s="1"/>
  <c r="T67" i="5" s="1"/>
  <c r="L66" i="5"/>
  <c r="P66" i="5" s="1"/>
  <c r="T66" i="5" s="1"/>
  <c r="L65" i="5"/>
  <c r="P65" i="5" s="1"/>
  <c r="T65" i="5" s="1"/>
  <c r="L64" i="5"/>
  <c r="P64" i="5" s="1"/>
  <c r="T64" i="5" s="1"/>
  <c r="L63" i="5"/>
  <c r="P63" i="5" s="1"/>
  <c r="T63" i="5" s="1"/>
  <c r="L62" i="5"/>
  <c r="P62" i="5" s="1"/>
  <c r="T62" i="5" s="1"/>
  <c r="L61" i="5"/>
  <c r="P61" i="5" s="1"/>
  <c r="T61" i="5" s="1"/>
  <c r="L60" i="5"/>
  <c r="P60" i="5" s="1"/>
  <c r="T60" i="5" s="1"/>
  <c r="L59" i="5"/>
  <c r="P59" i="5" s="1"/>
  <c r="T59" i="5" s="1"/>
  <c r="L58" i="5"/>
  <c r="P58" i="5" s="1"/>
  <c r="T58" i="5" s="1"/>
  <c r="L57" i="5"/>
  <c r="P57" i="5" s="1"/>
  <c r="T57" i="5" s="1"/>
  <c r="L56" i="5"/>
  <c r="P56" i="5" s="1"/>
  <c r="T56" i="5" s="1"/>
  <c r="L55" i="5"/>
  <c r="P55" i="5" s="1"/>
  <c r="T55" i="5" s="1"/>
  <c r="L50" i="5"/>
  <c r="P50" i="5" s="1"/>
  <c r="T50" i="5" s="1"/>
  <c r="L49" i="5"/>
  <c r="P49" i="5" s="1"/>
  <c r="T49" i="5" s="1"/>
  <c r="L48" i="5"/>
  <c r="P48" i="5" s="1"/>
  <c r="T48" i="5" s="1"/>
  <c r="L47" i="5"/>
  <c r="P47" i="5" s="1"/>
  <c r="T47" i="5" s="1"/>
  <c r="L46" i="5"/>
  <c r="P46" i="5" s="1"/>
  <c r="T46" i="5" s="1"/>
  <c r="L45" i="5"/>
  <c r="P45" i="5" s="1"/>
  <c r="T45" i="5" s="1"/>
  <c r="L43" i="5"/>
  <c r="P43" i="5" s="1"/>
  <c r="T43" i="5" s="1"/>
  <c r="L42" i="5"/>
  <c r="P42" i="5" s="1"/>
  <c r="T42" i="5" s="1"/>
  <c r="L40" i="5"/>
  <c r="P40" i="5" s="1"/>
  <c r="T40" i="5" s="1"/>
  <c r="L38" i="5"/>
  <c r="P38" i="5" s="1"/>
  <c r="T38" i="5" s="1"/>
  <c r="L37" i="5"/>
  <c r="P37" i="5" s="1"/>
  <c r="T37" i="5" s="1"/>
  <c r="L35" i="5"/>
  <c r="P35" i="5" s="1"/>
  <c r="T35" i="5" s="1"/>
  <c r="L33" i="5"/>
  <c r="P33" i="5" s="1"/>
  <c r="T33" i="5" s="1"/>
  <c r="L32" i="5"/>
  <c r="P32" i="5" s="1"/>
  <c r="T32" i="5" s="1"/>
  <c r="L31" i="5"/>
  <c r="P31" i="5" s="1"/>
  <c r="T31" i="5" s="1"/>
  <c r="L30" i="5"/>
  <c r="P30" i="5" s="1"/>
  <c r="T30" i="5" s="1"/>
  <c r="L29" i="5"/>
  <c r="P29" i="5" s="1"/>
  <c r="T29" i="5" s="1"/>
  <c r="L28" i="5"/>
  <c r="P28" i="5" s="1"/>
  <c r="T28" i="5" s="1"/>
  <c r="L27" i="5"/>
  <c r="P27" i="5" s="1"/>
  <c r="T27" i="5" s="1"/>
  <c r="L26" i="5"/>
  <c r="P26" i="5" s="1"/>
  <c r="T26" i="5" s="1"/>
  <c r="L25" i="5"/>
  <c r="P25" i="5" s="1"/>
  <c r="T25" i="5" s="1"/>
  <c r="L24" i="5"/>
  <c r="P24" i="5" s="1"/>
  <c r="T24" i="5" s="1"/>
  <c r="L23" i="5"/>
  <c r="P23" i="5" s="1"/>
  <c r="T23" i="5" s="1"/>
  <c r="L22" i="5"/>
  <c r="P22" i="5" s="1"/>
  <c r="T22" i="5" s="1"/>
  <c r="L21" i="5"/>
  <c r="P21" i="5" s="1"/>
  <c r="T21" i="5" s="1"/>
  <c r="L20" i="5"/>
  <c r="P20" i="5" s="1"/>
  <c r="T20" i="5" s="1"/>
  <c r="L19" i="5"/>
  <c r="P19" i="5" s="1"/>
  <c r="T19" i="5" s="1"/>
  <c r="L18" i="5"/>
  <c r="P18" i="5" s="1"/>
  <c r="T18" i="5" s="1"/>
  <c r="L17" i="5"/>
  <c r="P17" i="5" s="1"/>
  <c r="T17" i="5" s="1"/>
  <c r="L16" i="5"/>
  <c r="P16" i="5" s="1"/>
  <c r="T16" i="5" s="1"/>
  <c r="L15" i="5"/>
  <c r="P15" i="5" s="1"/>
  <c r="T15" i="5" s="1"/>
  <c r="L14" i="5"/>
  <c r="P14" i="5" s="1"/>
  <c r="T14" i="5" s="1"/>
  <c r="L13" i="5"/>
  <c r="P13" i="5" s="1"/>
  <c r="T13" i="5" s="1"/>
  <c r="L12" i="5"/>
  <c r="P12" i="5" s="1"/>
  <c r="T12" i="5" s="1"/>
  <c r="L11" i="5"/>
  <c r="P11" i="5" s="1"/>
  <c r="T11" i="5" s="1"/>
  <c r="L10" i="5"/>
  <c r="P10" i="5" s="1"/>
  <c r="T10" i="5" s="1"/>
  <c r="L9" i="5"/>
  <c r="P9" i="5" s="1"/>
  <c r="T9" i="5" s="1"/>
  <c r="L8" i="5"/>
  <c r="P8" i="5" s="1"/>
  <c r="T8" i="5" s="1"/>
  <c r="L7" i="5"/>
  <c r="P7" i="5" s="1"/>
  <c r="T7" i="5" s="1"/>
  <c r="L6" i="5"/>
  <c r="P6" i="5" s="1"/>
  <c r="T6" i="5" s="1"/>
  <c r="L5" i="5"/>
  <c r="P5" i="5" s="1"/>
  <c r="T5" i="5" s="1"/>
  <c r="L4" i="5"/>
  <c r="P4" i="5" s="1"/>
  <c r="T4" i="5" s="1"/>
  <c r="L3" i="5"/>
  <c r="P3" i="5" s="1"/>
  <c r="T3" i="5" s="1"/>
  <c r="L2" i="5"/>
  <c r="P2" i="5" s="1"/>
  <c r="T2" i="5" s="1"/>
  <c r="M57" i="5"/>
  <c r="M56" i="5"/>
  <c r="F41" i="5"/>
  <c r="J41" i="5" s="1"/>
  <c r="N41" i="5" s="1"/>
  <c r="R41" i="5" s="1"/>
  <c r="V41" i="5" s="1"/>
  <c r="F39" i="5"/>
  <c r="J39" i="5" s="1"/>
  <c r="N39" i="5" s="1"/>
  <c r="R39" i="5" s="1"/>
  <c r="V39" i="5" s="1"/>
  <c r="F36" i="5"/>
  <c r="J36" i="5" s="1"/>
  <c r="N36" i="5" s="1"/>
  <c r="R36" i="5" s="1"/>
  <c r="V36" i="5" s="1"/>
  <c r="AL28" i="4"/>
  <c r="AL160" i="4"/>
  <c r="AL151" i="4"/>
  <c r="AK150" i="4"/>
  <c r="AK138" i="4"/>
  <c r="AK156" i="4"/>
  <c r="AK143" i="4"/>
  <c r="AK124" i="4"/>
  <c r="AL133" i="4"/>
  <c r="AL159" i="4"/>
  <c r="AL157" i="4"/>
  <c r="AL80" i="4"/>
  <c r="AL118" i="4"/>
  <c r="AL121" i="4"/>
  <c r="AL75" i="4"/>
  <c r="M77" i="5" l="1"/>
  <c r="F50" i="5"/>
  <c r="J50" i="5" s="1"/>
  <c r="N50" i="5" s="1"/>
  <c r="R50" i="5" s="1"/>
  <c r="V50" i="5" s="1"/>
  <c r="F46" i="5"/>
  <c r="J46" i="5" s="1"/>
  <c r="N46" i="5" s="1"/>
  <c r="R46" i="5" s="1"/>
  <c r="V46" i="5" s="1"/>
  <c r="F45" i="5"/>
  <c r="J45" i="5" s="1"/>
  <c r="N45" i="5" s="1"/>
  <c r="R45" i="5" s="1"/>
  <c r="V45" i="5" s="1"/>
  <c r="F37" i="5"/>
  <c r="J37" i="5" s="1"/>
  <c r="N37" i="5" s="1"/>
  <c r="R37" i="5" s="1"/>
  <c r="V37" i="5" s="1"/>
  <c r="F32" i="5"/>
  <c r="J32" i="5" s="1"/>
  <c r="N32" i="5" s="1"/>
  <c r="R32" i="5" s="1"/>
  <c r="V32" i="5" s="1"/>
  <c r="F33" i="5"/>
  <c r="J33" i="5" s="1"/>
  <c r="N33" i="5" s="1"/>
  <c r="R33" i="5" s="1"/>
  <c r="V33" i="5" s="1"/>
  <c r="I29" i="5"/>
  <c r="F28" i="5"/>
  <c r="J28" i="5" s="1"/>
  <c r="N28" i="5" s="1"/>
  <c r="R28" i="5" s="1"/>
  <c r="V28" i="5" s="1"/>
  <c r="J25" i="5"/>
  <c r="N25" i="5" s="1"/>
  <c r="R25" i="5" s="1"/>
  <c r="V25" i="5" s="1"/>
  <c r="J23" i="5"/>
  <c r="N23" i="5" s="1"/>
  <c r="R23" i="5" s="1"/>
  <c r="V23" i="5" s="1"/>
  <c r="J17" i="5"/>
  <c r="N17" i="5" s="1"/>
  <c r="R17" i="5" s="1"/>
  <c r="V17" i="5" s="1"/>
  <c r="J15" i="5"/>
  <c r="N15" i="5" s="1"/>
  <c r="R15" i="5" s="1"/>
  <c r="V15" i="5" s="1"/>
  <c r="I65" i="5"/>
  <c r="I77" i="5" s="1"/>
  <c r="F14" i="5"/>
  <c r="J14" i="5" s="1"/>
  <c r="N14" i="5" s="1"/>
  <c r="R14" i="5" s="1"/>
  <c r="V14" i="5" s="1"/>
  <c r="F12" i="5"/>
  <c r="J12" i="5" s="1"/>
  <c r="N12" i="5" s="1"/>
  <c r="R12" i="5" s="1"/>
  <c r="V12" i="5" s="1"/>
  <c r="I11" i="5"/>
  <c r="F10" i="5"/>
  <c r="J10" i="5" s="1"/>
  <c r="N10" i="5" s="1"/>
  <c r="R10" i="5" s="1"/>
  <c r="V10" i="5" s="1"/>
  <c r="F7" i="5"/>
  <c r="J7" i="5" s="1"/>
  <c r="N7" i="5" s="1"/>
  <c r="R7" i="5" s="1"/>
  <c r="V7" i="5" s="1"/>
  <c r="I3" i="5"/>
  <c r="F3" i="5"/>
  <c r="E56" i="5"/>
  <c r="E55" i="5"/>
  <c r="E61" i="5"/>
  <c r="E60" i="5"/>
  <c r="E59" i="5"/>
  <c r="E58" i="5"/>
  <c r="E57" i="5"/>
  <c r="E63" i="5"/>
  <c r="F63" i="5" s="1"/>
  <c r="J63" i="5" s="1"/>
  <c r="N63" i="5" s="1"/>
  <c r="R63" i="5" s="1"/>
  <c r="V63" i="5" s="1"/>
  <c r="B55" i="5"/>
  <c r="B62" i="5"/>
  <c r="B61" i="5"/>
  <c r="B60" i="5"/>
  <c r="B59" i="5"/>
  <c r="B58" i="5"/>
  <c r="B57" i="5"/>
  <c r="B56" i="5"/>
  <c r="AL148" i="4"/>
  <c r="AL129" i="4"/>
  <c r="AL127" i="4"/>
  <c r="AL146" i="4"/>
  <c r="AL147" i="4"/>
  <c r="AL149" i="4"/>
  <c r="AL150" i="4"/>
  <c r="AL152" i="4"/>
  <c r="AL153" i="4"/>
  <c r="AL154" i="4"/>
  <c r="AL155" i="4"/>
  <c r="AL156" i="4"/>
  <c r="AL158" i="4"/>
  <c r="AL145" i="4"/>
  <c r="AJ103" i="4"/>
  <c r="AL144" i="4"/>
  <c r="AL143" i="4"/>
  <c r="AK142" i="4"/>
  <c r="AL142" i="4" s="1"/>
  <c r="I53" i="5" l="1"/>
  <c r="M79" i="5"/>
  <c r="J65" i="5"/>
  <c r="N65" i="5" s="1"/>
  <c r="R65" i="5" s="1"/>
  <c r="V65" i="5" s="1"/>
  <c r="B77" i="5"/>
  <c r="E77" i="5"/>
  <c r="F61" i="5"/>
  <c r="J61" i="5" s="1"/>
  <c r="N61" i="5" s="1"/>
  <c r="R61" i="5" s="1"/>
  <c r="V61" i="5" s="1"/>
  <c r="J3" i="5"/>
  <c r="N3" i="5" s="1"/>
  <c r="R3" i="5" s="1"/>
  <c r="V3" i="5" s="1"/>
  <c r="F59" i="5"/>
  <c r="J59" i="5" s="1"/>
  <c r="N59" i="5" s="1"/>
  <c r="R59" i="5" s="1"/>
  <c r="V59" i="5" s="1"/>
  <c r="F57" i="5"/>
  <c r="J57" i="5" s="1"/>
  <c r="N57" i="5" s="1"/>
  <c r="R57" i="5" s="1"/>
  <c r="V57" i="5" s="1"/>
  <c r="F55" i="5"/>
  <c r="J55" i="5" s="1"/>
  <c r="N55" i="5" s="1"/>
  <c r="R55" i="5" s="1"/>
  <c r="V55" i="5" s="1"/>
  <c r="F56" i="5"/>
  <c r="J56" i="5" s="1"/>
  <c r="N56" i="5" s="1"/>
  <c r="R56" i="5" s="1"/>
  <c r="V56" i="5" s="1"/>
  <c r="F62" i="5"/>
  <c r="J62" i="5" s="1"/>
  <c r="N62" i="5" s="1"/>
  <c r="R62" i="5" s="1"/>
  <c r="V62" i="5" s="1"/>
  <c r="F60" i="5"/>
  <c r="J60" i="5" s="1"/>
  <c r="N60" i="5" s="1"/>
  <c r="R60" i="5" s="1"/>
  <c r="V60" i="5" s="1"/>
  <c r="F58" i="5"/>
  <c r="J58" i="5" s="1"/>
  <c r="N58" i="5" s="1"/>
  <c r="R58" i="5" s="1"/>
  <c r="V58" i="5" s="1"/>
  <c r="E19" i="5"/>
  <c r="F19" i="5" s="1"/>
  <c r="J19" i="5" s="1"/>
  <c r="N19" i="5" s="1"/>
  <c r="R19" i="5" s="1"/>
  <c r="V19" i="5" s="1"/>
  <c r="E48" i="5"/>
  <c r="F48" i="5" s="1"/>
  <c r="J48" i="5" s="1"/>
  <c r="N48" i="5" s="1"/>
  <c r="R48" i="5" s="1"/>
  <c r="V48" i="5" s="1"/>
  <c r="F40" i="5"/>
  <c r="J40" i="5" s="1"/>
  <c r="N40" i="5" s="1"/>
  <c r="R40" i="5" s="1"/>
  <c r="V40" i="5" s="1"/>
  <c r="F35" i="5"/>
  <c r="J35" i="5" s="1"/>
  <c r="N35" i="5" s="1"/>
  <c r="R35" i="5" s="1"/>
  <c r="V35" i="5" s="1"/>
  <c r="E26" i="5"/>
  <c r="F26" i="5" s="1"/>
  <c r="J26" i="5" s="1"/>
  <c r="N26" i="5" s="1"/>
  <c r="R26" i="5" s="1"/>
  <c r="V26" i="5" s="1"/>
  <c r="F21" i="5"/>
  <c r="J21" i="5" s="1"/>
  <c r="N21" i="5" s="1"/>
  <c r="R21" i="5" s="1"/>
  <c r="V21" i="5" s="1"/>
  <c r="F9" i="5"/>
  <c r="J9" i="5" s="1"/>
  <c r="N9" i="5" s="1"/>
  <c r="R9" i="5" s="1"/>
  <c r="V9" i="5" s="1"/>
  <c r="AL136" i="4"/>
  <c r="AL135" i="4"/>
  <c r="AL134" i="4"/>
  <c r="AL120" i="4"/>
  <c r="AL137" i="4"/>
  <c r="F4" i="5"/>
  <c r="J4" i="5" s="1"/>
  <c r="N4" i="5" s="1"/>
  <c r="R4" i="5" s="1"/>
  <c r="V4" i="5" s="1"/>
  <c r="F5" i="5"/>
  <c r="J5" i="5" s="1"/>
  <c r="N5" i="5" s="1"/>
  <c r="R5" i="5" s="1"/>
  <c r="V5" i="5" s="1"/>
  <c r="F6" i="5"/>
  <c r="J6" i="5" s="1"/>
  <c r="N6" i="5" s="1"/>
  <c r="R6" i="5" s="1"/>
  <c r="V6" i="5" s="1"/>
  <c r="F8" i="5"/>
  <c r="J8" i="5" s="1"/>
  <c r="N8" i="5" s="1"/>
  <c r="R8" i="5" s="1"/>
  <c r="V8" i="5" s="1"/>
  <c r="F11" i="5"/>
  <c r="J11" i="5" s="1"/>
  <c r="N11" i="5" s="1"/>
  <c r="R11" i="5" s="1"/>
  <c r="V11" i="5" s="1"/>
  <c r="F13" i="5"/>
  <c r="J13" i="5" s="1"/>
  <c r="N13" i="5" s="1"/>
  <c r="R13" i="5" s="1"/>
  <c r="V13" i="5" s="1"/>
  <c r="F16" i="5"/>
  <c r="J16" i="5" s="1"/>
  <c r="N16" i="5" s="1"/>
  <c r="R16" i="5" s="1"/>
  <c r="V16" i="5" s="1"/>
  <c r="F18" i="5"/>
  <c r="J18" i="5" s="1"/>
  <c r="N18" i="5" s="1"/>
  <c r="R18" i="5" s="1"/>
  <c r="V18" i="5" s="1"/>
  <c r="F20" i="5"/>
  <c r="J20" i="5" s="1"/>
  <c r="N20" i="5" s="1"/>
  <c r="R20" i="5" s="1"/>
  <c r="V20" i="5" s="1"/>
  <c r="F22" i="5"/>
  <c r="J22" i="5" s="1"/>
  <c r="N22" i="5" s="1"/>
  <c r="R22" i="5" s="1"/>
  <c r="V22" i="5" s="1"/>
  <c r="F24" i="5"/>
  <c r="J24" i="5" s="1"/>
  <c r="N24" i="5" s="1"/>
  <c r="R24" i="5" s="1"/>
  <c r="V24" i="5" s="1"/>
  <c r="F27" i="5"/>
  <c r="J27" i="5" s="1"/>
  <c r="N27" i="5" s="1"/>
  <c r="R27" i="5" s="1"/>
  <c r="V27" i="5" s="1"/>
  <c r="F29" i="5"/>
  <c r="J29" i="5" s="1"/>
  <c r="N29" i="5" s="1"/>
  <c r="R29" i="5" s="1"/>
  <c r="V29" i="5" s="1"/>
  <c r="F30" i="5"/>
  <c r="J30" i="5" s="1"/>
  <c r="N30" i="5" s="1"/>
  <c r="R30" i="5" s="1"/>
  <c r="V30" i="5" s="1"/>
  <c r="F31" i="5"/>
  <c r="J31" i="5" s="1"/>
  <c r="N31" i="5" s="1"/>
  <c r="R31" i="5" s="1"/>
  <c r="V31" i="5" s="1"/>
  <c r="F38" i="5"/>
  <c r="J38" i="5" s="1"/>
  <c r="N38" i="5" s="1"/>
  <c r="R38" i="5" s="1"/>
  <c r="V38" i="5" s="1"/>
  <c r="F42" i="5"/>
  <c r="J42" i="5" s="1"/>
  <c r="N42" i="5" s="1"/>
  <c r="R42" i="5" s="1"/>
  <c r="V42" i="5" s="1"/>
  <c r="F43" i="5"/>
  <c r="J43" i="5" s="1"/>
  <c r="N43" i="5" s="1"/>
  <c r="R43" i="5" s="1"/>
  <c r="V43" i="5" s="1"/>
  <c r="F47" i="5"/>
  <c r="J47" i="5" s="1"/>
  <c r="N47" i="5" s="1"/>
  <c r="R47" i="5" s="1"/>
  <c r="V47" i="5" s="1"/>
  <c r="F49" i="5"/>
  <c r="J49" i="5" s="1"/>
  <c r="N49" i="5" s="1"/>
  <c r="R49" i="5" s="1"/>
  <c r="V49" i="5" s="1"/>
  <c r="F507" i="5"/>
  <c r="J507" i="5" s="1"/>
  <c r="N507" i="5" s="1"/>
  <c r="F508" i="5"/>
  <c r="J508" i="5" s="1"/>
  <c r="N508" i="5" s="1"/>
  <c r="F509" i="5"/>
  <c r="J509" i="5" s="1"/>
  <c r="N509" i="5" s="1"/>
  <c r="F510" i="5"/>
  <c r="J510" i="5" s="1"/>
  <c r="N510" i="5" s="1"/>
  <c r="F511" i="5"/>
  <c r="J511" i="5" s="1"/>
  <c r="N511" i="5" s="1"/>
  <c r="F512" i="5"/>
  <c r="J512" i="5" s="1"/>
  <c r="N512" i="5" s="1"/>
  <c r="F513" i="5"/>
  <c r="J513" i="5" s="1"/>
  <c r="N513" i="5" s="1"/>
  <c r="F514" i="5"/>
  <c r="J514" i="5" s="1"/>
  <c r="N514" i="5" s="1"/>
  <c r="F515" i="5"/>
  <c r="J515" i="5" s="1"/>
  <c r="N515" i="5" s="1"/>
  <c r="F516" i="5"/>
  <c r="J516" i="5" s="1"/>
  <c r="N516" i="5" s="1"/>
  <c r="F517" i="5"/>
  <c r="J517" i="5" s="1"/>
  <c r="N517" i="5" s="1"/>
  <c r="F518" i="5"/>
  <c r="J518" i="5" s="1"/>
  <c r="N518" i="5" s="1"/>
  <c r="F519" i="5"/>
  <c r="J519" i="5" s="1"/>
  <c r="N519" i="5" s="1"/>
  <c r="F520" i="5"/>
  <c r="J520" i="5" s="1"/>
  <c r="N520" i="5" s="1"/>
  <c r="F521" i="5"/>
  <c r="J521" i="5" s="1"/>
  <c r="N521" i="5" s="1"/>
  <c r="F522" i="5"/>
  <c r="J522" i="5" s="1"/>
  <c r="N522" i="5" s="1"/>
  <c r="F523" i="5"/>
  <c r="J523" i="5" s="1"/>
  <c r="N523" i="5" s="1"/>
  <c r="F524" i="5"/>
  <c r="J524" i="5" s="1"/>
  <c r="N524" i="5" s="1"/>
  <c r="F525" i="5"/>
  <c r="J525" i="5" s="1"/>
  <c r="N525" i="5" s="1"/>
  <c r="F526" i="5"/>
  <c r="J526" i="5" s="1"/>
  <c r="N526" i="5" s="1"/>
  <c r="F527" i="5"/>
  <c r="J527" i="5" s="1"/>
  <c r="N527" i="5" s="1"/>
  <c r="F528" i="5"/>
  <c r="J528" i="5" s="1"/>
  <c r="N528" i="5" s="1"/>
  <c r="F529" i="5"/>
  <c r="J529" i="5" s="1"/>
  <c r="N529" i="5" s="1"/>
  <c r="F530" i="5"/>
  <c r="J530" i="5" s="1"/>
  <c r="N530" i="5" s="1"/>
  <c r="F531" i="5"/>
  <c r="J531" i="5" s="1"/>
  <c r="N531" i="5" s="1"/>
  <c r="F532" i="5"/>
  <c r="J532" i="5" s="1"/>
  <c r="N532" i="5" s="1"/>
  <c r="F533" i="5"/>
  <c r="J533" i="5" s="1"/>
  <c r="N533" i="5" s="1"/>
  <c r="F534" i="5"/>
  <c r="J534" i="5" s="1"/>
  <c r="N534" i="5" s="1"/>
  <c r="F535" i="5"/>
  <c r="J535" i="5" s="1"/>
  <c r="N535" i="5" s="1"/>
  <c r="F536" i="5"/>
  <c r="J536" i="5" s="1"/>
  <c r="N536" i="5" s="1"/>
  <c r="F537" i="5"/>
  <c r="J537" i="5" s="1"/>
  <c r="N537" i="5" s="1"/>
  <c r="F538" i="5"/>
  <c r="J538" i="5" s="1"/>
  <c r="N538" i="5" s="1"/>
  <c r="F539" i="5"/>
  <c r="J539" i="5" s="1"/>
  <c r="N539" i="5" s="1"/>
  <c r="F540" i="5"/>
  <c r="J540" i="5" s="1"/>
  <c r="N540" i="5" s="1"/>
  <c r="F541" i="5"/>
  <c r="J541" i="5" s="1"/>
  <c r="N541" i="5" s="1"/>
  <c r="F542" i="5"/>
  <c r="J542" i="5" s="1"/>
  <c r="N542" i="5" s="1"/>
  <c r="F543" i="5"/>
  <c r="J543" i="5" s="1"/>
  <c r="N543" i="5" s="1"/>
  <c r="F544" i="5"/>
  <c r="J544" i="5" s="1"/>
  <c r="N544" i="5" s="1"/>
  <c r="F545" i="5"/>
  <c r="J545" i="5" s="1"/>
  <c r="N545" i="5" s="1"/>
  <c r="F546" i="5"/>
  <c r="J546" i="5" s="1"/>
  <c r="N546" i="5" s="1"/>
  <c r="F547" i="5"/>
  <c r="J547" i="5" s="1"/>
  <c r="N547" i="5" s="1"/>
  <c r="F548" i="5"/>
  <c r="J548" i="5" s="1"/>
  <c r="N548" i="5" s="1"/>
  <c r="F549" i="5"/>
  <c r="J549" i="5" s="1"/>
  <c r="N549" i="5" s="1"/>
  <c r="F550" i="5"/>
  <c r="J550" i="5" s="1"/>
  <c r="N550" i="5" s="1"/>
  <c r="F551" i="5"/>
  <c r="J551" i="5" s="1"/>
  <c r="N551" i="5" s="1"/>
  <c r="F552" i="5"/>
  <c r="J552" i="5" s="1"/>
  <c r="N552" i="5" s="1"/>
  <c r="F553" i="5"/>
  <c r="J553" i="5" s="1"/>
  <c r="N553" i="5" s="1"/>
  <c r="F554" i="5"/>
  <c r="J554" i="5" s="1"/>
  <c r="N554" i="5" s="1"/>
  <c r="F555" i="5"/>
  <c r="J555" i="5" s="1"/>
  <c r="N555" i="5" s="1"/>
  <c r="F556" i="5"/>
  <c r="J556" i="5" s="1"/>
  <c r="N556" i="5" s="1"/>
  <c r="F557" i="5"/>
  <c r="J557" i="5" s="1"/>
  <c r="N557" i="5" s="1"/>
  <c r="F558" i="5"/>
  <c r="J558" i="5" s="1"/>
  <c r="N558" i="5" s="1"/>
  <c r="F559" i="5"/>
  <c r="J559" i="5" s="1"/>
  <c r="N559" i="5" s="1"/>
  <c r="F560" i="5"/>
  <c r="J560" i="5" s="1"/>
  <c r="N560" i="5" s="1"/>
  <c r="F561" i="5"/>
  <c r="J561" i="5" s="1"/>
  <c r="N561" i="5" s="1"/>
  <c r="F562" i="5"/>
  <c r="J562" i="5" s="1"/>
  <c r="N562" i="5" s="1"/>
  <c r="F563" i="5"/>
  <c r="J563" i="5" s="1"/>
  <c r="N563" i="5" s="1"/>
  <c r="F564" i="5"/>
  <c r="J564" i="5" s="1"/>
  <c r="N564" i="5" s="1"/>
  <c r="F565" i="5"/>
  <c r="J565" i="5" s="1"/>
  <c r="N565" i="5" s="1"/>
  <c r="F566" i="5"/>
  <c r="J566" i="5" s="1"/>
  <c r="N566" i="5" s="1"/>
  <c r="F567" i="5"/>
  <c r="J567" i="5" s="1"/>
  <c r="N567" i="5" s="1"/>
  <c r="F568" i="5"/>
  <c r="J568" i="5" s="1"/>
  <c r="N568" i="5" s="1"/>
  <c r="F569" i="5"/>
  <c r="J569" i="5" s="1"/>
  <c r="N569" i="5" s="1"/>
  <c r="F570" i="5"/>
  <c r="J570" i="5" s="1"/>
  <c r="N570" i="5" s="1"/>
  <c r="F571" i="5"/>
  <c r="J571" i="5" s="1"/>
  <c r="N571" i="5" s="1"/>
  <c r="F572" i="5"/>
  <c r="J572" i="5" s="1"/>
  <c r="N572" i="5" s="1"/>
  <c r="F573" i="5"/>
  <c r="J573" i="5" s="1"/>
  <c r="N573" i="5" s="1"/>
  <c r="F574" i="5"/>
  <c r="J574" i="5" s="1"/>
  <c r="N574" i="5" s="1"/>
  <c r="F575" i="5"/>
  <c r="J575" i="5" s="1"/>
  <c r="N575" i="5" s="1"/>
  <c r="F576" i="5"/>
  <c r="J576" i="5" s="1"/>
  <c r="N576" i="5" s="1"/>
  <c r="F577" i="5"/>
  <c r="J577" i="5" s="1"/>
  <c r="N577" i="5" s="1"/>
  <c r="F578" i="5"/>
  <c r="J578" i="5" s="1"/>
  <c r="N578" i="5" s="1"/>
  <c r="F579" i="5"/>
  <c r="J579" i="5" s="1"/>
  <c r="N579" i="5" s="1"/>
  <c r="F580" i="5"/>
  <c r="J580" i="5" s="1"/>
  <c r="N580" i="5" s="1"/>
  <c r="F581" i="5"/>
  <c r="J581" i="5" s="1"/>
  <c r="N581" i="5" s="1"/>
  <c r="F582" i="5"/>
  <c r="J582" i="5" s="1"/>
  <c r="N582" i="5" s="1"/>
  <c r="F583" i="5"/>
  <c r="J583" i="5" s="1"/>
  <c r="N583" i="5" s="1"/>
  <c r="F584" i="5"/>
  <c r="J584" i="5" s="1"/>
  <c r="N584" i="5" s="1"/>
  <c r="F585" i="5"/>
  <c r="J585" i="5" s="1"/>
  <c r="N585" i="5" s="1"/>
  <c r="F586" i="5"/>
  <c r="J586" i="5" s="1"/>
  <c r="N586" i="5" s="1"/>
  <c r="F587" i="5"/>
  <c r="J587" i="5" s="1"/>
  <c r="N587" i="5" s="1"/>
  <c r="F588" i="5"/>
  <c r="J588" i="5" s="1"/>
  <c r="N588" i="5" s="1"/>
  <c r="F589" i="5"/>
  <c r="J589" i="5" s="1"/>
  <c r="N589" i="5" s="1"/>
  <c r="F590" i="5"/>
  <c r="J590" i="5" s="1"/>
  <c r="N590" i="5" s="1"/>
  <c r="F591" i="5"/>
  <c r="J591" i="5" s="1"/>
  <c r="N591" i="5" s="1"/>
  <c r="F592" i="5"/>
  <c r="J592" i="5" s="1"/>
  <c r="N592" i="5" s="1"/>
  <c r="F593" i="5"/>
  <c r="J593" i="5" s="1"/>
  <c r="N593" i="5" s="1"/>
  <c r="F594" i="5"/>
  <c r="J594" i="5" s="1"/>
  <c r="N594" i="5" s="1"/>
  <c r="F595" i="5"/>
  <c r="J595" i="5" s="1"/>
  <c r="N595" i="5" s="1"/>
  <c r="F596" i="5"/>
  <c r="J596" i="5" s="1"/>
  <c r="N596" i="5" s="1"/>
  <c r="F597" i="5"/>
  <c r="J597" i="5" s="1"/>
  <c r="N597" i="5" s="1"/>
  <c r="F598" i="5"/>
  <c r="J598" i="5" s="1"/>
  <c r="N598" i="5" s="1"/>
  <c r="F599" i="5"/>
  <c r="J599" i="5" s="1"/>
  <c r="N599" i="5" s="1"/>
  <c r="F600" i="5"/>
  <c r="J600" i="5" s="1"/>
  <c r="N600" i="5" s="1"/>
  <c r="F601" i="5"/>
  <c r="J601" i="5" s="1"/>
  <c r="N601" i="5" s="1"/>
  <c r="F602" i="5"/>
  <c r="J602" i="5" s="1"/>
  <c r="N602" i="5" s="1"/>
  <c r="F603" i="5"/>
  <c r="J603" i="5" s="1"/>
  <c r="N603" i="5" s="1"/>
  <c r="F604" i="5"/>
  <c r="J604" i="5" s="1"/>
  <c r="N604" i="5" s="1"/>
  <c r="F605" i="5"/>
  <c r="J605" i="5" s="1"/>
  <c r="N605" i="5" s="1"/>
  <c r="F606" i="5"/>
  <c r="J606" i="5" s="1"/>
  <c r="N606" i="5" s="1"/>
  <c r="F607" i="5"/>
  <c r="J607" i="5" s="1"/>
  <c r="N607" i="5" s="1"/>
  <c r="F608" i="5"/>
  <c r="J608" i="5" s="1"/>
  <c r="N608" i="5" s="1"/>
  <c r="F609" i="5"/>
  <c r="J609" i="5" s="1"/>
  <c r="N609" i="5" s="1"/>
  <c r="F610" i="5"/>
  <c r="J610" i="5" s="1"/>
  <c r="N610" i="5" s="1"/>
  <c r="F611" i="5"/>
  <c r="J611" i="5" s="1"/>
  <c r="N611" i="5" s="1"/>
  <c r="F612" i="5"/>
  <c r="J612" i="5" s="1"/>
  <c r="N612" i="5" s="1"/>
  <c r="F613" i="5"/>
  <c r="J613" i="5" s="1"/>
  <c r="N613" i="5" s="1"/>
  <c r="F614" i="5"/>
  <c r="J614" i="5" s="1"/>
  <c r="N614" i="5" s="1"/>
  <c r="F615" i="5"/>
  <c r="J615" i="5" s="1"/>
  <c r="N615" i="5" s="1"/>
  <c r="F616" i="5"/>
  <c r="J616" i="5" s="1"/>
  <c r="N616" i="5" s="1"/>
  <c r="F617" i="5"/>
  <c r="J617" i="5" s="1"/>
  <c r="N617" i="5" s="1"/>
  <c r="F618" i="5"/>
  <c r="J618" i="5" s="1"/>
  <c r="N618" i="5" s="1"/>
  <c r="F619" i="5"/>
  <c r="J619" i="5" s="1"/>
  <c r="N619" i="5" s="1"/>
  <c r="F620" i="5"/>
  <c r="J620" i="5" s="1"/>
  <c r="N620" i="5" s="1"/>
  <c r="F621" i="5"/>
  <c r="J621" i="5" s="1"/>
  <c r="N621" i="5" s="1"/>
  <c r="F622" i="5"/>
  <c r="J622" i="5" s="1"/>
  <c r="N622" i="5" s="1"/>
  <c r="F623" i="5"/>
  <c r="J623" i="5" s="1"/>
  <c r="N623" i="5" s="1"/>
  <c r="F624" i="5"/>
  <c r="J624" i="5" s="1"/>
  <c r="N624" i="5" s="1"/>
  <c r="F625" i="5"/>
  <c r="J625" i="5" s="1"/>
  <c r="N625" i="5" s="1"/>
  <c r="F626" i="5"/>
  <c r="J626" i="5" s="1"/>
  <c r="N626" i="5" s="1"/>
  <c r="F627" i="5"/>
  <c r="J627" i="5" s="1"/>
  <c r="N627" i="5" s="1"/>
  <c r="F628" i="5"/>
  <c r="J628" i="5" s="1"/>
  <c r="N628" i="5" s="1"/>
  <c r="F629" i="5"/>
  <c r="J629" i="5" s="1"/>
  <c r="N629" i="5" s="1"/>
  <c r="F630" i="5"/>
  <c r="J630" i="5" s="1"/>
  <c r="N630" i="5" s="1"/>
  <c r="F631" i="5"/>
  <c r="J631" i="5" s="1"/>
  <c r="N631" i="5" s="1"/>
  <c r="F632" i="5"/>
  <c r="J632" i="5" s="1"/>
  <c r="N632" i="5" s="1"/>
  <c r="F633" i="5"/>
  <c r="J633" i="5" s="1"/>
  <c r="N633" i="5" s="1"/>
  <c r="F634" i="5"/>
  <c r="J634" i="5" s="1"/>
  <c r="N634" i="5" s="1"/>
  <c r="F635" i="5"/>
  <c r="J635" i="5" s="1"/>
  <c r="N635" i="5" s="1"/>
  <c r="F636" i="5"/>
  <c r="J636" i="5" s="1"/>
  <c r="N636" i="5" s="1"/>
  <c r="F637" i="5"/>
  <c r="J637" i="5" s="1"/>
  <c r="N637" i="5" s="1"/>
  <c r="F638" i="5"/>
  <c r="J638" i="5" s="1"/>
  <c r="N638" i="5" s="1"/>
  <c r="F639" i="5"/>
  <c r="J639" i="5" s="1"/>
  <c r="N639" i="5" s="1"/>
  <c r="F640" i="5"/>
  <c r="J640" i="5" s="1"/>
  <c r="N640" i="5" s="1"/>
  <c r="F641" i="5"/>
  <c r="J641" i="5" s="1"/>
  <c r="N641" i="5" s="1"/>
  <c r="F642" i="5"/>
  <c r="J642" i="5" s="1"/>
  <c r="N642" i="5" s="1"/>
  <c r="F643" i="5"/>
  <c r="J643" i="5" s="1"/>
  <c r="N643" i="5" s="1"/>
  <c r="F644" i="5"/>
  <c r="J644" i="5" s="1"/>
  <c r="N644" i="5" s="1"/>
  <c r="F645" i="5"/>
  <c r="J645" i="5" s="1"/>
  <c r="N645" i="5" s="1"/>
  <c r="F646" i="5"/>
  <c r="J646" i="5" s="1"/>
  <c r="N646" i="5" s="1"/>
  <c r="F647" i="5"/>
  <c r="J647" i="5" s="1"/>
  <c r="N647" i="5" s="1"/>
  <c r="F648" i="5"/>
  <c r="J648" i="5" s="1"/>
  <c r="N648" i="5" s="1"/>
  <c r="F649" i="5"/>
  <c r="J649" i="5" s="1"/>
  <c r="N649" i="5" s="1"/>
  <c r="F650" i="5"/>
  <c r="J650" i="5" s="1"/>
  <c r="N650" i="5" s="1"/>
  <c r="F651" i="5"/>
  <c r="J651" i="5" s="1"/>
  <c r="N651" i="5" s="1"/>
  <c r="F652" i="5"/>
  <c r="J652" i="5" s="1"/>
  <c r="N652" i="5" s="1"/>
  <c r="F653" i="5"/>
  <c r="J653" i="5" s="1"/>
  <c r="N653" i="5" s="1"/>
  <c r="F654" i="5"/>
  <c r="J654" i="5" s="1"/>
  <c r="N654" i="5" s="1"/>
  <c r="F655" i="5"/>
  <c r="J655" i="5" s="1"/>
  <c r="N655" i="5" s="1"/>
  <c r="F656" i="5"/>
  <c r="J656" i="5" s="1"/>
  <c r="N656" i="5" s="1"/>
  <c r="F657" i="5"/>
  <c r="J657" i="5" s="1"/>
  <c r="N657" i="5" s="1"/>
  <c r="F658" i="5"/>
  <c r="J658" i="5" s="1"/>
  <c r="N658" i="5" s="1"/>
  <c r="F659" i="5"/>
  <c r="J659" i="5" s="1"/>
  <c r="N659" i="5" s="1"/>
  <c r="F660" i="5"/>
  <c r="J660" i="5" s="1"/>
  <c r="N660" i="5" s="1"/>
  <c r="F661" i="5"/>
  <c r="J661" i="5" s="1"/>
  <c r="N661" i="5" s="1"/>
  <c r="F662" i="5"/>
  <c r="J662" i="5" s="1"/>
  <c r="N662" i="5" s="1"/>
  <c r="F663" i="5"/>
  <c r="J663" i="5" s="1"/>
  <c r="N663" i="5" s="1"/>
  <c r="F664" i="5"/>
  <c r="J664" i="5" s="1"/>
  <c r="N664" i="5" s="1"/>
  <c r="F665" i="5"/>
  <c r="J665" i="5" s="1"/>
  <c r="N665" i="5" s="1"/>
  <c r="F666" i="5"/>
  <c r="J666" i="5" s="1"/>
  <c r="N666" i="5" s="1"/>
  <c r="F667" i="5"/>
  <c r="J667" i="5" s="1"/>
  <c r="N667" i="5" s="1"/>
  <c r="F668" i="5"/>
  <c r="J668" i="5" s="1"/>
  <c r="N668" i="5" s="1"/>
  <c r="F669" i="5"/>
  <c r="J669" i="5" s="1"/>
  <c r="N669" i="5" s="1"/>
  <c r="F670" i="5"/>
  <c r="J670" i="5" s="1"/>
  <c r="N670" i="5" s="1"/>
  <c r="F671" i="5"/>
  <c r="J671" i="5" s="1"/>
  <c r="N671" i="5" s="1"/>
  <c r="F672" i="5"/>
  <c r="J672" i="5" s="1"/>
  <c r="N672" i="5" s="1"/>
  <c r="F673" i="5"/>
  <c r="J673" i="5" s="1"/>
  <c r="N673" i="5" s="1"/>
  <c r="F674" i="5"/>
  <c r="J674" i="5" s="1"/>
  <c r="N674" i="5" s="1"/>
  <c r="F675" i="5"/>
  <c r="J675" i="5" s="1"/>
  <c r="N675" i="5" s="1"/>
  <c r="F676" i="5"/>
  <c r="J676" i="5" s="1"/>
  <c r="N676" i="5" s="1"/>
  <c r="F677" i="5"/>
  <c r="J677" i="5" s="1"/>
  <c r="N677" i="5" s="1"/>
  <c r="F678" i="5"/>
  <c r="J678" i="5" s="1"/>
  <c r="N678" i="5" s="1"/>
  <c r="F679" i="5"/>
  <c r="J679" i="5" s="1"/>
  <c r="N679" i="5" s="1"/>
  <c r="F680" i="5"/>
  <c r="J680" i="5" s="1"/>
  <c r="N680" i="5" s="1"/>
  <c r="F681" i="5"/>
  <c r="J681" i="5" s="1"/>
  <c r="N681" i="5" s="1"/>
  <c r="F682" i="5"/>
  <c r="J682" i="5" s="1"/>
  <c r="N682" i="5" s="1"/>
  <c r="F683" i="5"/>
  <c r="J683" i="5" s="1"/>
  <c r="N683" i="5" s="1"/>
  <c r="F684" i="5"/>
  <c r="J684" i="5" s="1"/>
  <c r="N684" i="5" s="1"/>
  <c r="F685" i="5"/>
  <c r="J685" i="5" s="1"/>
  <c r="N685" i="5" s="1"/>
  <c r="F686" i="5"/>
  <c r="J686" i="5" s="1"/>
  <c r="N686" i="5" s="1"/>
  <c r="F687" i="5"/>
  <c r="J687" i="5" s="1"/>
  <c r="N687" i="5" s="1"/>
  <c r="F688" i="5"/>
  <c r="J688" i="5" s="1"/>
  <c r="N688" i="5" s="1"/>
  <c r="F689" i="5"/>
  <c r="J689" i="5" s="1"/>
  <c r="N689" i="5" s="1"/>
  <c r="F690" i="5"/>
  <c r="J690" i="5" s="1"/>
  <c r="N690" i="5" s="1"/>
  <c r="F691" i="5"/>
  <c r="J691" i="5" s="1"/>
  <c r="N691" i="5" s="1"/>
  <c r="F692" i="5"/>
  <c r="J692" i="5" s="1"/>
  <c r="N692" i="5" s="1"/>
  <c r="F693" i="5"/>
  <c r="J693" i="5" s="1"/>
  <c r="N693" i="5" s="1"/>
  <c r="F694" i="5"/>
  <c r="J694" i="5" s="1"/>
  <c r="N694" i="5" s="1"/>
  <c r="F695" i="5"/>
  <c r="J695" i="5" s="1"/>
  <c r="N695" i="5" s="1"/>
  <c r="F696" i="5"/>
  <c r="J696" i="5" s="1"/>
  <c r="N696" i="5" s="1"/>
  <c r="F697" i="5"/>
  <c r="J697" i="5" s="1"/>
  <c r="N697" i="5" s="1"/>
  <c r="F698" i="5"/>
  <c r="J698" i="5" s="1"/>
  <c r="N698" i="5" s="1"/>
  <c r="F699" i="5"/>
  <c r="J699" i="5" s="1"/>
  <c r="N699" i="5" s="1"/>
  <c r="F700" i="5"/>
  <c r="J700" i="5" s="1"/>
  <c r="N700" i="5" s="1"/>
  <c r="F701" i="5"/>
  <c r="J701" i="5" s="1"/>
  <c r="N701" i="5" s="1"/>
  <c r="F702" i="5"/>
  <c r="J702" i="5" s="1"/>
  <c r="N702" i="5" s="1"/>
  <c r="F703" i="5"/>
  <c r="J703" i="5" s="1"/>
  <c r="N703" i="5" s="1"/>
  <c r="F704" i="5"/>
  <c r="J704" i="5" s="1"/>
  <c r="N704" i="5" s="1"/>
  <c r="F705" i="5"/>
  <c r="J705" i="5" s="1"/>
  <c r="N705" i="5" s="1"/>
  <c r="F706" i="5"/>
  <c r="J706" i="5" s="1"/>
  <c r="N706" i="5" s="1"/>
  <c r="F707" i="5"/>
  <c r="J707" i="5" s="1"/>
  <c r="N707" i="5" s="1"/>
  <c r="F708" i="5"/>
  <c r="J708" i="5" s="1"/>
  <c r="N708" i="5" s="1"/>
  <c r="F709" i="5"/>
  <c r="J709" i="5" s="1"/>
  <c r="N709" i="5" s="1"/>
  <c r="F710" i="5"/>
  <c r="J710" i="5" s="1"/>
  <c r="N710" i="5" s="1"/>
  <c r="F711" i="5"/>
  <c r="J711" i="5" s="1"/>
  <c r="N711" i="5" s="1"/>
  <c r="F712" i="5"/>
  <c r="J712" i="5" s="1"/>
  <c r="N712" i="5" s="1"/>
  <c r="F713" i="5"/>
  <c r="J713" i="5" s="1"/>
  <c r="N713" i="5" s="1"/>
  <c r="F714" i="5"/>
  <c r="J714" i="5" s="1"/>
  <c r="N714" i="5" s="1"/>
  <c r="F715" i="5"/>
  <c r="J715" i="5" s="1"/>
  <c r="N715" i="5" s="1"/>
  <c r="F716" i="5"/>
  <c r="J716" i="5" s="1"/>
  <c r="N716" i="5" s="1"/>
  <c r="F717" i="5"/>
  <c r="J717" i="5" s="1"/>
  <c r="N717" i="5" s="1"/>
  <c r="F718" i="5"/>
  <c r="J718" i="5" s="1"/>
  <c r="N718" i="5" s="1"/>
  <c r="F719" i="5"/>
  <c r="J719" i="5" s="1"/>
  <c r="N719" i="5" s="1"/>
  <c r="F720" i="5"/>
  <c r="J720" i="5" s="1"/>
  <c r="N720" i="5" s="1"/>
  <c r="F721" i="5"/>
  <c r="J721" i="5" s="1"/>
  <c r="N721" i="5" s="1"/>
  <c r="F722" i="5"/>
  <c r="J722" i="5" s="1"/>
  <c r="N722" i="5" s="1"/>
  <c r="F723" i="5"/>
  <c r="J723" i="5" s="1"/>
  <c r="N723" i="5" s="1"/>
  <c r="F724" i="5"/>
  <c r="J724" i="5" s="1"/>
  <c r="N724" i="5" s="1"/>
  <c r="F725" i="5"/>
  <c r="J725" i="5" s="1"/>
  <c r="N725" i="5" s="1"/>
  <c r="F726" i="5"/>
  <c r="J726" i="5" s="1"/>
  <c r="N726" i="5" s="1"/>
  <c r="F2" i="5"/>
  <c r="AL141" i="4"/>
  <c r="AL122" i="4"/>
  <c r="AL123" i="4"/>
  <c r="AL124" i="4"/>
  <c r="AL125" i="4"/>
  <c r="AL126" i="4"/>
  <c r="AL128" i="4"/>
  <c r="AL130" i="4"/>
  <c r="AL132" i="4"/>
  <c r="AL138" i="4"/>
  <c r="AL139" i="4"/>
  <c r="AL140" i="4"/>
  <c r="AL46" i="4"/>
  <c r="AL60" i="4"/>
  <c r="AL58" i="4"/>
  <c r="AL55" i="4"/>
  <c r="AL53" i="4"/>
  <c r="AL90" i="4"/>
  <c r="J2" i="5" l="1"/>
  <c r="J53" i="5" s="1"/>
  <c r="F53" i="5"/>
  <c r="F77" i="5"/>
  <c r="J77" i="5" s="1"/>
  <c r="N77" i="5" s="1"/>
  <c r="R77" i="5" s="1"/>
  <c r="V77" i="5" s="1"/>
  <c r="B79" i="5"/>
  <c r="I79" i="5"/>
  <c r="E53" i="5"/>
  <c r="E79" i="5" s="1"/>
  <c r="N2" i="5" l="1"/>
  <c r="N53" i="5" s="1"/>
  <c r="F79" i="5"/>
  <c r="J79" i="5" s="1"/>
  <c r="N79" i="5" s="1"/>
  <c r="R79" i="5" s="1"/>
  <c r="V79" i="5" s="1"/>
  <c r="AJ116" i="4"/>
  <c r="AL114" i="4" s="1"/>
  <c r="AJ113" i="4"/>
  <c r="AJ100" i="4"/>
  <c r="AL97" i="4" s="1"/>
  <c r="AJ96" i="4"/>
  <c r="AJ72" i="4"/>
  <c r="AJ27" i="4"/>
  <c r="R2" i="5" l="1"/>
  <c r="R53" i="5" s="1"/>
  <c r="AJ112" i="4"/>
  <c r="V2" i="5" l="1"/>
  <c r="V53" i="5" s="1"/>
  <c r="AJ102" i="4"/>
  <c r="AL101" i="4" s="1"/>
  <c r="AJ95" i="4"/>
  <c r="AJ71" i="4" l="1"/>
  <c r="AJ26" i="4"/>
  <c r="AL25" i="4" s="1"/>
  <c r="AJ39" i="4" l="1"/>
  <c r="AL39" i="4" s="1"/>
  <c r="AJ106" i="4" l="1"/>
  <c r="AL105" i="4" s="1"/>
  <c r="AJ110" i="4" l="1"/>
  <c r="AL110" i="4" s="1"/>
  <c r="AJ93" i="4" l="1"/>
  <c r="AL93" i="4" s="1"/>
  <c r="AJ69" i="4" l="1"/>
  <c r="AL69" i="4" s="1"/>
  <c r="AJ64" i="4"/>
  <c r="AL63" i="4" s="1"/>
  <c r="AJ34" i="4"/>
  <c r="AL34" i="4" s="1"/>
  <c r="AJ20" i="4" l="1"/>
</calcChain>
</file>

<file path=xl/sharedStrings.xml><?xml version="1.0" encoding="utf-8"?>
<sst xmlns="http://schemas.openxmlformats.org/spreadsheetml/2006/main" count="3697" uniqueCount="700">
  <si>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</si>
  <si>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</si>
  <si>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</si>
  <si>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</si>
  <si>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</si>
  <si>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</si>
  <si>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</si>
  <si>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</si>
  <si>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</si>
  <si>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</si>
  <si>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</si>
  <si>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</si>
  <si>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</si>
  <si>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</si>
  <si>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</si>
  <si>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</si>
  <si>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</si>
  <si>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</si>
  <si>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</si>
  <si>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</si>
  <si>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</si>
  <si>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</si>
  <si>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</si>
  <si>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</si>
  <si>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</si>
  <si>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</si>
  <si>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</si>
  <si>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</si>
  <si>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</si>
  <si>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</si>
  <si>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</si>
  <si>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</si>
  <si>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</si>
  <si>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</si>
  <si>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</si>
  <si>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</si>
  <si>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</si>
  <si>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</si>
  <si>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</si>
  <si>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</si>
  <si>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</si>
  <si>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</si>
  <si>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</si>
  <si>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</si>
  <si>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</si>
  <si>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</si>
  <si>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</si>
  <si>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</si>
  <si>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</si>
  <si>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</si>
  <si>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</si>
  <si>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</si>
  <si>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</si>
  <si>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</si>
  <si>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</si>
  <si>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</si>
  <si>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</si>
  <si>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</si>
  <si>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</si>
  <si>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</si>
  <si>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</si>
  <si>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</si>
  <si>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</si>
  <si>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</si>
  <si>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</si>
  <si>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</si>
  <si>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</si>
  <si>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</si>
  <si>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</si>
  <si>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</si>
  <si>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</si>
  <si>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</si>
  <si>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</si>
  <si>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</si>
  <si>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</si>
  <si>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</si>
  <si>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</si>
  <si>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</si>
  <si>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</si>
  <si>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</si>
  <si>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</si>
  <si>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</si>
  <si>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</si>
  <si>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</si>
  <si>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</si>
  <si>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</si>
  <si>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</si>
  <si>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</si>
  <si>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</si>
  <si>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</si>
  <si>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</si>
  <si>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</si>
  <si>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</si>
  <si>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</si>
  <si>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</si>
  <si>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</si>
  <si>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</si>
  <si>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</si>
  <si>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</si>
  <si>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</si>
  <si>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</si>
  <si>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</si>
  <si>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</si>
  <si>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</si>
  <si>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</si>
  <si>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</si>
  <si>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</si>
  <si>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Termo Aditivo de Valor</t>
  </si>
  <si>
    <t>33.90.30.00</t>
  </si>
  <si>
    <t>(t)</t>
  </si>
  <si>
    <t>(u )</t>
  </si>
  <si>
    <t>Nº do Termo</t>
  </si>
  <si>
    <t>Especificações de Termo Aditivo ou Termo de Apostilamento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</si>
  <si>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</si>
  <si>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</si>
  <si>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</si>
  <si>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</si>
  <si>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</si>
  <si>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</si>
  <si>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</si>
  <si>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</si>
  <si>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</si>
  <si>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</si>
  <si>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</si>
  <si>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</si>
  <si>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</si>
  <si>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</si>
  <si>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</si>
  <si>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</si>
  <si>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</si>
  <si>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</si>
  <si>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069/2017</t>
  </si>
  <si>
    <t>A. S. LIMA - ME</t>
  </si>
  <si>
    <t>04.035.754/0001-38</t>
  </si>
  <si>
    <t>Prorrogação de prazo até 31 de dezembro de 2019</t>
  </si>
  <si>
    <t>12.457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</si>
  <si>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</si>
  <si>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</si>
  <si>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</si>
  <si>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</si>
  <si>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</si>
  <si>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</si>
  <si>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</si>
  <si>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Pregão SRP Nº 002/2017 CEL/PMRB</t>
  </si>
  <si>
    <t>LOACRE - LOC. E COM. DE MÁQ. E EQUIP.</t>
  </si>
  <si>
    <t>03.520.514/0001-66</t>
  </si>
  <si>
    <t>025/2017</t>
  </si>
  <si>
    <t>Prorrogar o prazo até 15 de fevereiro de 2019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</si>
  <si>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</si>
  <si>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</si>
  <si>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</si>
  <si>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</si>
  <si>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</si>
  <si>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</si>
  <si>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</si>
  <si>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</si>
  <si>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</si>
  <si>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</si>
  <si>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</si>
  <si>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</si>
  <si>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</si>
  <si>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</si>
  <si>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</si>
  <si>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</si>
  <si>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</si>
  <si>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</si>
  <si>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</si>
  <si>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</si>
  <si>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</si>
  <si>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</si>
  <si>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</si>
  <si>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</si>
  <si>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</si>
  <si>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</si>
  <si>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</si>
  <si>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</si>
  <si>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</si>
  <si>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</si>
  <si>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</si>
  <si>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</si>
  <si>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</si>
  <si>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</si>
  <si>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</si>
  <si>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</si>
  <si>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</si>
  <si>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</si>
  <si>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</si>
  <si>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</si>
  <si>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</si>
  <si>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</si>
  <si>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</si>
  <si>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</si>
  <si>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</si>
  <si>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Prestação de serviços de transporte automotivo c/ e s/ condutor</t>
  </si>
  <si>
    <t>Prorrogar o prazo até 16 de fevereiro de 2020</t>
  </si>
  <si>
    <t>Prorrogar o prazo até 17 de fevereiro de 2021</t>
  </si>
  <si>
    <t>Contratação Direta - Dispensa de Licitação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</si>
  <si>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</si>
  <si>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</si>
  <si>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</si>
  <si>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</si>
  <si>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</si>
  <si>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</si>
  <si>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</si>
  <si>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</si>
  <si>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</si>
  <si>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</si>
  <si>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</si>
  <si>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</si>
  <si>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</si>
  <si>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</si>
  <si>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DUX COMÉRCIO, REPRESENTAÇÕES, IMPORTAÇÃO E EXPORTAÇÃO LTDA</t>
  </si>
  <si>
    <t>05.502.105/0001-62</t>
  </si>
  <si>
    <t>Prorrogar o prazo até 20/11/2021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</si>
  <si>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</si>
  <si>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</si>
  <si>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</si>
  <si>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</si>
  <si>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</si>
  <si>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</si>
  <si>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</si>
  <si>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</si>
  <si>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</si>
  <si>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</si>
  <si>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</si>
  <si>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</si>
  <si>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</si>
  <si>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</si>
  <si>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</si>
  <si>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</si>
  <si>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</si>
  <si>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</si>
  <si>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</si>
  <si>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</si>
  <si>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</si>
  <si>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</si>
  <si>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</si>
  <si>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</si>
  <si>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</si>
  <si>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</si>
  <si>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</si>
  <si>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</si>
  <si>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Prorrogar o prazo até 01/10/2022</t>
  </si>
  <si>
    <t>Prorrogar o prazo até 20/11/2022</t>
  </si>
  <si>
    <t>Prorrogar o prazo até 14 de outubro de 2022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</si>
  <si>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</si>
  <si>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</si>
  <si>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</si>
  <si>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</si>
  <si>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</si>
  <si>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</si>
  <si>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SANCAR COMERCIO E SERVIÇOS EIRELI</t>
  </si>
  <si>
    <t>08.805.247/0001-97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</si>
  <si>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</si>
  <si>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</si>
  <si>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</si>
  <si>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</si>
  <si>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</si>
  <si>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</si>
  <si>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</si>
  <si>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</si>
  <si>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31 de dezembro 2020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</si>
  <si>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</si>
  <si>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</si>
  <si>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</si>
  <si>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</si>
  <si>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</si>
  <si>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</si>
  <si>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</si>
  <si>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</si>
  <si>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</si>
  <si>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</si>
  <si>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</si>
  <si>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</si>
  <si>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17 de fevereiro de 2023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</si>
  <si>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</si>
  <si>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</si>
  <si>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</si>
  <si>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</si>
  <si>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</si>
  <si>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</si>
  <si>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</si>
  <si>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</si>
  <si>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</si>
  <si>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</si>
  <si>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</si>
  <si>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</si>
  <si>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</si>
  <si>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</si>
  <si>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</si>
  <si>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</si>
  <si>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</si>
  <si>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</si>
  <si>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</si>
  <si>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</si>
  <si>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Prorrogação de prazo até 31 de dezembro de 2022</t>
  </si>
  <si>
    <t>Prorrogar o prazo até 14 de outubro de 2023</t>
  </si>
  <si>
    <t>Prorrogar o prazo até 09 de janeiro de 2023</t>
  </si>
  <si>
    <t>04.475.329/0001-60</t>
  </si>
  <si>
    <t>Pregão SRP Nº 037/2022 CPL/ PMRB</t>
  </si>
  <si>
    <t>Pregão SRP Nº 060/2021 CEL/PMRB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</si>
  <si>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</si>
  <si>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</si>
  <si>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</si>
  <si>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</si>
  <si>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</si>
  <si>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</si>
  <si>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</si>
  <si>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</si>
  <si>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</si>
  <si>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</si>
  <si>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</si>
  <si>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Executado até o exercício de 2022</t>
  </si>
  <si>
    <t xml:space="preserve">Pregão SRP  Nº 41/2021  CPL/PMRB </t>
  </si>
  <si>
    <t>Fornecimento e prestação de serviço de diversos materiais gráficos</t>
  </si>
  <si>
    <t>2068/2022</t>
  </si>
  <si>
    <t>G.S SILVEIRA - ME</t>
  </si>
  <si>
    <t>84.313.923/0001-93</t>
  </si>
  <si>
    <t>065/2023</t>
  </si>
  <si>
    <t>054/2023</t>
  </si>
  <si>
    <t>Pregão SRP Nº 104/2022 CPL/ PMRB</t>
  </si>
  <si>
    <t xml:space="preserve">Aquisição de material de consumo e gêneros alimentícios - Água mineral sem gás (garrafas de 500 ml, garrafão com carga de água - 20 Litros), gelo em bara, Gás Liquefeito de Petróleo, café, açucar e copo descartáveis 180 ml, para atender as necessidades da Superintendência Municipal de Transporte e Trânsito - RBTRANS. </t>
  </si>
  <si>
    <t>1218/2023</t>
  </si>
  <si>
    <t xml:space="preserve">R.B DA SILVA </t>
  </si>
  <si>
    <t>39.286.296/0001-94</t>
  </si>
  <si>
    <t>4.4.90.52.00</t>
  </si>
  <si>
    <t>052/2023</t>
  </si>
  <si>
    <t>1217/2023</t>
  </si>
  <si>
    <t>AUGUSTO S. DE ARAUJO EIRELI</t>
  </si>
  <si>
    <t>05.511.061/0001-37</t>
  </si>
  <si>
    <t>043/2023</t>
  </si>
  <si>
    <t>027/2023</t>
  </si>
  <si>
    <t>053/2023</t>
  </si>
  <si>
    <t>042/2023</t>
  </si>
  <si>
    <t>22.172.177/0001-08</t>
  </si>
  <si>
    <t>064/2023</t>
  </si>
  <si>
    <t>1284/2023</t>
  </si>
  <si>
    <t>02.718.891/0001-41</t>
  </si>
  <si>
    <t>059/2023</t>
  </si>
  <si>
    <t>Pregão SRP N° 002/2022 CPL/PMRB</t>
  </si>
  <si>
    <t>Aquisição de material (Material para manutenção de bens imóveis, hidráulico, elétrico, equipamentos de proteção e segurança, material básico de construção ferramentas, mobilitário e máquinas e utensílios de oficina), sob demanda, para atender as demandas da RBTRANS.</t>
  </si>
  <si>
    <t>1176/2023</t>
  </si>
  <si>
    <t>V&amp;K PALOMBO IMPORTAÇÃO E EXP. LTDA</t>
  </si>
  <si>
    <t>16.807.046/0001-57</t>
  </si>
  <si>
    <t>056/2023</t>
  </si>
  <si>
    <t>1215/2023</t>
  </si>
  <si>
    <t>A.A RODRIGUES LTDA</t>
  </si>
  <si>
    <t>44.474.199/001-65</t>
  </si>
  <si>
    <t>024/2023</t>
  </si>
  <si>
    <t>2437/2022</t>
  </si>
  <si>
    <t>ACRETEC INDUSTRIA COMERCIO DE ÁGUA E REPRESENTAÇÕES</t>
  </si>
  <si>
    <t>062/2023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</si>
  <si>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</si>
  <si>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</si>
  <si>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</si>
  <si>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</si>
  <si>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</si>
  <si>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</si>
  <si>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041/2023</t>
  </si>
  <si>
    <t>Contratação de empresa especializada na prestação de serviços especiais e continuos de tecnologia da informação, compreendendo o processamento e armazenamento de dados, trasnmissão eletrônica de arquivos</t>
  </si>
  <si>
    <t>2087/2023 (008/2022)</t>
  </si>
  <si>
    <t>SERPRO</t>
  </si>
  <si>
    <t>33.683.111/0001-07</t>
  </si>
  <si>
    <t>2088/2023 (007/2022)</t>
  </si>
  <si>
    <t>051/2023</t>
  </si>
  <si>
    <t>1216/2023</t>
  </si>
  <si>
    <t>37.169.375/0001-90</t>
  </si>
  <si>
    <t>055/2023</t>
  </si>
  <si>
    <t>1219/2023</t>
  </si>
  <si>
    <t>F.F DE MEDEIROS</t>
  </si>
  <si>
    <t>09.638.709/0001-91</t>
  </si>
  <si>
    <t>13.427</t>
  </si>
  <si>
    <t>Prorogação de prazo até 31 de dezembro de 2023</t>
  </si>
  <si>
    <t>017/2023</t>
  </si>
  <si>
    <t>Pregão SRP Nº 046/2022 CPL/ PMRB</t>
  </si>
  <si>
    <t>Contratação de empresa especializada na prestação de serviços de manutenção preventiva e instalação e desinstalação de aprelhos de ar condicionado com fornecimento de peças para atender as necessidades da RBTRANS</t>
  </si>
  <si>
    <t>1715/2022</t>
  </si>
  <si>
    <t>AMAZONAS COMERCIO SERV. E REPRESENTAÇÕES LTDA</t>
  </si>
  <si>
    <t>08.580.940/0001-09</t>
  </si>
  <si>
    <t>33.90.39.00                            33.90.30.00</t>
  </si>
  <si>
    <t>33.90.39.00           33.90.30.00</t>
  </si>
  <si>
    <t>074/2023</t>
  </si>
  <si>
    <t>Contratação de empresa para ministração de curso presencial junto com  o professor, pelo Instituto Euvlado Lofo (IEL), visando atender as necessidades da Superintendência Municipal de Transporte e Trânsito - RBTRANS</t>
  </si>
  <si>
    <t>2140/2023</t>
  </si>
  <si>
    <t>INSTITUTO EUVALDO LODI (IEL)</t>
  </si>
  <si>
    <t>02.373.341/0001-38</t>
  </si>
  <si>
    <t xml:space="preserve">33.90.39.00  </t>
  </si>
  <si>
    <t>049/2023</t>
  </si>
  <si>
    <t>Adesão ARP Nº 077/2022</t>
  </si>
  <si>
    <t>2205/2022</t>
  </si>
  <si>
    <t>COOPERTATIVA DE PROPRIETÁRIO DE VEÍCULOS DO ESTADO DO ACRE - COOPERVEL</t>
  </si>
  <si>
    <t>13.052.004/0001-65</t>
  </si>
  <si>
    <t>PODER EXECUTIVO MUNICIPAL</t>
  </si>
  <si>
    <t>PRESTAÇÃO DE CONTAS  - EXERCÍCIO 2023</t>
  </si>
  <si>
    <t>RESOLUÇÃO Nº 87, DE 28 DE NOVEMBRO DE 2013 - TRIBUNAL DE CONTAS DO ESTADO DO ACRE</t>
  </si>
  <si>
    <t>IDENTIFICAÇÃO DO ÓRGÃO/ENTIDADE/FUNDO: SUPERINTENDÊNCIA MUNICIPAL DE TRANSPORTES E TRÂNSITO - RBTRANS</t>
  </si>
  <si>
    <t>DEMONSTRATIVO DE LICITAÇÕES E CONTRATOS</t>
  </si>
  <si>
    <t>1.256/2018 (023/2018)</t>
  </si>
  <si>
    <t xml:space="preserve"> Executado no exercício  de 2023</t>
  </si>
  <si>
    <t>Valor do contrato após alteração</t>
  </si>
  <si>
    <t>254/2022</t>
  </si>
  <si>
    <t>13.354</t>
  </si>
  <si>
    <t>SECRETARIA DE ESTADO DE SAUDE - SESACRE</t>
  </si>
  <si>
    <t>Concluída em 2023</t>
  </si>
  <si>
    <t>Em andamento em 2023</t>
  </si>
  <si>
    <t>A.A. RODRIGUES</t>
  </si>
  <si>
    <t>A.S. LIMA</t>
  </si>
  <si>
    <t>ACQUALIMP</t>
  </si>
  <si>
    <t>ACRETEC</t>
  </si>
  <si>
    <t>AMAZONAS</t>
  </si>
  <si>
    <t>C.COM INFORMÁTICA</t>
  </si>
  <si>
    <t>COOPERVEL</t>
  </si>
  <si>
    <t>DUX COMERCIO</t>
  </si>
  <si>
    <t>ECS</t>
  </si>
  <si>
    <t>ER COMERCIO</t>
  </si>
  <si>
    <t>F.M. TERCEIRIZAÇÃO</t>
  </si>
  <si>
    <t>G. S. SILVEIRA</t>
  </si>
  <si>
    <t>IF LOCAÇÕES</t>
  </si>
  <si>
    <t>INSTITUTO LODI - IEL</t>
  </si>
  <si>
    <t>JR DISTRIBUIDORA</t>
  </si>
  <si>
    <t>LINK CARD</t>
  </si>
  <si>
    <t>LOACRE</t>
  </si>
  <si>
    <t>NORTEXPRESS</t>
  </si>
  <si>
    <t>R J ANDRADE</t>
  </si>
  <si>
    <t>RECHE GALDEANO</t>
  </si>
  <si>
    <t>SERMATEC</t>
  </si>
  <si>
    <t>TEC NEWS</t>
  </si>
  <si>
    <t>066/2023</t>
  </si>
  <si>
    <t>Pregão SRP Nº 091/2022  CPL/PMRB</t>
  </si>
  <si>
    <t>Aquisiçãio de materiais de consumo (cimento, areia, telhas fibrocimento ondulada, tintas, entre outros)</t>
  </si>
  <si>
    <t>1257/2023</t>
  </si>
  <si>
    <t>J R DISTRIBUIDORA LTDA</t>
  </si>
  <si>
    <t>33.412.571/001-92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</si>
  <si>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</si>
  <si>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</si>
  <si>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</si>
  <si>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</si>
  <si>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</si>
  <si>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</si>
  <si>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039/2023</t>
  </si>
  <si>
    <t>025/2023</t>
  </si>
  <si>
    <t>023/2023</t>
  </si>
  <si>
    <t>021/2023</t>
  </si>
  <si>
    <t>013/2023</t>
  </si>
  <si>
    <t>Termo de Ratificação de Inexigibilidade</t>
  </si>
  <si>
    <t>Contratação Direta  -  Inexigibilidade de licitação</t>
  </si>
  <si>
    <t>Contratação Direta - Inexigibilidade de licitação</t>
  </si>
  <si>
    <t>Artigo 25, inciso II da Lei de Licitações nº 8.666/93</t>
  </si>
  <si>
    <t>Inexigibilidade</t>
  </si>
  <si>
    <t>13.435</t>
  </si>
  <si>
    <t>21/12/2023</t>
  </si>
  <si>
    <t>009/2023</t>
  </si>
  <si>
    <t>008/2023</t>
  </si>
  <si>
    <t>011/2023</t>
  </si>
  <si>
    <t>020/2023</t>
  </si>
  <si>
    <t>030/2023</t>
  </si>
  <si>
    <t>029/2023</t>
  </si>
  <si>
    <t>019/2023</t>
  </si>
  <si>
    <t>046/2023</t>
  </si>
  <si>
    <t>022/2023</t>
  </si>
  <si>
    <t>003/2023</t>
  </si>
  <si>
    <t>006/2023</t>
  </si>
  <si>
    <t>002/2023</t>
  </si>
  <si>
    <t>005/2023</t>
  </si>
  <si>
    <t>007/2023</t>
  </si>
  <si>
    <t>004/2023</t>
  </si>
  <si>
    <t>001/2023</t>
  </si>
  <si>
    <t>Dispensa de Licitação Nº 013/2022</t>
  </si>
  <si>
    <t>Dispensa de Licitação</t>
  </si>
  <si>
    <t>Artigo 24, inciso X da Lei de Licitações nº 8.666/93</t>
  </si>
  <si>
    <t>Artigo 25, inciso II da Lei de Licitações nº 8.666/94</t>
  </si>
  <si>
    <t xml:space="preserve"> </t>
  </si>
  <si>
    <t>JANEIRO - MARÇO</t>
  </si>
  <si>
    <t xml:space="preserve">ER COMERCIO E SERVIÇOS </t>
  </si>
  <si>
    <t>AUGUSTO</t>
  </si>
  <si>
    <t>F.F. DE MEDEIROS</t>
  </si>
  <si>
    <t>MS SERVIÇOS</t>
  </si>
  <si>
    <t>PLANO CONSULTORIA</t>
  </si>
  <si>
    <t>TOTAL GERAL</t>
  </si>
  <si>
    <t>CORREIOS</t>
  </si>
  <si>
    <t>Pregão SRP Nº 141/2018 CPL - PMRB</t>
  </si>
  <si>
    <t>Serviço de mensageiro através da utilização de motocicleta</t>
  </si>
  <si>
    <t xml:space="preserve"> (055/2020)</t>
  </si>
  <si>
    <t>NORTE EXPRESS TRANSPORTES E SERVIÇOS LTDA</t>
  </si>
  <si>
    <t>3.3.90.39.00</t>
  </si>
  <si>
    <t>Prorrogar o prazo até 31 de dezembro de 2023</t>
  </si>
  <si>
    <t>Termo Adtivo de Valor</t>
  </si>
  <si>
    <t>3.3.90.39</t>
  </si>
  <si>
    <t xml:space="preserve">073/2020 </t>
  </si>
  <si>
    <t>Locação de envelopadora com manutenção preventiva</t>
  </si>
  <si>
    <t xml:space="preserve">071/2019 </t>
  </si>
  <si>
    <t>3.3.90.30.00</t>
  </si>
  <si>
    <t>106/2023</t>
  </si>
  <si>
    <t>Pregão SRP N° 091/2022  CPL/PMRB</t>
  </si>
  <si>
    <t>2408/2023</t>
  </si>
  <si>
    <t>33.412.571/0001-92</t>
  </si>
  <si>
    <t xml:space="preserve">2º Termo Adtivo </t>
  </si>
  <si>
    <t>Serviços de impressão com fornecimento de equipajmentos e de todos os insumos necessarios para realização dos serviços incluindo papeis</t>
  </si>
  <si>
    <t xml:space="preserve">054/2019 </t>
  </si>
  <si>
    <t xml:space="preserve"> Prorrogar o prazo até 02 de março de 2023</t>
  </si>
  <si>
    <t>096/2023</t>
  </si>
  <si>
    <t xml:space="preserve">Contratação Direta </t>
  </si>
  <si>
    <t>Fornecimento de refeições prontas tipo (marmitex)</t>
  </si>
  <si>
    <t>2316/2023</t>
  </si>
  <si>
    <t>A.P.C. GUIMARÃES LTDA</t>
  </si>
  <si>
    <t>32.801.588/0001-79</t>
  </si>
  <si>
    <t xml:space="preserve">    Fonte 110</t>
  </si>
  <si>
    <t>Prorrogar o prazo até 10 de janeiro de 2024</t>
  </si>
  <si>
    <t>061/2023</t>
  </si>
  <si>
    <t>Pregão Eletrônico SRP nº 41/2021</t>
  </si>
  <si>
    <t>1970/2022</t>
  </si>
  <si>
    <t>CIPRIANI &amp; CIPRIANI LTDA</t>
  </si>
  <si>
    <t>01.805.545/0001-38</t>
  </si>
  <si>
    <t>073/2023</t>
  </si>
  <si>
    <t>Dispensa de Licitação nº 001/2023</t>
  </si>
  <si>
    <t>Dispensa de Licitação nº 002/2023</t>
  </si>
  <si>
    <t>Aquisição de fitas para impressão automatica, em ambos os lados utilizados para indentificação dos permissionarios e autoritarios do serviços de passageiros.</t>
  </si>
  <si>
    <t>2264/2023</t>
  </si>
  <si>
    <t>--</t>
  </si>
  <si>
    <t xml:space="preserve">3º Termo Adtivo </t>
  </si>
  <si>
    <t>Prorrogar o prazo até 23 de junho de 2024</t>
  </si>
  <si>
    <t>114/2023</t>
  </si>
  <si>
    <t>Parecer PROJU Nº 056/2023</t>
  </si>
  <si>
    <t xml:space="preserve">    Fonte 101</t>
  </si>
  <si>
    <t>58/2023</t>
  </si>
  <si>
    <t>Pregão Eletrônico SRP nº 002/2022</t>
  </si>
  <si>
    <t>Aquisição de material para manutenção de bens imoveis em geral, e material basico de construção</t>
  </si>
  <si>
    <t>053/2022</t>
  </si>
  <si>
    <t>09.179.593/0001-70</t>
  </si>
  <si>
    <t>115/2023</t>
  </si>
  <si>
    <t xml:space="preserve">Pregão Eletrônico SRP nº 062/2022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</si>
  <si>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Aquisição de material de consumo - material de expediente.</t>
  </si>
  <si>
    <t>2227/2022</t>
  </si>
  <si>
    <t>GUILHERME DUARTE DE AMORIM</t>
  </si>
  <si>
    <t>45.175.426/0001-14</t>
  </si>
  <si>
    <t>111/2023</t>
  </si>
  <si>
    <t>Pregão Eletrônico SRP nº 088/2022</t>
  </si>
  <si>
    <t>Fornecimento de materiais para sinalização viária.</t>
  </si>
  <si>
    <t>2426/2023</t>
  </si>
  <si>
    <t>MM2 SINALIZAÇÃO E TINTAS EIRELI</t>
  </si>
  <si>
    <t>04.996.705/0001-61</t>
  </si>
  <si>
    <t xml:space="preserve"> Prorrogar o prazo até 02 de março de 2024</t>
  </si>
  <si>
    <t>107/2023</t>
  </si>
  <si>
    <t>Pregão Eletrônico SRP nº 040/2023</t>
  </si>
  <si>
    <t>Contratação de empresa para prstação de serviços de locação de veiculo com condutor.</t>
  </si>
  <si>
    <t>2409/2023</t>
  </si>
  <si>
    <t>MOURA E OLIVEIRA TRANSPORTADORA TURISTICA DE SUPERFICIE LTDA</t>
  </si>
  <si>
    <t>07.191.795/0001-01</t>
  </si>
  <si>
    <t>083/2023</t>
  </si>
  <si>
    <t>Pregão SRP Nº 105/2022 CPL/ PMRB</t>
  </si>
  <si>
    <t>Contratação de empr+F116:I122esa para ministração de curso aos profissionais dos órgãos executivos de trânsito municipais e rodoviários e aos membros indicados e nomeados pela Junta Administrativa de Recursos de Infrações (JARI), Diretoria de Trânsito (DITR) e pela Divisão de Atendimento ao Público e Processamento de Autos de Infração (DAPA), para conhecimentos que possibilitem uma visão abrangente do trabalho e a prática do julgamento dos recursos de multas, visando atender as necessidades da Superintendência Municipal de Transportes e Trânsito – RBTRANS.</t>
  </si>
  <si>
    <t>Aquisição de material de consumo (material de higiene, limpeza, copa e cozinha).</t>
  </si>
  <si>
    <t>2187/2023</t>
  </si>
  <si>
    <t>MS SERVIÇOS COMÉRCIO E REPRESENTAÇÕES LTDA</t>
  </si>
  <si>
    <t>Pregão Eletrônico SRP nº 105/2022</t>
  </si>
  <si>
    <t>Aquisição de material de consumo ( material de higiene, limpeza, copa e cozinha).</t>
  </si>
  <si>
    <t>2188/2023</t>
  </si>
  <si>
    <t>NORTE DISTRIBUIDORA DE PRODUTOS LTDA</t>
  </si>
  <si>
    <t>37.306.014/0001-48</t>
  </si>
  <si>
    <t>099/2013</t>
  </si>
  <si>
    <t>085/2023</t>
  </si>
  <si>
    <t>Ministração de curso online em tempo real junto com professor.</t>
  </si>
  <si>
    <t>2449/2023</t>
  </si>
  <si>
    <t>13.538</t>
  </si>
  <si>
    <t>13.477</t>
  </si>
  <si>
    <t>15/02/2023</t>
  </si>
  <si>
    <t>16/05/2023</t>
  </si>
  <si>
    <t>101/2023</t>
  </si>
  <si>
    <t>2332/2023</t>
  </si>
  <si>
    <t>SALE SERVICE INDUSTRIA COMERCIO E SERVIÇOS DE SINALIZAÇÃO VIÁRIA LTDA</t>
  </si>
  <si>
    <t>00.304.942/0001-63</t>
  </si>
  <si>
    <t>3.0.90.30.00</t>
  </si>
  <si>
    <t>MUNDO NOVO LTDA</t>
  </si>
  <si>
    <t>026/2023</t>
  </si>
  <si>
    <t>Pregão Eletrônico SRP nº 007/2022</t>
  </si>
  <si>
    <t>Prestação dos serviços de manutenção preventiva e corretiva de veiculos leves, utilitários e pesados, incluindo o fornecimento de perças e acessórios genuínos ou originais.</t>
  </si>
  <si>
    <t>1236/2022</t>
  </si>
  <si>
    <t>DALCAR SERVIÇOS E COM. LTDA</t>
  </si>
  <si>
    <t>19.534.034/0001-94</t>
  </si>
  <si>
    <t>Prorrogar o prazo até  07 de março de 2024</t>
  </si>
  <si>
    <t>081/2023</t>
  </si>
  <si>
    <t>2185/2023</t>
  </si>
  <si>
    <t>DISBRAS COMERCIO CONSTRUÇÕES E PROJETO LTDA</t>
  </si>
  <si>
    <t>01.279.761/0001-97</t>
  </si>
  <si>
    <t>086/2023</t>
  </si>
  <si>
    <t>2189/2023</t>
  </si>
  <si>
    <t>ECO MOURA</t>
  </si>
  <si>
    <t>28.572.074/0001-11</t>
  </si>
  <si>
    <t>Prorrogar o prazo até 13 de dezembro 2023</t>
  </si>
  <si>
    <t>13558</t>
  </si>
  <si>
    <t>Prorrogar o prazo até 01 de junho de 2024</t>
  </si>
  <si>
    <t>13.460</t>
  </si>
  <si>
    <t>Prorrogar o prazo até o dia 31 de janeiro de 2024</t>
  </si>
  <si>
    <t>Termo Aditivo de Valor 25%</t>
  </si>
  <si>
    <t>102/2023</t>
  </si>
  <si>
    <t>2333/2023</t>
  </si>
  <si>
    <t>3.0.90.39.00</t>
  </si>
  <si>
    <t xml:space="preserve">JARI </t>
  </si>
  <si>
    <t>TARIFA BANCÁRIA</t>
  </si>
  <si>
    <t>ENCARGO PATRONAL EFETIVO</t>
  </si>
  <si>
    <t>ENCARGO PATRONAL COMISSIONADO</t>
  </si>
  <si>
    <t>FOLHA DE PAGAMENTO E RESCISÃO</t>
  </si>
  <si>
    <t>TELEFONIA FIXA</t>
  </si>
  <si>
    <t>SUBSÍDIO TRANSPORTE + IDOSO + ESTUDANTE</t>
  </si>
  <si>
    <t>SERVIÇOS DE ÁGUA</t>
  </si>
  <si>
    <t>TOTAL</t>
  </si>
  <si>
    <t>JANEIRO - ABRIL</t>
  </si>
  <si>
    <t>JANEIRO - JULHO</t>
  </si>
  <si>
    <t>A.P.C. GUIMARAES</t>
  </si>
  <si>
    <t>AGENCIA AEROTUR</t>
  </si>
  <si>
    <t>AZ COMERCIO</t>
  </si>
  <si>
    <t>CIPRIANI</t>
  </si>
  <si>
    <t>DALCAR</t>
  </si>
  <si>
    <t>DETRAN</t>
  </si>
  <si>
    <t>DIÁRIAS</t>
  </si>
  <si>
    <t>DISBRAS</t>
  </si>
  <si>
    <t>G.R. DA ROSA</t>
  </si>
  <si>
    <t>INSTITUTO FENACON</t>
  </si>
  <si>
    <t>RESTITUIÇÃO</t>
  </si>
  <si>
    <t>MM2 SINALIZAÇÃO</t>
  </si>
  <si>
    <t>MOURA E OLIVEIRA</t>
  </si>
  <si>
    <t>NORTE DISTRIBUIDORA</t>
  </si>
  <si>
    <t>PODER JUDICIÁRIO</t>
  </si>
  <si>
    <t>SALE SERVIVE</t>
  </si>
  <si>
    <t>SANCAR</t>
  </si>
  <si>
    <t>V &amp; K PALOMBO</t>
  </si>
  <si>
    <t>TRIBUNAL DE JUSTIÇA DE GOIÁS</t>
  </si>
  <si>
    <t>TRIBUNAL REGIONAL DO TRABALHO 14ª REG.</t>
  </si>
  <si>
    <t>Pregão Eletrônico SRP nº 357/2022</t>
  </si>
  <si>
    <t>Prestação de serviços de agenciamento de viagens</t>
  </si>
  <si>
    <t>104/2023</t>
  </si>
  <si>
    <t>Pregão Eletrônico SRP nº 162/2022</t>
  </si>
  <si>
    <t>Prestação de serviços de manutenção predial preventiva e corretiva</t>
  </si>
  <si>
    <t>2402/2023</t>
  </si>
  <si>
    <t>A. Z. COMERCIO SERV. REP. IMP. EXP. LTDA</t>
  </si>
  <si>
    <t>AGÊNCIA AEROTUR LTDA</t>
  </si>
  <si>
    <t>08.078.762/0001-12</t>
  </si>
  <si>
    <t>28/2022</t>
  </si>
  <si>
    <t>13.367</t>
  </si>
  <si>
    <t>2299/2023</t>
  </si>
  <si>
    <t>08.030.124/0001-21</t>
  </si>
  <si>
    <t>13514/13.515 REP.</t>
  </si>
  <si>
    <t>014/2022</t>
  </si>
  <si>
    <t>SEFAZ</t>
  </si>
  <si>
    <t>13.384</t>
  </si>
  <si>
    <t>168/2023</t>
  </si>
  <si>
    <t>068/2023</t>
  </si>
  <si>
    <t>Dispensa de Licitação nº 005/2023</t>
  </si>
  <si>
    <t>Aquisição de 01 (um) certificado digital, tipo A1 e-CNPJ</t>
  </si>
  <si>
    <t>2179/2023</t>
  </si>
  <si>
    <t>11.825.802/0001-57</t>
  </si>
  <si>
    <t>JANEIRO - AGOSTO</t>
  </si>
  <si>
    <t>108/2023</t>
  </si>
  <si>
    <t>Dispensa de Licitação nº 008/2023</t>
  </si>
  <si>
    <t>Fornecimento de Bandeiras Oficiais.</t>
  </si>
  <si>
    <t>2614/2023</t>
  </si>
  <si>
    <t>N F GRANDE &amp; CIA LTDA</t>
  </si>
  <si>
    <t>79.034.153/0001-00</t>
  </si>
  <si>
    <t>138/2023</t>
  </si>
  <si>
    <t>OPEN SOLUÇÕES TRIBUTARIAS LTDA</t>
  </si>
  <si>
    <t>09.094.300/0001-51</t>
  </si>
  <si>
    <t>Contratação para a ministração de curso online.</t>
  </si>
  <si>
    <t>2450/2023</t>
  </si>
  <si>
    <t>-A151</t>
  </si>
  <si>
    <t>N F GRANDE E CIA LTDA</t>
  </si>
  <si>
    <t>OPEN TREINAMENTOS EMP</t>
  </si>
  <si>
    <t>R B DA SILVA</t>
  </si>
  <si>
    <t>ENERGISA ACRE</t>
  </si>
  <si>
    <t>RICHARDS  S MIRANDA</t>
  </si>
  <si>
    <t>UGLEYNO DE FREITAS VASCONCELOS</t>
  </si>
  <si>
    <t>RENATO ROQUE TAVARES</t>
  </si>
  <si>
    <t>JANEIRO - SETEMBRO</t>
  </si>
  <si>
    <t>100/20230</t>
  </si>
  <si>
    <t>Pregão SRP N° 008/2023 CPL/PMRB</t>
  </si>
  <si>
    <t>Aquisição de material - SINAPI (Material para manutenção elétrica, equipamentos de proteção e segurança, material básico de construção, ferramentas mobiliário, máquinas etc.).</t>
  </si>
  <si>
    <t>2320/2023</t>
  </si>
  <si>
    <t>113/2023</t>
  </si>
  <si>
    <t>Pregão Eletrônico SRP nº 062/2022</t>
  </si>
  <si>
    <t>Aquisição de materiais de consumo - Material de expediente.</t>
  </si>
  <si>
    <t>2440/2023</t>
  </si>
  <si>
    <t>RICHARD DE SOUZA MIRANDA</t>
  </si>
  <si>
    <t>07.650.136/0001-96</t>
  </si>
  <si>
    <t>4°Termo Aditivo</t>
  </si>
  <si>
    <t>Prorrogar o prazo até 01/10/2024</t>
  </si>
  <si>
    <t>MICROTECNICA INFORMATICA</t>
  </si>
  <si>
    <t>WIRLEIDE F. DOS SANTOS</t>
  </si>
  <si>
    <t>BEZERRA MARQUES ADVOGADOS ASSOCIADOS</t>
  </si>
  <si>
    <t>MINISTERIO DA FAZENDA</t>
  </si>
  <si>
    <t>121/2023</t>
  </si>
  <si>
    <t>Pregão Eletrônico SRP nº 086/2022</t>
  </si>
  <si>
    <t>Empresa especializada em fornecimento de aparelhos celular (smartphone), bem como, acessorios e serviços de internet móvel via chip.</t>
  </si>
  <si>
    <t>2643/2023</t>
  </si>
  <si>
    <t>MICROTÉCNICA INFORMATICA LTDA</t>
  </si>
  <si>
    <t>01.590.728/0009-30</t>
  </si>
  <si>
    <t>JANEIRO - OUTUBRO</t>
  </si>
  <si>
    <t>Nome do responsável pela elaboração: Rosineuda Silva de Freitas da Cunha</t>
  </si>
  <si>
    <t>Nome do titular do Órgão/Entidade/Fundo (no exercício do cargo): Francisco José Benício Dias</t>
  </si>
  <si>
    <t>Data da emissão: 04/11/2023</t>
  </si>
  <si>
    <t>REALIZADO ATÉ O MÊS (ACUMULADO): JANEIRO A OUTUBRO/2023</t>
  </si>
  <si>
    <t>MANUAL DE REFERÊNCIA - 9º 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</si>
</sst>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 applyAlignment="1">
      <alignment horizontal="right"/>
    </xf>
    <xf numFmtId="43" fontId="0" fillId="0" borderId="0" xfId="1" applyFont="1"/>
    <xf numFmtId="43" fontId="3" fillId="0" borderId="1" xfId="1" applyFont="1" applyBorder="1" applyAlignment="1">
      <alignment horizontal="right"/>
    </xf>
    <xf numFmtId="43" fontId="0" fillId="0" borderId="18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0" fontId="0" fillId="0" borderId="24" xfId="0" applyBorder="1" applyAlignment="1">
      <alignment horizontal="center"/>
    </xf>
    <xf numFmtId="43" fontId="0" fillId="0" borderId="21" xfId="1" applyFont="1" applyBorder="1" applyAlignment="1">
      <alignment horizontal="right"/>
    </xf>
    <xf numFmtId="0" fontId="0" fillId="0" borderId="25" xfId="0" applyBorder="1" applyAlignment="1">
      <alignment horizontal="center"/>
    </xf>
    <xf numFmtId="43" fontId="3" fillId="0" borderId="27" xfId="1" applyFont="1" applyBorder="1" applyAlignment="1">
      <alignment horizontal="right"/>
    </xf>
    <xf numFmtId="43" fontId="0" fillId="0" borderId="21" xfId="1" applyFont="1" applyBorder="1"/>
    <xf numFmtId="0" fontId="0" fillId="0" borderId="25" xfId="0" applyBorder="1"/>
    <xf numFmtId="43" fontId="0" fillId="0" borderId="0" xfId="1" applyFont="1" applyBorder="1" applyAlignment="1">
      <alignment horizontal="right"/>
    </xf>
    <xf numFmtId="43" fontId="0" fillId="0" borderId="0" xfId="1" applyFont="1" applyBorder="1"/>
    <xf numFmtId="43" fontId="3" fillId="0" borderId="29" xfId="1" applyFont="1" applyBorder="1" applyAlignment="1">
      <alignment horizontal="right"/>
    </xf>
    <xf numFmtId="43" fontId="3" fillId="0" borderId="14" xfId="1" applyFont="1" applyBorder="1" applyAlignment="1">
      <alignment horizontal="center"/>
    </xf>
    <xf numFmtId="43" fontId="0" fillId="0" borderId="18" xfId="1" applyFont="1" applyBorder="1"/>
    <xf numFmtId="43" fontId="3" fillId="0" borderId="18" xfId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/>
    <xf numFmtId="43" fontId="3" fillId="0" borderId="0" xfId="1" applyFont="1" applyBorder="1" applyAlignment="1">
      <alignment horizontal="right"/>
    </xf>
    <xf numFmtId="43" fontId="0" fillId="0" borderId="10" xfId="1" applyFont="1" applyBorder="1"/>
    <xf numFmtId="43" fontId="3" fillId="0" borderId="18" xfId="1" applyFont="1" applyBorder="1"/>
    <xf numFmtId="43" fontId="3" fillId="0" borderId="5" xfId="1" applyFont="1" applyBorder="1"/>
    <xf numFmtId="43" fontId="3" fillId="0" borderId="9" xfId="1" applyFont="1" applyBorder="1" applyAlignment="1">
      <alignment horizontal="right"/>
    </xf>
    <xf numFmtId="0" fontId="0" fillId="0" borderId="16" xfId="0" applyBorder="1" applyAlignment="1">
      <alignment horizontal="center"/>
    </xf>
    <xf numFmtId="43" fontId="0" fillId="0" borderId="22" xfId="1" applyFont="1" applyBorder="1" applyAlignment="1">
      <alignment horizontal="right"/>
    </xf>
    <xf numFmtId="0" fontId="0" fillId="0" borderId="33" xfId="0" applyBorder="1" applyAlignment="1">
      <alignment horizontal="center"/>
    </xf>
    <xf numFmtId="43" fontId="3" fillId="0" borderId="34" xfId="1" applyFont="1" applyBorder="1" applyAlignment="1">
      <alignment horizontal="right"/>
    </xf>
    <xf numFmtId="43" fontId="0" fillId="0" borderId="22" xfId="1" applyFont="1" applyBorder="1"/>
    <xf numFmtId="0" fontId="3" fillId="0" borderId="16" xfId="0" applyFont="1" applyBorder="1" applyAlignment="1">
      <alignment horizontal="center"/>
    </xf>
    <xf numFmtId="43" fontId="3" fillId="0" borderId="22" xfId="1" applyFont="1" applyBorder="1"/>
    <xf numFmtId="0" fontId="3" fillId="0" borderId="28" xfId="0" applyFont="1" applyBorder="1" applyAlignment="1">
      <alignment horizontal="center"/>
    </xf>
    <xf numFmtId="43" fontId="3" fillId="0" borderId="31" xfId="1" applyFont="1" applyBorder="1" applyAlignment="1">
      <alignment horizontal="right"/>
    </xf>
    <xf numFmtId="43" fontId="3" fillId="0" borderId="23" xfId="1" applyFont="1" applyBorder="1"/>
    <xf numFmtId="43" fontId="0" fillId="0" borderId="16" xfId="0" applyNumberFormat="1" applyBorder="1" applyAlignment="1">
      <alignment horizontal="center"/>
    </xf>
    <xf numFmtId="43" fontId="0" fillId="0" borderId="3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0" xfId="0" applyNumberFormat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 wrapText="1"/>
    </xf>
    <xf numFmtId="44" fontId="6" fillId="0" borderId="4" xfId="2" applyFont="1" applyFill="1" applyBorder="1" applyAlignment="1">
      <alignment horizontal="center" vertical="center" wrapText="1"/>
    </xf>
    <xf numFmtId="44" fontId="6" fillId="0" borderId="5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44" fontId="6" fillId="0" borderId="10" xfId="2" applyFont="1" applyFill="1" applyBorder="1" applyAlignment="1">
      <alignment horizontal="center" vertical="center"/>
    </xf>
    <xf numFmtId="44" fontId="6" fillId="0" borderId="11" xfId="2" applyFont="1" applyFill="1" applyBorder="1" applyAlignment="1">
      <alignment horizontal="center" vertical="center"/>
    </xf>
    <xf numFmtId="44" fontId="6" fillId="0" borderId="0" xfId="2" applyFont="1" applyFill="1" applyAlignment="1">
      <alignment horizontal="center" vertical="center"/>
    </xf>
    <xf numFmtId="44" fontId="7" fillId="0" borderId="0" xfId="2" applyFont="1" applyFill="1" applyAlignment="1">
      <alignment vertical="center"/>
    </xf>
    <xf numFmtId="44" fontId="7" fillId="0" borderId="5" xfId="2" applyFont="1" applyFill="1" applyBorder="1" applyAlignment="1">
      <alignment horizontal="center" vertical="center" wrapText="1"/>
    </xf>
    <xf numFmtId="44" fontId="7" fillId="0" borderId="5" xfId="2" applyFont="1" applyFill="1" applyBorder="1" applyAlignment="1">
      <alignment vertical="center" wrapText="1"/>
    </xf>
    <xf numFmtId="44" fontId="7" fillId="0" borderId="5" xfId="2" applyFont="1" applyFill="1" applyBorder="1" applyAlignment="1">
      <alignment horizontal="right" vertical="center" wrapText="1"/>
    </xf>
    <xf numFmtId="44" fontId="7" fillId="0" borderId="5" xfId="2" applyFont="1" applyFill="1" applyBorder="1" applyAlignment="1">
      <alignment horizontal="right" vertical="center"/>
    </xf>
    <xf numFmtId="44" fontId="6" fillId="0" borderId="5" xfId="2" applyFont="1" applyFill="1" applyBorder="1" applyAlignment="1">
      <alignment horizontal="righ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right" vertical="center" wrapText="1"/>
    </xf>
    <xf numFmtId="44" fontId="7" fillId="0" borderId="1" xfId="2" applyFont="1" applyFill="1" applyBorder="1" applyAlignment="1">
      <alignment horizontal="right" vertical="center"/>
    </xf>
    <xf numFmtId="44" fontId="6" fillId="0" borderId="1" xfId="2" applyFont="1" applyFill="1" applyBorder="1" applyAlignment="1">
      <alignment horizontal="right" vertical="center" wrapText="1"/>
    </xf>
    <xf numFmtId="44" fontId="6" fillId="0" borderId="1" xfId="2" applyFont="1" applyFill="1" applyBorder="1" applyAlignment="1">
      <alignment horizontal="right" vertical="center"/>
    </xf>
    <xf numFmtId="44" fontId="7" fillId="0" borderId="1" xfId="2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vertical="center"/>
    </xf>
    <xf numFmtId="44" fontId="7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right" vertical="center"/>
    </xf>
    <xf numFmtId="44" fontId="7" fillId="0" borderId="10" xfId="2" applyFont="1" applyFill="1" applyBorder="1" applyAlignment="1">
      <alignment horizontal="center" vertical="center"/>
    </xf>
    <xf numFmtId="44" fontId="7" fillId="0" borderId="10" xfId="2" applyFont="1" applyFill="1" applyBorder="1" applyAlignment="1">
      <alignment horizontal="right" vertical="center"/>
    </xf>
    <xf numFmtId="44" fontId="6" fillId="0" borderId="10" xfId="2" applyFont="1" applyFill="1" applyBorder="1" applyAlignment="1">
      <alignment horizontal="right" vertical="center"/>
    </xf>
    <xf numFmtId="44" fontId="7" fillId="0" borderId="0" xfId="2" applyFont="1" applyFill="1" applyAlignment="1">
      <alignment horizontal="center" vertical="center"/>
    </xf>
    <xf numFmtId="44" fontId="7" fillId="0" borderId="0" xfId="2" applyFont="1" applyFill="1" applyAlignment="1">
      <alignment horizontal="right" vertical="center"/>
    </xf>
    <xf numFmtId="44" fontId="6" fillId="0" borderId="0" xfId="2" applyFont="1" applyFill="1" applyAlignment="1">
      <alignment horizontal="right" vertical="center"/>
    </xf>
    <xf numFmtId="44" fontId="7" fillId="0" borderId="16" xfId="2" applyFont="1" applyFill="1" applyBorder="1" applyAlignment="1">
      <alignment vertical="center"/>
    </xf>
    <xf numFmtId="44" fontId="6" fillId="0" borderId="17" xfId="2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4" fontId="5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14</xdr:row>
      <xdr:rowOff>0</xdr:rowOff>
    </xdr:from>
    <xdr:to>
      <xdr:col>8</xdr:col>
      <xdr:colOff>981075</xdr:colOff>
      <xdr:row>15</xdr:row>
      <xdr:rowOff>11205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71438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24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24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19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27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27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27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27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14819</xdr:colOff>
      <xdr:row>0</xdr:row>
      <xdr:rowOff>0</xdr:rowOff>
    </xdr:from>
    <xdr:to>
      <xdr:col>1</xdr:col>
      <xdr:colOff>511968</xdr:colOff>
      <xdr:row>3</xdr:row>
      <xdr:rowOff>157164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57" y="0"/>
          <a:ext cx="497149" cy="657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24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24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524"/>
  <sheetViews>
    <sheetView tabSelected="1" topLeftCell="A4" zoomScale="80" zoomScaleNormal="80" workbookViewId="0">
      <selection activeCell="C9" sqref="C9"/>
    </sheetView>
  </sheetViews>
  <sheetFormatPr defaultColWidth="9.140625" defaultRowHeight="12.75" x14ac:dyDescent="0.25"/>
  <cols>
    <col min="1" max="1" width="6.28515625" style="63" customWidth="1"/>
    <col min="2" max="2" width="13.5703125" style="47" bestFit="1" customWidth="1"/>
    <col min="3" max="3" width="22.42578125" style="47" customWidth="1"/>
    <col min="4" max="4" width="30.85546875" style="99" customWidth="1"/>
    <col min="5" max="5" width="15.7109375" style="47" customWidth="1"/>
    <col min="6" max="6" width="56" style="48" customWidth="1"/>
    <col min="7" max="7" width="15.5703125" style="47" customWidth="1"/>
    <col min="8" max="8" width="14.7109375" style="47" customWidth="1"/>
    <col min="9" max="9" width="46.42578125" style="48" customWidth="1"/>
    <col min="10" max="10" width="19.85546875" style="47" customWidth="1"/>
    <col min="11" max="11" width="12.42578125" style="47" bestFit="1" customWidth="1"/>
    <col min="12" max="12" width="20" style="156" bestFit="1" customWidth="1"/>
    <col min="13" max="13" width="18.5703125" style="47" bestFit="1" customWidth="1"/>
    <col min="14" max="15" width="12.42578125" style="47" bestFit="1" customWidth="1"/>
    <col min="16" max="16" width="32.42578125" style="47" bestFit="1" customWidth="1"/>
    <col min="17" max="17" width="13" style="47" bestFit="1" customWidth="1"/>
    <col min="18" max="18" width="15.7109375" style="47" bestFit="1" customWidth="1"/>
    <col min="19" max="19" width="15.85546875" style="47" bestFit="1" customWidth="1"/>
    <col min="20" max="20" width="29.7109375" style="47" bestFit="1" customWidth="1"/>
    <col min="21" max="21" width="5.5703125" style="47" bestFit="1" customWidth="1"/>
    <col min="22" max="22" width="16.42578125" style="47" bestFit="1" customWidth="1"/>
    <col min="23" max="23" width="12.42578125" style="47" bestFit="1" customWidth="1"/>
    <col min="24" max="24" width="17.85546875" style="63" bestFit="1" customWidth="1"/>
    <col min="25" max="25" width="49.5703125" style="47" bestFit="1" customWidth="1"/>
    <col min="26" max="26" width="12.42578125" style="63" bestFit="1" customWidth="1"/>
    <col min="27" max="27" width="12.42578125" style="47" bestFit="1" customWidth="1"/>
    <col min="28" max="28" width="14.42578125" style="63" bestFit="1" customWidth="1"/>
    <col min="29" max="29" width="11.28515625" style="63" bestFit="1" customWidth="1"/>
    <col min="30" max="30" width="16.7109375" style="175" bestFit="1" customWidth="1"/>
    <col min="31" max="31" width="11.28515625" style="175" bestFit="1" customWidth="1"/>
    <col min="32" max="32" width="19.85546875" style="63" bestFit="1" customWidth="1"/>
    <col min="33" max="33" width="9.5703125" style="63" bestFit="1" customWidth="1"/>
    <col min="34" max="34" width="13.42578125" style="175" bestFit="1" customWidth="1"/>
    <col min="35" max="35" width="24.28515625" style="178" customWidth="1"/>
    <col min="36" max="36" width="20.7109375" style="176" bestFit="1" customWidth="1"/>
    <col min="37" max="37" width="21.42578125" style="177" customWidth="1"/>
    <col min="38" max="38" width="21.42578125" style="179" customWidth="1"/>
    <col min="39" max="39" width="11.5703125" style="63" customWidth="1"/>
    <col min="40" max="40" width="13" style="100" customWidth="1"/>
    <col min="41" max="41" width="35.7109375" style="63" customWidth="1"/>
    <col min="42" max="42" width="13.140625" style="100" customWidth="1"/>
    <col min="43" max="43" width="24.42578125" style="63" bestFit="1" customWidth="1"/>
    <col min="44" max="44" width="38" style="63" customWidth="1"/>
    <col min="45" max="45" width="13.85546875" style="63" customWidth="1"/>
    <col min="46" max="46" width="11.28515625" style="63" bestFit="1" customWidth="1"/>
    <col min="47" max="47" width="13.28515625" style="63" customWidth="1"/>
    <col min="48" max="48" width="11.28515625" style="63" bestFit="1" customWidth="1"/>
    <col min="49" max="49" width="4.85546875" style="47" bestFit="1" customWidth="1"/>
    <col min="50" max="50" width="17.28515625" style="47" bestFit="1" customWidth="1"/>
    <col min="51" max="51" width="5.85546875" style="47" bestFit="1" customWidth="1"/>
    <col min="52" max="52" width="8.140625" style="47" bestFit="1" customWidth="1"/>
    <col min="53" max="53" width="4.28515625" style="47" bestFit="1" customWidth="1"/>
    <col min="54" max="54" width="4.42578125" style="47" bestFit="1" customWidth="1"/>
    <col min="55" max="55" width="11.28515625" style="47" bestFit="1" customWidth="1"/>
    <col min="56" max="56" width="17.28515625" style="47" bestFit="1" customWidth="1"/>
    <col min="57" max="57" width="21.5703125" style="47" bestFit="1" customWidth="1"/>
    <col min="58" max="58" width="5.85546875" style="47" bestFit="1" customWidth="1"/>
    <col min="59" max="59" width="8" style="47" bestFit="1" customWidth="1"/>
    <col min="60" max="60" width="7.28515625" style="47" bestFit="1" customWidth="1"/>
    <col min="61" max="61" width="9" style="47" customWidth="1"/>
    <col min="62" max="16384" width="9.140625" style="47"/>
  </cols>
  <sheetData>
    <row r="1" spans="1:60" s="180" customFormat="1" ht="15" x14ac:dyDescent="0.25">
      <c r="L1" s="181"/>
      <c r="AD1" s="181"/>
      <c r="AE1" s="181"/>
      <c r="AH1" s="181"/>
      <c r="AI1" s="181"/>
      <c r="AJ1" s="181"/>
      <c r="AK1" s="181"/>
      <c r="AL1" s="181"/>
    </row>
    <row r="2" spans="1:60" s="180" customFormat="1" ht="15" x14ac:dyDescent="0.25">
      <c r="L2" s="181"/>
      <c r="AD2" s="181"/>
      <c r="AE2" s="181"/>
      <c r="AH2" s="181"/>
      <c r="AI2" s="181"/>
      <c r="AJ2" s="181"/>
      <c r="AK2" s="181"/>
      <c r="AL2" s="181"/>
    </row>
    <row r="3" spans="1:60" s="180" customFormat="1" ht="15" x14ac:dyDescent="0.25">
      <c r="L3" s="181"/>
      <c r="AD3" s="181"/>
      <c r="AE3" s="181"/>
      <c r="AH3" s="181"/>
      <c r="AI3" s="181"/>
      <c r="AJ3" s="181"/>
      <c r="AK3" s="181"/>
      <c r="AL3" s="181"/>
    </row>
    <row r="4" spans="1:60" s="180" customFormat="1" ht="15" x14ac:dyDescent="0.25">
      <c r="L4" s="181"/>
      <c r="AD4" s="181"/>
      <c r="AE4" s="181"/>
      <c r="AH4" s="181"/>
      <c r="AI4" s="181"/>
      <c r="AJ4" s="181"/>
      <c r="AK4" s="181"/>
      <c r="AL4" s="181"/>
    </row>
    <row r="5" spans="1:60" s="180" customFormat="1" ht="15" x14ac:dyDescent="0.25">
      <c r="A5" s="113" t="s">
        <v>392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8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82"/>
      <c r="AE5" s="182"/>
      <c r="AF5" s="113"/>
      <c r="AG5" s="113"/>
      <c r="AH5" s="182"/>
      <c r="AI5" s="181"/>
      <c r="AJ5" s="181"/>
      <c r="AK5" s="181"/>
      <c r="AL5" s="181"/>
    </row>
    <row r="6" spans="1:60" s="180" customFormat="1" ht="15" x14ac:dyDescent="0.25">
      <c r="L6" s="181"/>
      <c r="AD6" s="181"/>
      <c r="AE6" s="181"/>
      <c r="AH6" s="181"/>
      <c r="AI6" s="181"/>
      <c r="AJ6" s="181"/>
      <c r="AK6" s="181"/>
      <c r="AL6" s="181"/>
    </row>
    <row r="7" spans="1:60" s="180" customFormat="1" ht="15" x14ac:dyDescent="0.25">
      <c r="A7" s="113" t="s">
        <v>393</v>
      </c>
      <c r="L7" s="181"/>
      <c r="AD7" s="181"/>
      <c r="AE7" s="181"/>
      <c r="AH7" s="181"/>
      <c r="AI7" s="181"/>
      <c r="AJ7" s="181"/>
      <c r="AK7" s="181"/>
      <c r="AL7" s="181"/>
    </row>
    <row r="8" spans="1:60" s="180" customFormat="1" ht="15" x14ac:dyDescent="0.25">
      <c r="A8" s="180" t="s">
        <v>394</v>
      </c>
      <c r="L8" s="181"/>
      <c r="AD8" s="181"/>
      <c r="AE8" s="181"/>
      <c r="AH8" s="181"/>
      <c r="AI8" s="181"/>
      <c r="AJ8" s="181"/>
      <c r="AK8" s="181"/>
      <c r="AL8" s="181"/>
    </row>
    <row r="9" spans="1:60" s="180" customFormat="1" ht="15" x14ac:dyDescent="0.25">
      <c r="A9" s="180" t="s">
        <v>699</v>
      </c>
      <c r="L9" s="181"/>
      <c r="AD9" s="181"/>
      <c r="AE9" s="181"/>
      <c r="AH9" s="181"/>
      <c r="AI9" s="181"/>
      <c r="AJ9" s="181"/>
      <c r="AK9" s="181"/>
      <c r="AL9" s="181"/>
    </row>
    <row r="10" spans="1:60" s="180" customFormat="1" ht="15" x14ac:dyDescent="0.25">
      <c r="L10" s="181"/>
      <c r="AD10" s="181"/>
      <c r="AE10" s="181"/>
      <c r="AH10" s="181"/>
      <c r="AI10" s="181"/>
      <c r="AJ10" s="181"/>
      <c r="AK10" s="181"/>
      <c r="AL10" s="181"/>
    </row>
    <row r="11" spans="1:60" s="180" customFormat="1" ht="15" x14ac:dyDescent="0.25">
      <c r="A11" s="113" t="s">
        <v>395</v>
      </c>
      <c r="L11" s="181"/>
      <c r="AD11" s="181"/>
      <c r="AE11" s="181"/>
      <c r="AH11" s="181"/>
      <c r="AI11" s="181"/>
      <c r="AJ11" s="181"/>
      <c r="AK11" s="181"/>
      <c r="AL11" s="181"/>
    </row>
    <row r="12" spans="1:60" s="180" customFormat="1" ht="15" x14ac:dyDescent="0.25">
      <c r="A12" s="113" t="s">
        <v>698</v>
      </c>
      <c r="L12" s="181"/>
      <c r="AD12" s="181"/>
      <c r="AE12" s="181"/>
      <c r="AH12" s="181"/>
      <c r="AI12" s="181"/>
      <c r="AJ12" s="181"/>
      <c r="AK12" s="181"/>
      <c r="AL12" s="181"/>
    </row>
    <row r="13" spans="1:60" s="180" customFormat="1" ht="15" x14ac:dyDescent="0.25">
      <c r="L13" s="181"/>
      <c r="AD13" s="181"/>
      <c r="AE13" s="181"/>
      <c r="AH13" s="181"/>
      <c r="AI13" s="181"/>
      <c r="AJ13" s="181"/>
      <c r="AK13" s="181"/>
      <c r="AL13" s="181"/>
    </row>
    <row r="14" spans="1:60" s="185" customFormat="1" ht="15.75" thickBot="1" x14ac:dyDescent="0.3">
      <c r="A14" s="183" t="s">
        <v>396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/>
      <c r="AI14" s="184"/>
      <c r="AJ14" s="184"/>
      <c r="AK14" s="184"/>
      <c r="AL14" s="184"/>
    </row>
    <row r="15" spans="1:60" x14ac:dyDescent="0.25">
      <c r="A15" s="49" t="s">
        <v>294</v>
      </c>
      <c r="B15" s="50" t="s">
        <v>21</v>
      </c>
      <c r="C15" s="50"/>
      <c r="D15" s="50"/>
      <c r="E15" s="50"/>
      <c r="F15" s="50"/>
      <c r="G15" s="50"/>
      <c r="H15" s="50" t="s">
        <v>73</v>
      </c>
      <c r="I15" s="141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 t="s">
        <v>77</v>
      </c>
      <c r="AN15" s="50"/>
      <c r="AO15" s="50"/>
      <c r="AP15" s="50"/>
      <c r="AQ15" s="50" t="s">
        <v>97</v>
      </c>
      <c r="AR15" s="50"/>
      <c r="AS15" s="50"/>
      <c r="AT15" s="50"/>
      <c r="AU15" s="50"/>
      <c r="AV15" s="50"/>
      <c r="AW15" s="50" t="s">
        <v>74</v>
      </c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</row>
    <row r="16" spans="1:60" x14ac:dyDescent="0.25">
      <c r="A16" s="52"/>
      <c r="B16" s="53"/>
      <c r="C16" s="53"/>
      <c r="D16" s="54"/>
      <c r="E16" s="53"/>
      <c r="F16" s="124"/>
      <c r="G16" s="53"/>
      <c r="H16" s="55" t="s">
        <v>48</v>
      </c>
      <c r="I16" s="13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4"/>
      <c r="V16" s="55" t="s">
        <v>112</v>
      </c>
      <c r="W16" s="55"/>
      <c r="X16" s="55"/>
      <c r="Y16" s="55"/>
      <c r="Z16" s="55"/>
      <c r="AA16" s="55"/>
      <c r="AB16" s="55"/>
      <c r="AC16" s="55"/>
      <c r="AD16" s="55"/>
      <c r="AE16" s="55"/>
      <c r="AF16" s="55" t="s">
        <v>117</v>
      </c>
      <c r="AG16" s="55"/>
      <c r="AH16" s="55"/>
      <c r="AI16" s="151" t="s">
        <v>49</v>
      </c>
      <c r="AJ16" s="151"/>
      <c r="AK16" s="151"/>
      <c r="AL16" s="151"/>
      <c r="AM16" s="55" t="s">
        <v>79</v>
      </c>
      <c r="AN16" s="56" t="s">
        <v>80</v>
      </c>
      <c r="AO16" s="55" t="s">
        <v>78</v>
      </c>
      <c r="AP16" s="56" t="s">
        <v>81</v>
      </c>
      <c r="AQ16" s="55" t="s">
        <v>86</v>
      </c>
      <c r="AR16" s="55" t="s">
        <v>87</v>
      </c>
      <c r="AS16" s="55" t="s">
        <v>88</v>
      </c>
      <c r="AT16" s="55" t="s">
        <v>90</v>
      </c>
      <c r="AU16" s="55" t="s">
        <v>89</v>
      </c>
      <c r="AV16" s="55" t="s">
        <v>90</v>
      </c>
      <c r="AW16" s="55" t="s">
        <v>1</v>
      </c>
      <c r="AX16" s="55" t="s">
        <v>54</v>
      </c>
      <c r="AY16" s="57" t="s">
        <v>58</v>
      </c>
      <c r="AZ16" s="57"/>
      <c r="BA16" s="57"/>
      <c r="BB16" s="57" t="s">
        <v>61</v>
      </c>
      <c r="BC16" s="57"/>
      <c r="BD16" s="55" t="s">
        <v>403</v>
      </c>
      <c r="BE16" s="55" t="s">
        <v>404</v>
      </c>
      <c r="BF16" s="57" t="s">
        <v>64</v>
      </c>
      <c r="BG16" s="57"/>
      <c r="BH16" s="58"/>
    </row>
    <row r="17" spans="1:577" x14ac:dyDescent="0.25">
      <c r="A17" s="52"/>
      <c r="B17" s="54"/>
      <c r="C17" s="54"/>
      <c r="D17" s="54"/>
      <c r="E17" s="54"/>
      <c r="F17" s="124"/>
      <c r="G17" s="54"/>
      <c r="H17" s="54"/>
      <c r="I17" s="124"/>
      <c r="J17" s="54"/>
      <c r="K17" s="54"/>
      <c r="L17" s="148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5"/>
      <c r="X17" s="55"/>
      <c r="Y17" s="55"/>
      <c r="Z17" s="55" t="s">
        <v>113</v>
      </c>
      <c r="AA17" s="55"/>
      <c r="AB17" s="55" t="s">
        <v>114</v>
      </c>
      <c r="AC17" s="55"/>
      <c r="AD17" s="55"/>
      <c r="AE17" s="55"/>
      <c r="AF17" s="55" t="s">
        <v>118</v>
      </c>
      <c r="AG17" s="55"/>
      <c r="AH17" s="55"/>
      <c r="AI17" s="151"/>
      <c r="AJ17" s="151"/>
      <c r="AK17" s="151"/>
      <c r="AL17" s="151"/>
      <c r="AM17" s="55"/>
      <c r="AN17" s="56"/>
      <c r="AO17" s="55"/>
      <c r="AP17" s="56"/>
      <c r="AQ17" s="55"/>
      <c r="AR17" s="55"/>
      <c r="AS17" s="55"/>
      <c r="AT17" s="55"/>
      <c r="AU17" s="55"/>
      <c r="AV17" s="55"/>
      <c r="AW17" s="55"/>
      <c r="AX17" s="55"/>
      <c r="AY17" s="59"/>
      <c r="AZ17" s="59"/>
      <c r="BA17" s="59"/>
      <c r="BB17" s="59"/>
      <c r="BC17" s="59"/>
      <c r="BD17" s="55"/>
      <c r="BE17" s="55"/>
      <c r="BF17" s="59"/>
      <c r="BG17" s="59"/>
      <c r="BH17" s="60"/>
    </row>
    <row r="18" spans="1:577" ht="38.25" x14ac:dyDescent="0.25">
      <c r="A18" s="52"/>
      <c r="B18" s="54" t="s">
        <v>6</v>
      </c>
      <c r="C18" s="54" t="s">
        <v>7</v>
      </c>
      <c r="D18" s="54" t="s">
        <v>0</v>
      </c>
      <c r="E18" s="54" t="s">
        <v>1</v>
      </c>
      <c r="F18" s="54" t="s">
        <v>2</v>
      </c>
      <c r="G18" s="54" t="s">
        <v>8</v>
      </c>
      <c r="H18" s="61" t="s">
        <v>9</v>
      </c>
      <c r="I18" s="54" t="s">
        <v>3</v>
      </c>
      <c r="J18" s="54" t="s">
        <v>19</v>
      </c>
      <c r="K18" s="54" t="s">
        <v>10</v>
      </c>
      <c r="L18" s="148" t="s">
        <v>46</v>
      </c>
      <c r="M18" s="54" t="s">
        <v>14</v>
      </c>
      <c r="N18" s="54" t="s">
        <v>13</v>
      </c>
      <c r="O18" s="54" t="s">
        <v>12</v>
      </c>
      <c r="P18" s="54" t="s">
        <v>4</v>
      </c>
      <c r="Q18" s="54" t="s">
        <v>76</v>
      </c>
      <c r="R18" s="54" t="s">
        <v>50</v>
      </c>
      <c r="S18" s="54" t="s">
        <v>51</v>
      </c>
      <c r="T18" s="54" t="s">
        <v>5</v>
      </c>
      <c r="U18" s="54" t="s">
        <v>1</v>
      </c>
      <c r="V18" s="54" t="s">
        <v>111</v>
      </c>
      <c r="W18" s="54" t="s">
        <v>10</v>
      </c>
      <c r="X18" s="54" t="s">
        <v>14</v>
      </c>
      <c r="Y18" s="54" t="s">
        <v>11</v>
      </c>
      <c r="Z18" s="54" t="s">
        <v>13</v>
      </c>
      <c r="AA18" s="54" t="s">
        <v>12</v>
      </c>
      <c r="AB18" s="54" t="s">
        <v>15</v>
      </c>
      <c r="AC18" s="54" t="s">
        <v>16</v>
      </c>
      <c r="AD18" s="148" t="s">
        <v>17</v>
      </c>
      <c r="AE18" s="148" t="s">
        <v>18</v>
      </c>
      <c r="AF18" s="54" t="s">
        <v>119</v>
      </c>
      <c r="AG18" s="54" t="s">
        <v>120</v>
      </c>
      <c r="AH18" s="148" t="s">
        <v>121</v>
      </c>
      <c r="AI18" s="148" t="s">
        <v>399</v>
      </c>
      <c r="AJ18" s="148" t="s">
        <v>312</v>
      </c>
      <c r="AK18" s="148" t="s">
        <v>398</v>
      </c>
      <c r="AL18" s="148" t="s">
        <v>20</v>
      </c>
      <c r="AM18" s="55"/>
      <c r="AN18" s="56"/>
      <c r="AO18" s="55"/>
      <c r="AP18" s="56"/>
      <c r="AQ18" s="55"/>
      <c r="AR18" s="55"/>
      <c r="AS18" s="55"/>
      <c r="AT18" s="55"/>
      <c r="AU18" s="55"/>
      <c r="AV18" s="55"/>
      <c r="AW18" s="55"/>
      <c r="AX18" s="55"/>
      <c r="AY18" s="59" t="s">
        <v>55</v>
      </c>
      <c r="AZ18" s="59" t="s">
        <v>56</v>
      </c>
      <c r="BA18" s="59" t="s">
        <v>57</v>
      </c>
      <c r="BB18" s="59" t="s">
        <v>59</v>
      </c>
      <c r="BC18" s="54" t="s">
        <v>60</v>
      </c>
      <c r="BD18" s="55"/>
      <c r="BE18" s="55"/>
      <c r="BF18" s="59" t="s">
        <v>55</v>
      </c>
      <c r="BG18" s="59" t="s">
        <v>63</v>
      </c>
      <c r="BH18" s="60" t="s">
        <v>62</v>
      </c>
    </row>
    <row r="19" spans="1:577" ht="13.5" thickBot="1" x14ac:dyDescent="0.3">
      <c r="A19" s="142"/>
      <c r="B19" s="143" t="s">
        <v>22</v>
      </c>
      <c r="C19" s="143" t="s">
        <v>23</v>
      </c>
      <c r="D19" s="144" t="s">
        <v>45</v>
      </c>
      <c r="E19" s="143" t="s">
        <v>24</v>
      </c>
      <c r="F19" s="143" t="s">
        <v>25</v>
      </c>
      <c r="G19" s="143" t="s">
        <v>26</v>
      </c>
      <c r="H19" s="144" t="s">
        <v>27</v>
      </c>
      <c r="I19" s="143" t="s">
        <v>28</v>
      </c>
      <c r="J19" s="143" t="s">
        <v>29</v>
      </c>
      <c r="K19" s="143" t="s">
        <v>30</v>
      </c>
      <c r="L19" s="149" t="s">
        <v>31</v>
      </c>
      <c r="M19" s="143" t="s">
        <v>32</v>
      </c>
      <c r="N19" s="143" t="s">
        <v>33</v>
      </c>
      <c r="O19" s="143" t="s">
        <v>34</v>
      </c>
      <c r="P19" s="143" t="s">
        <v>35</v>
      </c>
      <c r="Q19" s="143" t="s">
        <v>36</v>
      </c>
      <c r="R19" s="143" t="s">
        <v>37</v>
      </c>
      <c r="S19" s="143" t="s">
        <v>47</v>
      </c>
      <c r="T19" s="143" t="s">
        <v>38</v>
      </c>
      <c r="U19" s="143" t="s">
        <v>109</v>
      </c>
      <c r="V19" s="143" t="s">
        <v>110</v>
      </c>
      <c r="W19" s="143" t="s">
        <v>39</v>
      </c>
      <c r="X19" s="143" t="s">
        <v>40</v>
      </c>
      <c r="Y19" s="143" t="s">
        <v>41</v>
      </c>
      <c r="Z19" s="143" t="s">
        <v>42</v>
      </c>
      <c r="AA19" s="143" t="s">
        <v>43</v>
      </c>
      <c r="AB19" s="143" t="s">
        <v>52</v>
      </c>
      <c r="AC19" s="143" t="s">
        <v>44</v>
      </c>
      <c r="AD19" s="149" t="s">
        <v>115</v>
      </c>
      <c r="AE19" s="149" t="s">
        <v>116</v>
      </c>
      <c r="AF19" s="143" t="s">
        <v>53</v>
      </c>
      <c r="AG19" s="143" t="s">
        <v>122</v>
      </c>
      <c r="AH19" s="149" t="s">
        <v>123</v>
      </c>
      <c r="AI19" s="149" t="s">
        <v>124</v>
      </c>
      <c r="AJ19" s="149" t="s">
        <v>65</v>
      </c>
      <c r="AK19" s="149" t="s">
        <v>125</v>
      </c>
      <c r="AL19" s="149" t="s">
        <v>126</v>
      </c>
      <c r="AM19" s="143" t="s">
        <v>66</v>
      </c>
      <c r="AN19" s="145" t="s">
        <v>67</v>
      </c>
      <c r="AO19" s="143" t="s">
        <v>68</v>
      </c>
      <c r="AP19" s="145" t="s">
        <v>69</v>
      </c>
      <c r="AQ19" s="146" t="s">
        <v>70</v>
      </c>
      <c r="AR19" s="146" t="s">
        <v>71</v>
      </c>
      <c r="AS19" s="146" t="s">
        <v>72</v>
      </c>
      <c r="AT19" s="146" t="s">
        <v>75</v>
      </c>
      <c r="AU19" s="146" t="s">
        <v>82</v>
      </c>
      <c r="AV19" s="146" t="s">
        <v>83</v>
      </c>
      <c r="AW19" s="146" t="s">
        <v>127</v>
      </c>
      <c r="AX19" s="146" t="s">
        <v>84</v>
      </c>
      <c r="AY19" s="146" t="s">
        <v>91</v>
      </c>
      <c r="AZ19" s="146" t="s">
        <v>85</v>
      </c>
      <c r="BA19" s="146" t="s">
        <v>92</v>
      </c>
      <c r="BB19" s="146" t="s">
        <v>93</v>
      </c>
      <c r="BC19" s="146" t="s">
        <v>94</v>
      </c>
      <c r="BD19" s="146" t="s">
        <v>95</v>
      </c>
      <c r="BE19" s="146" t="s">
        <v>96</v>
      </c>
      <c r="BF19" s="146" t="s">
        <v>128</v>
      </c>
      <c r="BG19" s="146" t="s">
        <v>129</v>
      </c>
      <c r="BH19" s="147" t="s">
        <v>130</v>
      </c>
    </row>
    <row r="20" spans="1:577" s="64" customFormat="1" ht="13.5" thickBot="1" x14ac:dyDescent="0.3">
      <c r="A20" s="135">
        <v>1</v>
      </c>
      <c r="B20" s="87" t="s">
        <v>454</v>
      </c>
      <c r="C20" s="87" t="s">
        <v>131</v>
      </c>
      <c r="D20" s="87" t="s">
        <v>98</v>
      </c>
      <c r="E20" s="87" t="s">
        <v>100</v>
      </c>
      <c r="F20" s="136" t="s">
        <v>182</v>
      </c>
      <c r="G20" s="137">
        <v>12150</v>
      </c>
      <c r="H20" s="88" t="s">
        <v>397</v>
      </c>
      <c r="I20" s="138" t="s">
        <v>132</v>
      </c>
      <c r="J20" s="87" t="s">
        <v>133</v>
      </c>
      <c r="K20" s="89">
        <v>43200</v>
      </c>
      <c r="L20" s="150">
        <v>60000</v>
      </c>
      <c r="M20" s="137">
        <v>12283</v>
      </c>
      <c r="N20" s="89">
        <v>43200</v>
      </c>
      <c r="O20" s="89">
        <v>43465</v>
      </c>
      <c r="P20" s="87" t="s">
        <v>434</v>
      </c>
      <c r="Q20" s="89" t="s">
        <v>101</v>
      </c>
      <c r="R20" s="89" t="s">
        <v>101</v>
      </c>
      <c r="S20" s="89" t="s">
        <v>101</v>
      </c>
      <c r="T20" s="87" t="s">
        <v>380</v>
      </c>
      <c r="U20" s="89" t="s">
        <v>101</v>
      </c>
      <c r="V20" s="77" t="s">
        <v>102</v>
      </c>
      <c r="W20" s="77">
        <v>43437</v>
      </c>
      <c r="X20" s="139" t="s">
        <v>135</v>
      </c>
      <c r="Y20" s="77" t="s">
        <v>134</v>
      </c>
      <c r="Z20" s="77">
        <v>43467</v>
      </c>
      <c r="AA20" s="77">
        <v>43830</v>
      </c>
      <c r="AB20" s="77" t="s">
        <v>101</v>
      </c>
      <c r="AC20" s="77" t="s">
        <v>101</v>
      </c>
      <c r="AD20" s="158">
        <v>0</v>
      </c>
      <c r="AE20" s="158">
        <v>0</v>
      </c>
      <c r="AF20" s="140" t="s">
        <v>101</v>
      </c>
      <c r="AG20" s="140" t="s">
        <v>101</v>
      </c>
      <c r="AH20" s="158">
        <v>0</v>
      </c>
      <c r="AI20" s="159">
        <f>L20-AE20+AD20+AH20</f>
        <v>60000</v>
      </c>
      <c r="AJ20" s="160">
        <f>17036.3+12250.11</f>
        <v>29286.41</v>
      </c>
      <c r="AK20" s="161">
        <v>0</v>
      </c>
      <c r="AL20" s="162">
        <f>AJ20+AJ21+AJ22+AJ23+AK24</f>
        <v>82526.31</v>
      </c>
      <c r="AM20" s="87" t="s">
        <v>101</v>
      </c>
      <c r="AN20" s="87" t="s">
        <v>101</v>
      </c>
      <c r="AO20" s="87" t="s">
        <v>101</v>
      </c>
      <c r="AP20" s="87" t="s">
        <v>101</v>
      </c>
      <c r="AQ20" s="87" t="s">
        <v>101</v>
      </c>
      <c r="AR20" s="87" t="s">
        <v>101</v>
      </c>
      <c r="AS20" s="87" t="s">
        <v>101</v>
      </c>
      <c r="AT20" s="87" t="s">
        <v>101</v>
      </c>
      <c r="AU20" s="87" t="s">
        <v>101</v>
      </c>
      <c r="AV20" s="87" t="s">
        <v>101</v>
      </c>
      <c r="AW20" s="87" t="s">
        <v>101</v>
      </c>
      <c r="AX20" s="87" t="s">
        <v>101</v>
      </c>
      <c r="AY20" s="87" t="s">
        <v>101</v>
      </c>
      <c r="AZ20" s="87" t="s">
        <v>101</v>
      </c>
      <c r="BA20" s="87" t="s">
        <v>101</v>
      </c>
      <c r="BB20" s="87" t="s">
        <v>101</v>
      </c>
      <c r="BC20" s="87" t="s">
        <v>101</v>
      </c>
      <c r="BD20" s="87" t="s">
        <v>101</v>
      </c>
      <c r="BE20" s="87" t="s">
        <v>101</v>
      </c>
      <c r="BF20" s="87" t="s">
        <v>101</v>
      </c>
      <c r="BG20" s="87" t="s">
        <v>101</v>
      </c>
      <c r="BH20" s="135" t="s">
        <v>101</v>
      </c>
      <c r="BI20" s="63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</row>
    <row r="21" spans="1:577" x14ac:dyDescent="0.25">
      <c r="A21" s="103"/>
      <c r="B21" s="68"/>
      <c r="C21" s="68"/>
      <c r="D21" s="68"/>
      <c r="E21" s="68"/>
      <c r="F21" s="125"/>
      <c r="G21" s="69"/>
      <c r="H21" s="70"/>
      <c r="I21" s="130"/>
      <c r="J21" s="68"/>
      <c r="K21" s="71"/>
      <c r="L21" s="151"/>
      <c r="M21" s="69"/>
      <c r="N21" s="71"/>
      <c r="O21" s="71"/>
      <c r="P21" s="68"/>
      <c r="Q21" s="71"/>
      <c r="R21" s="71"/>
      <c r="S21" s="71"/>
      <c r="T21" s="68"/>
      <c r="U21" s="71"/>
      <c r="V21" s="65" t="s">
        <v>104</v>
      </c>
      <c r="W21" s="65">
        <v>43818</v>
      </c>
      <c r="X21" s="66" t="s">
        <v>166</v>
      </c>
      <c r="Y21" s="65" t="s">
        <v>167</v>
      </c>
      <c r="Z21" s="65">
        <v>43831</v>
      </c>
      <c r="AA21" s="65">
        <v>44196</v>
      </c>
      <c r="AB21" s="65" t="s">
        <v>101</v>
      </c>
      <c r="AC21" s="65" t="s">
        <v>101</v>
      </c>
      <c r="AD21" s="163">
        <v>0</v>
      </c>
      <c r="AE21" s="163">
        <v>0</v>
      </c>
      <c r="AF21" s="67" t="s">
        <v>101</v>
      </c>
      <c r="AG21" s="67" t="s">
        <v>101</v>
      </c>
      <c r="AH21" s="163">
        <v>0</v>
      </c>
      <c r="AI21" s="159">
        <f t="shared" ref="AI21:AI84" si="0">L21-AE21+AD21+AH21</f>
        <v>0</v>
      </c>
      <c r="AJ21" s="164">
        <v>11112.8</v>
      </c>
      <c r="AK21" s="165">
        <v>0</v>
      </c>
      <c r="AL21" s="166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103"/>
      <c r="BI21" s="63"/>
    </row>
    <row r="22" spans="1:577" x14ac:dyDescent="0.25">
      <c r="A22" s="103"/>
      <c r="B22" s="68"/>
      <c r="C22" s="68"/>
      <c r="D22" s="68"/>
      <c r="E22" s="68"/>
      <c r="F22" s="125"/>
      <c r="G22" s="69"/>
      <c r="H22" s="70"/>
      <c r="I22" s="130"/>
      <c r="J22" s="68"/>
      <c r="K22" s="71"/>
      <c r="L22" s="151"/>
      <c r="M22" s="69"/>
      <c r="N22" s="71"/>
      <c r="O22" s="71"/>
      <c r="P22" s="68"/>
      <c r="Q22" s="71"/>
      <c r="R22" s="71"/>
      <c r="S22" s="71"/>
      <c r="T22" s="68"/>
      <c r="U22" s="71"/>
      <c r="V22" s="65" t="s">
        <v>105</v>
      </c>
      <c r="W22" s="65">
        <v>44172</v>
      </c>
      <c r="X22" s="66" t="s">
        <v>240</v>
      </c>
      <c r="Y22" s="65" t="s">
        <v>239</v>
      </c>
      <c r="Z22" s="65">
        <v>44197</v>
      </c>
      <c r="AA22" s="65">
        <v>44561</v>
      </c>
      <c r="AB22" s="65" t="s">
        <v>101</v>
      </c>
      <c r="AC22" s="65" t="s">
        <v>101</v>
      </c>
      <c r="AD22" s="163">
        <v>0</v>
      </c>
      <c r="AE22" s="163">
        <v>0</v>
      </c>
      <c r="AF22" s="67" t="s">
        <v>101</v>
      </c>
      <c r="AG22" s="67" t="s">
        <v>101</v>
      </c>
      <c r="AH22" s="163">
        <v>0</v>
      </c>
      <c r="AI22" s="159">
        <f t="shared" si="0"/>
        <v>0</v>
      </c>
      <c r="AJ22" s="164">
        <v>10953.45</v>
      </c>
      <c r="AK22" s="165">
        <v>0</v>
      </c>
      <c r="AL22" s="166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103"/>
      <c r="BI22" s="63"/>
    </row>
    <row r="23" spans="1:577" x14ac:dyDescent="0.25">
      <c r="A23" s="103"/>
      <c r="B23" s="68"/>
      <c r="C23" s="68"/>
      <c r="D23" s="68"/>
      <c r="E23" s="68"/>
      <c r="F23" s="125"/>
      <c r="G23" s="69"/>
      <c r="H23" s="70"/>
      <c r="I23" s="130"/>
      <c r="J23" s="68"/>
      <c r="K23" s="71"/>
      <c r="L23" s="151"/>
      <c r="M23" s="69"/>
      <c r="N23" s="71"/>
      <c r="O23" s="71"/>
      <c r="P23" s="68"/>
      <c r="Q23" s="71"/>
      <c r="R23" s="71"/>
      <c r="S23" s="71"/>
      <c r="T23" s="68"/>
      <c r="U23" s="71"/>
      <c r="V23" s="65" t="s">
        <v>106</v>
      </c>
      <c r="W23" s="65">
        <v>44553</v>
      </c>
      <c r="X23" s="66" t="s">
        <v>277</v>
      </c>
      <c r="Y23" s="65" t="s">
        <v>295</v>
      </c>
      <c r="Z23" s="65">
        <v>44562</v>
      </c>
      <c r="AA23" s="65">
        <v>44926</v>
      </c>
      <c r="AB23" s="65" t="s">
        <v>101</v>
      </c>
      <c r="AC23" s="65" t="s">
        <v>101</v>
      </c>
      <c r="AD23" s="163">
        <v>0</v>
      </c>
      <c r="AE23" s="163">
        <v>0</v>
      </c>
      <c r="AF23" s="67" t="s">
        <v>101</v>
      </c>
      <c r="AG23" s="67" t="s">
        <v>101</v>
      </c>
      <c r="AH23" s="163">
        <v>0</v>
      </c>
      <c r="AI23" s="159">
        <f t="shared" si="0"/>
        <v>0</v>
      </c>
      <c r="AJ23" s="164">
        <v>24190.2</v>
      </c>
      <c r="AK23" s="165">
        <v>0</v>
      </c>
      <c r="AL23" s="166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103"/>
      <c r="BI23" s="63"/>
    </row>
    <row r="24" spans="1:577" x14ac:dyDescent="0.25">
      <c r="A24" s="103"/>
      <c r="B24" s="68"/>
      <c r="C24" s="68"/>
      <c r="D24" s="68"/>
      <c r="E24" s="68"/>
      <c r="F24" s="125"/>
      <c r="G24" s="69"/>
      <c r="H24" s="70"/>
      <c r="I24" s="130"/>
      <c r="J24" s="68"/>
      <c r="K24" s="71"/>
      <c r="L24" s="151"/>
      <c r="M24" s="69"/>
      <c r="N24" s="71"/>
      <c r="O24" s="71"/>
      <c r="P24" s="68"/>
      <c r="Q24" s="71"/>
      <c r="R24" s="71"/>
      <c r="S24" s="71"/>
      <c r="T24" s="68"/>
      <c r="U24" s="71"/>
      <c r="V24" s="65" t="s">
        <v>223</v>
      </c>
      <c r="W24" s="65">
        <v>44902</v>
      </c>
      <c r="X24" s="66" t="s">
        <v>371</v>
      </c>
      <c r="Y24" s="65" t="s">
        <v>372</v>
      </c>
      <c r="Z24" s="65">
        <v>44927</v>
      </c>
      <c r="AA24" s="65">
        <v>45291</v>
      </c>
      <c r="AB24" s="65" t="s">
        <v>101</v>
      </c>
      <c r="AC24" s="65" t="s">
        <v>101</v>
      </c>
      <c r="AD24" s="163">
        <v>0</v>
      </c>
      <c r="AE24" s="163">
        <v>0</v>
      </c>
      <c r="AF24" s="67" t="s">
        <v>101</v>
      </c>
      <c r="AG24" s="67" t="s">
        <v>101</v>
      </c>
      <c r="AH24" s="163">
        <v>0</v>
      </c>
      <c r="AI24" s="159">
        <f t="shared" si="0"/>
        <v>0</v>
      </c>
      <c r="AJ24" s="164">
        <v>0</v>
      </c>
      <c r="AK24" s="165">
        <f>874.25+3295.2+1810.25+1003.75</f>
        <v>6983.45</v>
      </c>
      <c r="AL24" s="166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103"/>
    </row>
    <row r="25" spans="1:577" x14ac:dyDescent="0.25">
      <c r="A25" s="103">
        <v>2</v>
      </c>
      <c r="B25" s="68" t="s">
        <v>455</v>
      </c>
      <c r="C25" s="68" t="s">
        <v>480</v>
      </c>
      <c r="D25" s="68" t="s">
        <v>98</v>
      </c>
      <c r="E25" s="68" t="s">
        <v>100</v>
      </c>
      <c r="F25" s="125" t="s">
        <v>481</v>
      </c>
      <c r="G25" s="69">
        <v>12829</v>
      </c>
      <c r="H25" s="70" t="s">
        <v>482</v>
      </c>
      <c r="I25" s="130" t="s">
        <v>483</v>
      </c>
      <c r="J25" s="68" t="s">
        <v>103</v>
      </c>
      <c r="K25" s="71">
        <v>43997</v>
      </c>
      <c r="L25" s="151">
        <v>99590.16</v>
      </c>
      <c r="M25" s="69">
        <v>12829</v>
      </c>
      <c r="N25" s="71">
        <v>44013</v>
      </c>
      <c r="O25" s="71">
        <v>44378</v>
      </c>
      <c r="P25" s="68" t="s">
        <v>433</v>
      </c>
      <c r="Q25" s="68" t="s">
        <v>101</v>
      </c>
      <c r="R25" s="68" t="s">
        <v>101</v>
      </c>
      <c r="S25" s="68" t="s">
        <v>101</v>
      </c>
      <c r="T25" s="68" t="s">
        <v>484</v>
      </c>
      <c r="U25" s="55" t="s">
        <v>101</v>
      </c>
      <c r="V25" s="66" t="s">
        <v>101</v>
      </c>
      <c r="W25" s="66" t="s">
        <v>101</v>
      </c>
      <c r="X25" s="66" t="s">
        <v>101</v>
      </c>
      <c r="Y25" s="72" t="s">
        <v>101</v>
      </c>
      <c r="Z25" s="65" t="s">
        <v>101</v>
      </c>
      <c r="AA25" s="65" t="s">
        <v>101</v>
      </c>
      <c r="AB25" s="65" t="s">
        <v>101</v>
      </c>
      <c r="AC25" s="65" t="s">
        <v>101</v>
      </c>
      <c r="AD25" s="163">
        <v>0</v>
      </c>
      <c r="AE25" s="163">
        <v>0</v>
      </c>
      <c r="AF25" s="65" t="s">
        <v>101</v>
      </c>
      <c r="AG25" s="65" t="s">
        <v>101</v>
      </c>
      <c r="AH25" s="163">
        <v>0</v>
      </c>
      <c r="AI25" s="159">
        <f t="shared" si="0"/>
        <v>99590.16</v>
      </c>
      <c r="AJ25" s="164">
        <v>49795.08</v>
      </c>
      <c r="AK25" s="165">
        <v>0</v>
      </c>
      <c r="AL25" s="166">
        <f>AJ25+AJ26+AJ27+AK27</f>
        <v>335051.76</v>
      </c>
      <c r="AM25" s="68" t="s">
        <v>101</v>
      </c>
      <c r="AN25" s="68" t="s">
        <v>101</v>
      </c>
      <c r="AO25" s="68" t="s">
        <v>101</v>
      </c>
      <c r="AP25" s="68" t="s">
        <v>101</v>
      </c>
      <c r="AQ25" s="68" t="s">
        <v>101</v>
      </c>
      <c r="AR25" s="68" t="s">
        <v>101</v>
      </c>
      <c r="AS25" s="68" t="s">
        <v>101</v>
      </c>
      <c r="AT25" s="68" t="s">
        <v>101</v>
      </c>
      <c r="AU25" s="68" t="s">
        <v>101</v>
      </c>
      <c r="AV25" s="68" t="s">
        <v>101</v>
      </c>
      <c r="AW25" s="68" t="s">
        <v>101</v>
      </c>
      <c r="AX25" s="68" t="s">
        <v>101</v>
      </c>
      <c r="AY25" s="68" t="s">
        <v>101</v>
      </c>
      <c r="AZ25" s="68" t="s">
        <v>101</v>
      </c>
      <c r="BA25" s="68" t="s">
        <v>101</v>
      </c>
      <c r="BB25" s="68" t="s">
        <v>101</v>
      </c>
      <c r="BC25" s="68" t="s">
        <v>101</v>
      </c>
      <c r="BD25" s="68" t="s">
        <v>101</v>
      </c>
      <c r="BE25" s="68" t="s">
        <v>101</v>
      </c>
      <c r="BF25" s="68" t="s">
        <v>101</v>
      </c>
      <c r="BG25" s="68" t="s">
        <v>101</v>
      </c>
      <c r="BH25" s="68" t="s">
        <v>101</v>
      </c>
    </row>
    <row r="26" spans="1:577" x14ac:dyDescent="0.25">
      <c r="A26" s="103"/>
      <c r="B26" s="68"/>
      <c r="C26" s="68"/>
      <c r="D26" s="68"/>
      <c r="E26" s="68"/>
      <c r="F26" s="125"/>
      <c r="G26" s="69"/>
      <c r="H26" s="70"/>
      <c r="I26" s="130"/>
      <c r="J26" s="68"/>
      <c r="K26" s="71"/>
      <c r="L26" s="151"/>
      <c r="M26" s="69"/>
      <c r="N26" s="71"/>
      <c r="O26" s="71"/>
      <c r="P26" s="68"/>
      <c r="Q26" s="68"/>
      <c r="R26" s="68"/>
      <c r="S26" s="68"/>
      <c r="T26" s="68"/>
      <c r="U26" s="55"/>
      <c r="V26" s="66" t="s">
        <v>102</v>
      </c>
      <c r="W26" s="66" t="s">
        <v>238</v>
      </c>
      <c r="X26" s="66" t="s">
        <v>237</v>
      </c>
      <c r="Y26" s="72" t="s">
        <v>245</v>
      </c>
      <c r="Z26" s="65">
        <v>44379</v>
      </c>
      <c r="AA26" s="65">
        <v>44744</v>
      </c>
      <c r="AB26" s="65" t="s">
        <v>101</v>
      </c>
      <c r="AC26" s="65" t="s">
        <v>101</v>
      </c>
      <c r="AD26" s="163">
        <v>0</v>
      </c>
      <c r="AE26" s="163">
        <v>0</v>
      </c>
      <c r="AF26" s="65" t="s">
        <v>101</v>
      </c>
      <c r="AG26" s="65" t="s">
        <v>101</v>
      </c>
      <c r="AH26" s="163">
        <v>0</v>
      </c>
      <c r="AI26" s="159">
        <f t="shared" si="0"/>
        <v>0</v>
      </c>
      <c r="AJ26" s="164">
        <f>41495.9+58094.26</f>
        <v>99590.16</v>
      </c>
      <c r="AK26" s="165">
        <v>0</v>
      </c>
      <c r="AL26" s="166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</row>
    <row r="27" spans="1:577" x14ac:dyDescent="0.25">
      <c r="A27" s="103"/>
      <c r="B27" s="68"/>
      <c r="C27" s="68"/>
      <c r="D27" s="68"/>
      <c r="E27" s="68"/>
      <c r="F27" s="125"/>
      <c r="G27" s="69"/>
      <c r="H27" s="70"/>
      <c r="I27" s="130"/>
      <c r="J27" s="68"/>
      <c r="K27" s="71"/>
      <c r="L27" s="151"/>
      <c r="M27" s="69"/>
      <c r="N27" s="71"/>
      <c r="O27" s="71"/>
      <c r="P27" s="68"/>
      <c r="Q27" s="68"/>
      <c r="R27" s="68"/>
      <c r="S27" s="68"/>
      <c r="T27" s="68"/>
      <c r="U27" s="55"/>
      <c r="V27" s="66" t="s">
        <v>104</v>
      </c>
      <c r="W27" s="66" t="s">
        <v>259</v>
      </c>
      <c r="X27" s="66" t="s">
        <v>258</v>
      </c>
      <c r="Y27" s="72" t="s">
        <v>260</v>
      </c>
      <c r="Z27" s="65">
        <v>44744</v>
      </c>
      <c r="AA27" s="65">
        <v>45108</v>
      </c>
      <c r="AB27" s="65" t="s">
        <v>101</v>
      </c>
      <c r="AC27" s="65" t="s">
        <v>101</v>
      </c>
      <c r="AD27" s="163">
        <v>0</v>
      </c>
      <c r="AE27" s="163">
        <v>0</v>
      </c>
      <c r="AF27" s="65" t="s">
        <v>101</v>
      </c>
      <c r="AG27" s="65" t="s">
        <v>101</v>
      </c>
      <c r="AH27" s="163">
        <v>0</v>
      </c>
      <c r="AI27" s="159">
        <f t="shared" si="0"/>
        <v>0</v>
      </c>
      <c r="AJ27" s="164">
        <f>49795.08+49795.08</f>
        <v>99590.16</v>
      </c>
      <c r="AK27" s="165">
        <f>58094.26+8299.18+19682.92</f>
        <v>86076.36</v>
      </c>
      <c r="AL27" s="166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</row>
    <row r="28" spans="1:577" x14ac:dyDescent="0.25">
      <c r="A28" s="103">
        <v>3</v>
      </c>
      <c r="B28" s="68" t="s">
        <v>460</v>
      </c>
      <c r="C28" s="68" t="s">
        <v>175</v>
      </c>
      <c r="D28" s="68" t="s">
        <v>98</v>
      </c>
      <c r="E28" s="68" t="s">
        <v>100</v>
      </c>
      <c r="F28" s="125" t="s">
        <v>176</v>
      </c>
      <c r="G28" s="104">
        <v>12653</v>
      </c>
      <c r="H28" s="70" t="s">
        <v>181</v>
      </c>
      <c r="I28" s="130" t="s">
        <v>173</v>
      </c>
      <c r="J28" s="68" t="s">
        <v>174</v>
      </c>
      <c r="K28" s="105">
        <v>43860</v>
      </c>
      <c r="L28" s="151">
        <v>1476187.92</v>
      </c>
      <c r="M28" s="104">
        <v>12738</v>
      </c>
      <c r="N28" s="105">
        <v>43862</v>
      </c>
      <c r="O28" s="105">
        <v>44227</v>
      </c>
      <c r="P28" s="68" t="s">
        <v>435</v>
      </c>
      <c r="Q28" s="71" t="s">
        <v>101</v>
      </c>
      <c r="R28" s="71" t="s">
        <v>101</v>
      </c>
      <c r="S28" s="71" t="s">
        <v>101</v>
      </c>
      <c r="T28" s="68" t="s">
        <v>178</v>
      </c>
      <c r="U28" s="68" t="s">
        <v>101</v>
      </c>
      <c r="V28" s="65" t="s">
        <v>101</v>
      </c>
      <c r="W28" s="65" t="s">
        <v>101</v>
      </c>
      <c r="X28" s="65" t="s">
        <v>101</v>
      </c>
      <c r="Y28" s="65" t="s">
        <v>101</v>
      </c>
      <c r="Z28" s="65" t="s">
        <v>101</v>
      </c>
      <c r="AA28" s="65" t="s">
        <v>101</v>
      </c>
      <c r="AB28" s="65" t="s">
        <v>101</v>
      </c>
      <c r="AC28" s="65" t="s">
        <v>101</v>
      </c>
      <c r="AD28" s="163">
        <v>0</v>
      </c>
      <c r="AE28" s="163">
        <v>0</v>
      </c>
      <c r="AF28" s="65" t="s">
        <v>101</v>
      </c>
      <c r="AG28" s="65" t="s">
        <v>101</v>
      </c>
      <c r="AH28" s="163">
        <v>0</v>
      </c>
      <c r="AI28" s="159">
        <f t="shared" si="0"/>
        <v>1476187.92</v>
      </c>
      <c r="AJ28" s="164">
        <v>1413576.36</v>
      </c>
      <c r="AK28" s="165">
        <v>0</v>
      </c>
      <c r="AL28" s="167">
        <f>AJ28+AJ29+AJ31+AK33</f>
        <v>5937744.9500000011</v>
      </c>
      <c r="AM28" s="68" t="s">
        <v>101</v>
      </c>
      <c r="AN28" s="68" t="s">
        <v>101</v>
      </c>
      <c r="AO28" s="68" t="s">
        <v>101</v>
      </c>
      <c r="AP28" s="68" t="s">
        <v>101</v>
      </c>
      <c r="AQ28" s="68" t="s">
        <v>101</v>
      </c>
      <c r="AR28" s="68" t="s">
        <v>101</v>
      </c>
      <c r="AS28" s="68" t="s">
        <v>101</v>
      </c>
      <c r="AT28" s="68" t="s">
        <v>101</v>
      </c>
      <c r="AU28" s="68" t="s">
        <v>101</v>
      </c>
      <c r="AV28" s="69" t="s">
        <v>101</v>
      </c>
      <c r="AW28" s="69" t="s">
        <v>101</v>
      </c>
      <c r="AX28" s="69" t="s">
        <v>101</v>
      </c>
      <c r="AY28" s="69" t="s">
        <v>101</v>
      </c>
      <c r="AZ28" s="69" t="s">
        <v>101</v>
      </c>
      <c r="BA28" s="69" t="s">
        <v>101</v>
      </c>
      <c r="BB28" s="69" t="s">
        <v>101</v>
      </c>
      <c r="BC28" s="69" t="s">
        <v>101</v>
      </c>
      <c r="BD28" s="69" t="s">
        <v>101</v>
      </c>
      <c r="BE28" s="69" t="s">
        <v>101</v>
      </c>
      <c r="BF28" s="69" t="s">
        <v>101</v>
      </c>
      <c r="BG28" s="69" t="s">
        <v>101</v>
      </c>
      <c r="BH28" s="68" t="s">
        <v>101</v>
      </c>
    </row>
    <row r="29" spans="1:577" x14ac:dyDescent="0.25">
      <c r="A29" s="103"/>
      <c r="B29" s="68"/>
      <c r="C29" s="68"/>
      <c r="D29" s="68"/>
      <c r="E29" s="68"/>
      <c r="F29" s="125"/>
      <c r="G29" s="104"/>
      <c r="H29" s="70"/>
      <c r="I29" s="130"/>
      <c r="J29" s="68"/>
      <c r="K29" s="105"/>
      <c r="L29" s="151"/>
      <c r="M29" s="104"/>
      <c r="N29" s="105"/>
      <c r="O29" s="105"/>
      <c r="P29" s="68"/>
      <c r="Q29" s="71"/>
      <c r="R29" s="71"/>
      <c r="S29" s="71"/>
      <c r="T29" s="68"/>
      <c r="U29" s="68"/>
      <c r="V29" s="65" t="s">
        <v>102</v>
      </c>
      <c r="W29" s="65">
        <v>44188</v>
      </c>
      <c r="X29" s="66" t="s">
        <v>227</v>
      </c>
      <c r="Y29" s="65" t="s">
        <v>226</v>
      </c>
      <c r="Z29" s="65">
        <v>44228</v>
      </c>
      <c r="AA29" s="65">
        <v>44592</v>
      </c>
      <c r="AB29" s="65" t="s">
        <v>101</v>
      </c>
      <c r="AC29" s="65" t="s">
        <v>101</v>
      </c>
      <c r="AD29" s="163">
        <v>0</v>
      </c>
      <c r="AE29" s="163">
        <v>0</v>
      </c>
      <c r="AF29" s="65" t="s">
        <v>101</v>
      </c>
      <c r="AG29" s="65" t="s">
        <v>101</v>
      </c>
      <c r="AH29" s="163">
        <v>0</v>
      </c>
      <c r="AI29" s="159">
        <f t="shared" si="0"/>
        <v>0</v>
      </c>
      <c r="AJ29" s="164">
        <v>1524416.86</v>
      </c>
      <c r="AK29" s="165">
        <v>0</v>
      </c>
      <c r="AL29" s="167"/>
      <c r="AM29" s="68"/>
      <c r="AN29" s="68"/>
      <c r="AO29" s="68"/>
      <c r="AP29" s="68"/>
      <c r="AQ29" s="68"/>
      <c r="AR29" s="68"/>
      <c r="AS29" s="68"/>
      <c r="AT29" s="68"/>
      <c r="AU29" s="68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8"/>
    </row>
    <row r="30" spans="1:577" x14ac:dyDescent="0.25">
      <c r="A30" s="103"/>
      <c r="B30" s="68"/>
      <c r="C30" s="68"/>
      <c r="D30" s="68"/>
      <c r="E30" s="68"/>
      <c r="F30" s="125"/>
      <c r="G30" s="104"/>
      <c r="H30" s="70"/>
      <c r="I30" s="130"/>
      <c r="J30" s="68"/>
      <c r="K30" s="105"/>
      <c r="L30" s="151"/>
      <c r="M30" s="104"/>
      <c r="N30" s="105"/>
      <c r="O30" s="105"/>
      <c r="P30" s="68"/>
      <c r="Q30" s="71"/>
      <c r="R30" s="71"/>
      <c r="S30" s="71"/>
      <c r="T30" s="68"/>
      <c r="U30" s="68"/>
      <c r="V30" s="65" t="s">
        <v>241</v>
      </c>
      <c r="W30" s="65">
        <v>44589</v>
      </c>
      <c r="X30" s="66" t="s">
        <v>281</v>
      </c>
      <c r="Y30" s="65" t="s">
        <v>280</v>
      </c>
      <c r="Z30" s="65">
        <v>44593</v>
      </c>
      <c r="AA30" s="65">
        <v>44957</v>
      </c>
      <c r="AB30" s="65" t="s">
        <v>101</v>
      </c>
      <c r="AC30" s="65" t="s">
        <v>101</v>
      </c>
      <c r="AD30" s="163">
        <v>0</v>
      </c>
      <c r="AE30" s="163">
        <v>0</v>
      </c>
      <c r="AF30" s="65" t="s">
        <v>101</v>
      </c>
      <c r="AG30" s="65" t="s">
        <v>101</v>
      </c>
      <c r="AH30" s="163">
        <v>0</v>
      </c>
      <c r="AI30" s="159">
        <f t="shared" si="0"/>
        <v>0</v>
      </c>
      <c r="AJ30" s="164">
        <v>0</v>
      </c>
      <c r="AK30" s="165">
        <v>0</v>
      </c>
      <c r="AL30" s="167"/>
      <c r="AM30" s="68"/>
      <c r="AN30" s="68"/>
      <c r="AO30" s="68"/>
      <c r="AP30" s="68"/>
      <c r="AQ30" s="68"/>
      <c r="AR30" s="68"/>
      <c r="AS30" s="68"/>
      <c r="AT30" s="68"/>
      <c r="AU30" s="68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8"/>
    </row>
    <row r="31" spans="1:577" x14ac:dyDescent="0.25">
      <c r="A31" s="103"/>
      <c r="B31" s="68"/>
      <c r="C31" s="68"/>
      <c r="D31" s="68"/>
      <c r="E31" s="68"/>
      <c r="F31" s="125"/>
      <c r="G31" s="104"/>
      <c r="H31" s="70"/>
      <c r="I31" s="130"/>
      <c r="J31" s="68"/>
      <c r="K31" s="105"/>
      <c r="L31" s="151"/>
      <c r="M31" s="104"/>
      <c r="N31" s="105"/>
      <c r="O31" s="105"/>
      <c r="P31" s="68"/>
      <c r="Q31" s="71"/>
      <c r="R31" s="71"/>
      <c r="S31" s="71"/>
      <c r="T31" s="68"/>
      <c r="U31" s="68"/>
      <c r="V31" s="65" t="s">
        <v>105</v>
      </c>
      <c r="W31" s="65">
        <v>44740</v>
      </c>
      <c r="X31" s="66" t="s">
        <v>282</v>
      </c>
      <c r="Y31" s="72" t="s">
        <v>107</v>
      </c>
      <c r="Z31" s="65">
        <v>44563</v>
      </c>
      <c r="AA31" s="65">
        <v>44926</v>
      </c>
      <c r="AB31" s="65" t="s">
        <v>101</v>
      </c>
      <c r="AC31" s="65" t="s">
        <v>101</v>
      </c>
      <c r="AD31" s="163">
        <v>0</v>
      </c>
      <c r="AE31" s="163">
        <v>0</v>
      </c>
      <c r="AF31" s="65" t="s">
        <v>101</v>
      </c>
      <c r="AG31" s="65" t="s">
        <v>101</v>
      </c>
      <c r="AH31" s="163">
        <v>0</v>
      </c>
      <c r="AI31" s="159">
        <f t="shared" si="0"/>
        <v>0</v>
      </c>
      <c r="AJ31" s="164">
        <v>1551435.75</v>
      </c>
      <c r="AK31" s="165"/>
      <c r="AL31" s="167"/>
      <c r="AM31" s="68"/>
      <c r="AN31" s="68"/>
      <c r="AO31" s="68"/>
      <c r="AP31" s="68"/>
      <c r="AQ31" s="68"/>
      <c r="AR31" s="68"/>
      <c r="AS31" s="68"/>
      <c r="AT31" s="68"/>
      <c r="AU31" s="68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8"/>
    </row>
    <row r="32" spans="1:577" x14ac:dyDescent="0.25">
      <c r="A32" s="103"/>
      <c r="B32" s="68"/>
      <c r="C32" s="68"/>
      <c r="D32" s="68"/>
      <c r="E32" s="68"/>
      <c r="F32" s="125"/>
      <c r="G32" s="104"/>
      <c r="H32" s="70"/>
      <c r="I32" s="130"/>
      <c r="J32" s="68"/>
      <c r="K32" s="105"/>
      <c r="L32" s="151"/>
      <c r="M32" s="104"/>
      <c r="N32" s="105"/>
      <c r="O32" s="105"/>
      <c r="P32" s="68"/>
      <c r="Q32" s="71"/>
      <c r="R32" s="71"/>
      <c r="S32" s="71"/>
      <c r="T32" s="68"/>
      <c r="U32" s="68"/>
      <c r="V32" s="65" t="s">
        <v>106</v>
      </c>
      <c r="W32" s="65">
        <v>44945</v>
      </c>
      <c r="X32" s="66" t="s">
        <v>591</v>
      </c>
      <c r="Y32" s="65" t="s">
        <v>592</v>
      </c>
      <c r="Z32" s="65">
        <v>44958</v>
      </c>
      <c r="AA32" s="65">
        <v>45322</v>
      </c>
      <c r="AB32" s="65" t="s">
        <v>101</v>
      </c>
      <c r="AC32" s="65" t="s">
        <v>101</v>
      </c>
      <c r="AD32" s="163">
        <v>0</v>
      </c>
      <c r="AE32" s="163">
        <v>0</v>
      </c>
      <c r="AF32" s="65" t="s">
        <v>101</v>
      </c>
      <c r="AG32" s="65" t="s">
        <v>101</v>
      </c>
      <c r="AH32" s="163">
        <v>0</v>
      </c>
      <c r="AI32" s="159">
        <f t="shared" si="0"/>
        <v>0</v>
      </c>
      <c r="AJ32" s="164" t="s">
        <v>101</v>
      </c>
      <c r="AK32" s="165"/>
      <c r="AL32" s="167"/>
      <c r="AM32" s="68"/>
      <c r="AN32" s="68"/>
      <c r="AO32" s="68"/>
      <c r="AP32" s="68"/>
      <c r="AQ32" s="68"/>
      <c r="AR32" s="68"/>
      <c r="AS32" s="68"/>
      <c r="AT32" s="68"/>
      <c r="AU32" s="68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8"/>
    </row>
    <row r="33" spans="1:60" x14ac:dyDescent="0.25">
      <c r="A33" s="103"/>
      <c r="B33" s="68"/>
      <c r="C33" s="68"/>
      <c r="D33" s="68"/>
      <c r="E33" s="68"/>
      <c r="F33" s="125"/>
      <c r="G33" s="104"/>
      <c r="H33" s="70"/>
      <c r="I33" s="130"/>
      <c r="J33" s="68"/>
      <c r="K33" s="105"/>
      <c r="L33" s="151"/>
      <c r="M33" s="104"/>
      <c r="N33" s="105"/>
      <c r="O33" s="105"/>
      <c r="P33" s="68"/>
      <c r="Q33" s="71"/>
      <c r="R33" s="71"/>
      <c r="S33" s="71"/>
      <c r="T33" s="68"/>
      <c r="U33" s="68"/>
      <c r="V33" s="65" t="s">
        <v>223</v>
      </c>
      <c r="W33" s="73">
        <v>45001</v>
      </c>
      <c r="X33" s="74">
        <v>13494</v>
      </c>
      <c r="Y33" s="72" t="s">
        <v>593</v>
      </c>
      <c r="Z33" s="73">
        <v>45001</v>
      </c>
      <c r="AA33" s="73">
        <v>45367</v>
      </c>
      <c r="AB33" s="65" t="s">
        <v>101</v>
      </c>
      <c r="AC33" s="65" t="s">
        <v>101</v>
      </c>
      <c r="AD33" s="163">
        <v>0</v>
      </c>
      <c r="AE33" s="163">
        <v>0</v>
      </c>
      <c r="AF33" s="65" t="s">
        <v>101</v>
      </c>
      <c r="AG33" s="65" t="s">
        <v>101</v>
      </c>
      <c r="AH33" s="163">
        <v>0</v>
      </c>
      <c r="AI33" s="159">
        <f t="shared" si="0"/>
        <v>0</v>
      </c>
      <c r="AJ33" s="164" t="s">
        <v>101</v>
      </c>
      <c r="AK33" s="165">
        <f>978424.54+7425.18+2056.42+12002.55+31945.78+27461+87412.88+31945.78+86682.04+27461+36140.16+91897.65+27461</f>
        <v>1448315.98</v>
      </c>
      <c r="AL33" s="167"/>
      <c r="AM33" s="68"/>
      <c r="AN33" s="68"/>
      <c r="AO33" s="68"/>
      <c r="AP33" s="68"/>
      <c r="AQ33" s="68"/>
      <c r="AR33" s="68"/>
      <c r="AS33" s="68"/>
      <c r="AT33" s="68"/>
      <c r="AU33" s="68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8"/>
    </row>
    <row r="34" spans="1:60" x14ac:dyDescent="0.25">
      <c r="A34" s="103">
        <v>4</v>
      </c>
      <c r="B34" s="68" t="s">
        <v>461</v>
      </c>
      <c r="C34" s="68" t="s">
        <v>175</v>
      </c>
      <c r="D34" s="68" t="s">
        <v>98</v>
      </c>
      <c r="E34" s="68" t="s">
        <v>100</v>
      </c>
      <c r="F34" s="125" t="s">
        <v>176</v>
      </c>
      <c r="G34" s="104">
        <v>12653</v>
      </c>
      <c r="H34" s="70" t="s">
        <v>177</v>
      </c>
      <c r="I34" s="130" t="s">
        <v>173</v>
      </c>
      <c r="J34" s="68" t="s">
        <v>174</v>
      </c>
      <c r="K34" s="105">
        <v>44042</v>
      </c>
      <c r="L34" s="151">
        <v>96699.25</v>
      </c>
      <c r="M34" s="104">
        <v>12856</v>
      </c>
      <c r="N34" s="105">
        <v>44044</v>
      </c>
      <c r="O34" s="105">
        <v>44196</v>
      </c>
      <c r="P34" s="68" t="s">
        <v>434</v>
      </c>
      <c r="Q34" s="71" t="s">
        <v>101</v>
      </c>
      <c r="R34" s="71" t="s">
        <v>101</v>
      </c>
      <c r="S34" s="71" t="s">
        <v>101</v>
      </c>
      <c r="T34" s="68" t="s">
        <v>178</v>
      </c>
      <c r="U34" s="68" t="s">
        <v>101</v>
      </c>
      <c r="V34" s="65" t="s">
        <v>101</v>
      </c>
      <c r="W34" s="65" t="s">
        <v>101</v>
      </c>
      <c r="X34" s="65" t="s">
        <v>101</v>
      </c>
      <c r="Y34" s="65" t="s">
        <v>101</v>
      </c>
      <c r="Z34" s="65" t="s">
        <v>101</v>
      </c>
      <c r="AA34" s="65" t="s">
        <v>101</v>
      </c>
      <c r="AB34" s="65" t="s">
        <v>101</v>
      </c>
      <c r="AC34" s="65" t="s">
        <v>101</v>
      </c>
      <c r="AD34" s="163">
        <v>0</v>
      </c>
      <c r="AE34" s="163">
        <v>0</v>
      </c>
      <c r="AF34" s="65" t="s">
        <v>101</v>
      </c>
      <c r="AG34" s="65" t="s">
        <v>101</v>
      </c>
      <c r="AH34" s="163">
        <v>0</v>
      </c>
      <c r="AI34" s="159">
        <f t="shared" si="0"/>
        <v>96699.25</v>
      </c>
      <c r="AJ34" s="164">
        <f>13537.9+19339.85+19339.85+19339.85+1932.87+1445.36+19339.85+1621.77+411.38+646.82+2033.15</f>
        <v>98988.650000000009</v>
      </c>
      <c r="AK34" s="165">
        <v>0</v>
      </c>
      <c r="AL34" s="167">
        <f>AJ34+AJ37+AJ38+AK38</f>
        <v>827280.23</v>
      </c>
      <c r="AM34" s="68" t="s">
        <v>101</v>
      </c>
      <c r="AN34" s="68" t="s">
        <v>101</v>
      </c>
      <c r="AO34" s="68" t="s">
        <v>101</v>
      </c>
      <c r="AP34" s="68" t="s">
        <v>101</v>
      </c>
      <c r="AQ34" s="68" t="s">
        <v>101</v>
      </c>
      <c r="AR34" s="68" t="s">
        <v>101</v>
      </c>
      <c r="AS34" s="68" t="s">
        <v>101</v>
      </c>
      <c r="AT34" s="68" t="s">
        <v>101</v>
      </c>
      <c r="AU34" s="68" t="s">
        <v>101</v>
      </c>
      <c r="AV34" s="69" t="s">
        <v>101</v>
      </c>
      <c r="AW34" s="69" t="s">
        <v>101</v>
      </c>
      <c r="AX34" s="69" t="s">
        <v>101</v>
      </c>
      <c r="AY34" s="69" t="s">
        <v>101</v>
      </c>
      <c r="AZ34" s="69" t="s">
        <v>101</v>
      </c>
      <c r="BA34" s="69" t="s">
        <v>101</v>
      </c>
      <c r="BB34" s="69" t="s">
        <v>101</v>
      </c>
      <c r="BC34" s="69" t="s">
        <v>101</v>
      </c>
      <c r="BD34" s="69" t="s">
        <v>101</v>
      </c>
      <c r="BE34" s="69" t="s">
        <v>101</v>
      </c>
      <c r="BF34" s="69" t="s">
        <v>101</v>
      </c>
      <c r="BG34" s="69" t="s">
        <v>101</v>
      </c>
      <c r="BH34" s="68" t="s">
        <v>101</v>
      </c>
    </row>
    <row r="35" spans="1:60" x14ac:dyDescent="0.25">
      <c r="A35" s="103"/>
      <c r="B35" s="68"/>
      <c r="C35" s="68"/>
      <c r="D35" s="68"/>
      <c r="E35" s="68"/>
      <c r="F35" s="125"/>
      <c r="G35" s="104"/>
      <c r="H35" s="70"/>
      <c r="I35" s="130"/>
      <c r="J35" s="68"/>
      <c r="K35" s="105"/>
      <c r="L35" s="151"/>
      <c r="M35" s="104"/>
      <c r="N35" s="105"/>
      <c r="O35" s="105"/>
      <c r="P35" s="68"/>
      <c r="Q35" s="71"/>
      <c r="R35" s="71"/>
      <c r="S35" s="71"/>
      <c r="T35" s="68"/>
      <c r="U35" s="68"/>
      <c r="V35" s="65" t="s">
        <v>102</v>
      </c>
      <c r="W35" s="65">
        <v>44188</v>
      </c>
      <c r="X35" s="66" t="s">
        <v>228</v>
      </c>
      <c r="Y35" s="65" t="s">
        <v>208</v>
      </c>
      <c r="Z35" s="65">
        <v>44197</v>
      </c>
      <c r="AA35" s="65">
        <v>44347</v>
      </c>
      <c r="AB35" s="65" t="s">
        <v>101</v>
      </c>
      <c r="AC35" s="65" t="s">
        <v>101</v>
      </c>
      <c r="AD35" s="163">
        <v>0</v>
      </c>
      <c r="AE35" s="163">
        <v>0</v>
      </c>
      <c r="AF35" s="65" t="s">
        <v>101</v>
      </c>
      <c r="AG35" s="65" t="s">
        <v>101</v>
      </c>
      <c r="AH35" s="163">
        <v>0</v>
      </c>
      <c r="AI35" s="159">
        <f t="shared" si="0"/>
        <v>0</v>
      </c>
      <c r="AJ35" s="164">
        <v>0</v>
      </c>
      <c r="AK35" s="165">
        <v>0</v>
      </c>
      <c r="AL35" s="167"/>
      <c r="AM35" s="68"/>
      <c r="AN35" s="68"/>
      <c r="AO35" s="68"/>
      <c r="AP35" s="68"/>
      <c r="AQ35" s="68"/>
      <c r="AR35" s="68"/>
      <c r="AS35" s="68"/>
      <c r="AT35" s="68"/>
      <c r="AU35" s="68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8"/>
    </row>
    <row r="36" spans="1:60" x14ac:dyDescent="0.25">
      <c r="A36" s="103"/>
      <c r="B36" s="68"/>
      <c r="C36" s="68"/>
      <c r="D36" s="68"/>
      <c r="E36" s="68"/>
      <c r="F36" s="125"/>
      <c r="G36" s="104"/>
      <c r="H36" s="70"/>
      <c r="I36" s="130"/>
      <c r="J36" s="68"/>
      <c r="K36" s="105"/>
      <c r="L36" s="151"/>
      <c r="M36" s="104"/>
      <c r="N36" s="105"/>
      <c r="O36" s="105"/>
      <c r="P36" s="68"/>
      <c r="Q36" s="71"/>
      <c r="R36" s="71"/>
      <c r="S36" s="71"/>
      <c r="T36" s="68"/>
      <c r="U36" s="68"/>
      <c r="V36" s="65" t="s">
        <v>104</v>
      </c>
      <c r="W36" s="65">
        <v>44348</v>
      </c>
      <c r="X36" s="66" t="s">
        <v>268</v>
      </c>
      <c r="Y36" s="65" t="s">
        <v>269</v>
      </c>
      <c r="Z36" s="65">
        <v>44348</v>
      </c>
      <c r="AA36" s="65">
        <v>44501</v>
      </c>
      <c r="AB36" s="65" t="s">
        <v>101</v>
      </c>
      <c r="AC36" s="65" t="s">
        <v>101</v>
      </c>
      <c r="AD36" s="163">
        <v>0</v>
      </c>
      <c r="AE36" s="163">
        <v>0</v>
      </c>
      <c r="AF36" s="65" t="s">
        <v>101</v>
      </c>
      <c r="AG36" s="65" t="s">
        <v>101</v>
      </c>
      <c r="AH36" s="163">
        <v>0</v>
      </c>
      <c r="AI36" s="159">
        <f t="shared" si="0"/>
        <v>0</v>
      </c>
      <c r="AJ36" s="164">
        <v>0</v>
      </c>
      <c r="AK36" s="165">
        <v>0</v>
      </c>
      <c r="AL36" s="167"/>
      <c r="AM36" s="68"/>
      <c r="AN36" s="68"/>
      <c r="AO36" s="68"/>
      <c r="AP36" s="68"/>
      <c r="AQ36" s="68"/>
      <c r="AR36" s="68"/>
      <c r="AS36" s="68"/>
      <c r="AT36" s="68"/>
      <c r="AU36" s="68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8"/>
    </row>
    <row r="37" spans="1:60" x14ac:dyDescent="0.25">
      <c r="A37" s="103"/>
      <c r="B37" s="68"/>
      <c r="C37" s="68"/>
      <c r="D37" s="68"/>
      <c r="E37" s="68"/>
      <c r="F37" s="125"/>
      <c r="G37" s="104"/>
      <c r="H37" s="70"/>
      <c r="I37" s="130"/>
      <c r="J37" s="68"/>
      <c r="K37" s="105"/>
      <c r="L37" s="151"/>
      <c r="M37" s="104"/>
      <c r="N37" s="105"/>
      <c r="O37" s="105"/>
      <c r="P37" s="68"/>
      <c r="Q37" s="71"/>
      <c r="R37" s="71"/>
      <c r="S37" s="71"/>
      <c r="T37" s="68"/>
      <c r="U37" s="68"/>
      <c r="V37" s="65" t="s">
        <v>105</v>
      </c>
      <c r="W37" s="65">
        <v>44490</v>
      </c>
      <c r="X37" s="66" t="s">
        <v>246</v>
      </c>
      <c r="Y37" s="65" t="s">
        <v>270</v>
      </c>
      <c r="Z37" s="65">
        <v>44501</v>
      </c>
      <c r="AA37" s="65">
        <v>44681</v>
      </c>
      <c r="AB37" s="65" t="s">
        <v>101</v>
      </c>
      <c r="AC37" s="65" t="s">
        <v>101</v>
      </c>
      <c r="AD37" s="163">
        <v>0</v>
      </c>
      <c r="AE37" s="163">
        <v>0</v>
      </c>
      <c r="AF37" s="65" t="s">
        <v>101</v>
      </c>
      <c r="AG37" s="65" t="s">
        <v>101</v>
      </c>
      <c r="AH37" s="163">
        <v>0</v>
      </c>
      <c r="AI37" s="159">
        <f t="shared" si="0"/>
        <v>0</v>
      </c>
      <c r="AJ37" s="164">
        <v>252713.12</v>
      </c>
      <c r="AK37" s="165">
        <v>0</v>
      </c>
      <c r="AL37" s="167"/>
      <c r="AM37" s="68"/>
      <c r="AN37" s="68"/>
      <c r="AO37" s="68"/>
      <c r="AP37" s="68"/>
      <c r="AQ37" s="68"/>
      <c r="AR37" s="68"/>
      <c r="AS37" s="68"/>
      <c r="AT37" s="68"/>
      <c r="AU37" s="68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8"/>
    </row>
    <row r="38" spans="1:60" x14ac:dyDescent="0.25">
      <c r="A38" s="103"/>
      <c r="B38" s="68"/>
      <c r="C38" s="68"/>
      <c r="D38" s="68"/>
      <c r="E38" s="68"/>
      <c r="F38" s="125"/>
      <c r="G38" s="104"/>
      <c r="H38" s="70"/>
      <c r="I38" s="130"/>
      <c r="J38" s="68"/>
      <c r="K38" s="105"/>
      <c r="L38" s="151"/>
      <c r="M38" s="104"/>
      <c r="N38" s="105"/>
      <c r="O38" s="105"/>
      <c r="P38" s="68"/>
      <c r="Q38" s="71"/>
      <c r="R38" s="71"/>
      <c r="S38" s="71"/>
      <c r="T38" s="68"/>
      <c r="U38" s="68"/>
      <c r="V38" s="65" t="s">
        <v>106</v>
      </c>
      <c r="W38" s="65">
        <v>44678</v>
      </c>
      <c r="X38" s="66" t="s">
        <v>271</v>
      </c>
      <c r="Y38" s="72" t="s">
        <v>224</v>
      </c>
      <c r="Z38" s="65">
        <v>44682</v>
      </c>
      <c r="AA38" s="65">
        <v>44865</v>
      </c>
      <c r="AB38" s="65" t="s">
        <v>101</v>
      </c>
      <c r="AC38" s="65" t="s">
        <v>101</v>
      </c>
      <c r="AD38" s="163">
        <v>0</v>
      </c>
      <c r="AE38" s="163">
        <v>0</v>
      </c>
      <c r="AF38" s="65" t="s">
        <v>101</v>
      </c>
      <c r="AG38" s="65" t="s">
        <v>101</v>
      </c>
      <c r="AH38" s="163">
        <v>0</v>
      </c>
      <c r="AI38" s="159">
        <f t="shared" si="0"/>
        <v>0</v>
      </c>
      <c r="AJ38" s="164">
        <v>270456.77</v>
      </c>
      <c r="AK38" s="165">
        <f>126384.5+2674.54+1031.98+9975.28+21685.13+21685.13+21685.13</f>
        <v>205121.69</v>
      </c>
      <c r="AL38" s="167"/>
      <c r="AM38" s="68"/>
      <c r="AN38" s="68"/>
      <c r="AO38" s="68"/>
      <c r="AP38" s="68"/>
      <c r="AQ38" s="68"/>
      <c r="AR38" s="68"/>
      <c r="AS38" s="68"/>
      <c r="AT38" s="68"/>
      <c r="AU38" s="68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8"/>
    </row>
    <row r="39" spans="1:60" x14ac:dyDescent="0.25">
      <c r="A39" s="103">
        <v>5</v>
      </c>
      <c r="B39" s="68" t="s">
        <v>462</v>
      </c>
      <c r="C39" s="68" t="s">
        <v>175</v>
      </c>
      <c r="D39" s="68" t="s">
        <v>98</v>
      </c>
      <c r="E39" s="68" t="s">
        <v>100</v>
      </c>
      <c r="F39" s="125" t="s">
        <v>176</v>
      </c>
      <c r="G39" s="104">
        <v>12653</v>
      </c>
      <c r="H39" s="70" t="s">
        <v>180</v>
      </c>
      <c r="I39" s="130" t="s">
        <v>173</v>
      </c>
      <c r="J39" s="68" t="s">
        <v>174</v>
      </c>
      <c r="K39" s="105">
        <v>44074</v>
      </c>
      <c r="L39" s="151">
        <v>72083.360000000001</v>
      </c>
      <c r="M39" s="104">
        <v>12873</v>
      </c>
      <c r="N39" s="105">
        <v>44075</v>
      </c>
      <c r="O39" s="105">
        <v>44196</v>
      </c>
      <c r="P39" s="68" t="s">
        <v>434</v>
      </c>
      <c r="Q39" s="71" t="s">
        <v>101</v>
      </c>
      <c r="R39" s="71" t="s">
        <v>101</v>
      </c>
      <c r="S39" s="71" t="s">
        <v>101</v>
      </c>
      <c r="T39" s="68" t="s">
        <v>178</v>
      </c>
      <c r="U39" s="68" t="s">
        <v>101</v>
      </c>
      <c r="V39" s="65" t="s">
        <v>101</v>
      </c>
      <c r="W39" s="65" t="s">
        <v>101</v>
      </c>
      <c r="X39" s="65" t="s">
        <v>101</v>
      </c>
      <c r="Y39" s="65" t="s">
        <v>101</v>
      </c>
      <c r="Z39" s="65" t="s">
        <v>101</v>
      </c>
      <c r="AA39" s="65" t="s">
        <v>101</v>
      </c>
      <c r="AB39" s="65" t="s">
        <v>101</v>
      </c>
      <c r="AC39" s="65" t="s">
        <v>101</v>
      </c>
      <c r="AD39" s="163">
        <v>0</v>
      </c>
      <c r="AE39" s="163">
        <v>0</v>
      </c>
      <c r="AF39" s="65" t="s">
        <v>101</v>
      </c>
      <c r="AG39" s="65" t="s">
        <v>101</v>
      </c>
      <c r="AH39" s="163">
        <v>0</v>
      </c>
      <c r="AI39" s="159">
        <f t="shared" si="0"/>
        <v>72083.360000000001</v>
      </c>
      <c r="AJ39" s="164">
        <f>18020.84+6398.95+18020.84+18020.84+18020.84</f>
        <v>78482.31</v>
      </c>
      <c r="AK39" s="165">
        <v>0</v>
      </c>
      <c r="AL39" s="167">
        <f>AJ39+AJ42+AJ45+AK45</f>
        <v>702852.44</v>
      </c>
      <c r="AM39" s="68" t="s">
        <v>101</v>
      </c>
      <c r="AN39" s="68" t="s">
        <v>101</v>
      </c>
      <c r="AO39" s="68" t="s">
        <v>101</v>
      </c>
      <c r="AP39" s="68" t="s">
        <v>101</v>
      </c>
      <c r="AQ39" s="68" t="s">
        <v>101</v>
      </c>
      <c r="AR39" s="68" t="s">
        <v>101</v>
      </c>
      <c r="AS39" s="68" t="s">
        <v>101</v>
      </c>
      <c r="AT39" s="68" t="s">
        <v>101</v>
      </c>
      <c r="AU39" s="68" t="s">
        <v>101</v>
      </c>
      <c r="AV39" s="69" t="s">
        <v>101</v>
      </c>
      <c r="AW39" s="69" t="s">
        <v>101</v>
      </c>
      <c r="AX39" s="69" t="s">
        <v>101</v>
      </c>
      <c r="AY39" s="69" t="s">
        <v>101</v>
      </c>
      <c r="AZ39" s="69" t="s">
        <v>101</v>
      </c>
      <c r="BA39" s="69" t="s">
        <v>101</v>
      </c>
      <c r="BB39" s="69" t="s">
        <v>101</v>
      </c>
      <c r="BC39" s="69" t="s">
        <v>101</v>
      </c>
      <c r="BD39" s="69" t="s">
        <v>101</v>
      </c>
      <c r="BE39" s="69" t="s">
        <v>101</v>
      </c>
      <c r="BF39" s="69" t="s">
        <v>101</v>
      </c>
      <c r="BG39" s="69" t="s">
        <v>101</v>
      </c>
      <c r="BH39" s="68" t="s">
        <v>101</v>
      </c>
    </row>
    <row r="40" spans="1:60" x14ac:dyDescent="0.25">
      <c r="A40" s="103"/>
      <c r="B40" s="68"/>
      <c r="C40" s="68"/>
      <c r="D40" s="68"/>
      <c r="E40" s="68"/>
      <c r="F40" s="125"/>
      <c r="G40" s="104"/>
      <c r="H40" s="70"/>
      <c r="I40" s="130"/>
      <c r="J40" s="68"/>
      <c r="K40" s="105"/>
      <c r="L40" s="151"/>
      <c r="M40" s="104"/>
      <c r="N40" s="105"/>
      <c r="O40" s="105"/>
      <c r="P40" s="68"/>
      <c r="Q40" s="71"/>
      <c r="R40" s="71"/>
      <c r="S40" s="71"/>
      <c r="T40" s="68"/>
      <c r="U40" s="68"/>
      <c r="V40" s="65" t="s">
        <v>102</v>
      </c>
      <c r="W40" s="65">
        <v>44188</v>
      </c>
      <c r="X40" s="66" t="s">
        <v>228</v>
      </c>
      <c r="Y40" s="65" t="s">
        <v>207</v>
      </c>
      <c r="Z40" s="65">
        <v>44197</v>
      </c>
      <c r="AA40" s="65">
        <v>44316</v>
      </c>
      <c r="AB40" s="65" t="s">
        <v>101</v>
      </c>
      <c r="AC40" s="65" t="s">
        <v>101</v>
      </c>
      <c r="AD40" s="163">
        <v>0</v>
      </c>
      <c r="AE40" s="163">
        <v>0</v>
      </c>
      <c r="AF40" s="65" t="s">
        <v>101</v>
      </c>
      <c r="AG40" s="65" t="s">
        <v>101</v>
      </c>
      <c r="AH40" s="163">
        <v>0</v>
      </c>
      <c r="AI40" s="159">
        <f t="shared" si="0"/>
        <v>0</v>
      </c>
      <c r="AJ40" s="164">
        <v>0</v>
      </c>
      <c r="AK40" s="165">
        <v>0</v>
      </c>
      <c r="AL40" s="167"/>
      <c r="AM40" s="68"/>
      <c r="AN40" s="68"/>
      <c r="AO40" s="68"/>
      <c r="AP40" s="68"/>
      <c r="AQ40" s="68"/>
      <c r="AR40" s="68"/>
      <c r="AS40" s="68"/>
      <c r="AT40" s="68"/>
      <c r="AU40" s="68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8"/>
    </row>
    <row r="41" spans="1:60" x14ac:dyDescent="0.25">
      <c r="A41" s="103"/>
      <c r="B41" s="68"/>
      <c r="C41" s="68"/>
      <c r="D41" s="68"/>
      <c r="E41" s="68"/>
      <c r="F41" s="125"/>
      <c r="G41" s="104"/>
      <c r="H41" s="70"/>
      <c r="I41" s="130"/>
      <c r="J41" s="68"/>
      <c r="K41" s="105"/>
      <c r="L41" s="151"/>
      <c r="M41" s="104"/>
      <c r="N41" s="105"/>
      <c r="O41" s="105"/>
      <c r="P41" s="68"/>
      <c r="Q41" s="71"/>
      <c r="R41" s="71"/>
      <c r="S41" s="71"/>
      <c r="T41" s="68"/>
      <c r="U41" s="68"/>
      <c r="V41" s="65" t="s">
        <v>104</v>
      </c>
      <c r="W41" s="65">
        <v>44314</v>
      </c>
      <c r="X41" s="66" t="s">
        <v>230</v>
      </c>
      <c r="Y41" s="65" t="s">
        <v>220</v>
      </c>
      <c r="Z41" s="65">
        <v>44317</v>
      </c>
      <c r="AA41" s="65">
        <v>44377</v>
      </c>
      <c r="AB41" s="65" t="s">
        <v>101</v>
      </c>
      <c r="AC41" s="65" t="s">
        <v>101</v>
      </c>
      <c r="AD41" s="163">
        <v>0</v>
      </c>
      <c r="AE41" s="163">
        <v>0</v>
      </c>
      <c r="AF41" s="65" t="s">
        <v>101</v>
      </c>
      <c r="AG41" s="65" t="s">
        <v>101</v>
      </c>
      <c r="AH41" s="163">
        <v>0</v>
      </c>
      <c r="AI41" s="159">
        <f t="shared" si="0"/>
        <v>0</v>
      </c>
      <c r="AJ41" s="164">
        <v>0</v>
      </c>
      <c r="AK41" s="165">
        <v>0</v>
      </c>
      <c r="AL41" s="167"/>
      <c r="AM41" s="68"/>
      <c r="AN41" s="68"/>
      <c r="AO41" s="68"/>
      <c r="AP41" s="68"/>
      <c r="AQ41" s="68"/>
      <c r="AR41" s="68"/>
      <c r="AS41" s="68"/>
      <c r="AT41" s="68"/>
      <c r="AU41" s="68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8"/>
    </row>
    <row r="42" spans="1:60" x14ac:dyDescent="0.25">
      <c r="A42" s="103"/>
      <c r="B42" s="68"/>
      <c r="C42" s="68"/>
      <c r="D42" s="68"/>
      <c r="E42" s="68"/>
      <c r="F42" s="125"/>
      <c r="G42" s="104"/>
      <c r="H42" s="70"/>
      <c r="I42" s="130"/>
      <c r="J42" s="68"/>
      <c r="K42" s="105"/>
      <c r="L42" s="151"/>
      <c r="M42" s="104"/>
      <c r="N42" s="105"/>
      <c r="O42" s="105"/>
      <c r="P42" s="68"/>
      <c r="Q42" s="71"/>
      <c r="R42" s="71"/>
      <c r="S42" s="71"/>
      <c r="T42" s="68"/>
      <c r="U42" s="68"/>
      <c r="V42" s="65" t="s">
        <v>105</v>
      </c>
      <c r="W42" s="65">
        <v>44372</v>
      </c>
      <c r="X42" s="66" t="s">
        <v>232</v>
      </c>
      <c r="Y42" s="65" t="s">
        <v>231</v>
      </c>
      <c r="Z42" s="65">
        <v>44378</v>
      </c>
      <c r="AA42" s="65">
        <v>44561</v>
      </c>
      <c r="AB42" s="65" t="s">
        <v>101</v>
      </c>
      <c r="AC42" s="65" t="s">
        <v>101</v>
      </c>
      <c r="AD42" s="163">
        <v>0</v>
      </c>
      <c r="AE42" s="163">
        <v>0</v>
      </c>
      <c r="AF42" s="65" t="s">
        <v>101</v>
      </c>
      <c r="AG42" s="65" t="s">
        <v>101</v>
      </c>
      <c r="AH42" s="163">
        <v>0</v>
      </c>
      <c r="AI42" s="159">
        <f t="shared" si="0"/>
        <v>0</v>
      </c>
      <c r="AJ42" s="164">
        <v>215701.74</v>
      </c>
      <c r="AK42" s="165">
        <v>0</v>
      </c>
      <c r="AL42" s="167"/>
      <c r="AM42" s="68"/>
      <c r="AN42" s="68"/>
      <c r="AO42" s="68"/>
      <c r="AP42" s="68"/>
      <c r="AQ42" s="68"/>
      <c r="AR42" s="68"/>
      <c r="AS42" s="68"/>
      <c r="AT42" s="68"/>
      <c r="AU42" s="68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8"/>
    </row>
    <row r="43" spans="1:60" x14ac:dyDescent="0.25">
      <c r="A43" s="103"/>
      <c r="B43" s="68"/>
      <c r="C43" s="68"/>
      <c r="D43" s="68"/>
      <c r="E43" s="68"/>
      <c r="F43" s="125"/>
      <c r="G43" s="104"/>
      <c r="H43" s="70"/>
      <c r="I43" s="130"/>
      <c r="J43" s="68"/>
      <c r="K43" s="105"/>
      <c r="L43" s="151"/>
      <c r="M43" s="104"/>
      <c r="N43" s="105"/>
      <c r="O43" s="105"/>
      <c r="P43" s="68"/>
      <c r="Q43" s="71"/>
      <c r="R43" s="71"/>
      <c r="S43" s="71"/>
      <c r="T43" s="68"/>
      <c r="U43" s="68"/>
      <c r="V43" s="65" t="s">
        <v>106</v>
      </c>
      <c r="W43" s="65">
        <v>44551</v>
      </c>
      <c r="X43" s="66" t="s">
        <v>277</v>
      </c>
      <c r="Y43" s="65" t="s">
        <v>264</v>
      </c>
      <c r="Z43" s="65">
        <v>44562</v>
      </c>
      <c r="AA43" s="65">
        <v>44742</v>
      </c>
      <c r="AB43" s="65" t="s">
        <v>101</v>
      </c>
      <c r="AC43" s="65" t="s">
        <v>101</v>
      </c>
      <c r="AD43" s="163">
        <v>0</v>
      </c>
      <c r="AE43" s="163">
        <v>0</v>
      </c>
      <c r="AF43" s="65" t="s">
        <v>101</v>
      </c>
      <c r="AG43" s="65" t="s">
        <v>101</v>
      </c>
      <c r="AH43" s="163">
        <v>0</v>
      </c>
      <c r="AI43" s="159">
        <f t="shared" si="0"/>
        <v>0</v>
      </c>
      <c r="AJ43" s="164">
        <v>0</v>
      </c>
      <c r="AK43" s="165">
        <v>0</v>
      </c>
      <c r="AL43" s="167"/>
      <c r="AM43" s="68"/>
      <c r="AN43" s="68"/>
      <c r="AO43" s="68"/>
      <c r="AP43" s="68"/>
      <c r="AQ43" s="68"/>
      <c r="AR43" s="68"/>
      <c r="AS43" s="68"/>
      <c r="AT43" s="68"/>
      <c r="AU43" s="68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8"/>
    </row>
    <row r="44" spans="1:60" x14ac:dyDescent="0.25">
      <c r="A44" s="103"/>
      <c r="B44" s="68"/>
      <c r="C44" s="68"/>
      <c r="D44" s="68"/>
      <c r="E44" s="68"/>
      <c r="F44" s="125"/>
      <c r="G44" s="104"/>
      <c r="H44" s="70"/>
      <c r="I44" s="130"/>
      <c r="J44" s="68"/>
      <c r="K44" s="105"/>
      <c r="L44" s="151"/>
      <c r="M44" s="104"/>
      <c r="N44" s="105"/>
      <c r="O44" s="105"/>
      <c r="P44" s="68"/>
      <c r="Q44" s="71"/>
      <c r="R44" s="71"/>
      <c r="S44" s="71"/>
      <c r="T44" s="68"/>
      <c r="U44" s="68"/>
      <c r="V44" s="65" t="s">
        <v>223</v>
      </c>
      <c r="W44" s="65">
        <v>44736</v>
      </c>
      <c r="X44" s="66" t="s">
        <v>279</v>
      </c>
      <c r="Y44" s="65" t="s">
        <v>273</v>
      </c>
      <c r="Z44" s="65">
        <v>44743</v>
      </c>
      <c r="AA44" s="65">
        <v>44926</v>
      </c>
      <c r="AB44" s="65" t="s">
        <v>101</v>
      </c>
      <c r="AC44" s="65" t="s">
        <v>101</v>
      </c>
      <c r="AD44" s="163">
        <v>0</v>
      </c>
      <c r="AE44" s="163">
        <v>0</v>
      </c>
      <c r="AF44" s="65" t="s">
        <v>101</v>
      </c>
      <c r="AG44" s="65" t="s">
        <v>101</v>
      </c>
      <c r="AH44" s="163">
        <v>0</v>
      </c>
      <c r="AI44" s="159">
        <f t="shared" si="0"/>
        <v>0</v>
      </c>
      <c r="AJ44" s="164">
        <v>0</v>
      </c>
      <c r="AK44" s="165">
        <v>0</v>
      </c>
      <c r="AL44" s="167"/>
      <c r="AM44" s="68"/>
      <c r="AN44" s="68"/>
      <c r="AO44" s="68"/>
      <c r="AP44" s="68"/>
      <c r="AQ44" s="68"/>
      <c r="AR44" s="68"/>
      <c r="AS44" s="68"/>
      <c r="AT44" s="68"/>
      <c r="AU44" s="68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8"/>
    </row>
    <row r="45" spans="1:60" x14ac:dyDescent="0.25">
      <c r="A45" s="103"/>
      <c r="B45" s="68"/>
      <c r="C45" s="68"/>
      <c r="D45" s="68"/>
      <c r="E45" s="68"/>
      <c r="F45" s="125"/>
      <c r="G45" s="104"/>
      <c r="H45" s="70"/>
      <c r="I45" s="130"/>
      <c r="J45" s="68"/>
      <c r="K45" s="105"/>
      <c r="L45" s="151"/>
      <c r="M45" s="104"/>
      <c r="N45" s="105"/>
      <c r="O45" s="105"/>
      <c r="P45" s="68"/>
      <c r="Q45" s="71"/>
      <c r="R45" s="71"/>
      <c r="S45" s="71"/>
      <c r="T45" s="68"/>
      <c r="U45" s="68"/>
      <c r="V45" s="65" t="s">
        <v>225</v>
      </c>
      <c r="W45" s="65">
        <v>44895</v>
      </c>
      <c r="X45" s="66" t="s">
        <v>287</v>
      </c>
      <c r="Y45" s="65" t="s">
        <v>288</v>
      </c>
      <c r="Z45" s="65">
        <v>44895</v>
      </c>
      <c r="AA45" s="65">
        <v>44926</v>
      </c>
      <c r="AB45" s="65" t="s">
        <v>101</v>
      </c>
      <c r="AC45" s="65" t="s">
        <v>101</v>
      </c>
      <c r="AD45" s="163">
        <v>0</v>
      </c>
      <c r="AE45" s="163">
        <v>0</v>
      </c>
      <c r="AF45" s="65" t="s">
        <v>101</v>
      </c>
      <c r="AG45" s="65" t="s">
        <v>101</v>
      </c>
      <c r="AH45" s="163">
        <v>0</v>
      </c>
      <c r="AI45" s="159">
        <f t="shared" si="0"/>
        <v>0</v>
      </c>
      <c r="AJ45" s="164">
        <v>233168.06</v>
      </c>
      <c r="AK45" s="165">
        <f>118628.59+18130.75+18440.69+20300.3</f>
        <v>175500.33</v>
      </c>
      <c r="AL45" s="167"/>
      <c r="AM45" s="68"/>
      <c r="AN45" s="68"/>
      <c r="AO45" s="68"/>
      <c r="AP45" s="68"/>
      <c r="AQ45" s="68"/>
      <c r="AR45" s="68"/>
      <c r="AS45" s="68"/>
      <c r="AT45" s="68"/>
      <c r="AU45" s="68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8"/>
    </row>
    <row r="46" spans="1:60" s="78" customFormat="1" x14ac:dyDescent="0.25">
      <c r="A46" s="103">
        <v>6</v>
      </c>
      <c r="B46" s="68" t="s">
        <v>463</v>
      </c>
      <c r="C46" s="68" t="s">
        <v>175</v>
      </c>
      <c r="D46" s="68" t="s">
        <v>98</v>
      </c>
      <c r="E46" s="68" t="s">
        <v>100</v>
      </c>
      <c r="F46" s="125" t="s">
        <v>176</v>
      </c>
      <c r="G46" s="69">
        <v>12653</v>
      </c>
      <c r="H46" s="70" t="s">
        <v>179</v>
      </c>
      <c r="I46" s="130" t="s">
        <v>173</v>
      </c>
      <c r="J46" s="68" t="s">
        <v>174</v>
      </c>
      <c r="K46" s="105">
        <v>44097</v>
      </c>
      <c r="L46" s="151">
        <v>53338.05</v>
      </c>
      <c r="M46" s="104">
        <v>12892</v>
      </c>
      <c r="N46" s="105">
        <v>44105</v>
      </c>
      <c r="O46" s="105">
        <v>44196</v>
      </c>
      <c r="P46" s="68" t="s">
        <v>434</v>
      </c>
      <c r="Q46" s="71" t="s">
        <v>101</v>
      </c>
      <c r="R46" s="71" t="s">
        <v>101</v>
      </c>
      <c r="S46" s="71" t="s">
        <v>101</v>
      </c>
      <c r="T46" s="68" t="s">
        <v>178</v>
      </c>
      <c r="U46" s="68" t="s">
        <v>101</v>
      </c>
      <c r="V46" s="65" t="s">
        <v>101</v>
      </c>
      <c r="W46" s="65" t="s">
        <v>101</v>
      </c>
      <c r="X46" s="65" t="s">
        <v>101</v>
      </c>
      <c r="Y46" s="65" t="s">
        <v>101</v>
      </c>
      <c r="Z46" s="65" t="s">
        <v>101</v>
      </c>
      <c r="AA46" s="65" t="s">
        <v>101</v>
      </c>
      <c r="AB46" s="79" t="s">
        <v>101</v>
      </c>
      <c r="AC46" s="79" t="s">
        <v>101</v>
      </c>
      <c r="AD46" s="163">
        <v>0</v>
      </c>
      <c r="AE46" s="163">
        <v>0</v>
      </c>
      <c r="AF46" s="65" t="s">
        <v>101</v>
      </c>
      <c r="AG46" s="65" t="s">
        <v>101</v>
      </c>
      <c r="AH46" s="163">
        <v>0</v>
      </c>
      <c r="AI46" s="159">
        <f t="shared" si="0"/>
        <v>53338.05</v>
      </c>
      <c r="AJ46" s="164">
        <v>26910.26</v>
      </c>
      <c r="AK46" s="165">
        <v>0</v>
      </c>
      <c r="AL46" s="167">
        <f>AJ46+AJ47+AJ49+AJ52+AK52</f>
        <v>675618.03</v>
      </c>
      <c r="AM46" s="68" t="s">
        <v>101</v>
      </c>
      <c r="AN46" s="68" t="s">
        <v>101</v>
      </c>
      <c r="AO46" s="68" t="s">
        <v>101</v>
      </c>
      <c r="AP46" s="68" t="s">
        <v>101</v>
      </c>
      <c r="AQ46" s="68" t="s">
        <v>101</v>
      </c>
      <c r="AR46" s="68" t="s">
        <v>101</v>
      </c>
      <c r="AS46" s="68" t="s">
        <v>101</v>
      </c>
      <c r="AT46" s="68" t="s">
        <v>101</v>
      </c>
      <c r="AU46" s="68" t="s">
        <v>101</v>
      </c>
      <c r="AV46" s="68" t="s">
        <v>101</v>
      </c>
      <c r="AW46" s="68" t="s">
        <v>101</v>
      </c>
      <c r="AX46" s="68" t="s">
        <v>101</v>
      </c>
      <c r="AY46" s="68" t="s">
        <v>101</v>
      </c>
      <c r="AZ46" s="68" t="s">
        <v>101</v>
      </c>
      <c r="BA46" s="68" t="s">
        <v>101</v>
      </c>
      <c r="BB46" s="68" t="s">
        <v>101</v>
      </c>
      <c r="BC46" s="68" t="s">
        <v>101</v>
      </c>
      <c r="BD46" s="68" t="s">
        <v>101</v>
      </c>
      <c r="BE46" s="68" t="s">
        <v>101</v>
      </c>
      <c r="BF46" s="68" t="s">
        <v>101</v>
      </c>
      <c r="BG46" s="68" t="s">
        <v>101</v>
      </c>
      <c r="BH46" s="68" t="s">
        <v>101</v>
      </c>
    </row>
    <row r="47" spans="1:60" s="78" customFormat="1" x14ac:dyDescent="0.25">
      <c r="A47" s="103"/>
      <c r="B47" s="68"/>
      <c r="C47" s="68"/>
      <c r="D47" s="68"/>
      <c r="E47" s="68"/>
      <c r="F47" s="125"/>
      <c r="G47" s="69"/>
      <c r="H47" s="70"/>
      <c r="I47" s="130"/>
      <c r="J47" s="68"/>
      <c r="K47" s="105"/>
      <c r="L47" s="151"/>
      <c r="M47" s="104"/>
      <c r="N47" s="105"/>
      <c r="O47" s="105"/>
      <c r="P47" s="68"/>
      <c r="Q47" s="71"/>
      <c r="R47" s="71"/>
      <c r="S47" s="71"/>
      <c r="T47" s="68"/>
      <c r="U47" s="68"/>
      <c r="V47" s="65" t="s">
        <v>102</v>
      </c>
      <c r="W47" s="65">
        <v>44188</v>
      </c>
      <c r="X47" s="66" t="s">
        <v>228</v>
      </c>
      <c r="Y47" s="65" t="s">
        <v>229</v>
      </c>
      <c r="Z47" s="65">
        <v>44197</v>
      </c>
      <c r="AA47" s="65">
        <v>44286</v>
      </c>
      <c r="AB47" s="79" t="s">
        <v>101</v>
      </c>
      <c r="AC47" s="79" t="s">
        <v>101</v>
      </c>
      <c r="AD47" s="163">
        <v>0</v>
      </c>
      <c r="AE47" s="163">
        <v>0</v>
      </c>
      <c r="AF47" s="65" t="s">
        <v>101</v>
      </c>
      <c r="AG47" s="65" t="s">
        <v>101</v>
      </c>
      <c r="AH47" s="163">
        <v>0</v>
      </c>
      <c r="AI47" s="159">
        <f t="shared" si="0"/>
        <v>0</v>
      </c>
      <c r="AJ47" s="164">
        <v>0</v>
      </c>
      <c r="AK47" s="165">
        <v>0</v>
      </c>
      <c r="AL47" s="167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78" customFormat="1" x14ac:dyDescent="0.25">
      <c r="A48" s="103"/>
      <c r="B48" s="68"/>
      <c r="C48" s="68"/>
      <c r="D48" s="68"/>
      <c r="E48" s="68"/>
      <c r="F48" s="125"/>
      <c r="G48" s="69"/>
      <c r="H48" s="70"/>
      <c r="I48" s="130"/>
      <c r="J48" s="68"/>
      <c r="K48" s="105"/>
      <c r="L48" s="151"/>
      <c r="M48" s="104"/>
      <c r="N48" s="105"/>
      <c r="O48" s="105"/>
      <c r="P48" s="68"/>
      <c r="Q48" s="71"/>
      <c r="R48" s="71"/>
      <c r="S48" s="71"/>
      <c r="T48" s="68"/>
      <c r="U48" s="68"/>
      <c r="V48" s="65" t="s">
        <v>104</v>
      </c>
      <c r="W48" s="65">
        <v>44284</v>
      </c>
      <c r="X48" s="66" t="s">
        <v>233</v>
      </c>
      <c r="Y48" s="65" t="s">
        <v>220</v>
      </c>
      <c r="Z48" s="65">
        <v>44287</v>
      </c>
      <c r="AA48" s="65">
        <v>44377</v>
      </c>
      <c r="AB48" s="79" t="s">
        <v>101</v>
      </c>
      <c r="AC48" s="79" t="s">
        <v>101</v>
      </c>
      <c r="AD48" s="163">
        <v>0</v>
      </c>
      <c r="AE48" s="163">
        <v>0</v>
      </c>
      <c r="AF48" s="65" t="s">
        <v>101</v>
      </c>
      <c r="AG48" s="65" t="s">
        <v>101</v>
      </c>
      <c r="AH48" s="163">
        <v>0</v>
      </c>
      <c r="AI48" s="159">
        <f t="shared" si="0"/>
        <v>0</v>
      </c>
      <c r="AJ48" s="164">
        <v>0</v>
      </c>
      <c r="AK48" s="165">
        <v>0</v>
      </c>
      <c r="AL48" s="167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1023 1031:2047 2055:3071 3079:4095 4103:5119 5127:6143 6151:7167 7175:8191 8199:9215 9223:10239 10247:11263 11271:12287 12295:13311 13319:14335 14343:15359 15367:16359" s="78" customFormat="1" x14ac:dyDescent="0.25">
      <c r="A49" s="103"/>
      <c r="B49" s="68"/>
      <c r="C49" s="68"/>
      <c r="D49" s="68"/>
      <c r="E49" s="68"/>
      <c r="F49" s="125"/>
      <c r="G49" s="69"/>
      <c r="H49" s="70"/>
      <c r="I49" s="130"/>
      <c r="J49" s="68"/>
      <c r="K49" s="105"/>
      <c r="L49" s="151"/>
      <c r="M49" s="104"/>
      <c r="N49" s="105"/>
      <c r="O49" s="105"/>
      <c r="P49" s="68"/>
      <c r="Q49" s="71"/>
      <c r="R49" s="71"/>
      <c r="S49" s="71"/>
      <c r="T49" s="68"/>
      <c r="U49" s="68"/>
      <c r="V49" s="65" t="s">
        <v>105</v>
      </c>
      <c r="W49" s="65">
        <v>44369</v>
      </c>
      <c r="X49" s="66" t="s">
        <v>234</v>
      </c>
      <c r="Y49" s="65" t="s">
        <v>231</v>
      </c>
      <c r="Z49" s="65">
        <v>44378</v>
      </c>
      <c r="AA49" s="65">
        <v>44561</v>
      </c>
      <c r="AB49" s="65" t="s">
        <v>101</v>
      </c>
      <c r="AC49" s="65" t="s">
        <v>101</v>
      </c>
      <c r="AD49" s="163">
        <v>0</v>
      </c>
      <c r="AE49" s="163">
        <v>0</v>
      </c>
      <c r="AF49" s="65" t="s">
        <v>101</v>
      </c>
      <c r="AG49" s="65" t="s">
        <v>101</v>
      </c>
      <c r="AH49" s="163">
        <v>0</v>
      </c>
      <c r="AI49" s="159">
        <f t="shared" si="0"/>
        <v>0</v>
      </c>
      <c r="AJ49" s="164">
        <v>227665.83</v>
      </c>
      <c r="AK49" s="165">
        <v>0</v>
      </c>
      <c r="AL49" s="167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1023 1031:2047 2055:3071 3079:4095 4103:5119 5127:6143 6151:7167 7175:8191 8199:9215 9223:10239 10247:11263 11271:12287 12295:13311 13319:14335 14343:15359 15367:16359" s="78" customFormat="1" x14ac:dyDescent="0.25">
      <c r="A50" s="103"/>
      <c r="B50" s="68"/>
      <c r="C50" s="68"/>
      <c r="D50" s="68"/>
      <c r="E50" s="68"/>
      <c r="F50" s="125"/>
      <c r="G50" s="69"/>
      <c r="H50" s="70"/>
      <c r="I50" s="130"/>
      <c r="J50" s="68"/>
      <c r="K50" s="105"/>
      <c r="L50" s="151"/>
      <c r="M50" s="104"/>
      <c r="N50" s="105"/>
      <c r="O50" s="105"/>
      <c r="P50" s="68"/>
      <c r="Q50" s="71"/>
      <c r="R50" s="71"/>
      <c r="S50" s="71"/>
      <c r="T50" s="68"/>
      <c r="U50" s="68"/>
      <c r="V50" s="65" t="s">
        <v>106</v>
      </c>
      <c r="W50" s="65">
        <v>44559</v>
      </c>
      <c r="X50" s="66" t="s">
        <v>272</v>
      </c>
      <c r="Y50" s="65" t="s">
        <v>264</v>
      </c>
      <c r="Z50" s="65">
        <v>44562</v>
      </c>
      <c r="AA50" s="65">
        <v>44742</v>
      </c>
      <c r="AB50" s="65" t="s">
        <v>101</v>
      </c>
      <c r="AC50" s="65" t="s">
        <v>101</v>
      </c>
      <c r="AD50" s="163">
        <v>0</v>
      </c>
      <c r="AE50" s="163">
        <v>0</v>
      </c>
      <c r="AF50" s="65" t="s">
        <v>101</v>
      </c>
      <c r="AG50" s="65" t="s">
        <v>101</v>
      </c>
      <c r="AH50" s="163">
        <v>0</v>
      </c>
      <c r="AI50" s="159">
        <f t="shared" si="0"/>
        <v>0</v>
      </c>
      <c r="AJ50" s="164">
        <v>0</v>
      </c>
      <c r="AK50" s="165">
        <v>0</v>
      </c>
      <c r="AL50" s="167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1023 1031:2047 2055:3071 3079:4095 4103:5119 5127:6143 6151:7167 7175:8191 8199:9215 9223:10239 10247:11263 11271:12287 12295:13311 13319:14335 14343:15359 15367:16359" s="78" customFormat="1" x14ac:dyDescent="0.25">
      <c r="A51" s="103"/>
      <c r="B51" s="68"/>
      <c r="C51" s="68"/>
      <c r="D51" s="68"/>
      <c r="E51" s="68"/>
      <c r="F51" s="125"/>
      <c r="G51" s="69"/>
      <c r="H51" s="70"/>
      <c r="I51" s="130"/>
      <c r="J51" s="68"/>
      <c r="K51" s="105"/>
      <c r="L51" s="151"/>
      <c r="M51" s="104"/>
      <c r="N51" s="105"/>
      <c r="O51" s="105"/>
      <c r="P51" s="68"/>
      <c r="Q51" s="71"/>
      <c r="R51" s="71"/>
      <c r="S51" s="71"/>
      <c r="T51" s="68"/>
      <c r="U51" s="68"/>
      <c r="V51" s="65" t="s">
        <v>223</v>
      </c>
      <c r="W51" s="65">
        <v>44739</v>
      </c>
      <c r="X51" s="66" t="s">
        <v>289</v>
      </c>
      <c r="Y51" s="65" t="s">
        <v>262</v>
      </c>
      <c r="Z51" s="65">
        <v>44743</v>
      </c>
      <c r="AA51" s="65">
        <v>44926</v>
      </c>
      <c r="AB51" s="65" t="s">
        <v>101</v>
      </c>
      <c r="AC51" s="65" t="s">
        <v>101</v>
      </c>
      <c r="AD51" s="163">
        <v>0</v>
      </c>
      <c r="AE51" s="163">
        <v>0</v>
      </c>
      <c r="AF51" s="65" t="s">
        <v>101</v>
      </c>
      <c r="AG51" s="65" t="s">
        <v>101</v>
      </c>
      <c r="AH51" s="163">
        <v>0</v>
      </c>
      <c r="AI51" s="159">
        <f t="shared" si="0"/>
        <v>0</v>
      </c>
      <c r="AJ51" s="164">
        <v>0</v>
      </c>
      <c r="AK51" s="165">
        <v>0</v>
      </c>
      <c r="AL51" s="167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1023 1031:2047 2055:3071 3079:4095 4103:5119 5127:6143 6151:7167 7175:8191 8199:9215 9223:10239 10247:11263 11271:12287 12295:13311 13319:14335 14343:15359 15367:16359" x14ac:dyDescent="0.25">
      <c r="A52" s="103"/>
      <c r="B52" s="68"/>
      <c r="C52" s="68"/>
      <c r="D52" s="68"/>
      <c r="E52" s="68"/>
      <c r="F52" s="125"/>
      <c r="G52" s="69"/>
      <c r="H52" s="70"/>
      <c r="I52" s="130"/>
      <c r="J52" s="68"/>
      <c r="K52" s="105"/>
      <c r="L52" s="151"/>
      <c r="M52" s="104"/>
      <c r="N52" s="105"/>
      <c r="O52" s="105"/>
      <c r="P52" s="68"/>
      <c r="Q52" s="71"/>
      <c r="R52" s="71"/>
      <c r="S52" s="71"/>
      <c r="T52" s="68"/>
      <c r="U52" s="68"/>
      <c r="V52" s="65" t="s">
        <v>225</v>
      </c>
      <c r="W52" s="65">
        <v>44895</v>
      </c>
      <c r="X52" s="66" t="s">
        <v>287</v>
      </c>
      <c r="Y52" s="65" t="s">
        <v>288</v>
      </c>
      <c r="Z52" s="65">
        <v>44895</v>
      </c>
      <c r="AA52" s="65">
        <v>44926</v>
      </c>
      <c r="AB52" s="65" t="s">
        <v>101</v>
      </c>
      <c r="AC52" s="65" t="s">
        <v>101</v>
      </c>
      <c r="AD52" s="163">
        <v>0</v>
      </c>
      <c r="AE52" s="163">
        <v>0</v>
      </c>
      <c r="AF52" s="65" t="s">
        <v>101</v>
      </c>
      <c r="AG52" s="65" t="s">
        <v>101</v>
      </c>
      <c r="AH52" s="163">
        <v>0</v>
      </c>
      <c r="AI52" s="159">
        <f t="shared" si="0"/>
        <v>0</v>
      </c>
      <c r="AJ52" s="164">
        <v>237452.64</v>
      </c>
      <c r="AK52" s="165">
        <f>121519.32+2429.45+19913.51+19813.51+19913.51</f>
        <v>183589.30000000002</v>
      </c>
      <c r="AL52" s="167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1023 1031:2047 2055:3071 3079:4095 4103:5119 5127:6143 6151:7167 7175:8191 8199:9215 9223:10239 10247:11263 11271:12287 12295:13311 13319:14335 14343:15359 15367:16359" x14ac:dyDescent="0.25">
      <c r="A53" s="103">
        <v>7</v>
      </c>
      <c r="B53" s="68" t="s">
        <v>464</v>
      </c>
      <c r="C53" s="68" t="s">
        <v>175</v>
      </c>
      <c r="D53" s="68" t="s">
        <v>98</v>
      </c>
      <c r="E53" s="68" t="s">
        <v>100</v>
      </c>
      <c r="F53" s="125" t="s">
        <v>176</v>
      </c>
      <c r="G53" s="104">
        <v>12653</v>
      </c>
      <c r="H53" s="70" t="s">
        <v>235</v>
      </c>
      <c r="I53" s="130" t="s">
        <v>173</v>
      </c>
      <c r="J53" s="68" t="s">
        <v>174</v>
      </c>
      <c r="K53" s="105">
        <v>44162</v>
      </c>
      <c r="L53" s="151">
        <v>45676.800000000003</v>
      </c>
      <c r="M53" s="104">
        <v>12939</v>
      </c>
      <c r="N53" s="105">
        <v>44166</v>
      </c>
      <c r="O53" s="105">
        <v>44530</v>
      </c>
      <c r="P53" s="68" t="s">
        <v>434</v>
      </c>
      <c r="Q53" s="71" t="s">
        <v>101</v>
      </c>
      <c r="R53" s="71" t="s">
        <v>101</v>
      </c>
      <c r="S53" s="71" t="s">
        <v>101</v>
      </c>
      <c r="T53" s="68" t="s">
        <v>178</v>
      </c>
      <c r="U53" s="68" t="s">
        <v>101</v>
      </c>
      <c r="V53" s="65" t="s">
        <v>101</v>
      </c>
      <c r="W53" s="65" t="s">
        <v>101</v>
      </c>
      <c r="X53" s="66" t="s">
        <v>101</v>
      </c>
      <c r="Y53" s="65" t="s">
        <v>101</v>
      </c>
      <c r="Z53" s="65" t="s">
        <v>101</v>
      </c>
      <c r="AA53" s="65" t="s">
        <v>101</v>
      </c>
      <c r="AB53" s="65" t="s">
        <v>101</v>
      </c>
      <c r="AC53" s="65" t="s">
        <v>101</v>
      </c>
      <c r="AD53" s="163">
        <v>0</v>
      </c>
      <c r="AE53" s="163">
        <v>0</v>
      </c>
      <c r="AF53" s="65" t="s">
        <v>101</v>
      </c>
      <c r="AG53" s="65" t="s">
        <v>101</v>
      </c>
      <c r="AH53" s="163">
        <v>0</v>
      </c>
      <c r="AI53" s="159">
        <f t="shared" si="0"/>
        <v>45676.800000000003</v>
      </c>
      <c r="AJ53" s="164">
        <v>56264.39</v>
      </c>
      <c r="AK53" s="165"/>
      <c r="AL53" s="167">
        <f>AJ53+AJ54+AK54</f>
        <v>161540.35999999999</v>
      </c>
      <c r="AM53" s="68" t="s">
        <v>101</v>
      </c>
      <c r="AN53" s="68" t="s">
        <v>101</v>
      </c>
      <c r="AO53" s="68" t="s">
        <v>101</v>
      </c>
      <c r="AP53" s="68" t="s">
        <v>101</v>
      </c>
      <c r="AQ53" s="68" t="s">
        <v>101</v>
      </c>
      <c r="AR53" s="68" t="s">
        <v>101</v>
      </c>
      <c r="AS53" s="68" t="s">
        <v>101</v>
      </c>
      <c r="AT53" s="68" t="s">
        <v>101</v>
      </c>
      <c r="AU53" s="68" t="s">
        <v>101</v>
      </c>
      <c r="AV53" s="68" t="s">
        <v>101</v>
      </c>
      <c r="AW53" s="68" t="s">
        <v>101</v>
      </c>
      <c r="AX53" s="68" t="s">
        <v>101</v>
      </c>
      <c r="AY53" s="68" t="s">
        <v>101</v>
      </c>
      <c r="AZ53" s="68" t="s">
        <v>101</v>
      </c>
      <c r="BA53" s="68" t="s">
        <v>101</v>
      </c>
      <c r="BB53" s="68" t="s">
        <v>101</v>
      </c>
      <c r="BC53" s="68" t="s">
        <v>101</v>
      </c>
      <c r="BD53" s="68" t="s">
        <v>101</v>
      </c>
      <c r="BE53" s="68" t="s">
        <v>101</v>
      </c>
      <c r="BF53" s="68" t="s">
        <v>101</v>
      </c>
      <c r="BG53" s="68" t="s">
        <v>101</v>
      </c>
      <c r="BH53" s="68" t="s">
        <v>101</v>
      </c>
    </row>
    <row r="54" spans="1:1023 1031:2047 2055:3071 3079:4095 4103:5119 5127:6143 6151:7167 7175:8191 8199:9215 9223:10239 10247:11263 11271:12287 12295:13311 13319:14335 14343:15359 15367:16359" x14ac:dyDescent="0.25">
      <c r="A54" s="103"/>
      <c r="B54" s="68"/>
      <c r="C54" s="68"/>
      <c r="D54" s="68"/>
      <c r="E54" s="68"/>
      <c r="F54" s="125"/>
      <c r="G54" s="104"/>
      <c r="H54" s="70"/>
      <c r="I54" s="130"/>
      <c r="J54" s="68"/>
      <c r="K54" s="105"/>
      <c r="L54" s="151"/>
      <c r="M54" s="104"/>
      <c r="N54" s="105"/>
      <c r="O54" s="105"/>
      <c r="P54" s="68"/>
      <c r="Q54" s="71"/>
      <c r="R54" s="71"/>
      <c r="S54" s="71"/>
      <c r="T54" s="68"/>
      <c r="U54" s="68"/>
      <c r="V54" s="65" t="s">
        <v>102</v>
      </c>
      <c r="W54" s="65">
        <v>44490</v>
      </c>
      <c r="X54" s="66" t="s">
        <v>246</v>
      </c>
      <c r="Y54" s="65" t="s">
        <v>247</v>
      </c>
      <c r="Z54" s="65">
        <v>44897</v>
      </c>
      <c r="AA54" s="65">
        <v>45262</v>
      </c>
      <c r="AB54" s="65" t="s">
        <v>101</v>
      </c>
      <c r="AC54" s="65" t="s">
        <v>101</v>
      </c>
      <c r="AD54" s="163">
        <v>0</v>
      </c>
      <c r="AE54" s="163">
        <v>0</v>
      </c>
      <c r="AF54" s="65" t="s">
        <v>101</v>
      </c>
      <c r="AG54" s="65" t="s">
        <v>101</v>
      </c>
      <c r="AH54" s="163">
        <v>0</v>
      </c>
      <c r="AI54" s="159">
        <f t="shared" si="0"/>
        <v>0</v>
      </c>
      <c r="AJ54" s="164">
        <v>57513.46</v>
      </c>
      <c r="AK54" s="165">
        <f>27882.9+2236.11+575.58+4194.38+4484.78+4194.38+4194.38</f>
        <v>47762.509999999995</v>
      </c>
      <c r="AL54" s="167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1023 1031:2047 2055:3071 3079:4095 4103:5119 5127:6143 6151:7167 7175:8191 8199:9215 9223:10239 10247:11263 11271:12287 12295:13311 13319:14335 14343:15359 15367:16359" x14ac:dyDescent="0.25">
      <c r="A55" s="103">
        <v>8</v>
      </c>
      <c r="B55" s="68" t="s">
        <v>465</v>
      </c>
      <c r="C55" s="68" t="s">
        <v>175</v>
      </c>
      <c r="D55" s="68" t="s">
        <v>98</v>
      </c>
      <c r="E55" s="68" t="s">
        <v>100</v>
      </c>
      <c r="F55" s="125" t="s">
        <v>176</v>
      </c>
      <c r="G55" s="104">
        <v>12953</v>
      </c>
      <c r="H55" s="70" t="s">
        <v>219</v>
      </c>
      <c r="I55" s="130" t="s">
        <v>173</v>
      </c>
      <c r="J55" s="68" t="s">
        <v>174</v>
      </c>
      <c r="K55" s="105">
        <v>44194</v>
      </c>
      <c r="L55" s="151">
        <v>48688.56</v>
      </c>
      <c r="M55" s="104">
        <v>12953</v>
      </c>
      <c r="N55" s="105">
        <v>44197</v>
      </c>
      <c r="O55" s="105">
        <v>44561</v>
      </c>
      <c r="P55" s="68" t="s">
        <v>434</v>
      </c>
      <c r="Q55" s="71" t="s">
        <v>101</v>
      </c>
      <c r="R55" s="71" t="s">
        <v>101</v>
      </c>
      <c r="S55" s="71" t="s">
        <v>101</v>
      </c>
      <c r="T55" s="68" t="s">
        <v>178</v>
      </c>
      <c r="U55" s="68" t="s">
        <v>101</v>
      </c>
      <c r="V55" s="65" t="s">
        <v>101</v>
      </c>
      <c r="W55" s="65" t="s">
        <v>101</v>
      </c>
      <c r="X55" s="65" t="s">
        <v>101</v>
      </c>
      <c r="Y55" s="65" t="s">
        <v>101</v>
      </c>
      <c r="Z55" s="65" t="s">
        <v>101</v>
      </c>
      <c r="AA55" s="65" t="s">
        <v>101</v>
      </c>
      <c r="AB55" s="65" t="s">
        <v>101</v>
      </c>
      <c r="AC55" s="65" t="s">
        <v>101</v>
      </c>
      <c r="AD55" s="163">
        <v>0</v>
      </c>
      <c r="AE55" s="163">
        <v>0</v>
      </c>
      <c r="AF55" s="65" t="s">
        <v>101</v>
      </c>
      <c r="AG55" s="65" t="s">
        <v>101</v>
      </c>
      <c r="AH55" s="163">
        <v>0</v>
      </c>
      <c r="AI55" s="159">
        <f t="shared" si="0"/>
        <v>48688.56</v>
      </c>
      <c r="AJ55" s="164" t="s">
        <v>101</v>
      </c>
      <c r="AK55" s="165">
        <v>0</v>
      </c>
      <c r="AL55" s="152">
        <f>AJ56+AJ57+AK57</f>
        <v>284659.03999999998</v>
      </c>
      <c r="AM55" s="68" t="s">
        <v>101</v>
      </c>
      <c r="AN55" s="68" t="s">
        <v>101</v>
      </c>
      <c r="AO55" s="68" t="s">
        <v>101</v>
      </c>
      <c r="AP55" s="68" t="s">
        <v>101</v>
      </c>
      <c r="AQ55" s="68" t="s">
        <v>101</v>
      </c>
      <c r="AR55" s="68" t="s">
        <v>101</v>
      </c>
      <c r="AS55" s="68" t="s">
        <v>101</v>
      </c>
      <c r="AT55" s="68" t="s">
        <v>101</v>
      </c>
      <c r="AU55" s="68" t="s">
        <v>101</v>
      </c>
      <c r="AV55" s="69" t="s">
        <v>101</v>
      </c>
      <c r="AW55" s="69" t="s">
        <v>101</v>
      </c>
      <c r="AX55" s="69" t="s">
        <v>101</v>
      </c>
      <c r="AY55" s="69" t="s">
        <v>101</v>
      </c>
      <c r="AZ55" s="69" t="s">
        <v>101</v>
      </c>
      <c r="BA55" s="69" t="s">
        <v>101</v>
      </c>
      <c r="BB55" s="69" t="s">
        <v>101</v>
      </c>
      <c r="BC55" s="69" t="s">
        <v>101</v>
      </c>
      <c r="BD55" s="69" t="s">
        <v>101</v>
      </c>
      <c r="BE55" s="69" t="s">
        <v>101</v>
      </c>
      <c r="BF55" s="69" t="s">
        <v>101</v>
      </c>
      <c r="BG55" s="69" t="s">
        <v>101</v>
      </c>
      <c r="BH55" s="68" t="s">
        <v>101</v>
      </c>
    </row>
    <row r="56" spans="1:1023 1031:2047 2055:3071 3079:4095 4103:5119 5127:6143 6151:7167 7175:8191 8199:9215 9223:10239 10247:11263 11271:12287 12295:13311 13319:14335 14343:15359 15367:16359" x14ac:dyDescent="0.25">
      <c r="A56" s="103"/>
      <c r="B56" s="68"/>
      <c r="C56" s="68"/>
      <c r="D56" s="68"/>
      <c r="E56" s="68"/>
      <c r="F56" s="125"/>
      <c r="G56" s="104"/>
      <c r="H56" s="70"/>
      <c r="I56" s="130"/>
      <c r="J56" s="68"/>
      <c r="K56" s="105"/>
      <c r="L56" s="151"/>
      <c r="M56" s="104"/>
      <c r="N56" s="105"/>
      <c r="O56" s="105"/>
      <c r="P56" s="68"/>
      <c r="Q56" s="71"/>
      <c r="R56" s="71"/>
      <c r="S56" s="71"/>
      <c r="T56" s="68"/>
      <c r="U56" s="68"/>
      <c r="V56" s="65" t="s">
        <v>102</v>
      </c>
      <c r="W56" s="65">
        <v>44559</v>
      </c>
      <c r="X56" s="66" t="s">
        <v>272</v>
      </c>
      <c r="Y56" s="65" t="s">
        <v>286</v>
      </c>
      <c r="Z56" s="65">
        <v>44562</v>
      </c>
      <c r="AA56" s="65">
        <v>44592</v>
      </c>
      <c r="AB56" s="65" t="s">
        <v>101</v>
      </c>
      <c r="AC56" s="65" t="s">
        <v>101</v>
      </c>
      <c r="AD56" s="163">
        <v>0</v>
      </c>
      <c r="AE56" s="163">
        <v>0</v>
      </c>
      <c r="AF56" s="65" t="s">
        <v>101</v>
      </c>
      <c r="AG56" s="65" t="s">
        <v>101</v>
      </c>
      <c r="AH56" s="163">
        <v>0</v>
      </c>
      <c r="AI56" s="159">
        <f t="shared" si="0"/>
        <v>0</v>
      </c>
      <c r="AJ56" s="164">
        <v>60084.56</v>
      </c>
      <c r="AK56" s="165">
        <v>0</v>
      </c>
      <c r="AL56" s="152"/>
      <c r="AM56" s="68"/>
      <c r="AN56" s="68"/>
      <c r="AO56" s="68"/>
      <c r="AP56" s="68"/>
      <c r="AQ56" s="68"/>
      <c r="AR56" s="68"/>
      <c r="AS56" s="68"/>
      <c r="AT56" s="68"/>
      <c r="AU56" s="68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8"/>
    </row>
    <row r="57" spans="1:1023 1031:2047 2055:3071 3079:4095 4103:5119 5127:6143 6151:7167 7175:8191 8199:9215 9223:10239 10247:11263 11271:12287 12295:13311 13319:14335 14343:15359 15367:16359" x14ac:dyDescent="0.25">
      <c r="A57" s="103"/>
      <c r="B57" s="68"/>
      <c r="C57" s="68"/>
      <c r="D57" s="68"/>
      <c r="E57" s="68"/>
      <c r="F57" s="125"/>
      <c r="G57" s="104"/>
      <c r="H57" s="70"/>
      <c r="I57" s="130"/>
      <c r="J57" s="68"/>
      <c r="K57" s="105"/>
      <c r="L57" s="151"/>
      <c r="M57" s="104"/>
      <c r="N57" s="105"/>
      <c r="O57" s="105"/>
      <c r="P57" s="68"/>
      <c r="Q57" s="71"/>
      <c r="R57" s="71"/>
      <c r="S57" s="71"/>
      <c r="T57" s="68"/>
      <c r="U57" s="68"/>
      <c r="V57" s="65" t="s">
        <v>104</v>
      </c>
      <c r="W57" s="65">
        <v>44895</v>
      </c>
      <c r="X57" s="66" t="s">
        <v>287</v>
      </c>
      <c r="Y57" s="65" t="s">
        <v>288</v>
      </c>
      <c r="Z57" s="65">
        <v>44895</v>
      </c>
      <c r="AA57" s="65">
        <v>44926</v>
      </c>
      <c r="AB57" s="65" t="s">
        <v>101</v>
      </c>
      <c r="AC57" s="65" t="s">
        <v>101</v>
      </c>
      <c r="AD57" s="163">
        <v>0</v>
      </c>
      <c r="AE57" s="163">
        <v>0</v>
      </c>
      <c r="AF57" s="65" t="s">
        <v>101</v>
      </c>
      <c r="AG57" s="65" t="s">
        <v>101</v>
      </c>
      <c r="AH57" s="163">
        <v>0</v>
      </c>
      <c r="AI57" s="159">
        <f t="shared" si="0"/>
        <v>0</v>
      </c>
      <c r="AJ57" s="164">
        <v>185720.78</v>
      </c>
      <c r="AK57" s="165">
        <f>25579.68+4304.46+4484.78+4484.78</f>
        <v>38853.699999999997</v>
      </c>
      <c r="AL57" s="152"/>
      <c r="AM57" s="68"/>
      <c r="AN57" s="68"/>
      <c r="AO57" s="68"/>
      <c r="AP57" s="68"/>
      <c r="AQ57" s="68"/>
      <c r="AR57" s="68"/>
      <c r="AS57" s="68"/>
      <c r="AT57" s="68"/>
      <c r="AU57" s="68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8"/>
    </row>
    <row r="58" spans="1:1023 1031:2047 2055:3071 3079:4095 4103:5119 5127:6143 6151:7167 7175:8191 8199:9215 9223:10239 10247:11263 11271:12287 12295:13311 13319:14335 14343:15359 15367:16359" x14ac:dyDescent="0.25">
      <c r="A58" s="103">
        <v>9</v>
      </c>
      <c r="B58" s="68" t="s">
        <v>466</v>
      </c>
      <c r="C58" s="68" t="s">
        <v>175</v>
      </c>
      <c r="D58" s="68" t="s">
        <v>98</v>
      </c>
      <c r="E58" s="68" t="s">
        <v>100</v>
      </c>
      <c r="F58" s="125" t="s">
        <v>176</v>
      </c>
      <c r="G58" s="104">
        <v>12971</v>
      </c>
      <c r="H58" s="70" t="s">
        <v>209</v>
      </c>
      <c r="I58" s="130" t="s">
        <v>173</v>
      </c>
      <c r="J58" s="68" t="s">
        <v>174</v>
      </c>
      <c r="K58" s="105">
        <v>44221</v>
      </c>
      <c r="L58" s="151">
        <v>161062.32</v>
      </c>
      <c r="M58" s="104">
        <v>12971</v>
      </c>
      <c r="N58" s="105">
        <v>44221</v>
      </c>
      <c r="O58" s="105">
        <v>44585</v>
      </c>
      <c r="P58" s="68" t="s">
        <v>434</v>
      </c>
      <c r="Q58" s="71" t="s">
        <v>101</v>
      </c>
      <c r="R58" s="71" t="s">
        <v>101</v>
      </c>
      <c r="S58" s="71" t="s">
        <v>101</v>
      </c>
      <c r="T58" s="68" t="s">
        <v>178</v>
      </c>
      <c r="U58" s="68" t="s">
        <v>101</v>
      </c>
      <c r="V58" s="65" t="s">
        <v>101</v>
      </c>
      <c r="W58" s="65" t="s">
        <v>101</v>
      </c>
      <c r="X58" s="65" t="s">
        <v>101</v>
      </c>
      <c r="Y58" s="65" t="s">
        <v>101</v>
      </c>
      <c r="Z58" s="65" t="s">
        <v>101</v>
      </c>
      <c r="AA58" s="65" t="s">
        <v>101</v>
      </c>
      <c r="AB58" s="65" t="s">
        <v>101</v>
      </c>
      <c r="AC58" s="65" t="s">
        <v>101</v>
      </c>
      <c r="AD58" s="163">
        <v>0</v>
      </c>
      <c r="AE58" s="163">
        <v>0</v>
      </c>
      <c r="AF58" s="65" t="s">
        <v>101</v>
      </c>
      <c r="AG58" s="65" t="s">
        <v>101</v>
      </c>
      <c r="AH58" s="163">
        <v>0</v>
      </c>
      <c r="AI58" s="159">
        <f t="shared" si="0"/>
        <v>161062.32</v>
      </c>
      <c r="AJ58" s="164">
        <v>167509.91</v>
      </c>
      <c r="AK58" s="165">
        <v>0</v>
      </c>
      <c r="AL58" s="152">
        <f>AJ58+AJ59+AK59</f>
        <v>366955.04</v>
      </c>
      <c r="AM58" s="68" t="s">
        <v>101</v>
      </c>
      <c r="AN58" s="68" t="s">
        <v>101</v>
      </c>
      <c r="AO58" s="68" t="s">
        <v>101</v>
      </c>
      <c r="AP58" s="68" t="s">
        <v>101</v>
      </c>
      <c r="AQ58" s="68" t="s">
        <v>101</v>
      </c>
      <c r="AR58" s="68" t="s">
        <v>101</v>
      </c>
      <c r="AS58" s="68" t="s">
        <v>101</v>
      </c>
      <c r="AT58" s="68" t="s">
        <v>101</v>
      </c>
      <c r="AU58" s="68" t="s">
        <v>101</v>
      </c>
      <c r="AV58" s="69" t="s">
        <v>101</v>
      </c>
      <c r="AW58" s="69" t="s">
        <v>101</v>
      </c>
      <c r="AX58" s="69" t="s">
        <v>101</v>
      </c>
      <c r="AY58" s="69" t="s">
        <v>101</v>
      </c>
      <c r="AZ58" s="69" t="s">
        <v>101</v>
      </c>
      <c r="BA58" s="69" t="s">
        <v>101</v>
      </c>
      <c r="BB58" s="69" t="s">
        <v>101</v>
      </c>
      <c r="BC58" s="69" t="s">
        <v>101</v>
      </c>
      <c r="BD58" s="69" t="s">
        <v>101</v>
      </c>
      <c r="BE58" s="69" t="s">
        <v>101</v>
      </c>
      <c r="BF58" s="69" t="s">
        <v>101</v>
      </c>
      <c r="BG58" s="69" t="s">
        <v>101</v>
      </c>
      <c r="BH58" s="68" t="s">
        <v>101</v>
      </c>
    </row>
    <row r="59" spans="1:1023 1031:2047 2055:3071 3079:4095 4103:5119 5127:6143 6151:7167 7175:8191 8199:9215 9223:10239 10247:11263 11271:12287 12295:13311 13319:14335 14343:15359 15367:16359" x14ac:dyDescent="0.25">
      <c r="A59" s="103"/>
      <c r="B59" s="68"/>
      <c r="C59" s="68"/>
      <c r="D59" s="68"/>
      <c r="E59" s="68"/>
      <c r="F59" s="125"/>
      <c r="G59" s="104"/>
      <c r="H59" s="70"/>
      <c r="I59" s="130"/>
      <c r="J59" s="68"/>
      <c r="K59" s="105"/>
      <c r="L59" s="151"/>
      <c r="M59" s="104"/>
      <c r="N59" s="105"/>
      <c r="O59" s="105"/>
      <c r="P59" s="68"/>
      <c r="Q59" s="71"/>
      <c r="R59" s="71"/>
      <c r="S59" s="71"/>
      <c r="T59" s="68"/>
      <c r="U59" s="68"/>
      <c r="V59" s="65" t="s">
        <v>102</v>
      </c>
      <c r="W59" s="65">
        <v>44579</v>
      </c>
      <c r="X59" s="74" t="s">
        <v>283</v>
      </c>
      <c r="Y59" s="65" t="s">
        <v>284</v>
      </c>
      <c r="Z59" s="80">
        <v>44586</v>
      </c>
      <c r="AA59" s="65">
        <v>44950</v>
      </c>
      <c r="AB59" s="81" t="s">
        <v>101</v>
      </c>
      <c r="AC59" s="81" t="s">
        <v>101</v>
      </c>
      <c r="AD59" s="168">
        <v>0</v>
      </c>
      <c r="AE59" s="168">
        <v>0</v>
      </c>
      <c r="AF59" s="81" t="s">
        <v>101</v>
      </c>
      <c r="AG59" s="82" t="s">
        <v>101</v>
      </c>
      <c r="AH59" s="168">
        <v>0</v>
      </c>
      <c r="AI59" s="159">
        <f t="shared" si="0"/>
        <v>0</v>
      </c>
      <c r="AJ59" s="164">
        <v>54483.24</v>
      </c>
      <c r="AK59" s="165">
        <f>97224.44+3307.93+14809.84+14809.84+14809.84</f>
        <v>144961.88999999998</v>
      </c>
      <c r="AL59" s="152"/>
      <c r="AM59" s="68"/>
      <c r="AN59" s="68"/>
      <c r="AO59" s="68"/>
      <c r="AP59" s="68"/>
      <c r="AQ59" s="68"/>
      <c r="AR59" s="68"/>
      <c r="AS59" s="68"/>
      <c r="AT59" s="68"/>
      <c r="AU59" s="68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8"/>
    </row>
    <row r="60" spans="1:1023 1031:2047 2055:3071 3079:4095 4103:5119 5127:6143 6151:7167 7175:8191 8199:9215 9223:10239 10247:11263 11271:12287 12295:13311 13319:14335 14343:15359 15367:16359" x14ac:dyDescent="0.25">
      <c r="A60" s="103">
        <v>10</v>
      </c>
      <c r="B60" s="68" t="s">
        <v>451</v>
      </c>
      <c r="C60" s="68" t="s">
        <v>300</v>
      </c>
      <c r="D60" s="68" t="s">
        <v>142</v>
      </c>
      <c r="E60" s="68" t="s">
        <v>307</v>
      </c>
      <c r="F60" s="125" t="s">
        <v>308</v>
      </c>
      <c r="G60" s="104">
        <v>13123</v>
      </c>
      <c r="H60" s="70" t="s">
        <v>309</v>
      </c>
      <c r="I60" s="130" t="s">
        <v>173</v>
      </c>
      <c r="J60" s="68" t="s">
        <v>174</v>
      </c>
      <c r="K60" s="105">
        <v>44743</v>
      </c>
      <c r="L60" s="151">
        <v>938629.68</v>
      </c>
      <c r="M60" s="104">
        <v>13318</v>
      </c>
      <c r="N60" s="105">
        <v>44743</v>
      </c>
      <c r="O60" s="105">
        <v>45108</v>
      </c>
      <c r="P60" s="68" t="s">
        <v>436</v>
      </c>
      <c r="Q60" s="71" t="s">
        <v>101</v>
      </c>
      <c r="R60" s="71" t="s">
        <v>101</v>
      </c>
      <c r="S60" s="71" t="s">
        <v>101</v>
      </c>
      <c r="T60" s="68" t="s">
        <v>178</v>
      </c>
      <c r="U60" s="68" t="s">
        <v>101</v>
      </c>
      <c r="V60" s="65" t="s">
        <v>101</v>
      </c>
      <c r="W60" s="65" t="s">
        <v>101</v>
      </c>
      <c r="X60" s="65" t="s">
        <v>101</v>
      </c>
      <c r="Y60" s="65" t="s">
        <v>101</v>
      </c>
      <c r="Z60" s="65" t="s">
        <v>101</v>
      </c>
      <c r="AA60" s="65" t="s">
        <v>101</v>
      </c>
      <c r="AB60" s="65" t="s">
        <v>101</v>
      </c>
      <c r="AC60" s="65" t="s">
        <v>101</v>
      </c>
      <c r="AD60" s="163">
        <v>0</v>
      </c>
      <c r="AE60" s="163">
        <v>0</v>
      </c>
      <c r="AF60" s="65" t="s">
        <v>101</v>
      </c>
      <c r="AG60" s="65" t="s">
        <v>101</v>
      </c>
      <c r="AH60" s="163">
        <v>0</v>
      </c>
      <c r="AI60" s="159">
        <f t="shared" si="0"/>
        <v>938629.68</v>
      </c>
      <c r="AJ60" s="164">
        <v>0</v>
      </c>
      <c r="AK60" s="165">
        <v>0</v>
      </c>
      <c r="AL60" s="152">
        <f>AJ61+AK62</f>
        <v>1257063.42</v>
      </c>
      <c r="AM60" s="68" t="s">
        <v>248</v>
      </c>
      <c r="AN60" s="69">
        <v>13157</v>
      </c>
      <c r="AO60" s="68" t="s">
        <v>310</v>
      </c>
      <c r="AP60" s="69">
        <v>13157</v>
      </c>
      <c r="AQ60" s="68" t="s">
        <v>101</v>
      </c>
      <c r="AR60" s="68" t="s">
        <v>101</v>
      </c>
      <c r="AS60" s="68" t="s">
        <v>101</v>
      </c>
      <c r="AT60" s="68" t="s">
        <v>101</v>
      </c>
      <c r="AU60" s="68" t="s">
        <v>101</v>
      </c>
      <c r="AV60" s="68" t="s">
        <v>101</v>
      </c>
      <c r="AW60" s="68" t="s">
        <v>101</v>
      </c>
      <c r="AX60" s="68" t="s">
        <v>101</v>
      </c>
      <c r="AY60" s="68" t="s">
        <v>101</v>
      </c>
      <c r="AZ60" s="68" t="s">
        <v>101</v>
      </c>
      <c r="BA60" s="68" t="s">
        <v>101</v>
      </c>
      <c r="BB60" s="68" t="s">
        <v>101</v>
      </c>
      <c r="BC60" s="68" t="s">
        <v>101</v>
      </c>
      <c r="BD60" s="68" t="s">
        <v>101</v>
      </c>
      <c r="BE60" s="68" t="s">
        <v>101</v>
      </c>
      <c r="BF60" s="68" t="s">
        <v>101</v>
      </c>
      <c r="BG60" s="68" t="s">
        <v>101</v>
      </c>
      <c r="BH60" s="68" t="s">
        <v>101</v>
      </c>
    </row>
    <row r="61" spans="1:1023 1031:2047 2055:3071 3079:4095 4103:5119 5127:6143 6151:7167 7175:8191 8199:9215 9223:10239 10247:11263 11271:12287 12295:13311 13319:14335 14343:15359 15367:16359" x14ac:dyDescent="0.25">
      <c r="A61" s="103"/>
      <c r="B61" s="68"/>
      <c r="C61" s="68"/>
      <c r="D61" s="68"/>
      <c r="E61" s="68"/>
      <c r="F61" s="125"/>
      <c r="G61" s="104"/>
      <c r="H61" s="70"/>
      <c r="I61" s="130"/>
      <c r="J61" s="68"/>
      <c r="K61" s="105"/>
      <c r="L61" s="151"/>
      <c r="M61" s="104"/>
      <c r="N61" s="105"/>
      <c r="O61" s="105"/>
      <c r="P61" s="68"/>
      <c r="Q61" s="71"/>
      <c r="R61" s="71"/>
      <c r="S61" s="71"/>
      <c r="T61" s="68"/>
      <c r="U61" s="68"/>
      <c r="V61" s="65" t="s">
        <v>102</v>
      </c>
      <c r="W61" s="65">
        <v>44868</v>
      </c>
      <c r="X61" s="74" t="s">
        <v>311</v>
      </c>
      <c r="Y61" s="65" t="s">
        <v>288</v>
      </c>
      <c r="Z61" s="80">
        <v>44868</v>
      </c>
      <c r="AA61" s="65">
        <v>45108</v>
      </c>
      <c r="AB61" s="81" t="s">
        <v>101</v>
      </c>
      <c r="AC61" s="81" t="s">
        <v>101</v>
      </c>
      <c r="AD61" s="168">
        <v>283196.15999999997</v>
      </c>
      <c r="AE61" s="168">
        <v>0</v>
      </c>
      <c r="AF61" s="81" t="s">
        <v>101</v>
      </c>
      <c r="AG61" s="82" t="s">
        <v>101</v>
      </c>
      <c r="AH61" s="168">
        <v>0</v>
      </c>
      <c r="AI61" s="159">
        <f t="shared" si="0"/>
        <v>283196.15999999997</v>
      </c>
      <c r="AJ61" s="164">
        <v>480991.68</v>
      </c>
      <c r="AK61" s="165"/>
      <c r="AL61" s="152"/>
      <c r="AM61" s="68"/>
      <c r="AN61" s="69"/>
      <c r="AO61" s="68"/>
      <c r="AP61" s="69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1023 1031:2047 2055:3071 3079:4095 4103:5119 5127:6143 6151:7167 7175:8191 8199:9215 9223:10239 10247:11263 11271:12287 12295:13311 13319:14335 14343:15359 15367:16359" x14ac:dyDescent="0.25">
      <c r="A62" s="103"/>
      <c r="B62" s="68"/>
      <c r="C62" s="68"/>
      <c r="D62" s="68"/>
      <c r="E62" s="68"/>
      <c r="F62" s="125"/>
      <c r="G62" s="104"/>
      <c r="H62" s="70"/>
      <c r="I62" s="130"/>
      <c r="J62" s="68"/>
      <c r="K62" s="105"/>
      <c r="L62" s="151"/>
      <c r="M62" s="104"/>
      <c r="N62" s="105"/>
      <c r="O62" s="105"/>
      <c r="P62" s="68"/>
      <c r="Q62" s="71"/>
      <c r="R62" s="71"/>
      <c r="S62" s="71"/>
      <c r="T62" s="68"/>
      <c r="U62" s="68"/>
      <c r="V62" s="65" t="s">
        <v>104</v>
      </c>
      <c r="W62" s="65">
        <v>45098</v>
      </c>
      <c r="X62" s="66" t="s">
        <v>589</v>
      </c>
      <c r="Y62" s="65" t="s">
        <v>590</v>
      </c>
      <c r="Z62" s="65">
        <v>45109</v>
      </c>
      <c r="AA62" s="65">
        <v>45474</v>
      </c>
      <c r="AB62" s="106" t="s">
        <v>101</v>
      </c>
      <c r="AC62" s="65" t="s">
        <v>101</v>
      </c>
      <c r="AD62" s="163">
        <v>0</v>
      </c>
      <c r="AE62" s="163">
        <v>0</v>
      </c>
      <c r="AF62" s="65" t="s">
        <v>101</v>
      </c>
      <c r="AG62" s="65" t="s">
        <v>101</v>
      </c>
      <c r="AH62" s="163">
        <v>0</v>
      </c>
      <c r="AI62" s="159">
        <f t="shared" si="0"/>
        <v>0</v>
      </c>
      <c r="AJ62" s="164">
        <v>0</v>
      </c>
      <c r="AK62" s="165">
        <f>556722.9+69923.06+76037.74+73388.04</f>
        <v>776071.74</v>
      </c>
      <c r="AL62" s="152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1023 1031:2047 2055:3071 3079:4095 4103:5119 5127:6143 6151:7167 7175:8191 8199:9215 9223:10239 10247:11263 11271:12287 12295:13311 13319:14335 14343:15359 15367:16359" x14ac:dyDescent="0.25">
      <c r="A63" s="103">
        <v>11</v>
      </c>
      <c r="B63" s="68" t="s">
        <v>456</v>
      </c>
      <c r="C63" s="68" t="s">
        <v>143</v>
      </c>
      <c r="D63" s="68" t="s">
        <v>98</v>
      </c>
      <c r="E63" s="68" t="s">
        <v>100</v>
      </c>
      <c r="F63" s="125" t="s">
        <v>193</v>
      </c>
      <c r="G63" s="104">
        <v>11968</v>
      </c>
      <c r="H63" s="70" t="s">
        <v>146</v>
      </c>
      <c r="I63" s="130" t="s">
        <v>144</v>
      </c>
      <c r="J63" s="68" t="s">
        <v>145</v>
      </c>
      <c r="K63" s="105">
        <v>42781</v>
      </c>
      <c r="L63" s="151">
        <v>234420</v>
      </c>
      <c r="M63" s="104">
        <v>12027</v>
      </c>
      <c r="N63" s="105">
        <v>42781</v>
      </c>
      <c r="O63" s="105">
        <v>43146</v>
      </c>
      <c r="P63" s="68" t="s">
        <v>437</v>
      </c>
      <c r="Q63" s="71" t="s">
        <v>101</v>
      </c>
      <c r="R63" s="71" t="s">
        <v>101</v>
      </c>
      <c r="S63" s="71" t="s">
        <v>101</v>
      </c>
      <c r="T63" s="68" t="s">
        <v>99</v>
      </c>
      <c r="U63" s="68" t="s">
        <v>101</v>
      </c>
      <c r="V63" s="65" t="s">
        <v>102</v>
      </c>
      <c r="W63" s="65">
        <v>43146</v>
      </c>
      <c r="X63" s="74">
        <v>12276</v>
      </c>
      <c r="Y63" s="65" t="s">
        <v>147</v>
      </c>
      <c r="Z63" s="80">
        <v>43146</v>
      </c>
      <c r="AA63" s="65">
        <v>43511</v>
      </c>
      <c r="AB63" s="81" t="s">
        <v>101</v>
      </c>
      <c r="AC63" s="81" t="s">
        <v>101</v>
      </c>
      <c r="AD63" s="168">
        <v>0</v>
      </c>
      <c r="AE63" s="168">
        <v>0</v>
      </c>
      <c r="AF63" s="81" t="s">
        <v>101</v>
      </c>
      <c r="AG63" s="82" t="s">
        <v>101</v>
      </c>
      <c r="AH63" s="168">
        <v>0</v>
      </c>
      <c r="AI63" s="159">
        <f t="shared" si="0"/>
        <v>234420</v>
      </c>
      <c r="AJ63" s="165">
        <v>426850.06</v>
      </c>
      <c r="AK63" s="165">
        <v>0</v>
      </c>
      <c r="AL63" s="167">
        <f>AJ63+AJ64+AK68+AJ67+AJ65+AJ68</f>
        <v>1485045.55</v>
      </c>
      <c r="AM63" s="107" t="s">
        <v>101</v>
      </c>
      <c r="AN63" s="107" t="s">
        <v>101</v>
      </c>
      <c r="AO63" s="107" t="s">
        <v>101</v>
      </c>
      <c r="AP63" s="107" t="s">
        <v>101</v>
      </c>
      <c r="AQ63" s="107" t="s">
        <v>101</v>
      </c>
      <c r="AR63" s="107" t="s">
        <v>101</v>
      </c>
      <c r="AS63" s="107" t="s">
        <v>101</v>
      </c>
      <c r="AT63" s="107" t="s">
        <v>101</v>
      </c>
      <c r="AU63" s="107" t="s">
        <v>101</v>
      </c>
      <c r="AV63" s="107" t="s">
        <v>101</v>
      </c>
      <c r="AW63" s="107" t="s">
        <v>101</v>
      </c>
      <c r="AX63" s="107" t="s">
        <v>101</v>
      </c>
      <c r="AY63" s="107" t="s">
        <v>101</v>
      </c>
      <c r="AZ63" s="107" t="s">
        <v>101</v>
      </c>
      <c r="BA63" s="107" t="s">
        <v>101</v>
      </c>
      <c r="BB63" s="107" t="s">
        <v>101</v>
      </c>
      <c r="BC63" s="107" t="s">
        <v>101</v>
      </c>
      <c r="BD63" s="107" t="s">
        <v>101</v>
      </c>
      <c r="BE63" s="107" t="s">
        <v>101</v>
      </c>
      <c r="BF63" s="107" t="s">
        <v>101</v>
      </c>
      <c r="BG63" s="107" t="s">
        <v>101</v>
      </c>
      <c r="BH63" s="68" t="s">
        <v>101</v>
      </c>
      <c r="KA63" s="90"/>
      <c r="KI63" s="90"/>
      <c r="KQ63" s="90"/>
      <c r="KY63" s="90"/>
      <c r="LG63" s="90"/>
      <c r="LO63" s="90"/>
      <c r="LW63" s="90"/>
      <c r="ME63" s="90"/>
      <c r="MM63" s="90"/>
      <c r="MU63" s="90"/>
      <c r="NC63" s="90"/>
      <c r="NK63" s="90"/>
      <c r="NS63" s="90"/>
      <c r="OA63" s="90"/>
      <c r="OI63" s="90"/>
      <c r="OQ63" s="90"/>
      <c r="OY63" s="90"/>
      <c r="PG63" s="90"/>
      <c r="PO63" s="90"/>
      <c r="PW63" s="90"/>
      <c r="QE63" s="90"/>
      <c r="QM63" s="90"/>
      <c r="QU63" s="90"/>
      <c r="RC63" s="90"/>
      <c r="RK63" s="90"/>
      <c r="RS63" s="90"/>
      <c r="SA63" s="90"/>
      <c r="SI63" s="90"/>
      <c r="SQ63" s="90"/>
      <c r="SY63" s="90"/>
      <c r="TG63" s="90"/>
      <c r="TO63" s="90"/>
      <c r="TW63" s="90"/>
      <c r="UE63" s="90"/>
      <c r="UM63" s="90"/>
      <c r="UU63" s="90"/>
      <c r="VC63" s="90"/>
      <c r="VK63" s="90"/>
      <c r="VS63" s="90"/>
      <c r="WA63" s="90"/>
      <c r="WI63" s="90"/>
      <c r="WQ63" s="90"/>
      <c r="WY63" s="90"/>
      <c r="XG63" s="90"/>
      <c r="XO63" s="90"/>
      <c r="XW63" s="90"/>
      <c r="YE63" s="90"/>
      <c r="YM63" s="90"/>
      <c r="YU63" s="90"/>
      <c r="ZC63" s="90"/>
      <c r="ZK63" s="90"/>
      <c r="ZS63" s="90"/>
      <c r="AAA63" s="90"/>
      <c r="AAI63" s="90"/>
      <c r="AAQ63" s="90"/>
      <c r="AAY63" s="90"/>
      <c r="ABG63" s="90"/>
      <c r="ABO63" s="90"/>
      <c r="ABW63" s="90"/>
      <c r="ACE63" s="90"/>
      <c r="ACM63" s="90"/>
      <c r="ACU63" s="90"/>
      <c r="ADC63" s="90"/>
      <c r="ADK63" s="90"/>
      <c r="ADS63" s="90"/>
      <c r="AEA63" s="90"/>
      <c r="AEI63" s="90"/>
      <c r="AEQ63" s="90"/>
      <c r="AEY63" s="90"/>
      <c r="AFG63" s="90"/>
      <c r="AFO63" s="90"/>
      <c r="AFW63" s="90"/>
      <c r="AGE63" s="90"/>
      <c r="AGM63" s="90"/>
      <c r="AGU63" s="90"/>
      <c r="AHC63" s="90"/>
      <c r="AHK63" s="90"/>
      <c r="AHS63" s="90"/>
      <c r="AIA63" s="90"/>
      <c r="AII63" s="90"/>
      <c r="AIQ63" s="90"/>
      <c r="AIY63" s="90"/>
      <c r="AJG63" s="90"/>
      <c r="AJO63" s="90"/>
      <c r="AJW63" s="90"/>
      <c r="AKE63" s="90"/>
      <c r="AKM63" s="90"/>
      <c r="AKU63" s="90"/>
      <c r="ALC63" s="90"/>
      <c r="ALK63" s="90"/>
      <c r="ALS63" s="90"/>
      <c r="AMA63" s="90"/>
      <c r="AMI63" s="90"/>
      <c r="AMQ63" s="90"/>
      <c r="AMY63" s="90"/>
      <c r="ANG63" s="90"/>
      <c r="ANO63" s="90"/>
      <c r="ANW63" s="90"/>
      <c r="AOE63" s="90"/>
      <c r="AOM63" s="90"/>
      <c r="AOU63" s="90"/>
      <c r="APC63" s="90"/>
      <c r="APK63" s="90"/>
      <c r="APS63" s="90"/>
      <c r="AQA63" s="90"/>
      <c r="AQI63" s="90"/>
      <c r="AQQ63" s="90"/>
      <c r="AQY63" s="90"/>
      <c r="ARG63" s="90"/>
      <c r="ARO63" s="90"/>
      <c r="ARW63" s="90"/>
      <c r="ASE63" s="90"/>
      <c r="ASM63" s="90"/>
      <c r="ASU63" s="90"/>
      <c r="ATC63" s="90"/>
      <c r="ATK63" s="90"/>
      <c r="ATS63" s="90"/>
      <c r="AUA63" s="90"/>
      <c r="AUI63" s="90"/>
      <c r="AUQ63" s="90"/>
      <c r="AUY63" s="90"/>
      <c r="AVG63" s="90"/>
      <c r="AVO63" s="90"/>
      <c r="AVW63" s="90"/>
      <c r="AWE63" s="90"/>
      <c r="AWM63" s="90"/>
      <c r="AWU63" s="90"/>
      <c r="AXC63" s="90"/>
      <c r="AXK63" s="90"/>
      <c r="AXS63" s="90"/>
      <c r="AYA63" s="90"/>
      <c r="AYI63" s="90"/>
      <c r="AYQ63" s="90"/>
      <c r="AYY63" s="90"/>
      <c r="AZG63" s="90"/>
      <c r="AZO63" s="90"/>
      <c r="AZW63" s="90"/>
      <c r="BAE63" s="90"/>
      <c r="BAM63" s="90"/>
      <c r="BAU63" s="90"/>
      <c r="BBC63" s="90"/>
      <c r="BBK63" s="90"/>
      <c r="BBS63" s="90"/>
      <c r="BCA63" s="90"/>
      <c r="BCI63" s="90"/>
      <c r="BCQ63" s="90"/>
      <c r="BCY63" s="90"/>
      <c r="BDG63" s="90"/>
      <c r="BDO63" s="90"/>
      <c r="BDW63" s="90"/>
      <c r="BEE63" s="90"/>
      <c r="BEM63" s="90"/>
      <c r="BEU63" s="90"/>
      <c r="BFC63" s="90"/>
      <c r="BFK63" s="90"/>
      <c r="BFS63" s="90"/>
      <c r="BGA63" s="90"/>
      <c r="BGI63" s="90"/>
      <c r="BGQ63" s="90"/>
      <c r="BGY63" s="90"/>
      <c r="BHG63" s="90"/>
      <c r="BHO63" s="90"/>
      <c r="BHW63" s="90"/>
      <c r="BIE63" s="90"/>
      <c r="BIM63" s="90"/>
      <c r="BIU63" s="90"/>
      <c r="BJC63" s="90"/>
      <c r="BJK63" s="90"/>
      <c r="BJS63" s="90"/>
      <c r="BKA63" s="90"/>
      <c r="BKI63" s="90"/>
      <c r="BKQ63" s="90"/>
      <c r="BKY63" s="90"/>
      <c r="BLG63" s="90"/>
      <c r="BLO63" s="90"/>
      <c r="BLW63" s="90"/>
      <c r="BME63" s="90"/>
      <c r="BMM63" s="90"/>
      <c r="BMU63" s="90"/>
      <c r="BNC63" s="90"/>
      <c r="BNK63" s="90"/>
      <c r="BNS63" s="90"/>
      <c r="BOA63" s="90"/>
      <c r="BOI63" s="90"/>
      <c r="BOQ63" s="90"/>
      <c r="BOY63" s="90"/>
      <c r="BPG63" s="90"/>
      <c r="BPO63" s="90"/>
      <c r="BPW63" s="90"/>
      <c r="BQE63" s="90"/>
      <c r="BQM63" s="90"/>
      <c r="BQU63" s="90"/>
      <c r="BRC63" s="90"/>
      <c r="BRK63" s="90"/>
      <c r="BRS63" s="90"/>
      <c r="BSA63" s="90"/>
      <c r="BSI63" s="90"/>
      <c r="BSQ63" s="90"/>
      <c r="BSY63" s="90"/>
      <c r="BTG63" s="90"/>
      <c r="BTO63" s="90"/>
      <c r="BTW63" s="90"/>
      <c r="BUE63" s="90"/>
      <c r="BUM63" s="90"/>
      <c r="BUU63" s="90"/>
      <c r="BVC63" s="90"/>
      <c r="BVK63" s="90"/>
      <c r="BVS63" s="90"/>
      <c r="BWA63" s="90"/>
      <c r="BWI63" s="90"/>
      <c r="BWQ63" s="90"/>
      <c r="BWY63" s="90"/>
      <c r="BXG63" s="90"/>
      <c r="BXO63" s="90"/>
      <c r="BXW63" s="90"/>
      <c r="BYE63" s="90"/>
      <c r="BYM63" s="90"/>
      <c r="BYU63" s="90"/>
      <c r="BZC63" s="90"/>
      <c r="BZK63" s="90"/>
      <c r="BZS63" s="90"/>
      <c r="CAA63" s="90"/>
      <c r="CAI63" s="90"/>
      <c r="CAQ63" s="90"/>
      <c r="CAY63" s="90"/>
      <c r="CBG63" s="90"/>
      <c r="CBO63" s="90"/>
      <c r="CBW63" s="90"/>
      <c r="CCE63" s="90"/>
      <c r="CCM63" s="90"/>
      <c r="CCU63" s="90"/>
      <c r="CDC63" s="90"/>
      <c r="CDK63" s="90"/>
      <c r="CDS63" s="90"/>
      <c r="CEA63" s="90"/>
      <c r="CEI63" s="90"/>
      <c r="CEQ63" s="90"/>
      <c r="CEY63" s="90"/>
      <c r="CFG63" s="90"/>
      <c r="CFO63" s="90"/>
      <c r="CFW63" s="90"/>
      <c r="CGE63" s="90"/>
      <c r="CGM63" s="90"/>
      <c r="CGU63" s="90"/>
      <c r="CHC63" s="90"/>
      <c r="CHK63" s="90"/>
      <c r="CHS63" s="90"/>
      <c r="CIA63" s="90"/>
      <c r="CII63" s="90"/>
      <c r="CIQ63" s="90"/>
      <c r="CIY63" s="90"/>
      <c r="CJG63" s="90"/>
      <c r="CJO63" s="90"/>
      <c r="CJW63" s="90"/>
      <c r="CKE63" s="90"/>
      <c r="CKM63" s="90"/>
      <c r="CKU63" s="90"/>
      <c r="CLC63" s="90"/>
      <c r="CLK63" s="90"/>
      <c r="CLS63" s="90"/>
      <c r="CMA63" s="90"/>
      <c r="CMI63" s="90"/>
      <c r="CMQ63" s="90"/>
      <c r="CMY63" s="90"/>
      <c r="CNG63" s="90"/>
      <c r="CNO63" s="90"/>
      <c r="CNW63" s="90"/>
      <c r="COE63" s="90"/>
      <c r="COM63" s="90"/>
      <c r="COU63" s="90"/>
      <c r="CPC63" s="90"/>
      <c r="CPK63" s="90"/>
      <c r="CPS63" s="90"/>
      <c r="CQA63" s="90"/>
      <c r="CQI63" s="90"/>
      <c r="CQQ63" s="90"/>
      <c r="CQY63" s="90"/>
      <c r="CRG63" s="90"/>
      <c r="CRO63" s="90"/>
      <c r="CRW63" s="90"/>
      <c r="CSE63" s="90"/>
      <c r="CSM63" s="90"/>
      <c r="CSU63" s="90"/>
      <c r="CTC63" s="90"/>
      <c r="CTK63" s="90"/>
      <c r="CTS63" s="90"/>
      <c r="CUA63" s="90"/>
      <c r="CUI63" s="90"/>
      <c r="CUQ63" s="90"/>
      <c r="CUY63" s="90"/>
      <c r="CVG63" s="90"/>
      <c r="CVO63" s="90"/>
      <c r="CVW63" s="90"/>
      <c r="CWE63" s="90"/>
      <c r="CWM63" s="90"/>
      <c r="CWU63" s="90"/>
      <c r="CXC63" s="90"/>
      <c r="CXK63" s="90"/>
      <c r="CXS63" s="90"/>
      <c r="CYA63" s="90"/>
      <c r="CYI63" s="90"/>
      <c r="CYQ63" s="90"/>
      <c r="CYY63" s="90"/>
      <c r="CZG63" s="90"/>
      <c r="CZO63" s="90"/>
      <c r="CZW63" s="90"/>
      <c r="DAE63" s="90"/>
      <c r="DAM63" s="90"/>
      <c r="DAU63" s="90"/>
      <c r="DBC63" s="90"/>
      <c r="DBK63" s="90"/>
      <c r="DBS63" s="90"/>
      <c r="DCA63" s="90"/>
      <c r="DCI63" s="90"/>
      <c r="DCQ63" s="90"/>
      <c r="DCY63" s="90"/>
      <c r="DDG63" s="90"/>
      <c r="DDO63" s="90"/>
      <c r="DDW63" s="90"/>
      <c r="DEE63" s="90"/>
      <c r="DEM63" s="90"/>
      <c r="DEU63" s="90"/>
      <c r="DFC63" s="90"/>
      <c r="DFK63" s="90"/>
      <c r="DFS63" s="90"/>
      <c r="DGA63" s="90"/>
      <c r="DGI63" s="90"/>
      <c r="DGQ63" s="90"/>
      <c r="DGY63" s="90"/>
      <c r="DHG63" s="90"/>
      <c r="DHO63" s="90"/>
      <c r="DHW63" s="90"/>
      <c r="DIE63" s="90"/>
      <c r="DIM63" s="90"/>
      <c r="DIU63" s="90"/>
      <c r="DJC63" s="90"/>
      <c r="DJK63" s="90"/>
      <c r="DJS63" s="90"/>
      <c r="DKA63" s="90"/>
      <c r="DKI63" s="90"/>
      <c r="DKQ63" s="90"/>
      <c r="DKY63" s="90"/>
      <c r="DLG63" s="90"/>
      <c r="DLO63" s="90"/>
      <c r="DLW63" s="90"/>
      <c r="DME63" s="90"/>
      <c r="DMM63" s="90"/>
      <c r="DMU63" s="90"/>
      <c r="DNC63" s="90"/>
      <c r="DNK63" s="90"/>
      <c r="DNS63" s="90"/>
      <c r="DOA63" s="90"/>
      <c r="DOI63" s="90"/>
      <c r="DOQ63" s="90"/>
      <c r="DOY63" s="90"/>
      <c r="DPG63" s="90"/>
      <c r="DPO63" s="90"/>
      <c r="DPW63" s="90"/>
      <c r="DQE63" s="90"/>
      <c r="DQM63" s="90"/>
      <c r="DQU63" s="90"/>
      <c r="DRC63" s="90"/>
      <c r="DRK63" s="90"/>
      <c r="DRS63" s="90"/>
      <c r="DSA63" s="90"/>
      <c r="DSI63" s="90"/>
      <c r="DSQ63" s="90"/>
      <c r="DSY63" s="90"/>
      <c r="DTG63" s="90"/>
      <c r="DTO63" s="90"/>
      <c r="DTW63" s="90"/>
      <c r="DUE63" s="90"/>
      <c r="DUM63" s="90"/>
      <c r="DUU63" s="90"/>
      <c r="DVC63" s="90"/>
      <c r="DVK63" s="90"/>
      <c r="DVS63" s="90"/>
      <c r="DWA63" s="90"/>
      <c r="DWI63" s="90"/>
      <c r="DWQ63" s="90"/>
      <c r="DWY63" s="90"/>
      <c r="DXG63" s="90"/>
      <c r="DXO63" s="90"/>
      <c r="DXW63" s="90"/>
      <c r="DYE63" s="90"/>
      <c r="DYM63" s="90"/>
      <c r="DYU63" s="90"/>
      <c r="DZC63" s="90"/>
      <c r="DZK63" s="90"/>
      <c r="DZS63" s="90"/>
      <c r="EAA63" s="90"/>
      <c r="EAI63" s="90"/>
      <c r="EAQ63" s="90"/>
      <c r="EAY63" s="90"/>
      <c r="EBG63" s="90"/>
      <c r="EBO63" s="90"/>
      <c r="EBW63" s="90"/>
      <c r="ECE63" s="90"/>
      <c r="ECM63" s="90"/>
      <c r="ECU63" s="90"/>
      <c r="EDC63" s="90"/>
      <c r="EDK63" s="90"/>
      <c r="EDS63" s="90"/>
      <c r="EEA63" s="90"/>
      <c r="EEI63" s="90"/>
      <c r="EEQ63" s="90"/>
      <c r="EEY63" s="90"/>
      <c r="EFG63" s="90"/>
      <c r="EFO63" s="90"/>
      <c r="EFW63" s="90"/>
      <c r="EGE63" s="90"/>
      <c r="EGM63" s="90"/>
      <c r="EGU63" s="90"/>
      <c r="EHC63" s="90"/>
      <c r="EHK63" s="90"/>
      <c r="EHS63" s="90"/>
      <c r="EIA63" s="90"/>
      <c r="EII63" s="90"/>
      <c r="EIQ63" s="90"/>
      <c r="EIY63" s="90"/>
      <c r="EJG63" s="90"/>
      <c r="EJO63" s="90"/>
      <c r="EJW63" s="90"/>
      <c r="EKE63" s="90"/>
      <c r="EKM63" s="90"/>
      <c r="EKU63" s="90"/>
      <c r="ELC63" s="90"/>
      <c r="ELK63" s="90"/>
      <c r="ELS63" s="90"/>
      <c r="EMA63" s="90"/>
      <c r="EMI63" s="90"/>
      <c r="EMQ63" s="90"/>
      <c r="EMY63" s="90"/>
      <c r="ENG63" s="90"/>
      <c r="ENO63" s="90"/>
      <c r="ENW63" s="90"/>
      <c r="EOE63" s="90"/>
      <c r="EOM63" s="90"/>
      <c r="EOU63" s="90"/>
      <c r="EPC63" s="90"/>
      <c r="EPK63" s="90"/>
      <c r="EPS63" s="90"/>
      <c r="EQA63" s="90"/>
      <c r="EQI63" s="90"/>
      <c r="EQQ63" s="90"/>
      <c r="EQY63" s="90"/>
      <c r="ERG63" s="90"/>
      <c r="ERO63" s="90"/>
      <c r="ERW63" s="90"/>
      <c r="ESE63" s="90"/>
      <c r="ESM63" s="90"/>
      <c r="ESU63" s="90"/>
      <c r="ETC63" s="90"/>
      <c r="ETK63" s="90"/>
      <c r="ETS63" s="90"/>
      <c r="EUA63" s="90"/>
      <c r="EUI63" s="90"/>
      <c r="EUQ63" s="90"/>
      <c r="EUY63" s="90"/>
      <c r="EVG63" s="90"/>
      <c r="EVO63" s="90"/>
      <c r="EVW63" s="90"/>
      <c r="EWE63" s="90"/>
      <c r="EWM63" s="90"/>
      <c r="EWU63" s="90"/>
      <c r="EXC63" s="90"/>
      <c r="EXK63" s="90"/>
      <c r="EXS63" s="90"/>
      <c r="EYA63" s="90"/>
      <c r="EYI63" s="90"/>
      <c r="EYQ63" s="90"/>
      <c r="EYY63" s="90"/>
      <c r="EZG63" s="90"/>
      <c r="EZO63" s="90"/>
      <c r="EZW63" s="90"/>
      <c r="FAE63" s="90"/>
      <c r="FAM63" s="90"/>
      <c r="FAU63" s="90"/>
      <c r="FBC63" s="90"/>
      <c r="FBK63" s="90"/>
      <c r="FBS63" s="90"/>
      <c r="FCA63" s="90"/>
      <c r="FCI63" s="90"/>
      <c r="FCQ63" s="90"/>
      <c r="FCY63" s="90"/>
      <c r="FDG63" s="90"/>
      <c r="FDO63" s="90"/>
      <c r="FDW63" s="90"/>
      <c r="FEE63" s="90"/>
      <c r="FEM63" s="90"/>
      <c r="FEU63" s="90"/>
      <c r="FFC63" s="90"/>
      <c r="FFK63" s="90"/>
      <c r="FFS63" s="90"/>
      <c r="FGA63" s="90"/>
      <c r="FGI63" s="90"/>
      <c r="FGQ63" s="90"/>
      <c r="FGY63" s="90"/>
      <c r="FHG63" s="90"/>
      <c r="FHO63" s="90"/>
      <c r="FHW63" s="90"/>
      <c r="FIE63" s="90"/>
      <c r="FIM63" s="90"/>
      <c r="FIU63" s="90"/>
      <c r="FJC63" s="90"/>
      <c r="FJK63" s="90"/>
      <c r="FJS63" s="90"/>
      <c r="FKA63" s="90"/>
      <c r="FKI63" s="90"/>
      <c r="FKQ63" s="90"/>
      <c r="FKY63" s="90"/>
      <c r="FLG63" s="90"/>
      <c r="FLO63" s="90"/>
      <c r="FLW63" s="90"/>
      <c r="FME63" s="90"/>
      <c r="FMM63" s="90"/>
      <c r="FMU63" s="90"/>
      <c r="FNC63" s="90"/>
      <c r="FNK63" s="90"/>
      <c r="FNS63" s="90"/>
      <c r="FOA63" s="90"/>
      <c r="FOI63" s="90"/>
      <c r="FOQ63" s="90"/>
      <c r="FOY63" s="90"/>
      <c r="FPG63" s="90"/>
      <c r="FPO63" s="90"/>
      <c r="FPW63" s="90"/>
      <c r="FQE63" s="90"/>
      <c r="FQM63" s="90"/>
      <c r="FQU63" s="90"/>
      <c r="FRC63" s="90"/>
      <c r="FRK63" s="90"/>
      <c r="FRS63" s="90"/>
      <c r="FSA63" s="90"/>
      <c r="FSI63" s="90"/>
      <c r="FSQ63" s="90"/>
      <c r="FSY63" s="90"/>
      <c r="FTG63" s="90"/>
      <c r="FTO63" s="90"/>
      <c r="FTW63" s="90"/>
      <c r="FUE63" s="90"/>
      <c r="FUM63" s="90"/>
      <c r="FUU63" s="90"/>
      <c r="FVC63" s="90"/>
      <c r="FVK63" s="90"/>
      <c r="FVS63" s="90"/>
      <c r="FWA63" s="90"/>
      <c r="FWI63" s="90"/>
      <c r="FWQ63" s="90"/>
      <c r="FWY63" s="90"/>
      <c r="FXG63" s="90"/>
      <c r="FXO63" s="90"/>
      <c r="FXW63" s="90"/>
      <c r="FYE63" s="90"/>
      <c r="FYM63" s="90"/>
      <c r="FYU63" s="90"/>
      <c r="FZC63" s="90"/>
      <c r="FZK63" s="90"/>
      <c r="FZS63" s="90"/>
      <c r="GAA63" s="90"/>
      <c r="GAI63" s="90"/>
      <c r="GAQ63" s="90"/>
      <c r="GAY63" s="90"/>
      <c r="GBG63" s="90"/>
      <c r="GBO63" s="90"/>
      <c r="GBW63" s="90"/>
      <c r="GCE63" s="90"/>
      <c r="GCM63" s="90"/>
      <c r="GCU63" s="90"/>
      <c r="GDC63" s="90"/>
      <c r="GDK63" s="90"/>
      <c r="GDS63" s="90"/>
      <c r="GEA63" s="90"/>
      <c r="GEI63" s="90"/>
      <c r="GEQ63" s="90"/>
      <c r="GEY63" s="90"/>
      <c r="GFG63" s="90"/>
      <c r="GFO63" s="90"/>
      <c r="GFW63" s="90"/>
      <c r="GGE63" s="90"/>
      <c r="GGM63" s="90"/>
      <c r="GGU63" s="90"/>
      <c r="GHC63" s="90"/>
      <c r="GHK63" s="90"/>
      <c r="GHS63" s="90"/>
      <c r="GIA63" s="90"/>
      <c r="GII63" s="90"/>
      <c r="GIQ63" s="90"/>
      <c r="GIY63" s="90"/>
      <c r="GJG63" s="90"/>
      <c r="GJO63" s="90"/>
      <c r="GJW63" s="90"/>
      <c r="GKE63" s="90"/>
      <c r="GKM63" s="90"/>
      <c r="GKU63" s="90"/>
      <c r="GLC63" s="90"/>
      <c r="GLK63" s="90"/>
      <c r="GLS63" s="90"/>
      <c r="GMA63" s="90"/>
      <c r="GMI63" s="90"/>
      <c r="GMQ63" s="90"/>
      <c r="GMY63" s="90"/>
      <c r="GNG63" s="90"/>
      <c r="GNO63" s="90"/>
      <c r="GNW63" s="90"/>
      <c r="GOE63" s="90"/>
      <c r="GOM63" s="90"/>
      <c r="GOU63" s="90"/>
      <c r="GPC63" s="90"/>
      <c r="GPK63" s="90"/>
      <c r="GPS63" s="90"/>
      <c r="GQA63" s="90"/>
      <c r="GQI63" s="90"/>
      <c r="GQQ63" s="90"/>
      <c r="GQY63" s="90"/>
      <c r="GRG63" s="90"/>
      <c r="GRO63" s="90"/>
      <c r="GRW63" s="90"/>
      <c r="GSE63" s="90"/>
      <c r="GSM63" s="90"/>
      <c r="GSU63" s="90"/>
      <c r="GTC63" s="90"/>
      <c r="GTK63" s="90"/>
      <c r="GTS63" s="90"/>
      <c r="GUA63" s="90"/>
      <c r="GUI63" s="90"/>
      <c r="GUQ63" s="90"/>
      <c r="GUY63" s="90"/>
      <c r="GVG63" s="90"/>
      <c r="GVO63" s="90"/>
      <c r="GVW63" s="90"/>
      <c r="GWE63" s="90"/>
      <c r="GWM63" s="90"/>
      <c r="GWU63" s="90"/>
      <c r="GXC63" s="90"/>
      <c r="GXK63" s="90"/>
      <c r="GXS63" s="90"/>
      <c r="GYA63" s="90"/>
      <c r="GYI63" s="90"/>
      <c r="GYQ63" s="90"/>
      <c r="GYY63" s="90"/>
      <c r="GZG63" s="90"/>
      <c r="GZO63" s="90"/>
      <c r="GZW63" s="90"/>
      <c r="HAE63" s="90"/>
      <c r="HAM63" s="90"/>
      <c r="HAU63" s="90"/>
      <c r="HBC63" s="90"/>
      <c r="HBK63" s="90"/>
      <c r="HBS63" s="90"/>
      <c r="HCA63" s="90"/>
      <c r="HCI63" s="90"/>
      <c r="HCQ63" s="90"/>
      <c r="HCY63" s="90"/>
      <c r="HDG63" s="90"/>
      <c r="HDO63" s="90"/>
      <c r="HDW63" s="90"/>
      <c r="HEE63" s="90"/>
      <c r="HEM63" s="90"/>
      <c r="HEU63" s="90"/>
      <c r="HFC63" s="90"/>
      <c r="HFK63" s="90"/>
      <c r="HFS63" s="90"/>
      <c r="HGA63" s="90"/>
      <c r="HGI63" s="90"/>
      <c r="HGQ63" s="90"/>
      <c r="HGY63" s="90"/>
      <c r="HHG63" s="90"/>
      <c r="HHO63" s="90"/>
      <c r="HHW63" s="90"/>
      <c r="HIE63" s="90"/>
      <c r="HIM63" s="90"/>
      <c r="HIU63" s="90"/>
      <c r="HJC63" s="90"/>
      <c r="HJK63" s="90"/>
      <c r="HJS63" s="90"/>
      <c r="HKA63" s="90"/>
      <c r="HKI63" s="90"/>
      <c r="HKQ63" s="90"/>
      <c r="HKY63" s="90"/>
      <c r="HLG63" s="90"/>
      <c r="HLO63" s="90"/>
      <c r="HLW63" s="90"/>
      <c r="HME63" s="90"/>
      <c r="HMM63" s="90"/>
      <c r="HMU63" s="90"/>
      <c r="HNC63" s="90"/>
      <c r="HNK63" s="90"/>
      <c r="HNS63" s="90"/>
      <c r="HOA63" s="90"/>
      <c r="HOI63" s="90"/>
      <c r="HOQ63" s="90"/>
      <c r="HOY63" s="90"/>
      <c r="HPG63" s="90"/>
      <c r="HPO63" s="90"/>
      <c r="HPW63" s="90"/>
      <c r="HQE63" s="90"/>
      <c r="HQM63" s="90"/>
      <c r="HQU63" s="90"/>
      <c r="HRC63" s="90"/>
      <c r="HRK63" s="90"/>
      <c r="HRS63" s="90"/>
      <c r="HSA63" s="90"/>
      <c r="HSI63" s="90"/>
      <c r="HSQ63" s="90"/>
      <c r="HSY63" s="90"/>
      <c r="HTG63" s="90"/>
      <c r="HTO63" s="90"/>
      <c r="HTW63" s="90"/>
      <c r="HUE63" s="90"/>
      <c r="HUM63" s="90"/>
      <c r="HUU63" s="90"/>
      <c r="HVC63" s="90"/>
      <c r="HVK63" s="90"/>
      <c r="HVS63" s="90"/>
      <c r="HWA63" s="90"/>
      <c r="HWI63" s="90"/>
      <c r="HWQ63" s="90"/>
      <c r="HWY63" s="90"/>
      <c r="HXG63" s="90"/>
      <c r="HXO63" s="90"/>
      <c r="HXW63" s="90"/>
      <c r="HYE63" s="90"/>
      <c r="HYM63" s="90"/>
      <c r="HYU63" s="90"/>
      <c r="HZC63" s="90"/>
      <c r="HZK63" s="90"/>
      <c r="HZS63" s="90"/>
      <c r="IAA63" s="90"/>
      <c r="IAI63" s="90"/>
      <c r="IAQ63" s="90"/>
      <c r="IAY63" s="90"/>
      <c r="IBG63" s="90"/>
      <c r="IBO63" s="90"/>
      <c r="IBW63" s="90"/>
      <c r="ICE63" s="90"/>
      <c r="ICM63" s="90"/>
      <c r="ICU63" s="90"/>
      <c r="IDC63" s="90"/>
      <c r="IDK63" s="90"/>
      <c r="IDS63" s="90"/>
      <c r="IEA63" s="90"/>
      <c r="IEI63" s="90"/>
      <c r="IEQ63" s="90"/>
      <c r="IEY63" s="90"/>
      <c r="IFG63" s="90"/>
      <c r="IFO63" s="90"/>
      <c r="IFW63" s="90"/>
      <c r="IGE63" s="90"/>
      <c r="IGM63" s="90"/>
      <c r="IGU63" s="90"/>
      <c r="IHC63" s="90"/>
      <c r="IHK63" s="90"/>
      <c r="IHS63" s="90"/>
      <c r="IIA63" s="90"/>
      <c r="III63" s="90"/>
      <c r="IIQ63" s="90"/>
      <c r="IIY63" s="90"/>
      <c r="IJG63" s="90"/>
      <c r="IJO63" s="90"/>
      <c r="IJW63" s="90"/>
      <c r="IKE63" s="90"/>
      <c r="IKM63" s="90"/>
      <c r="IKU63" s="90"/>
      <c r="ILC63" s="90"/>
      <c r="ILK63" s="90"/>
      <c r="ILS63" s="90"/>
      <c r="IMA63" s="90"/>
      <c r="IMI63" s="90"/>
      <c r="IMQ63" s="90"/>
      <c r="IMY63" s="90"/>
      <c r="ING63" s="90"/>
      <c r="INO63" s="90"/>
      <c r="INW63" s="90"/>
      <c r="IOE63" s="90"/>
      <c r="IOM63" s="90"/>
      <c r="IOU63" s="90"/>
      <c r="IPC63" s="90"/>
      <c r="IPK63" s="90"/>
      <c r="IPS63" s="90"/>
      <c r="IQA63" s="90"/>
      <c r="IQI63" s="90"/>
      <c r="IQQ63" s="90"/>
      <c r="IQY63" s="90"/>
      <c r="IRG63" s="90"/>
      <c r="IRO63" s="90"/>
      <c r="IRW63" s="90"/>
      <c r="ISE63" s="90"/>
      <c r="ISM63" s="90"/>
      <c r="ISU63" s="90"/>
      <c r="ITC63" s="90"/>
      <c r="ITK63" s="90"/>
      <c r="ITS63" s="90"/>
      <c r="IUA63" s="90"/>
      <c r="IUI63" s="90"/>
      <c r="IUQ63" s="90"/>
      <c r="IUY63" s="90"/>
      <c r="IVG63" s="90"/>
      <c r="IVO63" s="90"/>
      <c r="IVW63" s="90"/>
      <c r="IWE63" s="90"/>
      <c r="IWM63" s="90"/>
      <c r="IWU63" s="90"/>
      <c r="IXC63" s="90"/>
      <c r="IXK63" s="90"/>
      <c r="IXS63" s="90"/>
      <c r="IYA63" s="90"/>
      <c r="IYI63" s="90"/>
      <c r="IYQ63" s="90"/>
      <c r="IYY63" s="90"/>
      <c r="IZG63" s="90"/>
      <c r="IZO63" s="90"/>
      <c r="IZW63" s="90"/>
      <c r="JAE63" s="90"/>
      <c r="JAM63" s="90"/>
      <c r="JAU63" s="90"/>
      <c r="JBC63" s="90"/>
      <c r="JBK63" s="90"/>
      <c r="JBS63" s="90"/>
      <c r="JCA63" s="90"/>
      <c r="JCI63" s="90"/>
      <c r="JCQ63" s="90"/>
      <c r="JCY63" s="90"/>
      <c r="JDG63" s="90"/>
      <c r="JDO63" s="90"/>
      <c r="JDW63" s="90"/>
      <c r="JEE63" s="90"/>
      <c r="JEM63" s="90"/>
      <c r="JEU63" s="90"/>
      <c r="JFC63" s="90"/>
      <c r="JFK63" s="90"/>
      <c r="JFS63" s="90"/>
      <c r="JGA63" s="90"/>
      <c r="JGI63" s="90"/>
      <c r="JGQ63" s="90"/>
      <c r="JGY63" s="90"/>
      <c r="JHG63" s="90"/>
      <c r="JHO63" s="90"/>
      <c r="JHW63" s="90"/>
      <c r="JIE63" s="90"/>
      <c r="JIM63" s="90"/>
      <c r="JIU63" s="90"/>
      <c r="JJC63" s="90"/>
      <c r="JJK63" s="90"/>
      <c r="JJS63" s="90"/>
      <c r="JKA63" s="90"/>
      <c r="JKI63" s="90"/>
      <c r="JKQ63" s="90"/>
      <c r="JKY63" s="90"/>
      <c r="JLG63" s="90"/>
      <c r="JLO63" s="90"/>
      <c r="JLW63" s="90"/>
      <c r="JME63" s="90"/>
      <c r="JMM63" s="90"/>
      <c r="JMU63" s="90"/>
      <c r="JNC63" s="90"/>
      <c r="JNK63" s="90"/>
      <c r="JNS63" s="90"/>
      <c r="JOA63" s="90"/>
      <c r="JOI63" s="90"/>
      <c r="JOQ63" s="90"/>
      <c r="JOY63" s="90"/>
      <c r="JPG63" s="90"/>
      <c r="JPO63" s="90"/>
      <c r="JPW63" s="90"/>
      <c r="JQE63" s="90"/>
      <c r="JQM63" s="90"/>
      <c r="JQU63" s="90"/>
      <c r="JRC63" s="90"/>
      <c r="JRK63" s="90"/>
      <c r="JRS63" s="90"/>
      <c r="JSA63" s="90"/>
      <c r="JSI63" s="90"/>
      <c r="JSQ63" s="90"/>
      <c r="JSY63" s="90"/>
      <c r="JTG63" s="90"/>
      <c r="JTO63" s="90"/>
      <c r="JTW63" s="90"/>
      <c r="JUE63" s="90"/>
      <c r="JUM63" s="90"/>
      <c r="JUU63" s="90"/>
      <c r="JVC63" s="90"/>
      <c r="JVK63" s="90"/>
      <c r="JVS63" s="90"/>
      <c r="JWA63" s="90"/>
      <c r="JWI63" s="90"/>
      <c r="JWQ63" s="90"/>
      <c r="JWY63" s="90"/>
      <c r="JXG63" s="90"/>
      <c r="JXO63" s="90"/>
      <c r="JXW63" s="90"/>
      <c r="JYE63" s="90"/>
      <c r="JYM63" s="90"/>
      <c r="JYU63" s="90"/>
      <c r="JZC63" s="90"/>
      <c r="JZK63" s="90"/>
      <c r="JZS63" s="90"/>
      <c r="KAA63" s="90"/>
      <c r="KAI63" s="90"/>
      <c r="KAQ63" s="90"/>
      <c r="KAY63" s="90"/>
      <c r="KBG63" s="90"/>
      <c r="KBO63" s="90"/>
      <c r="KBW63" s="90"/>
      <c r="KCE63" s="90"/>
      <c r="KCM63" s="90"/>
      <c r="KCU63" s="90"/>
      <c r="KDC63" s="90"/>
      <c r="KDK63" s="90"/>
      <c r="KDS63" s="90"/>
      <c r="KEA63" s="90"/>
      <c r="KEI63" s="90"/>
      <c r="KEQ63" s="90"/>
      <c r="KEY63" s="90"/>
      <c r="KFG63" s="90"/>
      <c r="KFO63" s="90"/>
      <c r="KFW63" s="90"/>
      <c r="KGE63" s="90"/>
      <c r="KGM63" s="90"/>
      <c r="KGU63" s="90"/>
      <c r="KHC63" s="90"/>
      <c r="KHK63" s="90"/>
      <c r="KHS63" s="90"/>
      <c r="KIA63" s="90"/>
      <c r="KII63" s="90"/>
      <c r="KIQ63" s="90"/>
      <c r="KIY63" s="90"/>
      <c r="KJG63" s="90"/>
      <c r="KJO63" s="90"/>
      <c r="KJW63" s="90"/>
      <c r="KKE63" s="90"/>
      <c r="KKM63" s="90"/>
      <c r="KKU63" s="90"/>
      <c r="KLC63" s="90"/>
      <c r="KLK63" s="90"/>
      <c r="KLS63" s="90"/>
      <c r="KMA63" s="90"/>
      <c r="KMI63" s="90"/>
      <c r="KMQ63" s="90"/>
      <c r="KMY63" s="90"/>
      <c r="KNG63" s="90"/>
      <c r="KNO63" s="90"/>
      <c r="KNW63" s="90"/>
      <c r="KOE63" s="90"/>
      <c r="KOM63" s="90"/>
      <c r="KOU63" s="90"/>
      <c r="KPC63" s="90"/>
      <c r="KPK63" s="90"/>
      <c r="KPS63" s="90"/>
      <c r="KQA63" s="90"/>
      <c r="KQI63" s="90"/>
      <c r="KQQ63" s="90"/>
      <c r="KQY63" s="90"/>
      <c r="KRG63" s="90"/>
      <c r="KRO63" s="90"/>
      <c r="KRW63" s="90"/>
      <c r="KSE63" s="90"/>
      <c r="KSM63" s="90"/>
      <c r="KSU63" s="90"/>
      <c r="KTC63" s="90"/>
      <c r="KTK63" s="90"/>
      <c r="KTS63" s="90"/>
      <c r="KUA63" s="90"/>
      <c r="KUI63" s="90"/>
      <c r="KUQ63" s="90"/>
      <c r="KUY63" s="90"/>
      <c r="KVG63" s="90"/>
      <c r="KVO63" s="90"/>
      <c r="KVW63" s="90"/>
      <c r="KWE63" s="90"/>
      <c r="KWM63" s="90"/>
      <c r="KWU63" s="90"/>
      <c r="KXC63" s="90"/>
      <c r="KXK63" s="90"/>
      <c r="KXS63" s="90"/>
      <c r="KYA63" s="90"/>
      <c r="KYI63" s="90"/>
      <c r="KYQ63" s="90"/>
      <c r="KYY63" s="90"/>
      <c r="KZG63" s="90"/>
      <c r="KZO63" s="90"/>
      <c r="KZW63" s="90"/>
      <c r="LAE63" s="90"/>
      <c r="LAM63" s="90"/>
      <c r="LAU63" s="90"/>
      <c r="LBC63" s="90"/>
      <c r="LBK63" s="90"/>
      <c r="LBS63" s="90"/>
      <c r="LCA63" s="90"/>
      <c r="LCI63" s="90"/>
      <c r="LCQ63" s="90"/>
      <c r="LCY63" s="90"/>
      <c r="LDG63" s="90"/>
      <c r="LDO63" s="90"/>
      <c r="LDW63" s="90"/>
      <c r="LEE63" s="90"/>
      <c r="LEM63" s="90"/>
      <c r="LEU63" s="90"/>
      <c r="LFC63" s="90"/>
      <c r="LFK63" s="90"/>
      <c r="LFS63" s="90"/>
      <c r="LGA63" s="90"/>
      <c r="LGI63" s="90"/>
      <c r="LGQ63" s="90"/>
      <c r="LGY63" s="90"/>
      <c r="LHG63" s="90"/>
      <c r="LHO63" s="90"/>
      <c r="LHW63" s="90"/>
      <c r="LIE63" s="90"/>
      <c r="LIM63" s="90"/>
      <c r="LIU63" s="90"/>
      <c r="LJC63" s="90"/>
      <c r="LJK63" s="90"/>
      <c r="LJS63" s="90"/>
      <c r="LKA63" s="90"/>
      <c r="LKI63" s="90"/>
      <c r="LKQ63" s="90"/>
      <c r="LKY63" s="90"/>
      <c r="LLG63" s="90"/>
      <c r="LLO63" s="90"/>
      <c r="LLW63" s="90"/>
      <c r="LME63" s="90"/>
      <c r="LMM63" s="90"/>
      <c r="LMU63" s="90"/>
      <c r="LNC63" s="90"/>
      <c r="LNK63" s="90"/>
      <c r="LNS63" s="90"/>
      <c r="LOA63" s="90"/>
      <c r="LOI63" s="90"/>
      <c r="LOQ63" s="90"/>
      <c r="LOY63" s="90"/>
      <c r="LPG63" s="90"/>
      <c r="LPO63" s="90"/>
      <c r="LPW63" s="90"/>
      <c r="LQE63" s="90"/>
      <c r="LQM63" s="90"/>
      <c r="LQU63" s="90"/>
      <c r="LRC63" s="90"/>
      <c r="LRK63" s="90"/>
      <c r="LRS63" s="90"/>
      <c r="LSA63" s="90"/>
      <c r="LSI63" s="90"/>
      <c r="LSQ63" s="90"/>
      <c r="LSY63" s="90"/>
      <c r="LTG63" s="90"/>
      <c r="LTO63" s="90"/>
      <c r="LTW63" s="90"/>
      <c r="LUE63" s="90"/>
      <c r="LUM63" s="90"/>
      <c r="LUU63" s="90"/>
      <c r="LVC63" s="90"/>
      <c r="LVK63" s="90"/>
      <c r="LVS63" s="90"/>
      <c r="LWA63" s="90"/>
      <c r="LWI63" s="90"/>
      <c r="LWQ63" s="90"/>
      <c r="LWY63" s="90"/>
      <c r="LXG63" s="90"/>
      <c r="LXO63" s="90"/>
      <c r="LXW63" s="90"/>
      <c r="LYE63" s="90"/>
      <c r="LYM63" s="90"/>
      <c r="LYU63" s="90"/>
      <c r="LZC63" s="90"/>
      <c r="LZK63" s="90"/>
      <c r="LZS63" s="90"/>
      <c r="MAA63" s="90"/>
      <c r="MAI63" s="90"/>
      <c r="MAQ63" s="90"/>
      <c r="MAY63" s="90"/>
      <c r="MBG63" s="90"/>
      <c r="MBO63" s="90"/>
      <c r="MBW63" s="90"/>
      <c r="MCE63" s="90"/>
      <c r="MCM63" s="90"/>
      <c r="MCU63" s="90"/>
      <c r="MDC63" s="90"/>
      <c r="MDK63" s="90"/>
      <c r="MDS63" s="90"/>
      <c r="MEA63" s="90"/>
      <c r="MEI63" s="90"/>
      <c r="MEQ63" s="90"/>
      <c r="MEY63" s="90"/>
      <c r="MFG63" s="90"/>
      <c r="MFO63" s="90"/>
      <c r="MFW63" s="90"/>
      <c r="MGE63" s="90"/>
      <c r="MGM63" s="90"/>
      <c r="MGU63" s="90"/>
      <c r="MHC63" s="90"/>
      <c r="MHK63" s="90"/>
      <c r="MHS63" s="90"/>
      <c r="MIA63" s="90"/>
      <c r="MII63" s="90"/>
      <c r="MIQ63" s="90"/>
      <c r="MIY63" s="90"/>
      <c r="MJG63" s="90"/>
      <c r="MJO63" s="90"/>
      <c r="MJW63" s="90"/>
      <c r="MKE63" s="90"/>
      <c r="MKM63" s="90"/>
      <c r="MKU63" s="90"/>
      <c r="MLC63" s="90"/>
      <c r="MLK63" s="90"/>
      <c r="MLS63" s="90"/>
      <c r="MMA63" s="90"/>
      <c r="MMI63" s="90"/>
      <c r="MMQ63" s="90"/>
      <c r="MMY63" s="90"/>
      <c r="MNG63" s="90"/>
      <c r="MNO63" s="90"/>
      <c r="MNW63" s="90"/>
      <c r="MOE63" s="90"/>
      <c r="MOM63" s="90"/>
      <c r="MOU63" s="90"/>
      <c r="MPC63" s="90"/>
      <c r="MPK63" s="90"/>
      <c r="MPS63" s="90"/>
      <c r="MQA63" s="90"/>
      <c r="MQI63" s="90"/>
      <c r="MQQ63" s="90"/>
      <c r="MQY63" s="90"/>
      <c r="MRG63" s="90"/>
      <c r="MRO63" s="90"/>
      <c r="MRW63" s="90"/>
      <c r="MSE63" s="90"/>
      <c r="MSM63" s="90"/>
      <c r="MSU63" s="90"/>
      <c r="MTC63" s="90"/>
      <c r="MTK63" s="90"/>
      <c r="MTS63" s="90"/>
      <c r="MUA63" s="90"/>
      <c r="MUI63" s="90"/>
      <c r="MUQ63" s="90"/>
      <c r="MUY63" s="90"/>
      <c r="MVG63" s="90"/>
      <c r="MVO63" s="90"/>
      <c r="MVW63" s="90"/>
      <c r="MWE63" s="90"/>
      <c r="MWM63" s="90"/>
      <c r="MWU63" s="90"/>
      <c r="MXC63" s="90"/>
      <c r="MXK63" s="90"/>
      <c r="MXS63" s="90"/>
      <c r="MYA63" s="90"/>
      <c r="MYI63" s="90"/>
      <c r="MYQ63" s="90"/>
      <c r="MYY63" s="90"/>
      <c r="MZG63" s="90"/>
      <c r="MZO63" s="90"/>
      <c r="MZW63" s="90"/>
      <c r="NAE63" s="90"/>
      <c r="NAM63" s="90"/>
      <c r="NAU63" s="90"/>
      <c r="NBC63" s="90"/>
      <c r="NBK63" s="90"/>
      <c r="NBS63" s="90"/>
      <c r="NCA63" s="90"/>
      <c r="NCI63" s="90"/>
      <c r="NCQ63" s="90"/>
      <c r="NCY63" s="90"/>
      <c r="NDG63" s="90"/>
      <c r="NDO63" s="90"/>
      <c r="NDW63" s="90"/>
      <c r="NEE63" s="90"/>
      <c r="NEM63" s="90"/>
      <c r="NEU63" s="90"/>
      <c r="NFC63" s="90"/>
      <c r="NFK63" s="90"/>
      <c r="NFS63" s="90"/>
      <c r="NGA63" s="90"/>
      <c r="NGI63" s="90"/>
      <c r="NGQ63" s="90"/>
      <c r="NGY63" s="90"/>
      <c r="NHG63" s="90"/>
      <c r="NHO63" s="90"/>
      <c r="NHW63" s="90"/>
      <c r="NIE63" s="90"/>
      <c r="NIM63" s="90"/>
      <c r="NIU63" s="90"/>
      <c r="NJC63" s="90"/>
      <c r="NJK63" s="90"/>
      <c r="NJS63" s="90"/>
      <c r="NKA63" s="90"/>
      <c r="NKI63" s="90"/>
      <c r="NKQ63" s="90"/>
      <c r="NKY63" s="90"/>
      <c r="NLG63" s="90"/>
      <c r="NLO63" s="90"/>
      <c r="NLW63" s="90"/>
      <c r="NME63" s="90"/>
      <c r="NMM63" s="90"/>
      <c r="NMU63" s="90"/>
      <c r="NNC63" s="90"/>
      <c r="NNK63" s="90"/>
      <c r="NNS63" s="90"/>
      <c r="NOA63" s="90"/>
      <c r="NOI63" s="90"/>
      <c r="NOQ63" s="90"/>
      <c r="NOY63" s="90"/>
      <c r="NPG63" s="90"/>
      <c r="NPO63" s="90"/>
      <c r="NPW63" s="90"/>
      <c r="NQE63" s="90"/>
      <c r="NQM63" s="90"/>
      <c r="NQU63" s="90"/>
      <c r="NRC63" s="90"/>
      <c r="NRK63" s="90"/>
      <c r="NRS63" s="90"/>
      <c r="NSA63" s="90"/>
      <c r="NSI63" s="90"/>
      <c r="NSQ63" s="90"/>
      <c r="NSY63" s="90"/>
      <c r="NTG63" s="90"/>
      <c r="NTO63" s="90"/>
      <c r="NTW63" s="90"/>
      <c r="NUE63" s="90"/>
      <c r="NUM63" s="90"/>
      <c r="NUU63" s="90"/>
      <c r="NVC63" s="90"/>
      <c r="NVK63" s="90"/>
      <c r="NVS63" s="90"/>
      <c r="NWA63" s="90"/>
      <c r="NWI63" s="90"/>
      <c r="NWQ63" s="90"/>
      <c r="NWY63" s="90"/>
      <c r="NXG63" s="90"/>
      <c r="NXO63" s="90"/>
      <c r="NXW63" s="90"/>
      <c r="NYE63" s="90"/>
      <c r="NYM63" s="90"/>
      <c r="NYU63" s="90"/>
      <c r="NZC63" s="90"/>
      <c r="NZK63" s="90"/>
      <c r="NZS63" s="90"/>
      <c r="OAA63" s="90"/>
      <c r="OAI63" s="90"/>
      <c r="OAQ63" s="90"/>
      <c r="OAY63" s="90"/>
      <c r="OBG63" s="90"/>
      <c r="OBO63" s="90"/>
      <c r="OBW63" s="90"/>
      <c r="OCE63" s="90"/>
      <c r="OCM63" s="90"/>
      <c r="OCU63" s="90"/>
      <c r="ODC63" s="90"/>
      <c r="ODK63" s="90"/>
      <c r="ODS63" s="90"/>
      <c r="OEA63" s="90"/>
      <c r="OEI63" s="90"/>
      <c r="OEQ63" s="90"/>
      <c r="OEY63" s="90"/>
      <c r="OFG63" s="90"/>
      <c r="OFO63" s="90"/>
      <c r="OFW63" s="90"/>
      <c r="OGE63" s="90"/>
      <c r="OGM63" s="90"/>
      <c r="OGU63" s="90"/>
      <c r="OHC63" s="90"/>
      <c r="OHK63" s="90"/>
      <c r="OHS63" s="90"/>
      <c r="OIA63" s="90"/>
      <c r="OII63" s="90"/>
      <c r="OIQ63" s="90"/>
      <c r="OIY63" s="90"/>
      <c r="OJG63" s="90"/>
      <c r="OJO63" s="90"/>
      <c r="OJW63" s="90"/>
      <c r="OKE63" s="90"/>
      <c r="OKM63" s="90"/>
      <c r="OKU63" s="90"/>
      <c r="OLC63" s="90"/>
      <c r="OLK63" s="90"/>
      <c r="OLS63" s="90"/>
      <c r="OMA63" s="90"/>
      <c r="OMI63" s="90"/>
      <c r="OMQ63" s="90"/>
      <c r="OMY63" s="90"/>
      <c r="ONG63" s="90"/>
      <c r="ONO63" s="90"/>
      <c r="ONW63" s="90"/>
      <c r="OOE63" s="90"/>
      <c r="OOM63" s="90"/>
      <c r="OOU63" s="90"/>
      <c r="OPC63" s="90"/>
      <c r="OPK63" s="90"/>
      <c r="OPS63" s="90"/>
      <c r="OQA63" s="90"/>
      <c r="OQI63" s="90"/>
      <c r="OQQ63" s="90"/>
      <c r="OQY63" s="90"/>
      <c r="ORG63" s="90"/>
      <c r="ORO63" s="90"/>
      <c r="ORW63" s="90"/>
      <c r="OSE63" s="90"/>
      <c r="OSM63" s="90"/>
      <c r="OSU63" s="90"/>
      <c r="OTC63" s="90"/>
      <c r="OTK63" s="90"/>
      <c r="OTS63" s="90"/>
      <c r="OUA63" s="90"/>
      <c r="OUI63" s="90"/>
      <c r="OUQ63" s="90"/>
      <c r="OUY63" s="90"/>
      <c r="OVG63" s="90"/>
      <c r="OVO63" s="90"/>
      <c r="OVW63" s="90"/>
      <c r="OWE63" s="90"/>
      <c r="OWM63" s="90"/>
      <c r="OWU63" s="90"/>
      <c r="OXC63" s="90"/>
      <c r="OXK63" s="90"/>
      <c r="OXS63" s="90"/>
      <c r="OYA63" s="90"/>
      <c r="OYI63" s="90"/>
      <c r="OYQ63" s="90"/>
      <c r="OYY63" s="90"/>
      <c r="OZG63" s="90"/>
      <c r="OZO63" s="90"/>
      <c r="OZW63" s="90"/>
      <c r="PAE63" s="90"/>
      <c r="PAM63" s="90"/>
      <c r="PAU63" s="90"/>
      <c r="PBC63" s="90"/>
      <c r="PBK63" s="90"/>
      <c r="PBS63" s="90"/>
      <c r="PCA63" s="90"/>
      <c r="PCI63" s="90"/>
      <c r="PCQ63" s="90"/>
      <c r="PCY63" s="90"/>
      <c r="PDG63" s="90"/>
      <c r="PDO63" s="90"/>
      <c r="PDW63" s="90"/>
      <c r="PEE63" s="90"/>
      <c r="PEM63" s="90"/>
      <c r="PEU63" s="90"/>
      <c r="PFC63" s="90"/>
      <c r="PFK63" s="90"/>
      <c r="PFS63" s="90"/>
      <c r="PGA63" s="90"/>
      <c r="PGI63" s="90"/>
      <c r="PGQ63" s="90"/>
      <c r="PGY63" s="90"/>
      <c r="PHG63" s="90"/>
      <c r="PHO63" s="90"/>
      <c r="PHW63" s="90"/>
      <c r="PIE63" s="90"/>
      <c r="PIM63" s="90"/>
      <c r="PIU63" s="90"/>
      <c r="PJC63" s="90"/>
      <c r="PJK63" s="90"/>
      <c r="PJS63" s="90"/>
      <c r="PKA63" s="90"/>
      <c r="PKI63" s="90"/>
      <c r="PKQ63" s="90"/>
      <c r="PKY63" s="90"/>
      <c r="PLG63" s="90"/>
      <c r="PLO63" s="90"/>
      <c r="PLW63" s="90"/>
      <c r="PME63" s="90"/>
      <c r="PMM63" s="90"/>
      <c r="PMU63" s="90"/>
      <c r="PNC63" s="90"/>
      <c r="PNK63" s="90"/>
      <c r="PNS63" s="90"/>
      <c r="POA63" s="90"/>
      <c r="POI63" s="90"/>
      <c r="POQ63" s="90"/>
      <c r="POY63" s="90"/>
      <c r="PPG63" s="90"/>
      <c r="PPO63" s="90"/>
      <c r="PPW63" s="90"/>
      <c r="PQE63" s="90"/>
      <c r="PQM63" s="90"/>
      <c r="PQU63" s="90"/>
      <c r="PRC63" s="90"/>
      <c r="PRK63" s="90"/>
      <c r="PRS63" s="90"/>
      <c r="PSA63" s="90"/>
      <c r="PSI63" s="90"/>
      <c r="PSQ63" s="90"/>
      <c r="PSY63" s="90"/>
      <c r="PTG63" s="90"/>
      <c r="PTO63" s="90"/>
      <c r="PTW63" s="90"/>
      <c r="PUE63" s="90"/>
      <c r="PUM63" s="90"/>
      <c r="PUU63" s="90"/>
      <c r="PVC63" s="90"/>
      <c r="PVK63" s="90"/>
      <c r="PVS63" s="90"/>
      <c r="PWA63" s="90"/>
      <c r="PWI63" s="90"/>
      <c r="PWQ63" s="90"/>
      <c r="PWY63" s="90"/>
      <c r="PXG63" s="90"/>
      <c r="PXO63" s="90"/>
      <c r="PXW63" s="90"/>
      <c r="PYE63" s="90"/>
      <c r="PYM63" s="90"/>
      <c r="PYU63" s="90"/>
      <c r="PZC63" s="90"/>
      <c r="PZK63" s="90"/>
      <c r="PZS63" s="90"/>
      <c r="QAA63" s="90"/>
      <c r="QAI63" s="90"/>
      <c r="QAQ63" s="90"/>
      <c r="QAY63" s="90"/>
      <c r="QBG63" s="90"/>
      <c r="QBO63" s="90"/>
      <c r="QBW63" s="90"/>
      <c r="QCE63" s="90"/>
      <c r="QCM63" s="90"/>
      <c r="QCU63" s="90"/>
      <c r="QDC63" s="90"/>
      <c r="QDK63" s="90"/>
      <c r="QDS63" s="90"/>
      <c r="QEA63" s="90"/>
      <c r="QEI63" s="90"/>
      <c r="QEQ63" s="90"/>
      <c r="QEY63" s="90"/>
      <c r="QFG63" s="90"/>
      <c r="QFO63" s="90"/>
      <c r="QFW63" s="90"/>
      <c r="QGE63" s="90"/>
      <c r="QGM63" s="90"/>
      <c r="QGU63" s="90"/>
      <c r="QHC63" s="90"/>
      <c r="QHK63" s="90"/>
      <c r="QHS63" s="90"/>
      <c r="QIA63" s="90"/>
      <c r="QII63" s="90"/>
      <c r="QIQ63" s="90"/>
      <c r="QIY63" s="90"/>
      <c r="QJG63" s="90"/>
      <c r="QJO63" s="90"/>
      <c r="QJW63" s="90"/>
      <c r="QKE63" s="90"/>
      <c r="QKM63" s="90"/>
      <c r="QKU63" s="90"/>
      <c r="QLC63" s="90"/>
      <c r="QLK63" s="90"/>
      <c r="QLS63" s="90"/>
      <c r="QMA63" s="90"/>
      <c r="QMI63" s="90"/>
      <c r="QMQ63" s="90"/>
      <c r="QMY63" s="90"/>
      <c r="QNG63" s="90"/>
      <c r="QNO63" s="90"/>
      <c r="QNW63" s="90"/>
      <c r="QOE63" s="90"/>
      <c r="QOM63" s="90"/>
      <c r="QOU63" s="90"/>
      <c r="QPC63" s="90"/>
      <c r="QPK63" s="90"/>
      <c r="QPS63" s="90"/>
      <c r="QQA63" s="90"/>
      <c r="QQI63" s="90"/>
      <c r="QQQ63" s="90"/>
      <c r="QQY63" s="90"/>
      <c r="QRG63" s="90"/>
      <c r="QRO63" s="90"/>
      <c r="QRW63" s="90"/>
      <c r="QSE63" s="90"/>
      <c r="QSM63" s="90"/>
      <c r="QSU63" s="90"/>
      <c r="QTC63" s="90"/>
      <c r="QTK63" s="90"/>
      <c r="QTS63" s="90"/>
      <c r="QUA63" s="90"/>
      <c r="QUI63" s="90"/>
      <c r="QUQ63" s="90"/>
      <c r="QUY63" s="90"/>
      <c r="QVG63" s="90"/>
      <c r="QVO63" s="90"/>
      <c r="QVW63" s="90"/>
      <c r="QWE63" s="90"/>
      <c r="QWM63" s="90"/>
      <c r="QWU63" s="90"/>
      <c r="QXC63" s="90"/>
      <c r="QXK63" s="90"/>
      <c r="QXS63" s="90"/>
      <c r="QYA63" s="90"/>
      <c r="QYI63" s="90"/>
      <c r="QYQ63" s="90"/>
      <c r="QYY63" s="90"/>
      <c r="QZG63" s="90"/>
      <c r="QZO63" s="90"/>
      <c r="QZW63" s="90"/>
      <c r="RAE63" s="90"/>
      <c r="RAM63" s="90"/>
      <c r="RAU63" s="90"/>
      <c r="RBC63" s="90"/>
      <c r="RBK63" s="90"/>
      <c r="RBS63" s="90"/>
      <c r="RCA63" s="90"/>
      <c r="RCI63" s="90"/>
      <c r="RCQ63" s="90"/>
      <c r="RCY63" s="90"/>
      <c r="RDG63" s="90"/>
      <c r="RDO63" s="90"/>
      <c r="RDW63" s="90"/>
      <c r="REE63" s="90"/>
      <c r="REM63" s="90"/>
      <c r="REU63" s="90"/>
      <c r="RFC63" s="90"/>
      <c r="RFK63" s="90"/>
      <c r="RFS63" s="90"/>
      <c r="RGA63" s="90"/>
      <c r="RGI63" s="90"/>
      <c r="RGQ63" s="90"/>
      <c r="RGY63" s="90"/>
      <c r="RHG63" s="90"/>
      <c r="RHO63" s="90"/>
      <c r="RHW63" s="90"/>
      <c r="RIE63" s="90"/>
      <c r="RIM63" s="90"/>
      <c r="RIU63" s="90"/>
      <c r="RJC63" s="90"/>
      <c r="RJK63" s="90"/>
      <c r="RJS63" s="90"/>
      <c r="RKA63" s="90"/>
      <c r="RKI63" s="90"/>
      <c r="RKQ63" s="90"/>
      <c r="RKY63" s="90"/>
      <c r="RLG63" s="90"/>
      <c r="RLO63" s="90"/>
      <c r="RLW63" s="90"/>
      <c r="RME63" s="90"/>
      <c r="RMM63" s="90"/>
      <c r="RMU63" s="90"/>
      <c r="RNC63" s="90"/>
      <c r="RNK63" s="90"/>
      <c r="RNS63" s="90"/>
      <c r="ROA63" s="90"/>
      <c r="ROI63" s="90"/>
      <c r="ROQ63" s="90"/>
      <c r="ROY63" s="90"/>
      <c r="RPG63" s="90"/>
      <c r="RPO63" s="90"/>
      <c r="RPW63" s="90"/>
      <c r="RQE63" s="90"/>
      <c r="RQM63" s="90"/>
      <c r="RQU63" s="90"/>
      <c r="RRC63" s="90"/>
      <c r="RRK63" s="90"/>
      <c r="RRS63" s="90"/>
      <c r="RSA63" s="90"/>
      <c r="RSI63" s="90"/>
      <c r="RSQ63" s="90"/>
      <c r="RSY63" s="90"/>
      <c r="RTG63" s="90"/>
      <c r="RTO63" s="90"/>
      <c r="RTW63" s="90"/>
      <c r="RUE63" s="90"/>
      <c r="RUM63" s="90"/>
      <c r="RUU63" s="90"/>
      <c r="RVC63" s="90"/>
      <c r="RVK63" s="90"/>
      <c r="RVS63" s="90"/>
      <c r="RWA63" s="90"/>
      <c r="RWI63" s="90"/>
      <c r="RWQ63" s="90"/>
      <c r="RWY63" s="90"/>
      <c r="RXG63" s="90"/>
      <c r="RXO63" s="90"/>
      <c r="RXW63" s="90"/>
      <c r="RYE63" s="90"/>
      <c r="RYM63" s="90"/>
      <c r="RYU63" s="90"/>
      <c r="RZC63" s="90"/>
      <c r="RZK63" s="90"/>
      <c r="RZS63" s="90"/>
      <c r="SAA63" s="90"/>
      <c r="SAI63" s="90"/>
      <c r="SAQ63" s="90"/>
      <c r="SAY63" s="90"/>
      <c r="SBG63" s="90"/>
      <c r="SBO63" s="90"/>
      <c r="SBW63" s="90"/>
      <c r="SCE63" s="90"/>
      <c r="SCM63" s="90"/>
      <c r="SCU63" s="90"/>
      <c r="SDC63" s="90"/>
      <c r="SDK63" s="90"/>
      <c r="SDS63" s="90"/>
      <c r="SEA63" s="90"/>
      <c r="SEI63" s="90"/>
      <c r="SEQ63" s="90"/>
      <c r="SEY63" s="90"/>
      <c r="SFG63" s="90"/>
      <c r="SFO63" s="90"/>
      <c r="SFW63" s="90"/>
      <c r="SGE63" s="90"/>
      <c r="SGM63" s="90"/>
      <c r="SGU63" s="90"/>
      <c r="SHC63" s="90"/>
      <c r="SHK63" s="90"/>
      <c r="SHS63" s="90"/>
      <c r="SIA63" s="90"/>
      <c r="SII63" s="90"/>
      <c r="SIQ63" s="90"/>
      <c r="SIY63" s="90"/>
      <c r="SJG63" s="90"/>
      <c r="SJO63" s="90"/>
      <c r="SJW63" s="90"/>
      <c r="SKE63" s="90"/>
      <c r="SKM63" s="90"/>
      <c r="SKU63" s="90"/>
      <c r="SLC63" s="90"/>
      <c r="SLK63" s="90"/>
      <c r="SLS63" s="90"/>
      <c r="SMA63" s="90"/>
      <c r="SMI63" s="90"/>
      <c r="SMQ63" s="90"/>
      <c r="SMY63" s="90"/>
      <c r="SNG63" s="90"/>
      <c r="SNO63" s="90"/>
      <c r="SNW63" s="90"/>
      <c r="SOE63" s="90"/>
      <c r="SOM63" s="90"/>
      <c r="SOU63" s="90"/>
      <c r="SPC63" s="90"/>
      <c r="SPK63" s="90"/>
      <c r="SPS63" s="90"/>
      <c r="SQA63" s="90"/>
      <c r="SQI63" s="90"/>
      <c r="SQQ63" s="90"/>
      <c r="SQY63" s="90"/>
      <c r="SRG63" s="90"/>
      <c r="SRO63" s="90"/>
      <c r="SRW63" s="90"/>
      <c r="SSE63" s="90"/>
      <c r="SSM63" s="90"/>
      <c r="SSU63" s="90"/>
      <c r="STC63" s="90"/>
      <c r="STK63" s="90"/>
      <c r="STS63" s="90"/>
      <c r="SUA63" s="90"/>
      <c r="SUI63" s="90"/>
      <c r="SUQ63" s="90"/>
      <c r="SUY63" s="90"/>
      <c r="SVG63" s="90"/>
      <c r="SVO63" s="90"/>
      <c r="SVW63" s="90"/>
      <c r="SWE63" s="90"/>
      <c r="SWM63" s="90"/>
      <c r="SWU63" s="90"/>
      <c r="SXC63" s="90"/>
      <c r="SXK63" s="90"/>
      <c r="SXS63" s="90"/>
      <c r="SYA63" s="90"/>
      <c r="SYI63" s="90"/>
      <c r="SYQ63" s="90"/>
      <c r="SYY63" s="90"/>
      <c r="SZG63" s="90"/>
      <c r="SZO63" s="90"/>
      <c r="SZW63" s="90"/>
      <c r="TAE63" s="90"/>
      <c r="TAM63" s="90"/>
      <c r="TAU63" s="90"/>
      <c r="TBC63" s="90"/>
      <c r="TBK63" s="90"/>
      <c r="TBS63" s="90"/>
      <c r="TCA63" s="90"/>
      <c r="TCI63" s="90"/>
      <c r="TCQ63" s="90"/>
      <c r="TCY63" s="90"/>
      <c r="TDG63" s="90"/>
      <c r="TDO63" s="90"/>
      <c r="TDW63" s="90"/>
      <c r="TEE63" s="90"/>
      <c r="TEM63" s="90"/>
      <c r="TEU63" s="90"/>
      <c r="TFC63" s="90"/>
      <c r="TFK63" s="90"/>
      <c r="TFS63" s="90"/>
      <c r="TGA63" s="90"/>
      <c r="TGI63" s="90"/>
      <c r="TGQ63" s="90"/>
      <c r="TGY63" s="90"/>
      <c r="THG63" s="90"/>
      <c r="THO63" s="90"/>
      <c r="THW63" s="90"/>
      <c r="TIE63" s="90"/>
      <c r="TIM63" s="90"/>
      <c r="TIU63" s="90"/>
      <c r="TJC63" s="90"/>
      <c r="TJK63" s="90"/>
      <c r="TJS63" s="90"/>
      <c r="TKA63" s="90"/>
      <c r="TKI63" s="90"/>
      <c r="TKQ63" s="90"/>
      <c r="TKY63" s="90"/>
      <c r="TLG63" s="90"/>
      <c r="TLO63" s="90"/>
      <c r="TLW63" s="90"/>
      <c r="TME63" s="90"/>
      <c r="TMM63" s="90"/>
      <c r="TMU63" s="90"/>
      <c r="TNC63" s="90"/>
      <c r="TNK63" s="90"/>
      <c r="TNS63" s="90"/>
      <c r="TOA63" s="90"/>
      <c r="TOI63" s="90"/>
      <c r="TOQ63" s="90"/>
      <c r="TOY63" s="90"/>
      <c r="TPG63" s="90"/>
      <c r="TPO63" s="90"/>
      <c r="TPW63" s="90"/>
      <c r="TQE63" s="90"/>
      <c r="TQM63" s="90"/>
      <c r="TQU63" s="90"/>
      <c r="TRC63" s="90"/>
      <c r="TRK63" s="90"/>
      <c r="TRS63" s="90"/>
      <c r="TSA63" s="90"/>
      <c r="TSI63" s="90"/>
      <c r="TSQ63" s="90"/>
      <c r="TSY63" s="90"/>
      <c r="TTG63" s="90"/>
      <c r="TTO63" s="90"/>
      <c r="TTW63" s="90"/>
      <c r="TUE63" s="90"/>
      <c r="TUM63" s="90"/>
      <c r="TUU63" s="90"/>
      <c r="TVC63" s="90"/>
      <c r="TVK63" s="90"/>
      <c r="TVS63" s="90"/>
      <c r="TWA63" s="90"/>
      <c r="TWI63" s="90"/>
      <c r="TWQ63" s="90"/>
      <c r="TWY63" s="90"/>
      <c r="TXG63" s="90"/>
      <c r="TXO63" s="90"/>
      <c r="TXW63" s="90"/>
      <c r="TYE63" s="90"/>
      <c r="TYM63" s="90"/>
      <c r="TYU63" s="90"/>
      <c r="TZC63" s="90"/>
      <c r="TZK63" s="90"/>
      <c r="TZS63" s="90"/>
      <c r="UAA63" s="90"/>
      <c r="UAI63" s="90"/>
      <c r="UAQ63" s="90"/>
      <c r="UAY63" s="90"/>
      <c r="UBG63" s="90"/>
      <c r="UBO63" s="90"/>
      <c r="UBW63" s="90"/>
      <c r="UCE63" s="90"/>
      <c r="UCM63" s="90"/>
      <c r="UCU63" s="90"/>
      <c r="UDC63" s="90"/>
      <c r="UDK63" s="90"/>
      <c r="UDS63" s="90"/>
      <c r="UEA63" s="90"/>
      <c r="UEI63" s="90"/>
      <c r="UEQ63" s="90"/>
      <c r="UEY63" s="90"/>
      <c r="UFG63" s="90"/>
      <c r="UFO63" s="90"/>
      <c r="UFW63" s="90"/>
      <c r="UGE63" s="90"/>
      <c r="UGM63" s="90"/>
      <c r="UGU63" s="90"/>
      <c r="UHC63" s="90"/>
      <c r="UHK63" s="90"/>
      <c r="UHS63" s="90"/>
      <c r="UIA63" s="90"/>
      <c r="UII63" s="90"/>
      <c r="UIQ63" s="90"/>
      <c r="UIY63" s="90"/>
      <c r="UJG63" s="90"/>
      <c r="UJO63" s="90"/>
      <c r="UJW63" s="90"/>
      <c r="UKE63" s="90"/>
      <c r="UKM63" s="90"/>
      <c r="UKU63" s="90"/>
      <c r="ULC63" s="90"/>
      <c r="ULK63" s="90"/>
      <c r="ULS63" s="90"/>
      <c r="UMA63" s="90"/>
      <c r="UMI63" s="90"/>
      <c r="UMQ63" s="90"/>
      <c r="UMY63" s="90"/>
      <c r="UNG63" s="90"/>
      <c r="UNO63" s="90"/>
      <c r="UNW63" s="90"/>
      <c r="UOE63" s="90"/>
      <c r="UOM63" s="90"/>
      <c r="UOU63" s="90"/>
      <c r="UPC63" s="90"/>
      <c r="UPK63" s="90"/>
      <c r="UPS63" s="90"/>
      <c r="UQA63" s="90"/>
      <c r="UQI63" s="90"/>
      <c r="UQQ63" s="90"/>
      <c r="UQY63" s="90"/>
      <c r="URG63" s="90"/>
      <c r="URO63" s="90"/>
      <c r="URW63" s="90"/>
      <c r="USE63" s="90"/>
      <c r="USM63" s="90"/>
      <c r="USU63" s="90"/>
      <c r="UTC63" s="90"/>
      <c r="UTK63" s="90"/>
      <c r="UTS63" s="90"/>
      <c r="UUA63" s="90"/>
      <c r="UUI63" s="90"/>
      <c r="UUQ63" s="90"/>
      <c r="UUY63" s="90"/>
      <c r="UVG63" s="90"/>
      <c r="UVO63" s="90"/>
      <c r="UVW63" s="90"/>
      <c r="UWE63" s="90"/>
      <c r="UWM63" s="90"/>
      <c r="UWU63" s="90"/>
      <c r="UXC63" s="90"/>
      <c r="UXK63" s="90"/>
      <c r="UXS63" s="90"/>
      <c r="UYA63" s="90"/>
      <c r="UYI63" s="90"/>
      <c r="UYQ63" s="90"/>
      <c r="UYY63" s="90"/>
      <c r="UZG63" s="90"/>
      <c r="UZO63" s="90"/>
      <c r="UZW63" s="90"/>
      <c r="VAE63" s="90"/>
      <c r="VAM63" s="90"/>
      <c r="VAU63" s="90"/>
      <c r="VBC63" s="90"/>
      <c r="VBK63" s="90"/>
      <c r="VBS63" s="90"/>
      <c r="VCA63" s="90"/>
      <c r="VCI63" s="90"/>
      <c r="VCQ63" s="90"/>
      <c r="VCY63" s="90"/>
      <c r="VDG63" s="90"/>
      <c r="VDO63" s="90"/>
      <c r="VDW63" s="90"/>
      <c r="VEE63" s="90"/>
      <c r="VEM63" s="90"/>
      <c r="VEU63" s="90"/>
      <c r="VFC63" s="90"/>
      <c r="VFK63" s="90"/>
      <c r="VFS63" s="90"/>
      <c r="VGA63" s="90"/>
      <c r="VGI63" s="90"/>
      <c r="VGQ63" s="90"/>
      <c r="VGY63" s="90"/>
      <c r="VHG63" s="90"/>
      <c r="VHO63" s="90"/>
      <c r="VHW63" s="90"/>
      <c r="VIE63" s="90"/>
      <c r="VIM63" s="90"/>
      <c r="VIU63" s="90"/>
      <c r="VJC63" s="90"/>
      <c r="VJK63" s="90"/>
      <c r="VJS63" s="90"/>
      <c r="VKA63" s="90"/>
      <c r="VKI63" s="90"/>
      <c r="VKQ63" s="90"/>
      <c r="VKY63" s="90"/>
      <c r="VLG63" s="90"/>
      <c r="VLO63" s="90"/>
      <c r="VLW63" s="90"/>
      <c r="VME63" s="90"/>
      <c r="VMM63" s="90"/>
      <c r="VMU63" s="90"/>
      <c r="VNC63" s="90"/>
      <c r="VNK63" s="90"/>
      <c r="VNS63" s="90"/>
      <c r="VOA63" s="90"/>
      <c r="VOI63" s="90"/>
      <c r="VOQ63" s="90"/>
      <c r="VOY63" s="90"/>
      <c r="VPG63" s="90"/>
      <c r="VPO63" s="90"/>
      <c r="VPW63" s="90"/>
      <c r="VQE63" s="90"/>
      <c r="VQM63" s="90"/>
      <c r="VQU63" s="90"/>
      <c r="VRC63" s="90"/>
      <c r="VRK63" s="90"/>
      <c r="VRS63" s="90"/>
      <c r="VSA63" s="90"/>
      <c r="VSI63" s="90"/>
      <c r="VSQ63" s="90"/>
      <c r="VSY63" s="90"/>
      <c r="VTG63" s="90"/>
      <c r="VTO63" s="90"/>
      <c r="VTW63" s="90"/>
      <c r="VUE63" s="90"/>
      <c r="VUM63" s="90"/>
      <c r="VUU63" s="90"/>
      <c r="VVC63" s="90"/>
      <c r="VVK63" s="90"/>
      <c r="VVS63" s="90"/>
      <c r="VWA63" s="90"/>
      <c r="VWI63" s="90"/>
      <c r="VWQ63" s="90"/>
      <c r="VWY63" s="90"/>
      <c r="VXG63" s="90"/>
      <c r="VXO63" s="90"/>
      <c r="VXW63" s="90"/>
      <c r="VYE63" s="90"/>
      <c r="VYM63" s="90"/>
      <c r="VYU63" s="90"/>
      <c r="VZC63" s="90"/>
      <c r="VZK63" s="90"/>
      <c r="VZS63" s="90"/>
      <c r="WAA63" s="90"/>
      <c r="WAI63" s="90"/>
      <c r="WAQ63" s="90"/>
      <c r="WAY63" s="90"/>
      <c r="WBG63" s="90"/>
      <c r="WBO63" s="90"/>
      <c r="WBW63" s="90"/>
      <c r="WCE63" s="90"/>
      <c r="WCM63" s="90"/>
      <c r="WCU63" s="90"/>
      <c r="WDC63" s="90"/>
      <c r="WDK63" s="90"/>
      <c r="WDS63" s="90"/>
      <c r="WEA63" s="90"/>
      <c r="WEI63" s="90"/>
      <c r="WEQ63" s="90"/>
      <c r="WEY63" s="90"/>
      <c r="WFG63" s="90"/>
      <c r="WFO63" s="90"/>
      <c r="WFW63" s="90"/>
      <c r="WGE63" s="90"/>
      <c r="WGM63" s="90"/>
      <c r="WGU63" s="90"/>
      <c r="WHC63" s="90"/>
      <c r="WHK63" s="90"/>
      <c r="WHS63" s="90"/>
      <c r="WIA63" s="90"/>
      <c r="WII63" s="90"/>
      <c r="WIQ63" s="90"/>
      <c r="WIY63" s="90"/>
      <c r="WJG63" s="90"/>
      <c r="WJO63" s="90"/>
      <c r="WJW63" s="90"/>
      <c r="WKE63" s="90"/>
      <c r="WKM63" s="90"/>
      <c r="WKU63" s="90"/>
      <c r="WLC63" s="90"/>
      <c r="WLK63" s="90"/>
      <c r="WLS63" s="90"/>
      <c r="WMA63" s="90"/>
      <c r="WMI63" s="90"/>
      <c r="WMQ63" s="90"/>
      <c r="WMY63" s="90"/>
      <c r="WNG63" s="90"/>
      <c r="WNO63" s="90"/>
      <c r="WNW63" s="90"/>
      <c r="WOE63" s="90"/>
      <c r="WOM63" s="90"/>
      <c r="WOU63" s="90"/>
      <c r="WPC63" s="90"/>
      <c r="WPK63" s="90"/>
      <c r="WPS63" s="90"/>
      <c r="WQA63" s="90"/>
      <c r="WQI63" s="90"/>
      <c r="WQQ63" s="90"/>
      <c r="WQY63" s="90"/>
      <c r="WRG63" s="90"/>
      <c r="WRO63" s="90"/>
      <c r="WRW63" s="90"/>
      <c r="WSE63" s="90"/>
      <c r="WSM63" s="90"/>
      <c r="WSU63" s="90"/>
      <c r="WTC63" s="90"/>
      <c r="WTK63" s="90"/>
      <c r="WTS63" s="90"/>
      <c r="WUA63" s="90"/>
      <c r="WUI63" s="90"/>
      <c r="WUQ63" s="90"/>
      <c r="WUY63" s="90"/>
      <c r="WVG63" s="90"/>
      <c r="WVO63" s="90"/>
      <c r="WVW63" s="90"/>
      <c r="WWE63" s="90"/>
      <c r="WWM63" s="90"/>
      <c r="WWU63" s="90"/>
      <c r="WXC63" s="90"/>
      <c r="WXK63" s="90"/>
      <c r="WXS63" s="90"/>
      <c r="WYA63" s="90"/>
      <c r="WYI63" s="90"/>
      <c r="WYQ63" s="90"/>
      <c r="WYY63" s="90"/>
      <c r="WZG63" s="90"/>
      <c r="WZO63" s="90"/>
      <c r="WZW63" s="90"/>
      <c r="XAE63" s="90"/>
      <c r="XAM63" s="90"/>
      <c r="XAU63" s="90"/>
      <c r="XBC63" s="90"/>
      <c r="XBK63" s="90"/>
      <c r="XBS63" s="90"/>
      <c r="XCA63" s="90"/>
      <c r="XCI63" s="90"/>
      <c r="XCQ63" s="90"/>
      <c r="XCY63" s="90"/>
      <c r="XDG63" s="90"/>
      <c r="XDO63" s="90"/>
      <c r="XDW63" s="90"/>
      <c r="XEE63" s="90"/>
    </row>
    <row r="64" spans="1:1023 1031:2047 2055:3071 3079:4095 4103:5119 5127:6143 6151:7167 7175:8191 8199:9215 9223:10239 10247:11263 11271:12287 12295:13311 13319:14335 14343:15359 15367:16359" x14ac:dyDescent="0.25">
      <c r="A64" s="103"/>
      <c r="B64" s="68"/>
      <c r="C64" s="68"/>
      <c r="D64" s="68"/>
      <c r="E64" s="68"/>
      <c r="F64" s="125"/>
      <c r="G64" s="104"/>
      <c r="H64" s="70"/>
      <c r="I64" s="130"/>
      <c r="J64" s="68"/>
      <c r="K64" s="105"/>
      <c r="L64" s="151"/>
      <c r="M64" s="104"/>
      <c r="N64" s="105"/>
      <c r="O64" s="105"/>
      <c r="P64" s="68"/>
      <c r="Q64" s="71"/>
      <c r="R64" s="71"/>
      <c r="S64" s="71"/>
      <c r="T64" s="68"/>
      <c r="U64" s="68"/>
      <c r="V64" s="65" t="s">
        <v>104</v>
      </c>
      <c r="W64" s="65">
        <v>43454</v>
      </c>
      <c r="X64" s="74">
        <v>12467</v>
      </c>
      <c r="Y64" s="65" t="s">
        <v>194</v>
      </c>
      <c r="Z64" s="80">
        <v>43512</v>
      </c>
      <c r="AA64" s="65">
        <v>43877</v>
      </c>
      <c r="AB64" s="81" t="s">
        <v>101</v>
      </c>
      <c r="AC64" s="81" t="s">
        <v>101</v>
      </c>
      <c r="AD64" s="168">
        <v>0</v>
      </c>
      <c r="AE64" s="168">
        <v>0</v>
      </c>
      <c r="AF64" s="81" t="s">
        <v>101</v>
      </c>
      <c r="AG64" s="82" t="s">
        <v>101</v>
      </c>
      <c r="AH64" s="168">
        <v>0</v>
      </c>
      <c r="AI64" s="159">
        <f t="shared" si="0"/>
        <v>0</v>
      </c>
      <c r="AJ64" s="165">
        <f>234419.97+19535</f>
        <v>253954.97</v>
      </c>
      <c r="AK64" s="165">
        <v>0</v>
      </c>
      <c r="AL64" s="16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68"/>
      <c r="KA64" s="90"/>
      <c r="KI64" s="90"/>
      <c r="KQ64" s="90"/>
      <c r="KY64" s="90"/>
      <c r="LG64" s="90"/>
      <c r="LO64" s="90"/>
      <c r="LW64" s="90"/>
      <c r="ME64" s="90"/>
      <c r="MM64" s="90"/>
      <c r="MU64" s="90"/>
      <c r="NC64" s="90"/>
      <c r="NK64" s="90"/>
      <c r="NS64" s="90"/>
      <c r="OA64" s="90"/>
      <c r="OI64" s="90"/>
      <c r="OQ64" s="90"/>
      <c r="OY64" s="90"/>
      <c r="PG64" s="90"/>
      <c r="PO64" s="90"/>
      <c r="PW64" s="90"/>
      <c r="QE64" s="90"/>
      <c r="QM64" s="90"/>
      <c r="QU64" s="90"/>
      <c r="RC64" s="90"/>
      <c r="RK64" s="90"/>
      <c r="RS64" s="90"/>
      <c r="SA64" s="90"/>
      <c r="SI64" s="90"/>
      <c r="SQ64" s="90"/>
      <c r="SY64" s="90"/>
      <c r="TG64" s="90"/>
      <c r="TO64" s="90"/>
      <c r="TW64" s="90"/>
      <c r="UE64" s="90"/>
      <c r="UM64" s="90"/>
      <c r="UU64" s="90"/>
      <c r="VC64" s="90"/>
      <c r="VK64" s="90"/>
      <c r="VS64" s="90"/>
      <c r="WA64" s="90"/>
      <c r="WI64" s="90"/>
      <c r="WQ64" s="90"/>
      <c r="WY64" s="90"/>
      <c r="XG64" s="90"/>
      <c r="XO64" s="90"/>
      <c r="XW64" s="90"/>
      <c r="YE64" s="90"/>
      <c r="YM64" s="90"/>
      <c r="YU64" s="90"/>
      <c r="ZC64" s="90"/>
      <c r="ZK64" s="90"/>
      <c r="ZS64" s="90"/>
      <c r="AAA64" s="90"/>
      <c r="AAI64" s="90"/>
      <c r="AAQ64" s="90"/>
      <c r="AAY64" s="90"/>
      <c r="ABG64" s="90"/>
      <c r="ABO64" s="90"/>
      <c r="ABW64" s="90"/>
      <c r="ACE64" s="90"/>
      <c r="ACM64" s="90"/>
      <c r="ACU64" s="90"/>
      <c r="ADC64" s="90"/>
      <c r="ADK64" s="90"/>
      <c r="ADS64" s="90"/>
      <c r="AEA64" s="90"/>
      <c r="AEI64" s="90"/>
      <c r="AEQ64" s="90"/>
      <c r="AEY64" s="90"/>
      <c r="AFG64" s="90"/>
      <c r="AFO64" s="90"/>
      <c r="AFW64" s="90"/>
      <c r="AGE64" s="90"/>
      <c r="AGM64" s="90"/>
      <c r="AGU64" s="90"/>
      <c r="AHC64" s="90"/>
      <c r="AHK64" s="90"/>
      <c r="AHS64" s="90"/>
      <c r="AIA64" s="90"/>
      <c r="AII64" s="90"/>
      <c r="AIQ64" s="90"/>
      <c r="AIY64" s="90"/>
      <c r="AJG64" s="90"/>
      <c r="AJO64" s="90"/>
      <c r="AJW64" s="90"/>
      <c r="AKE64" s="90"/>
      <c r="AKM64" s="90"/>
      <c r="AKU64" s="90"/>
      <c r="ALC64" s="90"/>
      <c r="ALK64" s="90"/>
      <c r="ALS64" s="90"/>
      <c r="AMA64" s="90"/>
      <c r="AMI64" s="90"/>
      <c r="AMQ64" s="90"/>
      <c r="AMY64" s="90"/>
      <c r="ANG64" s="90"/>
      <c r="ANO64" s="90"/>
      <c r="ANW64" s="90"/>
      <c r="AOE64" s="90"/>
      <c r="AOM64" s="90"/>
      <c r="AOU64" s="90"/>
      <c r="APC64" s="90"/>
      <c r="APK64" s="90"/>
      <c r="APS64" s="90"/>
      <c r="AQA64" s="90"/>
      <c r="AQI64" s="90"/>
      <c r="AQQ64" s="90"/>
      <c r="AQY64" s="90"/>
      <c r="ARG64" s="90"/>
      <c r="ARO64" s="90"/>
      <c r="ARW64" s="90"/>
      <c r="ASE64" s="90"/>
      <c r="ASM64" s="90"/>
      <c r="ASU64" s="90"/>
      <c r="ATC64" s="90"/>
      <c r="ATK64" s="90"/>
      <c r="ATS64" s="90"/>
      <c r="AUA64" s="90"/>
      <c r="AUI64" s="90"/>
      <c r="AUQ64" s="90"/>
      <c r="AUY64" s="90"/>
      <c r="AVG64" s="90"/>
      <c r="AVO64" s="90"/>
      <c r="AVW64" s="90"/>
      <c r="AWE64" s="90"/>
      <c r="AWM64" s="90"/>
      <c r="AWU64" s="90"/>
      <c r="AXC64" s="90"/>
      <c r="AXK64" s="90"/>
      <c r="AXS64" s="90"/>
      <c r="AYA64" s="90"/>
      <c r="AYI64" s="90"/>
      <c r="AYQ64" s="90"/>
      <c r="AYY64" s="90"/>
      <c r="AZG64" s="90"/>
      <c r="AZO64" s="90"/>
      <c r="AZW64" s="90"/>
      <c r="BAE64" s="90"/>
      <c r="BAM64" s="90"/>
      <c r="BAU64" s="90"/>
      <c r="BBC64" s="90"/>
      <c r="BBK64" s="90"/>
      <c r="BBS64" s="90"/>
      <c r="BCA64" s="90"/>
      <c r="BCI64" s="90"/>
      <c r="BCQ64" s="90"/>
      <c r="BCY64" s="90"/>
      <c r="BDG64" s="90"/>
      <c r="BDO64" s="90"/>
      <c r="BDW64" s="90"/>
      <c r="BEE64" s="90"/>
      <c r="BEM64" s="90"/>
      <c r="BEU64" s="90"/>
      <c r="BFC64" s="90"/>
      <c r="BFK64" s="90"/>
      <c r="BFS64" s="90"/>
      <c r="BGA64" s="90"/>
      <c r="BGI64" s="90"/>
      <c r="BGQ64" s="90"/>
      <c r="BGY64" s="90"/>
      <c r="BHG64" s="90"/>
      <c r="BHO64" s="90"/>
      <c r="BHW64" s="90"/>
      <c r="BIE64" s="90"/>
      <c r="BIM64" s="90"/>
      <c r="BIU64" s="90"/>
      <c r="BJC64" s="90"/>
      <c r="BJK64" s="90"/>
      <c r="BJS64" s="90"/>
      <c r="BKA64" s="90"/>
      <c r="BKI64" s="90"/>
      <c r="BKQ64" s="90"/>
      <c r="BKY64" s="90"/>
      <c r="BLG64" s="90"/>
      <c r="BLO64" s="90"/>
      <c r="BLW64" s="90"/>
      <c r="BME64" s="90"/>
      <c r="BMM64" s="90"/>
      <c r="BMU64" s="90"/>
      <c r="BNC64" s="90"/>
      <c r="BNK64" s="90"/>
      <c r="BNS64" s="90"/>
      <c r="BOA64" s="90"/>
      <c r="BOI64" s="90"/>
      <c r="BOQ64" s="90"/>
      <c r="BOY64" s="90"/>
      <c r="BPG64" s="90"/>
      <c r="BPO64" s="90"/>
      <c r="BPW64" s="90"/>
      <c r="BQE64" s="90"/>
      <c r="BQM64" s="90"/>
      <c r="BQU64" s="90"/>
      <c r="BRC64" s="90"/>
      <c r="BRK64" s="90"/>
      <c r="BRS64" s="90"/>
      <c r="BSA64" s="90"/>
      <c r="BSI64" s="90"/>
      <c r="BSQ64" s="90"/>
      <c r="BSY64" s="90"/>
      <c r="BTG64" s="90"/>
      <c r="BTO64" s="90"/>
      <c r="BTW64" s="90"/>
      <c r="BUE64" s="90"/>
      <c r="BUM64" s="90"/>
      <c r="BUU64" s="90"/>
      <c r="BVC64" s="90"/>
      <c r="BVK64" s="90"/>
      <c r="BVS64" s="90"/>
      <c r="BWA64" s="90"/>
      <c r="BWI64" s="90"/>
      <c r="BWQ64" s="90"/>
      <c r="BWY64" s="90"/>
      <c r="BXG64" s="90"/>
      <c r="BXO64" s="90"/>
      <c r="BXW64" s="90"/>
      <c r="BYE64" s="90"/>
      <c r="BYM64" s="90"/>
      <c r="BYU64" s="90"/>
      <c r="BZC64" s="90"/>
      <c r="BZK64" s="90"/>
      <c r="BZS64" s="90"/>
      <c r="CAA64" s="90"/>
      <c r="CAI64" s="90"/>
      <c r="CAQ64" s="90"/>
      <c r="CAY64" s="90"/>
      <c r="CBG64" s="90"/>
      <c r="CBO64" s="90"/>
      <c r="CBW64" s="90"/>
      <c r="CCE64" s="90"/>
      <c r="CCM64" s="90"/>
      <c r="CCU64" s="90"/>
      <c r="CDC64" s="90"/>
      <c r="CDK64" s="90"/>
      <c r="CDS64" s="90"/>
      <c r="CEA64" s="90"/>
      <c r="CEI64" s="90"/>
      <c r="CEQ64" s="90"/>
      <c r="CEY64" s="90"/>
      <c r="CFG64" s="90"/>
      <c r="CFO64" s="90"/>
      <c r="CFW64" s="90"/>
      <c r="CGE64" s="90"/>
      <c r="CGM64" s="90"/>
      <c r="CGU64" s="90"/>
      <c r="CHC64" s="90"/>
      <c r="CHK64" s="90"/>
      <c r="CHS64" s="90"/>
      <c r="CIA64" s="90"/>
      <c r="CII64" s="90"/>
      <c r="CIQ64" s="90"/>
      <c r="CIY64" s="90"/>
      <c r="CJG64" s="90"/>
      <c r="CJO64" s="90"/>
      <c r="CJW64" s="90"/>
      <c r="CKE64" s="90"/>
      <c r="CKM64" s="90"/>
      <c r="CKU64" s="90"/>
      <c r="CLC64" s="90"/>
      <c r="CLK64" s="90"/>
      <c r="CLS64" s="90"/>
      <c r="CMA64" s="90"/>
      <c r="CMI64" s="90"/>
      <c r="CMQ64" s="90"/>
      <c r="CMY64" s="90"/>
      <c r="CNG64" s="90"/>
      <c r="CNO64" s="90"/>
      <c r="CNW64" s="90"/>
      <c r="COE64" s="90"/>
      <c r="COM64" s="90"/>
      <c r="COU64" s="90"/>
      <c r="CPC64" s="90"/>
      <c r="CPK64" s="90"/>
      <c r="CPS64" s="90"/>
      <c r="CQA64" s="90"/>
      <c r="CQI64" s="90"/>
      <c r="CQQ64" s="90"/>
      <c r="CQY64" s="90"/>
      <c r="CRG64" s="90"/>
      <c r="CRO64" s="90"/>
      <c r="CRW64" s="90"/>
      <c r="CSE64" s="90"/>
      <c r="CSM64" s="90"/>
      <c r="CSU64" s="90"/>
      <c r="CTC64" s="90"/>
      <c r="CTK64" s="90"/>
      <c r="CTS64" s="90"/>
      <c r="CUA64" s="90"/>
      <c r="CUI64" s="90"/>
      <c r="CUQ64" s="90"/>
      <c r="CUY64" s="90"/>
      <c r="CVG64" s="90"/>
      <c r="CVO64" s="90"/>
      <c r="CVW64" s="90"/>
      <c r="CWE64" s="90"/>
      <c r="CWM64" s="90"/>
      <c r="CWU64" s="90"/>
      <c r="CXC64" s="90"/>
      <c r="CXK64" s="90"/>
      <c r="CXS64" s="90"/>
      <c r="CYA64" s="90"/>
      <c r="CYI64" s="90"/>
      <c r="CYQ64" s="90"/>
      <c r="CYY64" s="90"/>
      <c r="CZG64" s="90"/>
      <c r="CZO64" s="90"/>
      <c r="CZW64" s="90"/>
      <c r="DAE64" s="90"/>
      <c r="DAM64" s="90"/>
      <c r="DAU64" s="90"/>
      <c r="DBC64" s="90"/>
      <c r="DBK64" s="90"/>
      <c r="DBS64" s="90"/>
      <c r="DCA64" s="90"/>
      <c r="DCI64" s="90"/>
      <c r="DCQ64" s="90"/>
      <c r="DCY64" s="90"/>
      <c r="DDG64" s="90"/>
      <c r="DDO64" s="90"/>
      <c r="DDW64" s="90"/>
      <c r="DEE64" s="90"/>
      <c r="DEM64" s="90"/>
      <c r="DEU64" s="90"/>
      <c r="DFC64" s="90"/>
      <c r="DFK64" s="90"/>
      <c r="DFS64" s="90"/>
      <c r="DGA64" s="90"/>
      <c r="DGI64" s="90"/>
      <c r="DGQ64" s="90"/>
      <c r="DGY64" s="90"/>
      <c r="DHG64" s="90"/>
      <c r="DHO64" s="90"/>
      <c r="DHW64" s="90"/>
      <c r="DIE64" s="90"/>
      <c r="DIM64" s="90"/>
      <c r="DIU64" s="90"/>
      <c r="DJC64" s="90"/>
      <c r="DJK64" s="90"/>
      <c r="DJS64" s="90"/>
      <c r="DKA64" s="90"/>
      <c r="DKI64" s="90"/>
      <c r="DKQ64" s="90"/>
      <c r="DKY64" s="90"/>
      <c r="DLG64" s="90"/>
      <c r="DLO64" s="90"/>
      <c r="DLW64" s="90"/>
      <c r="DME64" s="90"/>
      <c r="DMM64" s="90"/>
      <c r="DMU64" s="90"/>
      <c r="DNC64" s="90"/>
      <c r="DNK64" s="90"/>
      <c r="DNS64" s="90"/>
      <c r="DOA64" s="90"/>
      <c r="DOI64" s="90"/>
      <c r="DOQ64" s="90"/>
      <c r="DOY64" s="90"/>
      <c r="DPG64" s="90"/>
      <c r="DPO64" s="90"/>
      <c r="DPW64" s="90"/>
      <c r="DQE64" s="90"/>
      <c r="DQM64" s="90"/>
      <c r="DQU64" s="90"/>
      <c r="DRC64" s="90"/>
      <c r="DRK64" s="90"/>
      <c r="DRS64" s="90"/>
      <c r="DSA64" s="90"/>
      <c r="DSI64" s="90"/>
      <c r="DSQ64" s="90"/>
      <c r="DSY64" s="90"/>
      <c r="DTG64" s="90"/>
      <c r="DTO64" s="90"/>
      <c r="DTW64" s="90"/>
      <c r="DUE64" s="90"/>
      <c r="DUM64" s="90"/>
      <c r="DUU64" s="90"/>
      <c r="DVC64" s="90"/>
      <c r="DVK64" s="90"/>
      <c r="DVS64" s="90"/>
      <c r="DWA64" s="90"/>
      <c r="DWI64" s="90"/>
      <c r="DWQ64" s="90"/>
      <c r="DWY64" s="90"/>
      <c r="DXG64" s="90"/>
      <c r="DXO64" s="90"/>
      <c r="DXW64" s="90"/>
      <c r="DYE64" s="90"/>
      <c r="DYM64" s="90"/>
      <c r="DYU64" s="90"/>
      <c r="DZC64" s="90"/>
      <c r="DZK64" s="90"/>
      <c r="DZS64" s="90"/>
      <c r="EAA64" s="90"/>
      <c r="EAI64" s="90"/>
      <c r="EAQ64" s="90"/>
      <c r="EAY64" s="90"/>
      <c r="EBG64" s="90"/>
      <c r="EBO64" s="90"/>
      <c r="EBW64" s="90"/>
      <c r="ECE64" s="90"/>
      <c r="ECM64" s="90"/>
      <c r="ECU64" s="90"/>
      <c r="EDC64" s="90"/>
      <c r="EDK64" s="90"/>
      <c r="EDS64" s="90"/>
      <c r="EEA64" s="90"/>
      <c r="EEI64" s="90"/>
      <c r="EEQ64" s="90"/>
      <c r="EEY64" s="90"/>
      <c r="EFG64" s="90"/>
      <c r="EFO64" s="90"/>
      <c r="EFW64" s="90"/>
      <c r="EGE64" s="90"/>
      <c r="EGM64" s="90"/>
      <c r="EGU64" s="90"/>
      <c r="EHC64" s="90"/>
      <c r="EHK64" s="90"/>
      <c r="EHS64" s="90"/>
      <c r="EIA64" s="90"/>
      <c r="EII64" s="90"/>
      <c r="EIQ64" s="90"/>
      <c r="EIY64" s="90"/>
      <c r="EJG64" s="90"/>
      <c r="EJO64" s="90"/>
      <c r="EJW64" s="90"/>
      <c r="EKE64" s="90"/>
      <c r="EKM64" s="90"/>
      <c r="EKU64" s="90"/>
      <c r="ELC64" s="90"/>
      <c r="ELK64" s="90"/>
      <c r="ELS64" s="90"/>
      <c r="EMA64" s="90"/>
      <c r="EMI64" s="90"/>
      <c r="EMQ64" s="90"/>
      <c r="EMY64" s="90"/>
      <c r="ENG64" s="90"/>
      <c r="ENO64" s="90"/>
      <c r="ENW64" s="90"/>
      <c r="EOE64" s="90"/>
      <c r="EOM64" s="90"/>
      <c r="EOU64" s="90"/>
      <c r="EPC64" s="90"/>
      <c r="EPK64" s="90"/>
      <c r="EPS64" s="90"/>
      <c r="EQA64" s="90"/>
      <c r="EQI64" s="90"/>
      <c r="EQQ64" s="90"/>
      <c r="EQY64" s="90"/>
      <c r="ERG64" s="90"/>
      <c r="ERO64" s="90"/>
      <c r="ERW64" s="90"/>
      <c r="ESE64" s="90"/>
      <c r="ESM64" s="90"/>
      <c r="ESU64" s="90"/>
      <c r="ETC64" s="90"/>
      <c r="ETK64" s="90"/>
      <c r="ETS64" s="90"/>
      <c r="EUA64" s="90"/>
      <c r="EUI64" s="90"/>
      <c r="EUQ64" s="90"/>
      <c r="EUY64" s="90"/>
      <c r="EVG64" s="90"/>
      <c r="EVO64" s="90"/>
      <c r="EVW64" s="90"/>
      <c r="EWE64" s="90"/>
      <c r="EWM64" s="90"/>
      <c r="EWU64" s="90"/>
      <c r="EXC64" s="90"/>
      <c r="EXK64" s="90"/>
      <c r="EXS64" s="90"/>
      <c r="EYA64" s="90"/>
      <c r="EYI64" s="90"/>
      <c r="EYQ64" s="90"/>
      <c r="EYY64" s="90"/>
      <c r="EZG64" s="90"/>
      <c r="EZO64" s="90"/>
      <c r="EZW64" s="90"/>
      <c r="FAE64" s="90"/>
      <c r="FAM64" s="90"/>
      <c r="FAU64" s="90"/>
      <c r="FBC64" s="90"/>
      <c r="FBK64" s="90"/>
      <c r="FBS64" s="90"/>
      <c r="FCA64" s="90"/>
      <c r="FCI64" s="90"/>
      <c r="FCQ64" s="90"/>
      <c r="FCY64" s="90"/>
      <c r="FDG64" s="90"/>
      <c r="FDO64" s="90"/>
      <c r="FDW64" s="90"/>
      <c r="FEE64" s="90"/>
      <c r="FEM64" s="90"/>
      <c r="FEU64" s="90"/>
      <c r="FFC64" s="90"/>
      <c r="FFK64" s="90"/>
      <c r="FFS64" s="90"/>
      <c r="FGA64" s="90"/>
      <c r="FGI64" s="90"/>
      <c r="FGQ64" s="90"/>
      <c r="FGY64" s="90"/>
      <c r="FHG64" s="90"/>
      <c r="FHO64" s="90"/>
      <c r="FHW64" s="90"/>
      <c r="FIE64" s="90"/>
      <c r="FIM64" s="90"/>
      <c r="FIU64" s="90"/>
      <c r="FJC64" s="90"/>
      <c r="FJK64" s="90"/>
      <c r="FJS64" s="90"/>
      <c r="FKA64" s="90"/>
      <c r="FKI64" s="90"/>
      <c r="FKQ64" s="90"/>
      <c r="FKY64" s="90"/>
      <c r="FLG64" s="90"/>
      <c r="FLO64" s="90"/>
      <c r="FLW64" s="90"/>
      <c r="FME64" s="90"/>
      <c r="FMM64" s="90"/>
      <c r="FMU64" s="90"/>
      <c r="FNC64" s="90"/>
      <c r="FNK64" s="90"/>
      <c r="FNS64" s="90"/>
      <c r="FOA64" s="90"/>
      <c r="FOI64" s="90"/>
      <c r="FOQ64" s="90"/>
      <c r="FOY64" s="90"/>
      <c r="FPG64" s="90"/>
      <c r="FPO64" s="90"/>
      <c r="FPW64" s="90"/>
      <c r="FQE64" s="90"/>
      <c r="FQM64" s="90"/>
      <c r="FQU64" s="90"/>
      <c r="FRC64" s="90"/>
      <c r="FRK64" s="90"/>
      <c r="FRS64" s="90"/>
      <c r="FSA64" s="90"/>
      <c r="FSI64" s="90"/>
      <c r="FSQ64" s="90"/>
      <c r="FSY64" s="90"/>
      <c r="FTG64" s="90"/>
      <c r="FTO64" s="90"/>
      <c r="FTW64" s="90"/>
      <c r="FUE64" s="90"/>
      <c r="FUM64" s="90"/>
      <c r="FUU64" s="90"/>
      <c r="FVC64" s="90"/>
      <c r="FVK64" s="90"/>
      <c r="FVS64" s="90"/>
      <c r="FWA64" s="90"/>
      <c r="FWI64" s="90"/>
      <c r="FWQ64" s="90"/>
      <c r="FWY64" s="90"/>
      <c r="FXG64" s="90"/>
      <c r="FXO64" s="90"/>
      <c r="FXW64" s="90"/>
      <c r="FYE64" s="90"/>
      <c r="FYM64" s="90"/>
      <c r="FYU64" s="90"/>
      <c r="FZC64" s="90"/>
      <c r="FZK64" s="90"/>
      <c r="FZS64" s="90"/>
      <c r="GAA64" s="90"/>
      <c r="GAI64" s="90"/>
      <c r="GAQ64" s="90"/>
      <c r="GAY64" s="90"/>
      <c r="GBG64" s="90"/>
      <c r="GBO64" s="90"/>
      <c r="GBW64" s="90"/>
      <c r="GCE64" s="90"/>
      <c r="GCM64" s="90"/>
      <c r="GCU64" s="90"/>
      <c r="GDC64" s="90"/>
      <c r="GDK64" s="90"/>
      <c r="GDS64" s="90"/>
      <c r="GEA64" s="90"/>
      <c r="GEI64" s="90"/>
      <c r="GEQ64" s="90"/>
      <c r="GEY64" s="90"/>
      <c r="GFG64" s="90"/>
      <c r="GFO64" s="90"/>
      <c r="GFW64" s="90"/>
      <c r="GGE64" s="90"/>
      <c r="GGM64" s="90"/>
      <c r="GGU64" s="90"/>
      <c r="GHC64" s="90"/>
      <c r="GHK64" s="90"/>
      <c r="GHS64" s="90"/>
      <c r="GIA64" s="90"/>
      <c r="GII64" s="90"/>
      <c r="GIQ64" s="90"/>
      <c r="GIY64" s="90"/>
      <c r="GJG64" s="90"/>
      <c r="GJO64" s="90"/>
      <c r="GJW64" s="90"/>
      <c r="GKE64" s="90"/>
      <c r="GKM64" s="90"/>
      <c r="GKU64" s="90"/>
      <c r="GLC64" s="90"/>
      <c r="GLK64" s="90"/>
      <c r="GLS64" s="90"/>
      <c r="GMA64" s="90"/>
      <c r="GMI64" s="90"/>
      <c r="GMQ64" s="90"/>
      <c r="GMY64" s="90"/>
      <c r="GNG64" s="90"/>
      <c r="GNO64" s="90"/>
      <c r="GNW64" s="90"/>
      <c r="GOE64" s="90"/>
      <c r="GOM64" s="90"/>
      <c r="GOU64" s="90"/>
      <c r="GPC64" s="90"/>
      <c r="GPK64" s="90"/>
      <c r="GPS64" s="90"/>
      <c r="GQA64" s="90"/>
      <c r="GQI64" s="90"/>
      <c r="GQQ64" s="90"/>
      <c r="GQY64" s="90"/>
      <c r="GRG64" s="90"/>
      <c r="GRO64" s="90"/>
      <c r="GRW64" s="90"/>
      <c r="GSE64" s="90"/>
      <c r="GSM64" s="90"/>
      <c r="GSU64" s="90"/>
      <c r="GTC64" s="90"/>
      <c r="GTK64" s="90"/>
      <c r="GTS64" s="90"/>
      <c r="GUA64" s="90"/>
      <c r="GUI64" s="90"/>
      <c r="GUQ64" s="90"/>
      <c r="GUY64" s="90"/>
      <c r="GVG64" s="90"/>
      <c r="GVO64" s="90"/>
      <c r="GVW64" s="90"/>
      <c r="GWE64" s="90"/>
      <c r="GWM64" s="90"/>
      <c r="GWU64" s="90"/>
      <c r="GXC64" s="90"/>
      <c r="GXK64" s="90"/>
      <c r="GXS64" s="90"/>
      <c r="GYA64" s="90"/>
      <c r="GYI64" s="90"/>
      <c r="GYQ64" s="90"/>
      <c r="GYY64" s="90"/>
      <c r="GZG64" s="90"/>
      <c r="GZO64" s="90"/>
      <c r="GZW64" s="90"/>
      <c r="HAE64" s="90"/>
      <c r="HAM64" s="90"/>
      <c r="HAU64" s="90"/>
      <c r="HBC64" s="90"/>
      <c r="HBK64" s="90"/>
      <c r="HBS64" s="90"/>
      <c r="HCA64" s="90"/>
      <c r="HCI64" s="90"/>
      <c r="HCQ64" s="90"/>
      <c r="HCY64" s="90"/>
      <c r="HDG64" s="90"/>
      <c r="HDO64" s="90"/>
      <c r="HDW64" s="90"/>
      <c r="HEE64" s="90"/>
      <c r="HEM64" s="90"/>
      <c r="HEU64" s="90"/>
      <c r="HFC64" s="90"/>
      <c r="HFK64" s="90"/>
      <c r="HFS64" s="90"/>
      <c r="HGA64" s="90"/>
      <c r="HGI64" s="90"/>
      <c r="HGQ64" s="90"/>
      <c r="HGY64" s="90"/>
      <c r="HHG64" s="90"/>
      <c r="HHO64" s="90"/>
      <c r="HHW64" s="90"/>
      <c r="HIE64" s="90"/>
      <c r="HIM64" s="90"/>
      <c r="HIU64" s="90"/>
      <c r="HJC64" s="90"/>
      <c r="HJK64" s="90"/>
      <c r="HJS64" s="90"/>
      <c r="HKA64" s="90"/>
      <c r="HKI64" s="90"/>
      <c r="HKQ64" s="90"/>
      <c r="HKY64" s="90"/>
      <c r="HLG64" s="90"/>
      <c r="HLO64" s="90"/>
      <c r="HLW64" s="90"/>
      <c r="HME64" s="90"/>
      <c r="HMM64" s="90"/>
      <c r="HMU64" s="90"/>
      <c r="HNC64" s="90"/>
      <c r="HNK64" s="90"/>
      <c r="HNS64" s="90"/>
      <c r="HOA64" s="90"/>
      <c r="HOI64" s="90"/>
      <c r="HOQ64" s="90"/>
      <c r="HOY64" s="90"/>
      <c r="HPG64" s="90"/>
      <c r="HPO64" s="90"/>
      <c r="HPW64" s="90"/>
      <c r="HQE64" s="90"/>
      <c r="HQM64" s="90"/>
      <c r="HQU64" s="90"/>
      <c r="HRC64" s="90"/>
      <c r="HRK64" s="90"/>
      <c r="HRS64" s="90"/>
      <c r="HSA64" s="90"/>
      <c r="HSI64" s="90"/>
      <c r="HSQ64" s="90"/>
      <c r="HSY64" s="90"/>
      <c r="HTG64" s="90"/>
      <c r="HTO64" s="90"/>
      <c r="HTW64" s="90"/>
      <c r="HUE64" s="90"/>
      <c r="HUM64" s="90"/>
      <c r="HUU64" s="90"/>
      <c r="HVC64" s="90"/>
      <c r="HVK64" s="90"/>
      <c r="HVS64" s="90"/>
      <c r="HWA64" s="90"/>
      <c r="HWI64" s="90"/>
      <c r="HWQ64" s="90"/>
      <c r="HWY64" s="90"/>
      <c r="HXG64" s="90"/>
      <c r="HXO64" s="90"/>
      <c r="HXW64" s="90"/>
      <c r="HYE64" s="90"/>
      <c r="HYM64" s="90"/>
      <c r="HYU64" s="90"/>
      <c r="HZC64" s="90"/>
      <c r="HZK64" s="90"/>
      <c r="HZS64" s="90"/>
      <c r="IAA64" s="90"/>
      <c r="IAI64" s="90"/>
      <c r="IAQ64" s="90"/>
      <c r="IAY64" s="90"/>
      <c r="IBG64" s="90"/>
      <c r="IBO64" s="90"/>
      <c r="IBW64" s="90"/>
      <c r="ICE64" s="90"/>
      <c r="ICM64" s="90"/>
      <c r="ICU64" s="90"/>
      <c r="IDC64" s="90"/>
      <c r="IDK64" s="90"/>
      <c r="IDS64" s="90"/>
      <c r="IEA64" s="90"/>
      <c r="IEI64" s="90"/>
      <c r="IEQ64" s="90"/>
      <c r="IEY64" s="90"/>
      <c r="IFG64" s="90"/>
      <c r="IFO64" s="90"/>
      <c r="IFW64" s="90"/>
      <c r="IGE64" s="90"/>
      <c r="IGM64" s="90"/>
      <c r="IGU64" s="90"/>
      <c r="IHC64" s="90"/>
      <c r="IHK64" s="90"/>
      <c r="IHS64" s="90"/>
      <c r="IIA64" s="90"/>
      <c r="III64" s="90"/>
      <c r="IIQ64" s="90"/>
      <c r="IIY64" s="90"/>
      <c r="IJG64" s="90"/>
      <c r="IJO64" s="90"/>
      <c r="IJW64" s="90"/>
      <c r="IKE64" s="90"/>
      <c r="IKM64" s="90"/>
      <c r="IKU64" s="90"/>
      <c r="ILC64" s="90"/>
      <c r="ILK64" s="90"/>
      <c r="ILS64" s="90"/>
      <c r="IMA64" s="90"/>
      <c r="IMI64" s="90"/>
      <c r="IMQ64" s="90"/>
      <c r="IMY64" s="90"/>
      <c r="ING64" s="90"/>
      <c r="INO64" s="90"/>
      <c r="INW64" s="90"/>
      <c r="IOE64" s="90"/>
      <c r="IOM64" s="90"/>
      <c r="IOU64" s="90"/>
      <c r="IPC64" s="90"/>
      <c r="IPK64" s="90"/>
      <c r="IPS64" s="90"/>
      <c r="IQA64" s="90"/>
      <c r="IQI64" s="90"/>
      <c r="IQQ64" s="90"/>
      <c r="IQY64" s="90"/>
      <c r="IRG64" s="90"/>
      <c r="IRO64" s="90"/>
      <c r="IRW64" s="90"/>
      <c r="ISE64" s="90"/>
      <c r="ISM64" s="90"/>
      <c r="ISU64" s="90"/>
      <c r="ITC64" s="90"/>
      <c r="ITK64" s="90"/>
      <c r="ITS64" s="90"/>
      <c r="IUA64" s="90"/>
      <c r="IUI64" s="90"/>
      <c r="IUQ64" s="90"/>
      <c r="IUY64" s="90"/>
      <c r="IVG64" s="90"/>
      <c r="IVO64" s="90"/>
      <c r="IVW64" s="90"/>
      <c r="IWE64" s="90"/>
      <c r="IWM64" s="90"/>
      <c r="IWU64" s="90"/>
      <c r="IXC64" s="90"/>
      <c r="IXK64" s="90"/>
      <c r="IXS64" s="90"/>
      <c r="IYA64" s="90"/>
      <c r="IYI64" s="90"/>
      <c r="IYQ64" s="90"/>
      <c r="IYY64" s="90"/>
      <c r="IZG64" s="90"/>
      <c r="IZO64" s="90"/>
      <c r="IZW64" s="90"/>
      <c r="JAE64" s="90"/>
      <c r="JAM64" s="90"/>
      <c r="JAU64" s="90"/>
      <c r="JBC64" s="90"/>
      <c r="JBK64" s="90"/>
      <c r="JBS64" s="90"/>
      <c r="JCA64" s="90"/>
      <c r="JCI64" s="90"/>
      <c r="JCQ64" s="90"/>
      <c r="JCY64" s="90"/>
      <c r="JDG64" s="90"/>
      <c r="JDO64" s="90"/>
      <c r="JDW64" s="90"/>
      <c r="JEE64" s="90"/>
      <c r="JEM64" s="90"/>
      <c r="JEU64" s="90"/>
      <c r="JFC64" s="90"/>
      <c r="JFK64" s="90"/>
      <c r="JFS64" s="90"/>
      <c r="JGA64" s="90"/>
      <c r="JGI64" s="90"/>
      <c r="JGQ64" s="90"/>
      <c r="JGY64" s="90"/>
      <c r="JHG64" s="90"/>
      <c r="JHO64" s="90"/>
      <c r="JHW64" s="90"/>
      <c r="JIE64" s="90"/>
      <c r="JIM64" s="90"/>
      <c r="JIU64" s="90"/>
      <c r="JJC64" s="90"/>
      <c r="JJK64" s="90"/>
      <c r="JJS64" s="90"/>
      <c r="JKA64" s="90"/>
      <c r="JKI64" s="90"/>
      <c r="JKQ64" s="90"/>
      <c r="JKY64" s="90"/>
      <c r="JLG64" s="90"/>
      <c r="JLO64" s="90"/>
      <c r="JLW64" s="90"/>
      <c r="JME64" s="90"/>
      <c r="JMM64" s="90"/>
      <c r="JMU64" s="90"/>
      <c r="JNC64" s="90"/>
      <c r="JNK64" s="90"/>
      <c r="JNS64" s="90"/>
      <c r="JOA64" s="90"/>
      <c r="JOI64" s="90"/>
      <c r="JOQ64" s="90"/>
      <c r="JOY64" s="90"/>
      <c r="JPG64" s="90"/>
      <c r="JPO64" s="90"/>
      <c r="JPW64" s="90"/>
      <c r="JQE64" s="90"/>
      <c r="JQM64" s="90"/>
      <c r="JQU64" s="90"/>
      <c r="JRC64" s="90"/>
      <c r="JRK64" s="90"/>
      <c r="JRS64" s="90"/>
      <c r="JSA64" s="90"/>
      <c r="JSI64" s="90"/>
      <c r="JSQ64" s="90"/>
      <c r="JSY64" s="90"/>
      <c r="JTG64" s="90"/>
      <c r="JTO64" s="90"/>
      <c r="JTW64" s="90"/>
      <c r="JUE64" s="90"/>
      <c r="JUM64" s="90"/>
      <c r="JUU64" s="90"/>
      <c r="JVC64" s="90"/>
      <c r="JVK64" s="90"/>
      <c r="JVS64" s="90"/>
      <c r="JWA64" s="90"/>
      <c r="JWI64" s="90"/>
      <c r="JWQ64" s="90"/>
      <c r="JWY64" s="90"/>
      <c r="JXG64" s="90"/>
      <c r="JXO64" s="90"/>
      <c r="JXW64" s="90"/>
      <c r="JYE64" s="90"/>
      <c r="JYM64" s="90"/>
      <c r="JYU64" s="90"/>
      <c r="JZC64" s="90"/>
      <c r="JZK64" s="90"/>
      <c r="JZS64" s="90"/>
      <c r="KAA64" s="90"/>
      <c r="KAI64" s="90"/>
      <c r="KAQ64" s="90"/>
      <c r="KAY64" s="90"/>
      <c r="KBG64" s="90"/>
      <c r="KBO64" s="90"/>
      <c r="KBW64" s="90"/>
      <c r="KCE64" s="90"/>
      <c r="KCM64" s="90"/>
      <c r="KCU64" s="90"/>
      <c r="KDC64" s="90"/>
      <c r="KDK64" s="90"/>
      <c r="KDS64" s="90"/>
      <c r="KEA64" s="90"/>
      <c r="KEI64" s="90"/>
      <c r="KEQ64" s="90"/>
      <c r="KEY64" s="90"/>
      <c r="KFG64" s="90"/>
      <c r="KFO64" s="90"/>
      <c r="KFW64" s="90"/>
      <c r="KGE64" s="90"/>
      <c r="KGM64" s="90"/>
      <c r="KGU64" s="90"/>
      <c r="KHC64" s="90"/>
      <c r="KHK64" s="90"/>
      <c r="KHS64" s="90"/>
      <c r="KIA64" s="90"/>
      <c r="KII64" s="90"/>
      <c r="KIQ64" s="90"/>
      <c r="KIY64" s="90"/>
      <c r="KJG64" s="90"/>
      <c r="KJO64" s="90"/>
      <c r="KJW64" s="90"/>
      <c r="KKE64" s="90"/>
      <c r="KKM64" s="90"/>
      <c r="KKU64" s="90"/>
      <c r="KLC64" s="90"/>
      <c r="KLK64" s="90"/>
      <c r="KLS64" s="90"/>
      <c r="KMA64" s="90"/>
      <c r="KMI64" s="90"/>
      <c r="KMQ64" s="90"/>
      <c r="KMY64" s="90"/>
      <c r="KNG64" s="90"/>
      <c r="KNO64" s="90"/>
      <c r="KNW64" s="90"/>
      <c r="KOE64" s="90"/>
      <c r="KOM64" s="90"/>
      <c r="KOU64" s="90"/>
      <c r="KPC64" s="90"/>
      <c r="KPK64" s="90"/>
      <c r="KPS64" s="90"/>
      <c r="KQA64" s="90"/>
      <c r="KQI64" s="90"/>
      <c r="KQQ64" s="90"/>
      <c r="KQY64" s="90"/>
      <c r="KRG64" s="90"/>
      <c r="KRO64" s="90"/>
      <c r="KRW64" s="90"/>
      <c r="KSE64" s="90"/>
      <c r="KSM64" s="90"/>
      <c r="KSU64" s="90"/>
      <c r="KTC64" s="90"/>
      <c r="KTK64" s="90"/>
      <c r="KTS64" s="90"/>
      <c r="KUA64" s="90"/>
      <c r="KUI64" s="90"/>
      <c r="KUQ64" s="90"/>
      <c r="KUY64" s="90"/>
      <c r="KVG64" s="90"/>
      <c r="KVO64" s="90"/>
      <c r="KVW64" s="90"/>
      <c r="KWE64" s="90"/>
      <c r="KWM64" s="90"/>
      <c r="KWU64" s="90"/>
      <c r="KXC64" s="90"/>
      <c r="KXK64" s="90"/>
      <c r="KXS64" s="90"/>
      <c r="KYA64" s="90"/>
      <c r="KYI64" s="90"/>
      <c r="KYQ64" s="90"/>
      <c r="KYY64" s="90"/>
      <c r="KZG64" s="90"/>
      <c r="KZO64" s="90"/>
      <c r="KZW64" s="90"/>
      <c r="LAE64" s="90"/>
      <c r="LAM64" s="90"/>
      <c r="LAU64" s="90"/>
      <c r="LBC64" s="90"/>
      <c r="LBK64" s="90"/>
      <c r="LBS64" s="90"/>
      <c r="LCA64" s="90"/>
      <c r="LCI64" s="90"/>
      <c r="LCQ64" s="90"/>
      <c r="LCY64" s="90"/>
      <c r="LDG64" s="90"/>
      <c r="LDO64" s="90"/>
      <c r="LDW64" s="90"/>
      <c r="LEE64" s="90"/>
      <c r="LEM64" s="90"/>
      <c r="LEU64" s="90"/>
      <c r="LFC64" s="90"/>
      <c r="LFK64" s="90"/>
      <c r="LFS64" s="90"/>
      <c r="LGA64" s="90"/>
      <c r="LGI64" s="90"/>
      <c r="LGQ64" s="90"/>
      <c r="LGY64" s="90"/>
      <c r="LHG64" s="90"/>
      <c r="LHO64" s="90"/>
      <c r="LHW64" s="90"/>
      <c r="LIE64" s="90"/>
      <c r="LIM64" s="90"/>
      <c r="LIU64" s="90"/>
      <c r="LJC64" s="90"/>
      <c r="LJK64" s="90"/>
      <c r="LJS64" s="90"/>
      <c r="LKA64" s="90"/>
      <c r="LKI64" s="90"/>
      <c r="LKQ64" s="90"/>
      <c r="LKY64" s="90"/>
      <c r="LLG64" s="90"/>
      <c r="LLO64" s="90"/>
      <c r="LLW64" s="90"/>
      <c r="LME64" s="90"/>
      <c r="LMM64" s="90"/>
      <c r="LMU64" s="90"/>
      <c r="LNC64" s="90"/>
      <c r="LNK64" s="90"/>
      <c r="LNS64" s="90"/>
      <c r="LOA64" s="90"/>
      <c r="LOI64" s="90"/>
      <c r="LOQ64" s="90"/>
      <c r="LOY64" s="90"/>
      <c r="LPG64" s="90"/>
      <c r="LPO64" s="90"/>
      <c r="LPW64" s="90"/>
      <c r="LQE64" s="90"/>
      <c r="LQM64" s="90"/>
      <c r="LQU64" s="90"/>
      <c r="LRC64" s="90"/>
      <c r="LRK64" s="90"/>
      <c r="LRS64" s="90"/>
      <c r="LSA64" s="90"/>
      <c r="LSI64" s="90"/>
      <c r="LSQ64" s="90"/>
      <c r="LSY64" s="90"/>
      <c r="LTG64" s="90"/>
      <c r="LTO64" s="90"/>
      <c r="LTW64" s="90"/>
      <c r="LUE64" s="90"/>
      <c r="LUM64" s="90"/>
      <c r="LUU64" s="90"/>
      <c r="LVC64" s="90"/>
      <c r="LVK64" s="90"/>
      <c r="LVS64" s="90"/>
      <c r="LWA64" s="90"/>
      <c r="LWI64" s="90"/>
      <c r="LWQ64" s="90"/>
      <c r="LWY64" s="90"/>
      <c r="LXG64" s="90"/>
      <c r="LXO64" s="90"/>
      <c r="LXW64" s="90"/>
      <c r="LYE64" s="90"/>
      <c r="LYM64" s="90"/>
      <c r="LYU64" s="90"/>
      <c r="LZC64" s="90"/>
      <c r="LZK64" s="90"/>
      <c r="LZS64" s="90"/>
      <c r="MAA64" s="90"/>
      <c r="MAI64" s="90"/>
      <c r="MAQ64" s="90"/>
      <c r="MAY64" s="90"/>
      <c r="MBG64" s="90"/>
      <c r="MBO64" s="90"/>
      <c r="MBW64" s="90"/>
      <c r="MCE64" s="90"/>
      <c r="MCM64" s="90"/>
      <c r="MCU64" s="90"/>
      <c r="MDC64" s="90"/>
      <c r="MDK64" s="90"/>
      <c r="MDS64" s="90"/>
      <c r="MEA64" s="90"/>
      <c r="MEI64" s="90"/>
      <c r="MEQ64" s="90"/>
      <c r="MEY64" s="90"/>
      <c r="MFG64" s="90"/>
      <c r="MFO64" s="90"/>
      <c r="MFW64" s="90"/>
      <c r="MGE64" s="90"/>
      <c r="MGM64" s="90"/>
      <c r="MGU64" s="90"/>
      <c r="MHC64" s="90"/>
      <c r="MHK64" s="90"/>
      <c r="MHS64" s="90"/>
      <c r="MIA64" s="90"/>
      <c r="MII64" s="90"/>
      <c r="MIQ64" s="90"/>
      <c r="MIY64" s="90"/>
      <c r="MJG64" s="90"/>
      <c r="MJO64" s="90"/>
      <c r="MJW64" s="90"/>
      <c r="MKE64" s="90"/>
      <c r="MKM64" s="90"/>
      <c r="MKU64" s="90"/>
      <c r="MLC64" s="90"/>
      <c r="MLK64" s="90"/>
      <c r="MLS64" s="90"/>
      <c r="MMA64" s="90"/>
      <c r="MMI64" s="90"/>
      <c r="MMQ64" s="90"/>
      <c r="MMY64" s="90"/>
      <c r="MNG64" s="90"/>
      <c r="MNO64" s="90"/>
      <c r="MNW64" s="90"/>
      <c r="MOE64" s="90"/>
      <c r="MOM64" s="90"/>
      <c r="MOU64" s="90"/>
      <c r="MPC64" s="90"/>
      <c r="MPK64" s="90"/>
      <c r="MPS64" s="90"/>
      <c r="MQA64" s="90"/>
      <c r="MQI64" s="90"/>
      <c r="MQQ64" s="90"/>
      <c r="MQY64" s="90"/>
      <c r="MRG64" s="90"/>
      <c r="MRO64" s="90"/>
      <c r="MRW64" s="90"/>
      <c r="MSE64" s="90"/>
      <c r="MSM64" s="90"/>
      <c r="MSU64" s="90"/>
      <c r="MTC64" s="90"/>
      <c r="MTK64" s="90"/>
      <c r="MTS64" s="90"/>
      <c r="MUA64" s="90"/>
      <c r="MUI64" s="90"/>
      <c r="MUQ64" s="90"/>
      <c r="MUY64" s="90"/>
      <c r="MVG64" s="90"/>
      <c r="MVO64" s="90"/>
      <c r="MVW64" s="90"/>
      <c r="MWE64" s="90"/>
      <c r="MWM64" s="90"/>
      <c r="MWU64" s="90"/>
      <c r="MXC64" s="90"/>
      <c r="MXK64" s="90"/>
      <c r="MXS64" s="90"/>
      <c r="MYA64" s="90"/>
      <c r="MYI64" s="90"/>
      <c r="MYQ64" s="90"/>
      <c r="MYY64" s="90"/>
      <c r="MZG64" s="90"/>
      <c r="MZO64" s="90"/>
      <c r="MZW64" s="90"/>
      <c r="NAE64" s="90"/>
      <c r="NAM64" s="90"/>
      <c r="NAU64" s="90"/>
      <c r="NBC64" s="90"/>
      <c r="NBK64" s="90"/>
      <c r="NBS64" s="90"/>
      <c r="NCA64" s="90"/>
      <c r="NCI64" s="90"/>
      <c r="NCQ64" s="90"/>
      <c r="NCY64" s="90"/>
      <c r="NDG64" s="90"/>
      <c r="NDO64" s="90"/>
      <c r="NDW64" s="90"/>
      <c r="NEE64" s="90"/>
      <c r="NEM64" s="90"/>
      <c r="NEU64" s="90"/>
      <c r="NFC64" s="90"/>
      <c r="NFK64" s="90"/>
      <c r="NFS64" s="90"/>
      <c r="NGA64" s="90"/>
      <c r="NGI64" s="90"/>
      <c r="NGQ64" s="90"/>
      <c r="NGY64" s="90"/>
      <c r="NHG64" s="90"/>
      <c r="NHO64" s="90"/>
      <c r="NHW64" s="90"/>
      <c r="NIE64" s="90"/>
      <c r="NIM64" s="90"/>
      <c r="NIU64" s="90"/>
      <c r="NJC64" s="90"/>
      <c r="NJK64" s="90"/>
      <c r="NJS64" s="90"/>
      <c r="NKA64" s="90"/>
      <c r="NKI64" s="90"/>
      <c r="NKQ64" s="90"/>
      <c r="NKY64" s="90"/>
      <c r="NLG64" s="90"/>
      <c r="NLO64" s="90"/>
      <c r="NLW64" s="90"/>
      <c r="NME64" s="90"/>
      <c r="NMM64" s="90"/>
      <c r="NMU64" s="90"/>
      <c r="NNC64" s="90"/>
      <c r="NNK64" s="90"/>
      <c r="NNS64" s="90"/>
      <c r="NOA64" s="90"/>
      <c r="NOI64" s="90"/>
      <c r="NOQ64" s="90"/>
      <c r="NOY64" s="90"/>
      <c r="NPG64" s="90"/>
      <c r="NPO64" s="90"/>
      <c r="NPW64" s="90"/>
      <c r="NQE64" s="90"/>
      <c r="NQM64" s="90"/>
      <c r="NQU64" s="90"/>
      <c r="NRC64" s="90"/>
      <c r="NRK64" s="90"/>
      <c r="NRS64" s="90"/>
      <c r="NSA64" s="90"/>
      <c r="NSI64" s="90"/>
      <c r="NSQ64" s="90"/>
      <c r="NSY64" s="90"/>
      <c r="NTG64" s="90"/>
      <c r="NTO64" s="90"/>
      <c r="NTW64" s="90"/>
      <c r="NUE64" s="90"/>
      <c r="NUM64" s="90"/>
      <c r="NUU64" s="90"/>
      <c r="NVC64" s="90"/>
      <c r="NVK64" s="90"/>
      <c r="NVS64" s="90"/>
      <c r="NWA64" s="90"/>
      <c r="NWI64" s="90"/>
      <c r="NWQ64" s="90"/>
      <c r="NWY64" s="90"/>
      <c r="NXG64" s="90"/>
      <c r="NXO64" s="90"/>
      <c r="NXW64" s="90"/>
      <c r="NYE64" s="90"/>
      <c r="NYM64" s="90"/>
      <c r="NYU64" s="90"/>
      <c r="NZC64" s="90"/>
      <c r="NZK64" s="90"/>
      <c r="NZS64" s="90"/>
      <c r="OAA64" s="90"/>
      <c r="OAI64" s="90"/>
      <c r="OAQ64" s="90"/>
      <c r="OAY64" s="90"/>
      <c r="OBG64" s="90"/>
      <c r="OBO64" s="90"/>
      <c r="OBW64" s="90"/>
      <c r="OCE64" s="90"/>
      <c r="OCM64" s="90"/>
      <c r="OCU64" s="90"/>
      <c r="ODC64" s="90"/>
      <c r="ODK64" s="90"/>
      <c r="ODS64" s="90"/>
      <c r="OEA64" s="90"/>
      <c r="OEI64" s="90"/>
      <c r="OEQ64" s="90"/>
      <c r="OEY64" s="90"/>
      <c r="OFG64" s="90"/>
      <c r="OFO64" s="90"/>
      <c r="OFW64" s="90"/>
      <c r="OGE64" s="90"/>
      <c r="OGM64" s="90"/>
      <c r="OGU64" s="90"/>
      <c r="OHC64" s="90"/>
      <c r="OHK64" s="90"/>
      <c r="OHS64" s="90"/>
      <c r="OIA64" s="90"/>
      <c r="OII64" s="90"/>
      <c r="OIQ64" s="90"/>
      <c r="OIY64" s="90"/>
      <c r="OJG64" s="90"/>
      <c r="OJO64" s="90"/>
      <c r="OJW64" s="90"/>
      <c r="OKE64" s="90"/>
      <c r="OKM64" s="90"/>
      <c r="OKU64" s="90"/>
      <c r="OLC64" s="90"/>
      <c r="OLK64" s="90"/>
      <c r="OLS64" s="90"/>
      <c r="OMA64" s="90"/>
      <c r="OMI64" s="90"/>
      <c r="OMQ64" s="90"/>
      <c r="OMY64" s="90"/>
      <c r="ONG64" s="90"/>
      <c r="ONO64" s="90"/>
      <c r="ONW64" s="90"/>
      <c r="OOE64" s="90"/>
      <c r="OOM64" s="90"/>
      <c r="OOU64" s="90"/>
      <c r="OPC64" s="90"/>
      <c r="OPK64" s="90"/>
      <c r="OPS64" s="90"/>
      <c r="OQA64" s="90"/>
      <c r="OQI64" s="90"/>
      <c r="OQQ64" s="90"/>
      <c r="OQY64" s="90"/>
      <c r="ORG64" s="90"/>
      <c r="ORO64" s="90"/>
      <c r="ORW64" s="90"/>
      <c r="OSE64" s="90"/>
      <c r="OSM64" s="90"/>
      <c r="OSU64" s="90"/>
      <c r="OTC64" s="90"/>
      <c r="OTK64" s="90"/>
      <c r="OTS64" s="90"/>
      <c r="OUA64" s="90"/>
      <c r="OUI64" s="90"/>
      <c r="OUQ64" s="90"/>
      <c r="OUY64" s="90"/>
      <c r="OVG64" s="90"/>
      <c r="OVO64" s="90"/>
      <c r="OVW64" s="90"/>
      <c r="OWE64" s="90"/>
      <c r="OWM64" s="90"/>
      <c r="OWU64" s="90"/>
      <c r="OXC64" s="90"/>
      <c r="OXK64" s="90"/>
      <c r="OXS64" s="90"/>
      <c r="OYA64" s="90"/>
      <c r="OYI64" s="90"/>
      <c r="OYQ64" s="90"/>
      <c r="OYY64" s="90"/>
      <c r="OZG64" s="90"/>
      <c r="OZO64" s="90"/>
      <c r="OZW64" s="90"/>
      <c r="PAE64" s="90"/>
      <c r="PAM64" s="90"/>
      <c r="PAU64" s="90"/>
      <c r="PBC64" s="90"/>
      <c r="PBK64" s="90"/>
      <c r="PBS64" s="90"/>
      <c r="PCA64" s="90"/>
      <c r="PCI64" s="90"/>
      <c r="PCQ64" s="90"/>
      <c r="PCY64" s="90"/>
      <c r="PDG64" s="90"/>
      <c r="PDO64" s="90"/>
      <c r="PDW64" s="90"/>
      <c r="PEE64" s="90"/>
      <c r="PEM64" s="90"/>
      <c r="PEU64" s="90"/>
      <c r="PFC64" s="90"/>
      <c r="PFK64" s="90"/>
      <c r="PFS64" s="90"/>
      <c r="PGA64" s="90"/>
      <c r="PGI64" s="90"/>
      <c r="PGQ64" s="90"/>
      <c r="PGY64" s="90"/>
      <c r="PHG64" s="90"/>
      <c r="PHO64" s="90"/>
      <c r="PHW64" s="90"/>
      <c r="PIE64" s="90"/>
      <c r="PIM64" s="90"/>
      <c r="PIU64" s="90"/>
      <c r="PJC64" s="90"/>
      <c r="PJK64" s="90"/>
      <c r="PJS64" s="90"/>
      <c r="PKA64" s="90"/>
      <c r="PKI64" s="90"/>
      <c r="PKQ64" s="90"/>
      <c r="PKY64" s="90"/>
      <c r="PLG64" s="90"/>
      <c r="PLO64" s="90"/>
      <c r="PLW64" s="90"/>
      <c r="PME64" s="90"/>
      <c r="PMM64" s="90"/>
      <c r="PMU64" s="90"/>
      <c r="PNC64" s="90"/>
      <c r="PNK64" s="90"/>
      <c r="PNS64" s="90"/>
      <c r="POA64" s="90"/>
      <c r="POI64" s="90"/>
      <c r="POQ64" s="90"/>
      <c r="POY64" s="90"/>
      <c r="PPG64" s="90"/>
      <c r="PPO64" s="90"/>
      <c r="PPW64" s="90"/>
      <c r="PQE64" s="90"/>
      <c r="PQM64" s="90"/>
      <c r="PQU64" s="90"/>
      <c r="PRC64" s="90"/>
      <c r="PRK64" s="90"/>
      <c r="PRS64" s="90"/>
      <c r="PSA64" s="90"/>
      <c r="PSI64" s="90"/>
      <c r="PSQ64" s="90"/>
      <c r="PSY64" s="90"/>
      <c r="PTG64" s="90"/>
      <c r="PTO64" s="90"/>
      <c r="PTW64" s="90"/>
      <c r="PUE64" s="90"/>
      <c r="PUM64" s="90"/>
      <c r="PUU64" s="90"/>
      <c r="PVC64" s="90"/>
      <c r="PVK64" s="90"/>
      <c r="PVS64" s="90"/>
      <c r="PWA64" s="90"/>
      <c r="PWI64" s="90"/>
      <c r="PWQ64" s="90"/>
      <c r="PWY64" s="90"/>
      <c r="PXG64" s="90"/>
      <c r="PXO64" s="90"/>
      <c r="PXW64" s="90"/>
      <c r="PYE64" s="90"/>
      <c r="PYM64" s="90"/>
      <c r="PYU64" s="90"/>
      <c r="PZC64" s="90"/>
      <c r="PZK64" s="90"/>
      <c r="PZS64" s="90"/>
      <c r="QAA64" s="90"/>
      <c r="QAI64" s="90"/>
      <c r="QAQ64" s="90"/>
      <c r="QAY64" s="90"/>
      <c r="QBG64" s="90"/>
      <c r="QBO64" s="90"/>
      <c r="QBW64" s="90"/>
      <c r="QCE64" s="90"/>
      <c r="QCM64" s="90"/>
      <c r="QCU64" s="90"/>
      <c r="QDC64" s="90"/>
      <c r="QDK64" s="90"/>
      <c r="QDS64" s="90"/>
      <c r="QEA64" s="90"/>
      <c r="QEI64" s="90"/>
      <c r="QEQ64" s="90"/>
      <c r="QEY64" s="90"/>
      <c r="QFG64" s="90"/>
      <c r="QFO64" s="90"/>
      <c r="QFW64" s="90"/>
      <c r="QGE64" s="90"/>
      <c r="QGM64" s="90"/>
      <c r="QGU64" s="90"/>
      <c r="QHC64" s="90"/>
      <c r="QHK64" s="90"/>
      <c r="QHS64" s="90"/>
      <c r="QIA64" s="90"/>
      <c r="QII64" s="90"/>
      <c r="QIQ64" s="90"/>
      <c r="QIY64" s="90"/>
      <c r="QJG64" s="90"/>
      <c r="QJO64" s="90"/>
      <c r="QJW64" s="90"/>
      <c r="QKE64" s="90"/>
      <c r="QKM64" s="90"/>
      <c r="QKU64" s="90"/>
      <c r="QLC64" s="90"/>
      <c r="QLK64" s="90"/>
      <c r="QLS64" s="90"/>
      <c r="QMA64" s="90"/>
      <c r="QMI64" s="90"/>
      <c r="QMQ64" s="90"/>
      <c r="QMY64" s="90"/>
      <c r="QNG64" s="90"/>
      <c r="QNO64" s="90"/>
      <c r="QNW64" s="90"/>
      <c r="QOE64" s="90"/>
      <c r="QOM64" s="90"/>
      <c r="QOU64" s="90"/>
      <c r="QPC64" s="90"/>
      <c r="QPK64" s="90"/>
      <c r="QPS64" s="90"/>
      <c r="QQA64" s="90"/>
      <c r="QQI64" s="90"/>
      <c r="QQQ64" s="90"/>
      <c r="QQY64" s="90"/>
      <c r="QRG64" s="90"/>
      <c r="QRO64" s="90"/>
      <c r="QRW64" s="90"/>
      <c r="QSE64" s="90"/>
      <c r="QSM64" s="90"/>
      <c r="QSU64" s="90"/>
      <c r="QTC64" s="90"/>
      <c r="QTK64" s="90"/>
      <c r="QTS64" s="90"/>
      <c r="QUA64" s="90"/>
      <c r="QUI64" s="90"/>
      <c r="QUQ64" s="90"/>
      <c r="QUY64" s="90"/>
      <c r="QVG64" s="90"/>
      <c r="QVO64" s="90"/>
      <c r="QVW64" s="90"/>
      <c r="QWE64" s="90"/>
      <c r="QWM64" s="90"/>
      <c r="QWU64" s="90"/>
      <c r="QXC64" s="90"/>
      <c r="QXK64" s="90"/>
      <c r="QXS64" s="90"/>
      <c r="QYA64" s="90"/>
      <c r="QYI64" s="90"/>
      <c r="QYQ64" s="90"/>
      <c r="QYY64" s="90"/>
      <c r="QZG64" s="90"/>
      <c r="QZO64" s="90"/>
      <c r="QZW64" s="90"/>
      <c r="RAE64" s="90"/>
      <c r="RAM64" s="90"/>
      <c r="RAU64" s="90"/>
      <c r="RBC64" s="90"/>
      <c r="RBK64" s="90"/>
      <c r="RBS64" s="90"/>
      <c r="RCA64" s="90"/>
      <c r="RCI64" s="90"/>
      <c r="RCQ64" s="90"/>
      <c r="RCY64" s="90"/>
      <c r="RDG64" s="90"/>
      <c r="RDO64" s="90"/>
      <c r="RDW64" s="90"/>
      <c r="REE64" s="90"/>
      <c r="REM64" s="90"/>
      <c r="REU64" s="90"/>
      <c r="RFC64" s="90"/>
      <c r="RFK64" s="90"/>
      <c r="RFS64" s="90"/>
      <c r="RGA64" s="90"/>
      <c r="RGI64" s="90"/>
      <c r="RGQ64" s="90"/>
      <c r="RGY64" s="90"/>
      <c r="RHG64" s="90"/>
      <c r="RHO64" s="90"/>
      <c r="RHW64" s="90"/>
      <c r="RIE64" s="90"/>
      <c r="RIM64" s="90"/>
      <c r="RIU64" s="90"/>
      <c r="RJC64" s="90"/>
      <c r="RJK64" s="90"/>
      <c r="RJS64" s="90"/>
      <c r="RKA64" s="90"/>
      <c r="RKI64" s="90"/>
      <c r="RKQ64" s="90"/>
      <c r="RKY64" s="90"/>
      <c r="RLG64" s="90"/>
      <c r="RLO64" s="90"/>
      <c r="RLW64" s="90"/>
      <c r="RME64" s="90"/>
      <c r="RMM64" s="90"/>
      <c r="RMU64" s="90"/>
      <c r="RNC64" s="90"/>
      <c r="RNK64" s="90"/>
      <c r="RNS64" s="90"/>
      <c r="ROA64" s="90"/>
      <c r="ROI64" s="90"/>
      <c r="ROQ64" s="90"/>
      <c r="ROY64" s="90"/>
      <c r="RPG64" s="90"/>
      <c r="RPO64" s="90"/>
      <c r="RPW64" s="90"/>
      <c r="RQE64" s="90"/>
      <c r="RQM64" s="90"/>
      <c r="RQU64" s="90"/>
      <c r="RRC64" s="90"/>
      <c r="RRK64" s="90"/>
      <c r="RRS64" s="90"/>
      <c r="RSA64" s="90"/>
      <c r="RSI64" s="90"/>
      <c r="RSQ64" s="90"/>
      <c r="RSY64" s="90"/>
      <c r="RTG64" s="90"/>
      <c r="RTO64" s="90"/>
      <c r="RTW64" s="90"/>
      <c r="RUE64" s="90"/>
      <c r="RUM64" s="90"/>
      <c r="RUU64" s="90"/>
      <c r="RVC64" s="90"/>
      <c r="RVK64" s="90"/>
      <c r="RVS64" s="90"/>
      <c r="RWA64" s="90"/>
      <c r="RWI64" s="90"/>
      <c r="RWQ64" s="90"/>
      <c r="RWY64" s="90"/>
      <c r="RXG64" s="90"/>
      <c r="RXO64" s="90"/>
      <c r="RXW64" s="90"/>
      <c r="RYE64" s="90"/>
      <c r="RYM64" s="90"/>
      <c r="RYU64" s="90"/>
      <c r="RZC64" s="90"/>
      <c r="RZK64" s="90"/>
      <c r="RZS64" s="90"/>
      <c r="SAA64" s="90"/>
      <c r="SAI64" s="90"/>
      <c r="SAQ64" s="90"/>
      <c r="SAY64" s="90"/>
      <c r="SBG64" s="90"/>
      <c r="SBO64" s="90"/>
      <c r="SBW64" s="90"/>
      <c r="SCE64" s="90"/>
      <c r="SCM64" s="90"/>
      <c r="SCU64" s="90"/>
      <c r="SDC64" s="90"/>
      <c r="SDK64" s="90"/>
      <c r="SDS64" s="90"/>
      <c r="SEA64" s="90"/>
      <c r="SEI64" s="90"/>
      <c r="SEQ64" s="90"/>
      <c r="SEY64" s="90"/>
      <c r="SFG64" s="90"/>
      <c r="SFO64" s="90"/>
      <c r="SFW64" s="90"/>
      <c r="SGE64" s="90"/>
      <c r="SGM64" s="90"/>
      <c r="SGU64" s="90"/>
      <c r="SHC64" s="90"/>
      <c r="SHK64" s="90"/>
      <c r="SHS64" s="90"/>
      <c r="SIA64" s="90"/>
      <c r="SII64" s="90"/>
      <c r="SIQ64" s="90"/>
      <c r="SIY64" s="90"/>
      <c r="SJG64" s="90"/>
      <c r="SJO64" s="90"/>
      <c r="SJW64" s="90"/>
      <c r="SKE64" s="90"/>
      <c r="SKM64" s="90"/>
      <c r="SKU64" s="90"/>
      <c r="SLC64" s="90"/>
      <c r="SLK64" s="90"/>
      <c r="SLS64" s="90"/>
      <c r="SMA64" s="90"/>
      <c r="SMI64" s="90"/>
      <c r="SMQ64" s="90"/>
      <c r="SMY64" s="90"/>
      <c r="SNG64" s="90"/>
      <c r="SNO64" s="90"/>
      <c r="SNW64" s="90"/>
      <c r="SOE64" s="90"/>
      <c r="SOM64" s="90"/>
      <c r="SOU64" s="90"/>
      <c r="SPC64" s="90"/>
      <c r="SPK64" s="90"/>
      <c r="SPS64" s="90"/>
      <c r="SQA64" s="90"/>
      <c r="SQI64" s="90"/>
      <c r="SQQ64" s="90"/>
      <c r="SQY64" s="90"/>
      <c r="SRG64" s="90"/>
      <c r="SRO64" s="90"/>
      <c r="SRW64" s="90"/>
      <c r="SSE64" s="90"/>
      <c r="SSM64" s="90"/>
      <c r="SSU64" s="90"/>
      <c r="STC64" s="90"/>
      <c r="STK64" s="90"/>
      <c r="STS64" s="90"/>
      <c r="SUA64" s="90"/>
      <c r="SUI64" s="90"/>
      <c r="SUQ64" s="90"/>
      <c r="SUY64" s="90"/>
      <c r="SVG64" s="90"/>
      <c r="SVO64" s="90"/>
      <c r="SVW64" s="90"/>
      <c r="SWE64" s="90"/>
      <c r="SWM64" s="90"/>
      <c r="SWU64" s="90"/>
      <c r="SXC64" s="90"/>
      <c r="SXK64" s="90"/>
      <c r="SXS64" s="90"/>
      <c r="SYA64" s="90"/>
      <c r="SYI64" s="90"/>
      <c r="SYQ64" s="90"/>
      <c r="SYY64" s="90"/>
      <c r="SZG64" s="90"/>
      <c r="SZO64" s="90"/>
      <c r="SZW64" s="90"/>
      <c r="TAE64" s="90"/>
      <c r="TAM64" s="90"/>
      <c r="TAU64" s="90"/>
      <c r="TBC64" s="90"/>
      <c r="TBK64" s="90"/>
      <c r="TBS64" s="90"/>
      <c r="TCA64" s="90"/>
      <c r="TCI64" s="90"/>
      <c r="TCQ64" s="90"/>
      <c r="TCY64" s="90"/>
      <c r="TDG64" s="90"/>
      <c r="TDO64" s="90"/>
      <c r="TDW64" s="90"/>
      <c r="TEE64" s="90"/>
      <c r="TEM64" s="90"/>
      <c r="TEU64" s="90"/>
      <c r="TFC64" s="90"/>
      <c r="TFK64" s="90"/>
      <c r="TFS64" s="90"/>
      <c r="TGA64" s="90"/>
      <c r="TGI64" s="90"/>
      <c r="TGQ64" s="90"/>
      <c r="TGY64" s="90"/>
      <c r="THG64" s="90"/>
      <c r="THO64" s="90"/>
      <c r="THW64" s="90"/>
      <c r="TIE64" s="90"/>
      <c r="TIM64" s="90"/>
      <c r="TIU64" s="90"/>
      <c r="TJC64" s="90"/>
      <c r="TJK64" s="90"/>
      <c r="TJS64" s="90"/>
      <c r="TKA64" s="90"/>
      <c r="TKI64" s="90"/>
      <c r="TKQ64" s="90"/>
      <c r="TKY64" s="90"/>
      <c r="TLG64" s="90"/>
      <c r="TLO64" s="90"/>
      <c r="TLW64" s="90"/>
      <c r="TME64" s="90"/>
      <c r="TMM64" s="90"/>
      <c r="TMU64" s="90"/>
      <c r="TNC64" s="90"/>
      <c r="TNK64" s="90"/>
      <c r="TNS64" s="90"/>
      <c r="TOA64" s="90"/>
      <c r="TOI64" s="90"/>
      <c r="TOQ64" s="90"/>
      <c r="TOY64" s="90"/>
      <c r="TPG64" s="90"/>
      <c r="TPO64" s="90"/>
      <c r="TPW64" s="90"/>
      <c r="TQE64" s="90"/>
      <c r="TQM64" s="90"/>
      <c r="TQU64" s="90"/>
      <c r="TRC64" s="90"/>
      <c r="TRK64" s="90"/>
      <c r="TRS64" s="90"/>
      <c r="TSA64" s="90"/>
      <c r="TSI64" s="90"/>
      <c r="TSQ64" s="90"/>
      <c r="TSY64" s="90"/>
      <c r="TTG64" s="90"/>
      <c r="TTO64" s="90"/>
      <c r="TTW64" s="90"/>
      <c r="TUE64" s="90"/>
      <c r="TUM64" s="90"/>
      <c r="TUU64" s="90"/>
      <c r="TVC64" s="90"/>
      <c r="TVK64" s="90"/>
      <c r="TVS64" s="90"/>
      <c r="TWA64" s="90"/>
      <c r="TWI64" s="90"/>
      <c r="TWQ64" s="90"/>
      <c r="TWY64" s="90"/>
      <c r="TXG64" s="90"/>
      <c r="TXO64" s="90"/>
      <c r="TXW64" s="90"/>
      <c r="TYE64" s="90"/>
      <c r="TYM64" s="90"/>
      <c r="TYU64" s="90"/>
      <c r="TZC64" s="90"/>
      <c r="TZK64" s="90"/>
      <c r="TZS64" s="90"/>
      <c r="UAA64" s="90"/>
      <c r="UAI64" s="90"/>
      <c r="UAQ64" s="90"/>
      <c r="UAY64" s="90"/>
      <c r="UBG64" s="90"/>
      <c r="UBO64" s="90"/>
      <c r="UBW64" s="90"/>
      <c r="UCE64" s="90"/>
      <c r="UCM64" s="90"/>
      <c r="UCU64" s="90"/>
      <c r="UDC64" s="90"/>
      <c r="UDK64" s="90"/>
      <c r="UDS64" s="90"/>
      <c r="UEA64" s="90"/>
      <c r="UEI64" s="90"/>
      <c r="UEQ64" s="90"/>
      <c r="UEY64" s="90"/>
      <c r="UFG64" s="90"/>
      <c r="UFO64" s="90"/>
      <c r="UFW64" s="90"/>
      <c r="UGE64" s="90"/>
      <c r="UGM64" s="90"/>
      <c r="UGU64" s="90"/>
      <c r="UHC64" s="90"/>
      <c r="UHK64" s="90"/>
      <c r="UHS64" s="90"/>
      <c r="UIA64" s="90"/>
      <c r="UII64" s="90"/>
      <c r="UIQ64" s="90"/>
      <c r="UIY64" s="90"/>
      <c r="UJG64" s="90"/>
      <c r="UJO64" s="90"/>
      <c r="UJW64" s="90"/>
      <c r="UKE64" s="90"/>
      <c r="UKM64" s="90"/>
      <c r="UKU64" s="90"/>
      <c r="ULC64" s="90"/>
      <c r="ULK64" s="90"/>
      <c r="ULS64" s="90"/>
      <c r="UMA64" s="90"/>
      <c r="UMI64" s="90"/>
      <c r="UMQ64" s="90"/>
      <c r="UMY64" s="90"/>
      <c r="UNG64" s="90"/>
      <c r="UNO64" s="90"/>
      <c r="UNW64" s="90"/>
      <c r="UOE64" s="90"/>
      <c r="UOM64" s="90"/>
      <c r="UOU64" s="90"/>
      <c r="UPC64" s="90"/>
      <c r="UPK64" s="90"/>
      <c r="UPS64" s="90"/>
      <c r="UQA64" s="90"/>
      <c r="UQI64" s="90"/>
      <c r="UQQ64" s="90"/>
      <c r="UQY64" s="90"/>
      <c r="URG64" s="90"/>
      <c r="URO64" s="90"/>
      <c r="URW64" s="90"/>
      <c r="USE64" s="90"/>
      <c r="USM64" s="90"/>
      <c r="USU64" s="90"/>
      <c r="UTC64" s="90"/>
      <c r="UTK64" s="90"/>
      <c r="UTS64" s="90"/>
      <c r="UUA64" s="90"/>
      <c r="UUI64" s="90"/>
      <c r="UUQ64" s="90"/>
      <c r="UUY64" s="90"/>
      <c r="UVG64" s="90"/>
      <c r="UVO64" s="90"/>
      <c r="UVW64" s="90"/>
      <c r="UWE64" s="90"/>
      <c r="UWM64" s="90"/>
      <c r="UWU64" s="90"/>
      <c r="UXC64" s="90"/>
      <c r="UXK64" s="90"/>
      <c r="UXS64" s="90"/>
      <c r="UYA64" s="90"/>
      <c r="UYI64" s="90"/>
      <c r="UYQ64" s="90"/>
      <c r="UYY64" s="90"/>
      <c r="UZG64" s="90"/>
      <c r="UZO64" s="90"/>
      <c r="UZW64" s="90"/>
      <c r="VAE64" s="90"/>
      <c r="VAM64" s="90"/>
      <c r="VAU64" s="90"/>
      <c r="VBC64" s="90"/>
      <c r="VBK64" s="90"/>
      <c r="VBS64" s="90"/>
      <c r="VCA64" s="90"/>
      <c r="VCI64" s="90"/>
      <c r="VCQ64" s="90"/>
      <c r="VCY64" s="90"/>
      <c r="VDG64" s="90"/>
      <c r="VDO64" s="90"/>
      <c r="VDW64" s="90"/>
      <c r="VEE64" s="90"/>
      <c r="VEM64" s="90"/>
      <c r="VEU64" s="90"/>
      <c r="VFC64" s="90"/>
      <c r="VFK64" s="90"/>
      <c r="VFS64" s="90"/>
      <c r="VGA64" s="90"/>
      <c r="VGI64" s="90"/>
      <c r="VGQ64" s="90"/>
      <c r="VGY64" s="90"/>
      <c r="VHG64" s="90"/>
      <c r="VHO64" s="90"/>
      <c r="VHW64" s="90"/>
      <c r="VIE64" s="90"/>
      <c r="VIM64" s="90"/>
      <c r="VIU64" s="90"/>
      <c r="VJC64" s="90"/>
      <c r="VJK64" s="90"/>
      <c r="VJS64" s="90"/>
      <c r="VKA64" s="90"/>
      <c r="VKI64" s="90"/>
      <c r="VKQ64" s="90"/>
      <c r="VKY64" s="90"/>
      <c r="VLG64" s="90"/>
      <c r="VLO64" s="90"/>
      <c r="VLW64" s="90"/>
      <c r="VME64" s="90"/>
      <c r="VMM64" s="90"/>
      <c r="VMU64" s="90"/>
      <c r="VNC64" s="90"/>
      <c r="VNK64" s="90"/>
      <c r="VNS64" s="90"/>
      <c r="VOA64" s="90"/>
      <c r="VOI64" s="90"/>
      <c r="VOQ64" s="90"/>
      <c r="VOY64" s="90"/>
      <c r="VPG64" s="90"/>
      <c r="VPO64" s="90"/>
      <c r="VPW64" s="90"/>
      <c r="VQE64" s="90"/>
      <c r="VQM64" s="90"/>
      <c r="VQU64" s="90"/>
      <c r="VRC64" s="90"/>
      <c r="VRK64" s="90"/>
      <c r="VRS64" s="90"/>
      <c r="VSA64" s="90"/>
      <c r="VSI64" s="90"/>
      <c r="VSQ64" s="90"/>
      <c r="VSY64" s="90"/>
      <c r="VTG64" s="90"/>
      <c r="VTO64" s="90"/>
      <c r="VTW64" s="90"/>
      <c r="VUE64" s="90"/>
      <c r="VUM64" s="90"/>
      <c r="VUU64" s="90"/>
      <c r="VVC64" s="90"/>
      <c r="VVK64" s="90"/>
      <c r="VVS64" s="90"/>
      <c r="VWA64" s="90"/>
      <c r="VWI64" s="90"/>
      <c r="VWQ64" s="90"/>
      <c r="VWY64" s="90"/>
      <c r="VXG64" s="90"/>
      <c r="VXO64" s="90"/>
      <c r="VXW64" s="90"/>
      <c r="VYE64" s="90"/>
      <c r="VYM64" s="90"/>
      <c r="VYU64" s="90"/>
      <c r="VZC64" s="90"/>
      <c r="VZK64" s="90"/>
      <c r="VZS64" s="90"/>
      <c r="WAA64" s="90"/>
      <c r="WAI64" s="90"/>
      <c r="WAQ64" s="90"/>
      <c r="WAY64" s="90"/>
      <c r="WBG64" s="90"/>
      <c r="WBO64" s="90"/>
      <c r="WBW64" s="90"/>
      <c r="WCE64" s="90"/>
      <c r="WCM64" s="90"/>
      <c r="WCU64" s="90"/>
      <c r="WDC64" s="90"/>
      <c r="WDK64" s="90"/>
      <c r="WDS64" s="90"/>
      <c r="WEA64" s="90"/>
      <c r="WEI64" s="90"/>
      <c r="WEQ64" s="90"/>
      <c r="WEY64" s="90"/>
      <c r="WFG64" s="90"/>
      <c r="WFO64" s="90"/>
      <c r="WFW64" s="90"/>
      <c r="WGE64" s="90"/>
      <c r="WGM64" s="90"/>
      <c r="WGU64" s="90"/>
      <c r="WHC64" s="90"/>
      <c r="WHK64" s="90"/>
      <c r="WHS64" s="90"/>
      <c r="WIA64" s="90"/>
      <c r="WII64" s="90"/>
      <c r="WIQ64" s="90"/>
      <c r="WIY64" s="90"/>
      <c r="WJG64" s="90"/>
      <c r="WJO64" s="90"/>
      <c r="WJW64" s="90"/>
      <c r="WKE64" s="90"/>
      <c r="WKM64" s="90"/>
      <c r="WKU64" s="90"/>
      <c r="WLC64" s="90"/>
      <c r="WLK64" s="90"/>
      <c r="WLS64" s="90"/>
      <c r="WMA64" s="90"/>
      <c r="WMI64" s="90"/>
      <c r="WMQ64" s="90"/>
      <c r="WMY64" s="90"/>
      <c r="WNG64" s="90"/>
      <c r="WNO64" s="90"/>
      <c r="WNW64" s="90"/>
      <c r="WOE64" s="90"/>
      <c r="WOM64" s="90"/>
      <c r="WOU64" s="90"/>
      <c r="WPC64" s="90"/>
      <c r="WPK64" s="90"/>
      <c r="WPS64" s="90"/>
      <c r="WQA64" s="90"/>
      <c r="WQI64" s="90"/>
      <c r="WQQ64" s="90"/>
      <c r="WQY64" s="90"/>
      <c r="WRG64" s="90"/>
      <c r="WRO64" s="90"/>
      <c r="WRW64" s="90"/>
      <c r="WSE64" s="90"/>
      <c r="WSM64" s="90"/>
      <c r="WSU64" s="90"/>
      <c r="WTC64" s="90"/>
      <c r="WTK64" s="90"/>
      <c r="WTS64" s="90"/>
      <c r="WUA64" s="90"/>
      <c r="WUI64" s="90"/>
      <c r="WUQ64" s="90"/>
      <c r="WUY64" s="90"/>
      <c r="WVG64" s="90"/>
      <c r="WVO64" s="90"/>
      <c r="WVW64" s="90"/>
      <c r="WWE64" s="90"/>
      <c r="WWM64" s="90"/>
      <c r="WWU64" s="90"/>
      <c r="WXC64" s="90"/>
      <c r="WXK64" s="90"/>
      <c r="WXS64" s="90"/>
      <c r="WYA64" s="90"/>
      <c r="WYI64" s="90"/>
      <c r="WYQ64" s="90"/>
      <c r="WYY64" s="90"/>
      <c r="WZG64" s="90"/>
      <c r="WZO64" s="90"/>
      <c r="WZW64" s="90"/>
      <c r="XAE64" s="90"/>
      <c r="XAM64" s="90"/>
      <c r="XAU64" s="90"/>
      <c r="XBC64" s="90"/>
      <c r="XBK64" s="90"/>
      <c r="XBS64" s="90"/>
      <c r="XCA64" s="90"/>
      <c r="XCI64" s="90"/>
      <c r="XCQ64" s="90"/>
      <c r="XCY64" s="90"/>
      <c r="XDG64" s="90"/>
      <c r="XDO64" s="90"/>
      <c r="XDW64" s="90"/>
      <c r="XEE64" s="90"/>
    </row>
    <row r="65" spans="1:1023 1031:2047 2055:3071 3079:4095 4103:5119 5127:6143 6151:7167 7175:8191 8199:9215 9223:10239 10247:11263 11271:12287 12295:13311 13319:14335 14343:15359 15367:16359" x14ac:dyDescent="0.25">
      <c r="A65" s="103"/>
      <c r="B65" s="68"/>
      <c r="C65" s="68"/>
      <c r="D65" s="68"/>
      <c r="E65" s="68"/>
      <c r="F65" s="125"/>
      <c r="G65" s="104"/>
      <c r="H65" s="70"/>
      <c r="I65" s="130"/>
      <c r="J65" s="68"/>
      <c r="K65" s="105"/>
      <c r="L65" s="151"/>
      <c r="M65" s="104"/>
      <c r="N65" s="105"/>
      <c r="O65" s="105"/>
      <c r="P65" s="68"/>
      <c r="Q65" s="71"/>
      <c r="R65" s="71"/>
      <c r="S65" s="71"/>
      <c r="T65" s="68"/>
      <c r="U65" s="68"/>
      <c r="V65" s="65" t="s">
        <v>105</v>
      </c>
      <c r="W65" s="65">
        <v>43818</v>
      </c>
      <c r="X65" s="74">
        <v>12711</v>
      </c>
      <c r="Y65" s="65" t="s">
        <v>195</v>
      </c>
      <c r="Z65" s="80">
        <v>43878</v>
      </c>
      <c r="AA65" s="65">
        <v>44244</v>
      </c>
      <c r="AB65" s="81" t="s">
        <v>101</v>
      </c>
      <c r="AC65" s="81" t="s">
        <v>101</v>
      </c>
      <c r="AD65" s="168">
        <v>0</v>
      </c>
      <c r="AE65" s="168">
        <v>0</v>
      </c>
      <c r="AF65" s="81" t="s">
        <v>101</v>
      </c>
      <c r="AG65" s="82" t="s">
        <v>101</v>
      </c>
      <c r="AH65" s="168">
        <v>0</v>
      </c>
      <c r="AI65" s="159">
        <f t="shared" si="0"/>
        <v>0</v>
      </c>
      <c r="AJ65" s="165">
        <v>202298.93</v>
      </c>
      <c r="AK65" s="165">
        <v>0</v>
      </c>
      <c r="AL65" s="16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68"/>
      <c r="KA65" s="90"/>
      <c r="KI65" s="90"/>
      <c r="KQ65" s="90"/>
      <c r="KY65" s="90"/>
      <c r="LG65" s="90"/>
      <c r="LO65" s="90"/>
      <c r="LW65" s="90"/>
      <c r="ME65" s="90"/>
      <c r="MM65" s="90"/>
      <c r="MU65" s="90"/>
      <c r="NC65" s="90"/>
      <c r="NK65" s="90"/>
      <c r="NS65" s="90"/>
      <c r="OA65" s="90"/>
      <c r="OI65" s="90"/>
      <c r="OQ65" s="90"/>
      <c r="OY65" s="90"/>
      <c r="PG65" s="90"/>
      <c r="PO65" s="90"/>
      <c r="PW65" s="90"/>
      <c r="QE65" s="90"/>
      <c r="QM65" s="90"/>
      <c r="QU65" s="90"/>
      <c r="RC65" s="90"/>
      <c r="RK65" s="90"/>
      <c r="RS65" s="90"/>
      <c r="SA65" s="90"/>
      <c r="SI65" s="90"/>
      <c r="SQ65" s="90"/>
      <c r="SY65" s="90"/>
      <c r="TG65" s="90"/>
      <c r="TO65" s="90"/>
      <c r="TW65" s="90"/>
      <c r="UE65" s="90"/>
      <c r="UM65" s="90"/>
      <c r="UU65" s="90"/>
      <c r="VC65" s="90"/>
      <c r="VK65" s="90"/>
      <c r="VS65" s="90"/>
      <c r="WA65" s="90"/>
      <c r="WI65" s="90"/>
      <c r="WQ65" s="90"/>
      <c r="WY65" s="90"/>
      <c r="XG65" s="90"/>
      <c r="XO65" s="90"/>
      <c r="XW65" s="90"/>
      <c r="YE65" s="90"/>
      <c r="YM65" s="90"/>
      <c r="YU65" s="90"/>
      <c r="ZC65" s="90"/>
      <c r="ZK65" s="90"/>
      <c r="ZS65" s="90"/>
      <c r="AAA65" s="90"/>
      <c r="AAI65" s="90"/>
      <c r="AAQ65" s="90"/>
      <c r="AAY65" s="90"/>
      <c r="ABG65" s="90"/>
      <c r="ABO65" s="90"/>
      <c r="ABW65" s="90"/>
      <c r="ACE65" s="90"/>
      <c r="ACM65" s="90"/>
      <c r="ACU65" s="90"/>
      <c r="ADC65" s="90"/>
      <c r="ADK65" s="90"/>
      <c r="ADS65" s="90"/>
      <c r="AEA65" s="90"/>
      <c r="AEI65" s="90"/>
      <c r="AEQ65" s="90"/>
      <c r="AEY65" s="90"/>
      <c r="AFG65" s="90"/>
      <c r="AFO65" s="90"/>
      <c r="AFW65" s="90"/>
      <c r="AGE65" s="90"/>
      <c r="AGM65" s="90"/>
      <c r="AGU65" s="90"/>
      <c r="AHC65" s="90"/>
      <c r="AHK65" s="90"/>
      <c r="AHS65" s="90"/>
      <c r="AIA65" s="90"/>
      <c r="AII65" s="90"/>
      <c r="AIQ65" s="90"/>
      <c r="AIY65" s="90"/>
      <c r="AJG65" s="90"/>
      <c r="AJO65" s="90"/>
      <c r="AJW65" s="90"/>
      <c r="AKE65" s="90"/>
      <c r="AKM65" s="90"/>
      <c r="AKU65" s="90"/>
      <c r="ALC65" s="90"/>
      <c r="ALK65" s="90"/>
      <c r="ALS65" s="90"/>
      <c r="AMA65" s="90"/>
      <c r="AMI65" s="90"/>
      <c r="AMQ65" s="90"/>
      <c r="AMY65" s="90"/>
      <c r="ANG65" s="90"/>
      <c r="ANO65" s="90"/>
      <c r="ANW65" s="90"/>
      <c r="AOE65" s="90"/>
      <c r="AOM65" s="90"/>
      <c r="AOU65" s="90"/>
      <c r="APC65" s="90"/>
      <c r="APK65" s="90"/>
      <c r="APS65" s="90"/>
      <c r="AQA65" s="90"/>
      <c r="AQI65" s="90"/>
      <c r="AQQ65" s="90"/>
      <c r="AQY65" s="90"/>
      <c r="ARG65" s="90"/>
      <c r="ARO65" s="90"/>
      <c r="ARW65" s="90"/>
      <c r="ASE65" s="90"/>
      <c r="ASM65" s="90"/>
      <c r="ASU65" s="90"/>
      <c r="ATC65" s="90"/>
      <c r="ATK65" s="90"/>
      <c r="ATS65" s="90"/>
      <c r="AUA65" s="90"/>
      <c r="AUI65" s="90"/>
      <c r="AUQ65" s="90"/>
      <c r="AUY65" s="90"/>
      <c r="AVG65" s="90"/>
      <c r="AVO65" s="90"/>
      <c r="AVW65" s="90"/>
      <c r="AWE65" s="90"/>
      <c r="AWM65" s="90"/>
      <c r="AWU65" s="90"/>
      <c r="AXC65" s="90"/>
      <c r="AXK65" s="90"/>
      <c r="AXS65" s="90"/>
      <c r="AYA65" s="90"/>
      <c r="AYI65" s="90"/>
      <c r="AYQ65" s="90"/>
      <c r="AYY65" s="90"/>
      <c r="AZG65" s="90"/>
      <c r="AZO65" s="90"/>
      <c r="AZW65" s="90"/>
      <c r="BAE65" s="90"/>
      <c r="BAM65" s="90"/>
      <c r="BAU65" s="90"/>
      <c r="BBC65" s="90"/>
      <c r="BBK65" s="90"/>
      <c r="BBS65" s="90"/>
      <c r="BCA65" s="90"/>
      <c r="BCI65" s="90"/>
      <c r="BCQ65" s="90"/>
      <c r="BCY65" s="90"/>
      <c r="BDG65" s="90"/>
      <c r="BDO65" s="90"/>
      <c r="BDW65" s="90"/>
      <c r="BEE65" s="90"/>
      <c r="BEM65" s="90"/>
      <c r="BEU65" s="90"/>
      <c r="BFC65" s="90"/>
      <c r="BFK65" s="90"/>
      <c r="BFS65" s="90"/>
      <c r="BGA65" s="90"/>
      <c r="BGI65" s="90"/>
      <c r="BGQ65" s="90"/>
      <c r="BGY65" s="90"/>
      <c r="BHG65" s="90"/>
      <c r="BHO65" s="90"/>
      <c r="BHW65" s="90"/>
      <c r="BIE65" s="90"/>
      <c r="BIM65" s="90"/>
      <c r="BIU65" s="90"/>
      <c r="BJC65" s="90"/>
      <c r="BJK65" s="90"/>
      <c r="BJS65" s="90"/>
      <c r="BKA65" s="90"/>
      <c r="BKI65" s="90"/>
      <c r="BKQ65" s="90"/>
      <c r="BKY65" s="90"/>
      <c r="BLG65" s="90"/>
      <c r="BLO65" s="90"/>
      <c r="BLW65" s="90"/>
      <c r="BME65" s="90"/>
      <c r="BMM65" s="90"/>
      <c r="BMU65" s="90"/>
      <c r="BNC65" s="90"/>
      <c r="BNK65" s="90"/>
      <c r="BNS65" s="90"/>
      <c r="BOA65" s="90"/>
      <c r="BOI65" s="90"/>
      <c r="BOQ65" s="90"/>
      <c r="BOY65" s="90"/>
      <c r="BPG65" s="90"/>
      <c r="BPO65" s="90"/>
      <c r="BPW65" s="90"/>
      <c r="BQE65" s="90"/>
      <c r="BQM65" s="90"/>
      <c r="BQU65" s="90"/>
      <c r="BRC65" s="90"/>
      <c r="BRK65" s="90"/>
      <c r="BRS65" s="90"/>
      <c r="BSA65" s="90"/>
      <c r="BSI65" s="90"/>
      <c r="BSQ65" s="90"/>
      <c r="BSY65" s="90"/>
      <c r="BTG65" s="90"/>
      <c r="BTO65" s="90"/>
      <c r="BTW65" s="90"/>
      <c r="BUE65" s="90"/>
      <c r="BUM65" s="90"/>
      <c r="BUU65" s="90"/>
      <c r="BVC65" s="90"/>
      <c r="BVK65" s="90"/>
      <c r="BVS65" s="90"/>
      <c r="BWA65" s="90"/>
      <c r="BWI65" s="90"/>
      <c r="BWQ65" s="90"/>
      <c r="BWY65" s="90"/>
      <c r="BXG65" s="90"/>
      <c r="BXO65" s="90"/>
      <c r="BXW65" s="90"/>
      <c r="BYE65" s="90"/>
      <c r="BYM65" s="90"/>
      <c r="BYU65" s="90"/>
      <c r="BZC65" s="90"/>
      <c r="BZK65" s="90"/>
      <c r="BZS65" s="90"/>
      <c r="CAA65" s="90"/>
      <c r="CAI65" s="90"/>
      <c r="CAQ65" s="90"/>
      <c r="CAY65" s="90"/>
      <c r="CBG65" s="90"/>
      <c r="CBO65" s="90"/>
      <c r="CBW65" s="90"/>
      <c r="CCE65" s="90"/>
      <c r="CCM65" s="90"/>
      <c r="CCU65" s="90"/>
      <c r="CDC65" s="90"/>
      <c r="CDK65" s="90"/>
      <c r="CDS65" s="90"/>
      <c r="CEA65" s="90"/>
      <c r="CEI65" s="90"/>
      <c r="CEQ65" s="90"/>
      <c r="CEY65" s="90"/>
      <c r="CFG65" s="90"/>
      <c r="CFO65" s="90"/>
      <c r="CFW65" s="90"/>
      <c r="CGE65" s="90"/>
      <c r="CGM65" s="90"/>
      <c r="CGU65" s="90"/>
      <c r="CHC65" s="90"/>
      <c r="CHK65" s="90"/>
      <c r="CHS65" s="90"/>
      <c r="CIA65" s="90"/>
      <c r="CII65" s="90"/>
      <c r="CIQ65" s="90"/>
      <c r="CIY65" s="90"/>
      <c r="CJG65" s="90"/>
      <c r="CJO65" s="90"/>
      <c r="CJW65" s="90"/>
      <c r="CKE65" s="90"/>
      <c r="CKM65" s="90"/>
      <c r="CKU65" s="90"/>
      <c r="CLC65" s="90"/>
      <c r="CLK65" s="90"/>
      <c r="CLS65" s="90"/>
      <c r="CMA65" s="90"/>
      <c r="CMI65" s="90"/>
      <c r="CMQ65" s="90"/>
      <c r="CMY65" s="90"/>
      <c r="CNG65" s="90"/>
      <c r="CNO65" s="90"/>
      <c r="CNW65" s="90"/>
      <c r="COE65" s="90"/>
      <c r="COM65" s="90"/>
      <c r="COU65" s="90"/>
      <c r="CPC65" s="90"/>
      <c r="CPK65" s="90"/>
      <c r="CPS65" s="90"/>
      <c r="CQA65" s="90"/>
      <c r="CQI65" s="90"/>
      <c r="CQQ65" s="90"/>
      <c r="CQY65" s="90"/>
      <c r="CRG65" s="90"/>
      <c r="CRO65" s="90"/>
      <c r="CRW65" s="90"/>
      <c r="CSE65" s="90"/>
      <c r="CSM65" s="90"/>
      <c r="CSU65" s="90"/>
      <c r="CTC65" s="90"/>
      <c r="CTK65" s="90"/>
      <c r="CTS65" s="90"/>
      <c r="CUA65" s="90"/>
      <c r="CUI65" s="90"/>
      <c r="CUQ65" s="90"/>
      <c r="CUY65" s="90"/>
      <c r="CVG65" s="90"/>
      <c r="CVO65" s="90"/>
      <c r="CVW65" s="90"/>
      <c r="CWE65" s="90"/>
      <c r="CWM65" s="90"/>
      <c r="CWU65" s="90"/>
      <c r="CXC65" s="90"/>
      <c r="CXK65" s="90"/>
      <c r="CXS65" s="90"/>
      <c r="CYA65" s="90"/>
      <c r="CYI65" s="90"/>
      <c r="CYQ65" s="90"/>
      <c r="CYY65" s="90"/>
      <c r="CZG65" s="90"/>
      <c r="CZO65" s="90"/>
      <c r="CZW65" s="90"/>
      <c r="DAE65" s="90"/>
      <c r="DAM65" s="90"/>
      <c r="DAU65" s="90"/>
      <c r="DBC65" s="90"/>
      <c r="DBK65" s="90"/>
      <c r="DBS65" s="90"/>
      <c r="DCA65" s="90"/>
      <c r="DCI65" s="90"/>
      <c r="DCQ65" s="90"/>
      <c r="DCY65" s="90"/>
      <c r="DDG65" s="90"/>
      <c r="DDO65" s="90"/>
      <c r="DDW65" s="90"/>
      <c r="DEE65" s="90"/>
      <c r="DEM65" s="90"/>
      <c r="DEU65" s="90"/>
      <c r="DFC65" s="90"/>
      <c r="DFK65" s="90"/>
      <c r="DFS65" s="90"/>
      <c r="DGA65" s="90"/>
      <c r="DGI65" s="90"/>
      <c r="DGQ65" s="90"/>
      <c r="DGY65" s="90"/>
      <c r="DHG65" s="90"/>
      <c r="DHO65" s="90"/>
      <c r="DHW65" s="90"/>
      <c r="DIE65" s="90"/>
      <c r="DIM65" s="90"/>
      <c r="DIU65" s="90"/>
      <c r="DJC65" s="90"/>
      <c r="DJK65" s="90"/>
      <c r="DJS65" s="90"/>
      <c r="DKA65" s="90"/>
      <c r="DKI65" s="90"/>
      <c r="DKQ65" s="90"/>
      <c r="DKY65" s="90"/>
      <c r="DLG65" s="90"/>
      <c r="DLO65" s="90"/>
      <c r="DLW65" s="90"/>
      <c r="DME65" s="90"/>
      <c r="DMM65" s="90"/>
      <c r="DMU65" s="90"/>
      <c r="DNC65" s="90"/>
      <c r="DNK65" s="90"/>
      <c r="DNS65" s="90"/>
      <c r="DOA65" s="90"/>
      <c r="DOI65" s="90"/>
      <c r="DOQ65" s="90"/>
      <c r="DOY65" s="90"/>
      <c r="DPG65" s="90"/>
      <c r="DPO65" s="90"/>
      <c r="DPW65" s="90"/>
      <c r="DQE65" s="90"/>
      <c r="DQM65" s="90"/>
      <c r="DQU65" s="90"/>
      <c r="DRC65" s="90"/>
      <c r="DRK65" s="90"/>
      <c r="DRS65" s="90"/>
      <c r="DSA65" s="90"/>
      <c r="DSI65" s="90"/>
      <c r="DSQ65" s="90"/>
      <c r="DSY65" s="90"/>
      <c r="DTG65" s="90"/>
      <c r="DTO65" s="90"/>
      <c r="DTW65" s="90"/>
      <c r="DUE65" s="90"/>
      <c r="DUM65" s="90"/>
      <c r="DUU65" s="90"/>
      <c r="DVC65" s="90"/>
      <c r="DVK65" s="90"/>
      <c r="DVS65" s="90"/>
      <c r="DWA65" s="90"/>
      <c r="DWI65" s="90"/>
      <c r="DWQ65" s="90"/>
      <c r="DWY65" s="90"/>
      <c r="DXG65" s="90"/>
      <c r="DXO65" s="90"/>
      <c r="DXW65" s="90"/>
      <c r="DYE65" s="90"/>
      <c r="DYM65" s="90"/>
      <c r="DYU65" s="90"/>
      <c r="DZC65" s="90"/>
      <c r="DZK65" s="90"/>
      <c r="DZS65" s="90"/>
      <c r="EAA65" s="90"/>
      <c r="EAI65" s="90"/>
      <c r="EAQ65" s="90"/>
      <c r="EAY65" s="90"/>
      <c r="EBG65" s="90"/>
      <c r="EBO65" s="90"/>
      <c r="EBW65" s="90"/>
      <c r="ECE65" s="90"/>
      <c r="ECM65" s="90"/>
      <c r="ECU65" s="90"/>
      <c r="EDC65" s="90"/>
      <c r="EDK65" s="90"/>
      <c r="EDS65" s="90"/>
      <c r="EEA65" s="90"/>
      <c r="EEI65" s="90"/>
      <c r="EEQ65" s="90"/>
      <c r="EEY65" s="90"/>
      <c r="EFG65" s="90"/>
      <c r="EFO65" s="90"/>
      <c r="EFW65" s="90"/>
      <c r="EGE65" s="90"/>
      <c r="EGM65" s="90"/>
      <c r="EGU65" s="90"/>
      <c r="EHC65" s="90"/>
      <c r="EHK65" s="90"/>
      <c r="EHS65" s="90"/>
      <c r="EIA65" s="90"/>
      <c r="EII65" s="90"/>
      <c r="EIQ65" s="90"/>
      <c r="EIY65" s="90"/>
      <c r="EJG65" s="90"/>
      <c r="EJO65" s="90"/>
      <c r="EJW65" s="90"/>
      <c r="EKE65" s="90"/>
      <c r="EKM65" s="90"/>
      <c r="EKU65" s="90"/>
      <c r="ELC65" s="90"/>
      <c r="ELK65" s="90"/>
      <c r="ELS65" s="90"/>
      <c r="EMA65" s="90"/>
      <c r="EMI65" s="90"/>
      <c r="EMQ65" s="90"/>
      <c r="EMY65" s="90"/>
      <c r="ENG65" s="90"/>
      <c r="ENO65" s="90"/>
      <c r="ENW65" s="90"/>
      <c r="EOE65" s="90"/>
      <c r="EOM65" s="90"/>
      <c r="EOU65" s="90"/>
      <c r="EPC65" s="90"/>
      <c r="EPK65" s="90"/>
      <c r="EPS65" s="90"/>
      <c r="EQA65" s="90"/>
      <c r="EQI65" s="90"/>
      <c r="EQQ65" s="90"/>
      <c r="EQY65" s="90"/>
      <c r="ERG65" s="90"/>
      <c r="ERO65" s="90"/>
      <c r="ERW65" s="90"/>
      <c r="ESE65" s="90"/>
      <c r="ESM65" s="90"/>
      <c r="ESU65" s="90"/>
      <c r="ETC65" s="90"/>
      <c r="ETK65" s="90"/>
      <c r="ETS65" s="90"/>
      <c r="EUA65" s="90"/>
      <c r="EUI65" s="90"/>
      <c r="EUQ65" s="90"/>
      <c r="EUY65" s="90"/>
      <c r="EVG65" s="90"/>
      <c r="EVO65" s="90"/>
      <c r="EVW65" s="90"/>
      <c r="EWE65" s="90"/>
      <c r="EWM65" s="90"/>
      <c r="EWU65" s="90"/>
      <c r="EXC65" s="90"/>
      <c r="EXK65" s="90"/>
      <c r="EXS65" s="90"/>
      <c r="EYA65" s="90"/>
      <c r="EYI65" s="90"/>
      <c r="EYQ65" s="90"/>
      <c r="EYY65" s="90"/>
      <c r="EZG65" s="90"/>
      <c r="EZO65" s="90"/>
      <c r="EZW65" s="90"/>
      <c r="FAE65" s="90"/>
      <c r="FAM65" s="90"/>
      <c r="FAU65" s="90"/>
      <c r="FBC65" s="90"/>
      <c r="FBK65" s="90"/>
      <c r="FBS65" s="90"/>
      <c r="FCA65" s="90"/>
      <c r="FCI65" s="90"/>
      <c r="FCQ65" s="90"/>
      <c r="FCY65" s="90"/>
      <c r="FDG65" s="90"/>
      <c r="FDO65" s="90"/>
      <c r="FDW65" s="90"/>
      <c r="FEE65" s="90"/>
      <c r="FEM65" s="90"/>
      <c r="FEU65" s="90"/>
      <c r="FFC65" s="90"/>
      <c r="FFK65" s="90"/>
      <c r="FFS65" s="90"/>
      <c r="FGA65" s="90"/>
      <c r="FGI65" s="90"/>
      <c r="FGQ65" s="90"/>
      <c r="FGY65" s="90"/>
      <c r="FHG65" s="90"/>
      <c r="FHO65" s="90"/>
      <c r="FHW65" s="90"/>
      <c r="FIE65" s="90"/>
      <c r="FIM65" s="90"/>
      <c r="FIU65" s="90"/>
      <c r="FJC65" s="90"/>
      <c r="FJK65" s="90"/>
      <c r="FJS65" s="90"/>
      <c r="FKA65" s="90"/>
      <c r="FKI65" s="90"/>
      <c r="FKQ65" s="90"/>
      <c r="FKY65" s="90"/>
      <c r="FLG65" s="90"/>
      <c r="FLO65" s="90"/>
      <c r="FLW65" s="90"/>
      <c r="FME65" s="90"/>
      <c r="FMM65" s="90"/>
      <c r="FMU65" s="90"/>
      <c r="FNC65" s="90"/>
      <c r="FNK65" s="90"/>
      <c r="FNS65" s="90"/>
      <c r="FOA65" s="90"/>
      <c r="FOI65" s="90"/>
      <c r="FOQ65" s="90"/>
      <c r="FOY65" s="90"/>
      <c r="FPG65" s="90"/>
      <c r="FPO65" s="90"/>
      <c r="FPW65" s="90"/>
      <c r="FQE65" s="90"/>
      <c r="FQM65" s="90"/>
      <c r="FQU65" s="90"/>
      <c r="FRC65" s="90"/>
      <c r="FRK65" s="90"/>
      <c r="FRS65" s="90"/>
      <c r="FSA65" s="90"/>
      <c r="FSI65" s="90"/>
      <c r="FSQ65" s="90"/>
      <c r="FSY65" s="90"/>
      <c r="FTG65" s="90"/>
      <c r="FTO65" s="90"/>
      <c r="FTW65" s="90"/>
      <c r="FUE65" s="90"/>
      <c r="FUM65" s="90"/>
      <c r="FUU65" s="90"/>
      <c r="FVC65" s="90"/>
      <c r="FVK65" s="90"/>
      <c r="FVS65" s="90"/>
      <c r="FWA65" s="90"/>
      <c r="FWI65" s="90"/>
      <c r="FWQ65" s="90"/>
      <c r="FWY65" s="90"/>
      <c r="FXG65" s="90"/>
      <c r="FXO65" s="90"/>
      <c r="FXW65" s="90"/>
      <c r="FYE65" s="90"/>
      <c r="FYM65" s="90"/>
      <c r="FYU65" s="90"/>
      <c r="FZC65" s="90"/>
      <c r="FZK65" s="90"/>
      <c r="FZS65" s="90"/>
      <c r="GAA65" s="90"/>
      <c r="GAI65" s="90"/>
      <c r="GAQ65" s="90"/>
      <c r="GAY65" s="90"/>
      <c r="GBG65" s="90"/>
      <c r="GBO65" s="90"/>
      <c r="GBW65" s="90"/>
      <c r="GCE65" s="90"/>
      <c r="GCM65" s="90"/>
      <c r="GCU65" s="90"/>
      <c r="GDC65" s="90"/>
      <c r="GDK65" s="90"/>
      <c r="GDS65" s="90"/>
      <c r="GEA65" s="90"/>
      <c r="GEI65" s="90"/>
      <c r="GEQ65" s="90"/>
      <c r="GEY65" s="90"/>
      <c r="GFG65" s="90"/>
      <c r="GFO65" s="90"/>
      <c r="GFW65" s="90"/>
      <c r="GGE65" s="90"/>
      <c r="GGM65" s="90"/>
      <c r="GGU65" s="90"/>
      <c r="GHC65" s="90"/>
      <c r="GHK65" s="90"/>
      <c r="GHS65" s="90"/>
      <c r="GIA65" s="90"/>
      <c r="GII65" s="90"/>
      <c r="GIQ65" s="90"/>
      <c r="GIY65" s="90"/>
      <c r="GJG65" s="90"/>
      <c r="GJO65" s="90"/>
      <c r="GJW65" s="90"/>
      <c r="GKE65" s="90"/>
      <c r="GKM65" s="90"/>
      <c r="GKU65" s="90"/>
      <c r="GLC65" s="90"/>
      <c r="GLK65" s="90"/>
      <c r="GLS65" s="90"/>
      <c r="GMA65" s="90"/>
      <c r="GMI65" s="90"/>
      <c r="GMQ65" s="90"/>
      <c r="GMY65" s="90"/>
      <c r="GNG65" s="90"/>
      <c r="GNO65" s="90"/>
      <c r="GNW65" s="90"/>
      <c r="GOE65" s="90"/>
      <c r="GOM65" s="90"/>
      <c r="GOU65" s="90"/>
      <c r="GPC65" s="90"/>
      <c r="GPK65" s="90"/>
      <c r="GPS65" s="90"/>
      <c r="GQA65" s="90"/>
      <c r="GQI65" s="90"/>
      <c r="GQQ65" s="90"/>
      <c r="GQY65" s="90"/>
      <c r="GRG65" s="90"/>
      <c r="GRO65" s="90"/>
      <c r="GRW65" s="90"/>
      <c r="GSE65" s="90"/>
      <c r="GSM65" s="90"/>
      <c r="GSU65" s="90"/>
      <c r="GTC65" s="90"/>
      <c r="GTK65" s="90"/>
      <c r="GTS65" s="90"/>
      <c r="GUA65" s="90"/>
      <c r="GUI65" s="90"/>
      <c r="GUQ65" s="90"/>
      <c r="GUY65" s="90"/>
      <c r="GVG65" s="90"/>
      <c r="GVO65" s="90"/>
      <c r="GVW65" s="90"/>
      <c r="GWE65" s="90"/>
      <c r="GWM65" s="90"/>
      <c r="GWU65" s="90"/>
      <c r="GXC65" s="90"/>
      <c r="GXK65" s="90"/>
      <c r="GXS65" s="90"/>
      <c r="GYA65" s="90"/>
      <c r="GYI65" s="90"/>
      <c r="GYQ65" s="90"/>
      <c r="GYY65" s="90"/>
      <c r="GZG65" s="90"/>
      <c r="GZO65" s="90"/>
      <c r="GZW65" s="90"/>
      <c r="HAE65" s="90"/>
      <c r="HAM65" s="90"/>
      <c r="HAU65" s="90"/>
      <c r="HBC65" s="90"/>
      <c r="HBK65" s="90"/>
      <c r="HBS65" s="90"/>
      <c r="HCA65" s="90"/>
      <c r="HCI65" s="90"/>
      <c r="HCQ65" s="90"/>
      <c r="HCY65" s="90"/>
      <c r="HDG65" s="90"/>
      <c r="HDO65" s="90"/>
      <c r="HDW65" s="90"/>
      <c r="HEE65" s="90"/>
      <c r="HEM65" s="90"/>
      <c r="HEU65" s="90"/>
      <c r="HFC65" s="90"/>
      <c r="HFK65" s="90"/>
      <c r="HFS65" s="90"/>
      <c r="HGA65" s="90"/>
      <c r="HGI65" s="90"/>
      <c r="HGQ65" s="90"/>
      <c r="HGY65" s="90"/>
      <c r="HHG65" s="90"/>
      <c r="HHO65" s="90"/>
      <c r="HHW65" s="90"/>
      <c r="HIE65" s="90"/>
      <c r="HIM65" s="90"/>
      <c r="HIU65" s="90"/>
      <c r="HJC65" s="90"/>
      <c r="HJK65" s="90"/>
      <c r="HJS65" s="90"/>
      <c r="HKA65" s="90"/>
      <c r="HKI65" s="90"/>
      <c r="HKQ65" s="90"/>
      <c r="HKY65" s="90"/>
      <c r="HLG65" s="90"/>
      <c r="HLO65" s="90"/>
      <c r="HLW65" s="90"/>
      <c r="HME65" s="90"/>
      <c r="HMM65" s="90"/>
      <c r="HMU65" s="90"/>
      <c r="HNC65" s="90"/>
      <c r="HNK65" s="90"/>
      <c r="HNS65" s="90"/>
      <c r="HOA65" s="90"/>
      <c r="HOI65" s="90"/>
      <c r="HOQ65" s="90"/>
      <c r="HOY65" s="90"/>
      <c r="HPG65" s="90"/>
      <c r="HPO65" s="90"/>
      <c r="HPW65" s="90"/>
      <c r="HQE65" s="90"/>
      <c r="HQM65" s="90"/>
      <c r="HQU65" s="90"/>
      <c r="HRC65" s="90"/>
      <c r="HRK65" s="90"/>
      <c r="HRS65" s="90"/>
      <c r="HSA65" s="90"/>
      <c r="HSI65" s="90"/>
      <c r="HSQ65" s="90"/>
      <c r="HSY65" s="90"/>
      <c r="HTG65" s="90"/>
      <c r="HTO65" s="90"/>
      <c r="HTW65" s="90"/>
      <c r="HUE65" s="90"/>
      <c r="HUM65" s="90"/>
      <c r="HUU65" s="90"/>
      <c r="HVC65" s="90"/>
      <c r="HVK65" s="90"/>
      <c r="HVS65" s="90"/>
      <c r="HWA65" s="90"/>
      <c r="HWI65" s="90"/>
      <c r="HWQ65" s="90"/>
      <c r="HWY65" s="90"/>
      <c r="HXG65" s="90"/>
      <c r="HXO65" s="90"/>
      <c r="HXW65" s="90"/>
      <c r="HYE65" s="90"/>
      <c r="HYM65" s="90"/>
      <c r="HYU65" s="90"/>
      <c r="HZC65" s="90"/>
      <c r="HZK65" s="90"/>
      <c r="HZS65" s="90"/>
      <c r="IAA65" s="90"/>
      <c r="IAI65" s="90"/>
      <c r="IAQ65" s="90"/>
      <c r="IAY65" s="90"/>
      <c r="IBG65" s="90"/>
      <c r="IBO65" s="90"/>
      <c r="IBW65" s="90"/>
      <c r="ICE65" s="90"/>
      <c r="ICM65" s="90"/>
      <c r="ICU65" s="90"/>
      <c r="IDC65" s="90"/>
      <c r="IDK65" s="90"/>
      <c r="IDS65" s="90"/>
      <c r="IEA65" s="90"/>
      <c r="IEI65" s="90"/>
      <c r="IEQ65" s="90"/>
      <c r="IEY65" s="90"/>
      <c r="IFG65" s="90"/>
      <c r="IFO65" s="90"/>
      <c r="IFW65" s="90"/>
      <c r="IGE65" s="90"/>
      <c r="IGM65" s="90"/>
      <c r="IGU65" s="90"/>
      <c r="IHC65" s="90"/>
      <c r="IHK65" s="90"/>
      <c r="IHS65" s="90"/>
      <c r="IIA65" s="90"/>
      <c r="III65" s="90"/>
      <c r="IIQ65" s="90"/>
      <c r="IIY65" s="90"/>
      <c r="IJG65" s="90"/>
      <c r="IJO65" s="90"/>
      <c r="IJW65" s="90"/>
      <c r="IKE65" s="90"/>
      <c r="IKM65" s="90"/>
      <c r="IKU65" s="90"/>
      <c r="ILC65" s="90"/>
      <c r="ILK65" s="90"/>
      <c r="ILS65" s="90"/>
      <c r="IMA65" s="90"/>
      <c r="IMI65" s="90"/>
      <c r="IMQ65" s="90"/>
      <c r="IMY65" s="90"/>
      <c r="ING65" s="90"/>
      <c r="INO65" s="90"/>
      <c r="INW65" s="90"/>
      <c r="IOE65" s="90"/>
      <c r="IOM65" s="90"/>
      <c r="IOU65" s="90"/>
      <c r="IPC65" s="90"/>
      <c r="IPK65" s="90"/>
      <c r="IPS65" s="90"/>
      <c r="IQA65" s="90"/>
      <c r="IQI65" s="90"/>
      <c r="IQQ65" s="90"/>
      <c r="IQY65" s="90"/>
      <c r="IRG65" s="90"/>
      <c r="IRO65" s="90"/>
      <c r="IRW65" s="90"/>
      <c r="ISE65" s="90"/>
      <c r="ISM65" s="90"/>
      <c r="ISU65" s="90"/>
      <c r="ITC65" s="90"/>
      <c r="ITK65" s="90"/>
      <c r="ITS65" s="90"/>
      <c r="IUA65" s="90"/>
      <c r="IUI65" s="90"/>
      <c r="IUQ65" s="90"/>
      <c r="IUY65" s="90"/>
      <c r="IVG65" s="90"/>
      <c r="IVO65" s="90"/>
      <c r="IVW65" s="90"/>
      <c r="IWE65" s="90"/>
      <c r="IWM65" s="90"/>
      <c r="IWU65" s="90"/>
      <c r="IXC65" s="90"/>
      <c r="IXK65" s="90"/>
      <c r="IXS65" s="90"/>
      <c r="IYA65" s="90"/>
      <c r="IYI65" s="90"/>
      <c r="IYQ65" s="90"/>
      <c r="IYY65" s="90"/>
      <c r="IZG65" s="90"/>
      <c r="IZO65" s="90"/>
      <c r="IZW65" s="90"/>
      <c r="JAE65" s="90"/>
      <c r="JAM65" s="90"/>
      <c r="JAU65" s="90"/>
      <c r="JBC65" s="90"/>
      <c r="JBK65" s="90"/>
      <c r="JBS65" s="90"/>
      <c r="JCA65" s="90"/>
      <c r="JCI65" s="90"/>
      <c r="JCQ65" s="90"/>
      <c r="JCY65" s="90"/>
      <c r="JDG65" s="90"/>
      <c r="JDO65" s="90"/>
      <c r="JDW65" s="90"/>
      <c r="JEE65" s="90"/>
      <c r="JEM65" s="90"/>
      <c r="JEU65" s="90"/>
      <c r="JFC65" s="90"/>
      <c r="JFK65" s="90"/>
      <c r="JFS65" s="90"/>
      <c r="JGA65" s="90"/>
      <c r="JGI65" s="90"/>
      <c r="JGQ65" s="90"/>
      <c r="JGY65" s="90"/>
      <c r="JHG65" s="90"/>
      <c r="JHO65" s="90"/>
      <c r="JHW65" s="90"/>
      <c r="JIE65" s="90"/>
      <c r="JIM65" s="90"/>
      <c r="JIU65" s="90"/>
      <c r="JJC65" s="90"/>
      <c r="JJK65" s="90"/>
      <c r="JJS65" s="90"/>
      <c r="JKA65" s="90"/>
      <c r="JKI65" s="90"/>
      <c r="JKQ65" s="90"/>
      <c r="JKY65" s="90"/>
      <c r="JLG65" s="90"/>
      <c r="JLO65" s="90"/>
      <c r="JLW65" s="90"/>
      <c r="JME65" s="90"/>
      <c r="JMM65" s="90"/>
      <c r="JMU65" s="90"/>
      <c r="JNC65" s="90"/>
      <c r="JNK65" s="90"/>
      <c r="JNS65" s="90"/>
      <c r="JOA65" s="90"/>
      <c r="JOI65" s="90"/>
      <c r="JOQ65" s="90"/>
      <c r="JOY65" s="90"/>
      <c r="JPG65" s="90"/>
      <c r="JPO65" s="90"/>
      <c r="JPW65" s="90"/>
      <c r="JQE65" s="90"/>
      <c r="JQM65" s="90"/>
      <c r="JQU65" s="90"/>
      <c r="JRC65" s="90"/>
      <c r="JRK65" s="90"/>
      <c r="JRS65" s="90"/>
      <c r="JSA65" s="90"/>
      <c r="JSI65" s="90"/>
      <c r="JSQ65" s="90"/>
      <c r="JSY65" s="90"/>
      <c r="JTG65" s="90"/>
      <c r="JTO65" s="90"/>
      <c r="JTW65" s="90"/>
      <c r="JUE65" s="90"/>
      <c r="JUM65" s="90"/>
      <c r="JUU65" s="90"/>
      <c r="JVC65" s="90"/>
      <c r="JVK65" s="90"/>
      <c r="JVS65" s="90"/>
      <c r="JWA65" s="90"/>
      <c r="JWI65" s="90"/>
      <c r="JWQ65" s="90"/>
      <c r="JWY65" s="90"/>
      <c r="JXG65" s="90"/>
      <c r="JXO65" s="90"/>
      <c r="JXW65" s="90"/>
      <c r="JYE65" s="90"/>
      <c r="JYM65" s="90"/>
      <c r="JYU65" s="90"/>
      <c r="JZC65" s="90"/>
      <c r="JZK65" s="90"/>
      <c r="JZS65" s="90"/>
      <c r="KAA65" s="90"/>
      <c r="KAI65" s="90"/>
      <c r="KAQ65" s="90"/>
      <c r="KAY65" s="90"/>
      <c r="KBG65" s="90"/>
      <c r="KBO65" s="90"/>
      <c r="KBW65" s="90"/>
      <c r="KCE65" s="90"/>
      <c r="KCM65" s="90"/>
      <c r="KCU65" s="90"/>
      <c r="KDC65" s="90"/>
      <c r="KDK65" s="90"/>
      <c r="KDS65" s="90"/>
      <c r="KEA65" s="90"/>
      <c r="KEI65" s="90"/>
      <c r="KEQ65" s="90"/>
      <c r="KEY65" s="90"/>
      <c r="KFG65" s="90"/>
      <c r="KFO65" s="90"/>
      <c r="KFW65" s="90"/>
      <c r="KGE65" s="90"/>
      <c r="KGM65" s="90"/>
      <c r="KGU65" s="90"/>
      <c r="KHC65" s="90"/>
      <c r="KHK65" s="90"/>
      <c r="KHS65" s="90"/>
      <c r="KIA65" s="90"/>
      <c r="KII65" s="90"/>
      <c r="KIQ65" s="90"/>
      <c r="KIY65" s="90"/>
      <c r="KJG65" s="90"/>
      <c r="KJO65" s="90"/>
      <c r="KJW65" s="90"/>
      <c r="KKE65" s="90"/>
      <c r="KKM65" s="90"/>
      <c r="KKU65" s="90"/>
      <c r="KLC65" s="90"/>
      <c r="KLK65" s="90"/>
      <c r="KLS65" s="90"/>
      <c r="KMA65" s="90"/>
      <c r="KMI65" s="90"/>
      <c r="KMQ65" s="90"/>
      <c r="KMY65" s="90"/>
      <c r="KNG65" s="90"/>
      <c r="KNO65" s="90"/>
      <c r="KNW65" s="90"/>
      <c r="KOE65" s="90"/>
      <c r="KOM65" s="90"/>
      <c r="KOU65" s="90"/>
      <c r="KPC65" s="90"/>
      <c r="KPK65" s="90"/>
      <c r="KPS65" s="90"/>
      <c r="KQA65" s="90"/>
      <c r="KQI65" s="90"/>
      <c r="KQQ65" s="90"/>
      <c r="KQY65" s="90"/>
      <c r="KRG65" s="90"/>
      <c r="KRO65" s="90"/>
      <c r="KRW65" s="90"/>
      <c r="KSE65" s="90"/>
      <c r="KSM65" s="90"/>
      <c r="KSU65" s="90"/>
      <c r="KTC65" s="90"/>
      <c r="KTK65" s="90"/>
      <c r="KTS65" s="90"/>
      <c r="KUA65" s="90"/>
      <c r="KUI65" s="90"/>
      <c r="KUQ65" s="90"/>
      <c r="KUY65" s="90"/>
      <c r="KVG65" s="90"/>
      <c r="KVO65" s="90"/>
      <c r="KVW65" s="90"/>
      <c r="KWE65" s="90"/>
      <c r="KWM65" s="90"/>
      <c r="KWU65" s="90"/>
      <c r="KXC65" s="90"/>
      <c r="KXK65" s="90"/>
      <c r="KXS65" s="90"/>
      <c r="KYA65" s="90"/>
      <c r="KYI65" s="90"/>
      <c r="KYQ65" s="90"/>
      <c r="KYY65" s="90"/>
      <c r="KZG65" s="90"/>
      <c r="KZO65" s="90"/>
      <c r="KZW65" s="90"/>
      <c r="LAE65" s="90"/>
      <c r="LAM65" s="90"/>
      <c r="LAU65" s="90"/>
      <c r="LBC65" s="90"/>
      <c r="LBK65" s="90"/>
      <c r="LBS65" s="90"/>
      <c r="LCA65" s="90"/>
      <c r="LCI65" s="90"/>
      <c r="LCQ65" s="90"/>
      <c r="LCY65" s="90"/>
      <c r="LDG65" s="90"/>
      <c r="LDO65" s="90"/>
      <c r="LDW65" s="90"/>
      <c r="LEE65" s="90"/>
      <c r="LEM65" s="90"/>
      <c r="LEU65" s="90"/>
      <c r="LFC65" s="90"/>
      <c r="LFK65" s="90"/>
      <c r="LFS65" s="90"/>
      <c r="LGA65" s="90"/>
      <c r="LGI65" s="90"/>
      <c r="LGQ65" s="90"/>
      <c r="LGY65" s="90"/>
      <c r="LHG65" s="90"/>
      <c r="LHO65" s="90"/>
      <c r="LHW65" s="90"/>
      <c r="LIE65" s="90"/>
      <c r="LIM65" s="90"/>
      <c r="LIU65" s="90"/>
      <c r="LJC65" s="90"/>
      <c r="LJK65" s="90"/>
      <c r="LJS65" s="90"/>
      <c r="LKA65" s="90"/>
      <c r="LKI65" s="90"/>
      <c r="LKQ65" s="90"/>
      <c r="LKY65" s="90"/>
      <c r="LLG65" s="90"/>
      <c r="LLO65" s="90"/>
      <c r="LLW65" s="90"/>
      <c r="LME65" s="90"/>
      <c r="LMM65" s="90"/>
      <c r="LMU65" s="90"/>
      <c r="LNC65" s="90"/>
      <c r="LNK65" s="90"/>
      <c r="LNS65" s="90"/>
      <c r="LOA65" s="90"/>
      <c r="LOI65" s="90"/>
      <c r="LOQ65" s="90"/>
      <c r="LOY65" s="90"/>
      <c r="LPG65" s="90"/>
      <c r="LPO65" s="90"/>
      <c r="LPW65" s="90"/>
      <c r="LQE65" s="90"/>
      <c r="LQM65" s="90"/>
      <c r="LQU65" s="90"/>
      <c r="LRC65" s="90"/>
      <c r="LRK65" s="90"/>
      <c r="LRS65" s="90"/>
      <c r="LSA65" s="90"/>
      <c r="LSI65" s="90"/>
      <c r="LSQ65" s="90"/>
      <c r="LSY65" s="90"/>
      <c r="LTG65" s="90"/>
      <c r="LTO65" s="90"/>
      <c r="LTW65" s="90"/>
      <c r="LUE65" s="90"/>
      <c r="LUM65" s="90"/>
      <c r="LUU65" s="90"/>
      <c r="LVC65" s="90"/>
      <c r="LVK65" s="90"/>
      <c r="LVS65" s="90"/>
      <c r="LWA65" s="90"/>
      <c r="LWI65" s="90"/>
      <c r="LWQ65" s="90"/>
      <c r="LWY65" s="90"/>
      <c r="LXG65" s="90"/>
      <c r="LXO65" s="90"/>
      <c r="LXW65" s="90"/>
      <c r="LYE65" s="90"/>
      <c r="LYM65" s="90"/>
      <c r="LYU65" s="90"/>
      <c r="LZC65" s="90"/>
      <c r="LZK65" s="90"/>
      <c r="LZS65" s="90"/>
      <c r="MAA65" s="90"/>
      <c r="MAI65" s="90"/>
      <c r="MAQ65" s="90"/>
      <c r="MAY65" s="90"/>
      <c r="MBG65" s="90"/>
      <c r="MBO65" s="90"/>
      <c r="MBW65" s="90"/>
      <c r="MCE65" s="90"/>
      <c r="MCM65" s="90"/>
      <c r="MCU65" s="90"/>
      <c r="MDC65" s="90"/>
      <c r="MDK65" s="90"/>
      <c r="MDS65" s="90"/>
      <c r="MEA65" s="90"/>
      <c r="MEI65" s="90"/>
      <c r="MEQ65" s="90"/>
      <c r="MEY65" s="90"/>
      <c r="MFG65" s="90"/>
      <c r="MFO65" s="90"/>
      <c r="MFW65" s="90"/>
      <c r="MGE65" s="90"/>
      <c r="MGM65" s="90"/>
      <c r="MGU65" s="90"/>
      <c r="MHC65" s="90"/>
      <c r="MHK65" s="90"/>
      <c r="MHS65" s="90"/>
      <c r="MIA65" s="90"/>
      <c r="MII65" s="90"/>
      <c r="MIQ65" s="90"/>
      <c r="MIY65" s="90"/>
      <c r="MJG65" s="90"/>
      <c r="MJO65" s="90"/>
      <c r="MJW65" s="90"/>
      <c r="MKE65" s="90"/>
      <c r="MKM65" s="90"/>
      <c r="MKU65" s="90"/>
      <c r="MLC65" s="90"/>
      <c r="MLK65" s="90"/>
      <c r="MLS65" s="90"/>
      <c r="MMA65" s="90"/>
      <c r="MMI65" s="90"/>
      <c r="MMQ65" s="90"/>
      <c r="MMY65" s="90"/>
      <c r="MNG65" s="90"/>
      <c r="MNO65" s="90"/>
      <c r="MNW65" s="90"/>
      <c r="MOE65" s="90"/>
      <c r="MOM65" s="90"/>
      <c r="MOU65" s="90"/>
      <c r="MPC65" s="90"/>
      <c r="MPK65" s="90"/>
      <c r="MPS65" s="90"/>
      <c r="MQA65" s="90"/>
      <c r="MQI65" s="90"/>
      <c r="MQQ65" s="90"/>
      <c r="MQY65" s="90"/>
      <c r="MRG65" s="90"/>
      <c r="MRO65" s="90"/>
      <c r="MRW65" s="90"/>
      <c r="MSE65" s="90"/>
      <c r="MSM65" s="90"/>
      <c r="MSU65" s="90"/>
      <c r="MTC65" s="90"/>
      <c r="MTK65" s="90"/>
      <c r="MTS65" s="90"/>
      <c r="MUA65" s="90"/>
      <c r="MUI65" s="90"/>
      <c r="MUQ65" s="90"/>
      <c r="MUY65" s="90"/>
      <c r="MVG65" s="90"/>
      <c r="MVO65" s="90"/>
      <c r="MVW65" s="90"/>
      <c r="MWE65" s="90"/>
      <c r="MWM65" s="90"/>
      <c r="MWU65" s="90"/>
      <c r="MXC65" s="90"/>
      <c r="MXK65" s="90"/>
      <c r="MXS65" s="90"/>
      <c r="MYA65" s="90"/>
      <c r="MYI65" s="90"/>
      <c r="MYQ65" s="90"/>
      <c r="MYY65" s="90"/>
      <c r="MZG65" s="90"/>
      <c r="MZO65" s="90"/>
      <c r="MZW65" s="90"/>
      <c r="NAE65" s="90"/>
      <c r="NAM65" s="90"/>
      <c r="NAU65" s="90"/>
      <c r="NBC65" s="90"/>
      <c r="NBK65" s="90"/>
      <c r="NBS65" s="90"/>
      <c r="NCA65" s="90"/>
      <c r="NCI65" s="90"/>
      <c r="NCQ65" s="90"/>
      <c r="NCY65" s="90"/>
      <c r="NDG65" s="90"/>
      <c r="NDO65" s="90"/>
      <c r="NDW65" s="90"/>
      <c r="NEE65" s="90"/>
      <c r="NEM65" s="90"/>
      <c r="NEU65" s="90"/>
      <c r="NFC65" s="90"/>
      <c r="NFK65" s="90"/>
      <c r="NFS65" s="90"/>
      <c r="NGA65" s="90"/>
      <c r="NGI65" s="90"/>
      <c r="NGQ65" s="90"/>
      <c r="NGY65" s="90"/>
      <c r="NHG65" s="90"/>
      <c r="NHO65" s="90"/>
      <c r="NHW65" s="90"/>
      <c r="NIE65" s="90"/>
      <c r="NIM65" s="90"/>
      <c r="NIU65" s="90"/>
      <c r="NJC65" s="90"/>
      <c r="NJK65" s="90"/>
      <c r="NJS65" s="90"/>
      <c r="NKA65" s="90"/>
      <c r="NKI65" s="90"/>
      <c r="NKQ65" s="90"/>
      <c r="NKY65" s="90"/>
      <c r="NLG65" s="90"/>
      <c r="NLO65" s="90"/>
      <c r="NLW65" s="90"/>
      <c r="NME65" s="90"/>
      <c r="NMM65" s="90"/>
      <c r="NMU65" s="90"/>
      <c r="NNC65" s="90"/>
      <c r="NNK65" s="90"/>
      <c r="NNS65" s="90"/>
      <c r="NOA65" s="90"/>
      <c r="NOI65" s="90"/>
      <c r="NOQ65" s="90"/>
      <c r="NOY65" s="90"/>
      <c r="NPG65" s="90"/>
      <c r="NPO65" s="90"/>
      <c r="NPW65" s="90"/>
      <c r="NQE65" s="90"/>
      <c r="NQM65" s="90"/>
      <c r="NQU65" s="90"/>
      <c r="NRC65" s="90"/>
      <c r="NRK65" s="90"/>
      <c r="NRS65" s="90"/>
      <c r="NSA65" s="90"/>
      <c r="NSI65" s="90"/>
      <c r="NSQ65" s="90"/>
      <c r="NSY65" s="90"/>
      <c r="NTG65" s="90"/>
      <c r="NTO65" s="90"/>
      <c r="NTW65" s="90"/>
      <c r="NUE65" s="90"/>
      <c r="NUM65" s="90"/>
      <c r="NUU65" s="90"/>
      <c r="NVC65" s="90"/>
      <c r="NVK65" s="90"/>
      <c r="NVS65" s="90"/>
      <c r="NWA65" s="90"/>
      <c r="NWI65" s="90"/>
      <c r="NWQ65" s="90"/>
      <c r="NWY65" s="90"/>
      <c r="NXG65" s="90"/>
      <c r="NXO65" s="90"/>
      <c r="NXW65" s="90"/>
      <c r="NYE65" s="90"/>
      <c r="NYM65" s="90"/>
      <c r="NYU65" s="90"/>
      <c r="NZC65" s="90"/>
      <c r="NZK65" s="90"/>
      <c r="NZS65" s="90"/>
      <c r="OAA65" s="90"/>
      <c r="OAI65" s="90"/>
      <c r="OAQ65" s="90"/>
      <c r="OAY65" s="90"/>
      <c r="OBG65" s="90"/>
      <c r="OBO65" s="90"/>
      <c r="OBW65" s="90"/>
      <c r="OCE65" s="90"/>
      <c r="OCM65" s="90"/>
      <c r="OCU65" s="90"/>
      <c r="ODC65" s="90"/>
      <c r="ODK65" s="90"/>
      <c r="ODS65" s="90"/>
      <c r="OEA65" s="90"/>
      <c r="OEI65" s="90"/>
      <c r="OEQ65" s="90"/>
      <c r="OEY65" s="90"/>
      <c r="OFG65" s="90"/>
      <c r="OFO65" s="90"/>
      <c r="OFW65" s="90"/>
      <c r="OGE65" s="90"/>
      <c r="OGM65" s="90"/>
      <c r="OGU65" s="90"/>
      <c r="OHC65" s="90"/>
      <c r="OHK65" s="90"/>
      <c r="OHS65" s="90"/>
      <c r="OIA65" s="90"/>
      <c r="OII65" s="90"/>
      <c r="OIQ65" s="90"/>
      <c r="OIY65" s="90"/>
      <c r="OJG65" s="90"/>
      <c r="OJO65" s="90"/>
      <c r="OJW65" s="90"/>
      <c r="OKE65" s="90"/>
      <c r="OKM65" s="90"/>
      <c r="OKU65" s="90"/>
      <c r="OLC65" s="90"/>
      <c r="OLK65" s="90"/>
      <c r="OLS65" s="90"/>
      <c r="OMA65" s="90"/>
      <c r="OMI65" s="90"/>
      <c r="OMQ65" s="90"/>
      <c r="OMY65" s="90"/>
      <c r="ONG65" s="90"/>
      <c r="ONO65" s="90"/>
      <c r="ONW65" s="90"/>
      <c r="OOE65" s="90"/>
      <c r="OOM65" s="90"/>
      <c r="OOU65" s="90"/>
      <c r="OPC65" s="90"/>
      <c r="OPK65" s="90"/>
      <c r="OPS65" s="90"/>
      <c r="OQA65" s="90"/>
      <c r="OQI65" s="90"/>
      <c r="OQQ65" s="90"/>
      <c r="OQY65" s="90"/>
      <c r="ORG65" s="90"/>
      <c r="ORO65" s="90"/>
      <c r="ORW65" s="90"/>
      <c r="OSE65" s="90"/>
      <c r="OSM65" s="90"/>
      <c r="OSU65" s="90"/>
      <c r="OTC65" s="90"/>
      <c r="OTK65" s="90"/>
      <c r="OTS65" s="90"/>
      <c r="OUA65" s="90"/>
      <c r="OUI65" s="90"/>
      <c r="OUQ65" s="90"/>
      <c r="OUY65" s="90"/>
      <c r="OVG65" s="90"/>
      <c r="OVO65" s="90"/>
      <c r="OVW65" s="90"/>
      <c r="OWE65" s="90"/>
      <c r="OWM65" s="90"/>
      <c r="OWU65" s="90"/>
      <c r="OXC65" s="90"/>
      <c r="OXK65" s="90"/>
      <c r="OXS65" s="90"/>
      <c r="OYA65" s="90"/>
      <c r="OYI65" s="90"/>
      <c r="OYQ65" s="90"/>
      <c r="OYY65" s="90"/>
      <c r="OZG65" s="90"/>
      <c r="OZO65" s="90"/>
      <c r="OZW65" s="90"/>
      <c r="PAE65" s="90"/>
      <c r="PAM65" s="90"/>
      <c r="PAU65" s="90"/>
      <c r="PBC65" s="90"/>
      <c r="PBK65" s="90"/>
      <c r="PBS65" s="90"/>
      <c r="PCA65" s="90"/>
      <c r="PCI65" s="90"/>
      <c r="PCQ65" s="90"/>
      <c r="PCY65" s="90"/>
      <c r="PDG65" s="90"/>
      <c r="PDO65" s="90"/>
      <c r="PDW65" s="90"/>
      <c r="PEE65" s="90"/>
      <c r="PEM65" s="90"/>
      <c r="PEU65" s="90"/>
      <c r="PFC65" s="90"/>
      <c r="PFK65" s="90"/>
      <c r="PFS65" s="90"/>
      <c r="PGA65" s="90"/>
      <c r="PGI65" s="90"/>
      <c r="PGQ65" s="90"/>
      <c r="PGY65" s="90"/>
      <c r="PHG65" s="90"/>
      <c r="PHO65" s="90"/>
      <c r="PHW65" s="90"/>
      <c r="PIE65" s="90"/>
      <c r="PIM65" s="90"/>
      <c r="PIU65" s="90"/>
      <c r="PJC65" s="90"/>
      <c r="PJK65" s="90"/>
      <c r="PJS65" s="90"/>
      <c r="PKA65" s="90"/>
      <c r="PKI65" s="90"/>
      <c r="PKQ65" s="90"/>
      <c r="PKY65" s="90"/>
      <c r="PLG65" s="90"/>
      <c r="PLO65" s="90"/>
      <c r="PLW65" s="90"/>
      <c r="PME65" s="90"/>
      <c r="PMM65" s="90"/>
      <c r="PMU65" s="90"/>
      <c r="PNC65" s="90"/>
      <c r="PNK65" s="90"/>
      <c r="PNS65" s="90"/>
      <c r="POA65" s="90"/>
      <c r="POI65" s="90"/>
      <c r="POQ65" s="90"/>
      <c r="POY65" s="90"/>
      <c r="PPG65" s="90"/>
      <c r="PPO65" s="90"/>
      <c r="PPW65" s="90"/>
      <c r="PQE65" s="90"/>
      <c r="PQM65" s="90"/>
      <c r="PQU65" s="90"/>
      <c r="PRC65" s="90"/>
      <c r="PRK65" s="90"/>
      <c r="PRS65" s="90"/>
      <c r="PSA65" s="90"/>
      <c r="PSI65" s="90"/>
      <c r="PSQ65" s="90"/>
      <c r="PSY65" s="90"/>
      <c r="PTG65" s="90"/>
      <c r="PTO65" s="90"/>
      <c r="PTW65" s="90"/>
      <c r="PUE65" s="90"/>
      <c r="PUM65" s="90"/>
      <c r="PUU65" s="90"/>
      <c r="PVC65" s="90"/>
      <c r="PVK65" s="90"/>
      <c r="PVS65" s="90"/>
      <c r="PWA65" s="90"/>
      <c r="PWI65" s="90"/>
      <c r="PWQ65" s="90"/>
      <c r="PWY65" s="90"/>
      <c r="PXG65" s="90"/>
      <c r="PXO65" s="90"/>
      <c r="PXW65" s="90"/>
      <c r="PYE65" s="90"/>
      <c r="PYM65" s="90"/>
      <c r="PYU65" s="90"/>
      <c r="PZC65" s="90"/>
      <c r="PZK65" s="90"/>
      <c r="PZS65" s="90"/>
      <c r="QAA65" s="90"/>
      <c r="QAI65" s="90"/>
      <c r="QAQ65" s="90"/>
      <c r="QAY65" s="90"/>
      <c r="QBG65" s="90"/>
      <c r="QBO65" s="90"/>
      <c r="QBW65" s="90"/>
      <c r="QCE65" s="90"/>
      <c r="QCM65" s="90"/>
      <c r="QCU65" s="90"/>
      <c r="QDC65" s="90"/>
      <c r="QDK65" s="90"/>
      <c r="QDS65" s="90"/>
      <c r="QEA65" s="90"/>
      <c r="QEI65" s="90"/>
      <c r="QEQ65" s="90"/>
      <c r="QEY65" s="90"/>
      <c r="QFG65" s="90"/>
      <c r="QFO65" s="90"/>
      <c r="QFW65" s="90"/>
      <c r="QGE65" s="90"/>
      <c r="QGM65" s="90"/>
      <c r="QGU65" s="90"/>
      <c r="QHC65" s="90"/>
      <c r="QHK65" s="90"/>
      <c r="QHS65" s="90"/>
      <c r="QIA65" s="90"/>
      <c r="QII65" s="90"/>
      <c r="QIQ65" s="90"/>
      <c r="QIY65" s="90"/>
      <c r="QJG65" s="90"/>
      <c r="QJO65" s="90"/>
      <c r="QJW65" s="90"/>
      <c r="QKE65" s="90"/>
      <c r="QKM65" s="90"/>
      <c r="QKU65" s="90"/>
      <c r="QLC65" s="90"/>
      <c r="QLK65" s="90"/>
      <c r="QLS65" s="90"/>
      <c r="QMA65" s="90"/>
      <c r="QMI65" s="90"/>
      <c r="QMQ65" s="90"/>
      <c r="QMY65" s="90"/>
      <c r="QNG65" s="90"/>
      <c r="QNO65" s="90"/>
      <c r="QNW65" s="90"/>
      <c r="QOE65" s="90"/>
      <c r="QOM65" s="90"/>
      <c r="QOU65" s="90"/>
      <c r="QPC65" s="90"/>
      <c r="QPK65" s="90"/>
      <c r="QPS65" s="90"/>
      <c r="QQA65" s="90"/>
      <c r="QQI65" s="90"/>
      <c r="QQQ65" s="90"/>
      <c r="QQY65" s="90"/>
      <c r="QRG65" s="90"/>
      <c r="QRO65" s="90"/>
      <c r="QRW65" s="90"/>
      <c r="QSE65" s="90"/>
      <c r="QSM65" s="90"/>
      <c r="QSU65" s="90"/>
      <c r="QTC65" s="90"/>
      <c r="QTK65" s="90"/>
      <c r="QTS65" s="90"/>
      <c r="QUA65" s="90"/>
      <c r="QUI65" s="90"/>
      <c r="QUQ65" s="90"/>
      <c r="QUY65" s="90"/>
      <c r="QVG65" s="90"/>
      <c r="QVO65" s="90"/>
      <c r="QVW65" s="90"/>
      <c r="QWE65" s="90"/>
      <c r="QWM65" s="90"/>
      <c r="QWU65" s="90"/>
      <c r="QXC65" s="90"/>
      <c r="QXK65" s="90"/>
      <c r="QXS65" s="90"/>
      <c r="QYA65" s="90"/>
      <c r="QYI65" s="90"/>
      <c r="QYQ65" s="90"/>
      <c r="QYY65" s="90"/>
      <c r="QZG65" s="90"/>
      <c r="QZO65" s="90"/>
      <c r="QZW65" s="90"/>
      <c r="RAE65" s="90"/>
      <c r="RAM65" s="90"/>
      <c r="RAU65" s="90"/>
      <c r="RBC65" s="90"/>
      <c r="RBK65" s="90"/>
      <c r="RBS65" s="90"/>
      <c r="RCA65" s="90"/>
      <c r="RCI65" s="90"/>
      <c r="RCQ65" s="90"/>
      <c r="RCY65" s="90"/>
      <c r="RDG65" s="90"/>
      <c r="RDO65" s="90"/>
      <c r="RDW65" s="90"/>
      <c r="REE65" s="90"/>
      <c r="REM65" s="90"/>
      <c r="REU65" s="90"/>
      <c r="RFC65" s="90"/>
      <c r="RFK65" s="90"/>
      <c r="RFS65" s="90"/>
      <c r="RGA65" s="90"/>
      <c r="RGI65" s="90"/>
      <c r="RGQ65" s="90"/>
      <c r="RGY65" s="90"/>
      <c r="RHG65" s="90"/>
      <c r="RHO65" s="90"/>
      <c r="RHW65" s="90"/>
      <c r="RIE65" s="90"/>
      <c r="RIM65" s="90"/>
      <c r="RIU65" s="90"/>
      <c r="RJC65" s="90"/>
      <c r="RJK65" s="90"/>
      <c r="RJS65" s="90"/>
      <c r="RKA65" s="90"/>
      <c r="RKI65" s="90"/>
      <c r="RKQ65" s="90"/>
      <c r="RKY65" s="90"/>
      <c r="RLG65" s="90"/>
      <c r="RLO65" s="90"/>
      <c r="RLW65" s="90"/>
      <c r="RME65" s="90"/>
      <c r="RMM65" s="90"/>
      <c r="RMU65" s="90"/>
      <c r="RNC65" s="90"/>
      <c r="RNK65" s="90"/>
      <c r="RNS65" s="90"/>
      <c r="ROA65" s="90"/>
      <c r="ROI65" s="90"/>
      <c r="ROQ65" s="90"/>
      <c r="ROY65" s="90"/>
      <c r="RPG65" s="90"/>
      <c r="RPO65" s="90"/>
      <c r="RPW65" s="90"/>
      <c r="RQE65" s="90"/>
      <c r="RQM65" s="90"/>
      <c r="RQU65" s="90"/>
      <c r="RRC65" s="90"/>
      <c r="RRK65" s="90"/>
      <c r="RRS65" s="90"/>
      <c r="RSA65" s="90"/>
      <c r="RSI65" s="90"/>
      <c r="RSQ65" s="90"/>
      <c r="RSY65" s="90"/>
      <c r="RTG65" s="90"/>
      <c r="RTO65" s="90"/>
      <c r="RTW65" s="90"/>
      <c r="RUE65" s="90"/>
      <c r="RUM65" s="90"/>
      <c r="RUU65" s="90"/>
      <c r="RVC65" s="90"/>
      <c r="RVK65" s="90"/>
      <c r="RVS65" s="90"/>
      <c r="RWA65" s="90"/>
      <c r="RWI65" s="90"/>
      <c r="RWQ65" s="90"/>
      <c r="RWY65" s="90"/>
      <c r="RXG65" s="90"/>
      <c r="RXO65" s="90"/>
      <c r="RXW65" s="90"/>
      <c r="RYE65" s="90"/>
      <c r="RYM65" s="90"/>
      <c r="RYU65" s="90"/>
      <c r="RZC65" s="90"/>
      <c r="RZK65" s="90"/>
      <c r="RZS65" s="90"/>
      <c r="SAA65" s="90"/>
      <c r="SAI65" s="90"/>
      <c r="SAQ65" s="90"/>
      <c r="SAY65" s="90"/>
      <c r="SBG65" s="90"/>
      <c r="SBO65" s="90"/>
      <c r="SBW65" s="90"/>
      <c r="SCE65" s="90"/>
      <c r="SCM65" s="90"/>
      <c r="SCU65" s="90"/>
      <c r="SDC65" s="90"/>
      <c r="SDK65" s="90"/>
      <c r="SDS65" s="90"/>
      <c r="SEA65" s="90"/>
      <c r="SEI65" s="90"/>
      <c r="SEQ65" s="90"/>
      <c r="SEY65" s="90"/>
      <c r="SFG65" s="90"/>
      <c r="SFO65" s="90"/>
      <c r="SFW65" s="90"/>
      <c r="SGE65" s="90"/>
      <c r="SGM65" s="90"/>
      <c r="SGU65" s="90"/>
      <c r="SHC65" s="90"/>
      <c r="SHK65" s="90"/>
      <c r="SHS65" s="90"/>
      <c r="SIA65" s="90"/>
      <c r="SII65" s="90"/>
      <c r="SIQ65" s="90"/>
      <c r="SIY65" s="90"/>
      <c r="SJG65" s="90"/>
      <c r="SJO65" s="90"/>
      <c r="SJW65" s="90"/>
      <c r="SKE65" s="90"/>
      <c r="SKM65" s="90"/>
      <c r="SKU65" s="90"/>
      <c r="SLC65" s="90"/>
      <c r="SLK65" s="90"/>
      <c r="SLS65" s="90"/>
      <c r="SMA65" s="90"/>
      <c r="SMI65" s="90"/>
      <c r="SMQ65" s="90"/>
      <c r="SMY65" s="90"/>
      <c r="SNG65" s="90"/>
      <c r="SNO65" s="90"/>
      <c r="SNW65" s="90"/>
      <c r="SOE65" s="90"/>
      <c r="SOM65" s="90"/>
      <c r="SOU65" s="90"/>
      <c r="SPC65" s="90"/>
      <c r="SPK65" s="90"/>
      <c r="SPS65" s="90"/>
      <c r="SQA65" s="90"/>
      <c r="SQI65" s="90"/>
      <c r="SQQ65" s="90"/>
      <c r="SQY65" s="90"/>
      <c r="SRG65" s="90"/>
      <c r="SRO65" s="90"/>
      <c r="SRW65" s="90"/>
      <c r="SSE65" s="90"/>
      <c r="SSM65" s="90"/>
      <c r="SSU65" s="90"/>
      <c r="STC65" s="90"/>
      <c r="STK65" s="90"/>
      <c r="STS65" s="90"/>
      <c r="SUA65" s="90"/>
      <c r="SUI65" s="90"/>
      <c r="SUQ65" s="90"/>
      <c r="SUY65" s="90"/>
      <c r="SVG65" s="90"/>
      <c r="SVO65" s="90"/>
      <c r="SVW65" s="90"/>
      <c r="SWE65" s="90"/>
      <c r="SWM65" s="90"/>
      <c r="SWU65" s="90"/>
      <c r="SXC65" s="90"/>
      <c r="SXK65" s="90"/>
      <c r="SXS65" s="90"/>
      <c r="SYA65" s="90"/>
      <c r="SYI65" s="90"/>
      <c r="SYQ65" s="90"/>
      <c r="SYY65" s="90"/>
      <c r="SZG65" s="90"/>
      <c r="SZO65" s="90"/>
      <c r="SZW65" s="90"/>
      <c r="TAE65" s="90"/>
      <c r="TAM65" s="90"/>
      <c r="TAU65" s="90"/>
      <c r="TBC65" s="90"/>
      <c r="TBK65" s="90"/>
      <c r="TBS65" s="90"/>
      <c r="TCA65" s="90"/>
      <c r="TCI65" s="90"/>
      <c r="TCQ65" s="90"/>
      <c r="TCY65" s="90"/>
      <c r="TDG65" s="90"/>
      <c r="TDO65" s="90"/>
      <c r="TDW65" s="90"/>
      <c r="TEE65" s="90"/>
      <c r="TEM65" s="90"/>
      <c r="TEU65" s="90"/>
      <c r="TFC65" s="90"/>
      <c r="TFK65" s="90"/>
      <c r="TFS65" s="90"/>
      <c r="TGA65" s="90"/>
      <c r="TGI65" s="90"/>
      <c r="TGQ65" s="90"/>
      <c r="TGY65" s="90"/>
      <c r="THG65" s="90"/>
      <c r="THO65" s="90"/>
      <c r="THW65" s="90"/>
      <c r="TIE65" s="90"/>
      <c r="TIM65" s="90"/>
      <c r="TIU65" s="90"/>
      <c r="TJC65" s="90"/>
      <c r="TJK65" s="90"/>
      <c r="TJS65" s="90"/>
      <c r="TKA65" s="90"/>
      <c r="TKI65" s="90"/>
      <c r="TKQ65" s="90"/>
      <c r="TKY65" s="90"/>
      <c r="TLG65" s="90"/>
      <c r="TLO65" s="90"/>
      <c r="TLW65" s="90"/>
      <c r="TME65" s="90"/>
      <c r="TMM65" s="90"/>
      <c r="TMU65" s="90"/>
      <c r="TNC65" s="90"/>
      <c r="TNK65" s="90"/>
      <c r="TNS65" s="90"/>
      <c r="TOA65" s="90"/>
      <c r="TOI65" s="90"/>
      <c r="TOQ65" s="90"/>
      <c r="TOY65" s="90"/>
      <c r="TPG65" s="90"/>
      <c r="TPO65" s="90"/>
      <c r="TPW65" s="90"/>
      <c r="TQE65" s="90"/>
      <c r="TQM65" s="90"/>
      <c r="TQU65" s="90"/>
      <c r="TRC65" s="90"/>
      <c r="TRK65" s="90"/>
      <c r="TRS65" s="90"/>
      <c r="TSA65" s="90"/>
      <c r="TSI65" s="90"/>
      <c r="TSQ65" s="90"/>
      <c r="TSY65" s="90"/>
      <c r="TTG65" s="90"/>
      <c r="TTO65" s="90"/>
      <c r="TTW65" s="90"/>
      <c r="TUE65" s="90"/>
      <c r="TUM65" s="90"/>
      <c r="TUU65" s="90"/>
      <c r="TVC65" s="90"/>
      <c r="TVK65" s="90"/>
      <c r="TVS65" s="90"/>
      <c r="TWA65" s="90"/>
      <c r="TWI65" s="90"/>
      <c r="TWQ65" s="90"/>
      <c r="TWY65" s="90"/>
      <c r="TXG65" s="90"/>
      <c r="TXO65" s="90"/>
      <c r="TXW65" s="90"/>
      <c r="TYE65" s="90"/>
      <c r="TYM65" s="90"/>
      <c r="TYU65" s="90"/>
      <c r="TZC65" s="90"/>
      <c r="TZK65" s="90"/>
      <c r="TZS65" s="90"/>
      <c r="UAA65" s="90"/>
      <c r="UAI65" s="90"/>
      <c r="UAQ65" s="90"/>
      <c r="UAY65" s="90"/>
      <c r="UBG65" s="90"/>
      <c r="UBO65" s="90"/>
      <c r="UBW65" s="90"/>
      <c r="UCE65" s="90"/>
      <c r="UCM65" s="90"/>
      <c r="UCU65" s="90"/>
      <c r="UDC65" s="90"/>
      <c r="UDK65" s="90"/>
      <c r="UDS65" s="90"/>
      <c r="UEA65" s="90"/>
      <c r="UEI65" s="90"/>
      <c r="UEQ65" s="90"/>
      <c r="UEY65" s="90"/>
      <c r="UFG65" s="90"/>
      <c r="UFO65" s="90"/>
      <c r="UFW65" s="90"/>
      <c r="UGE65" s="90"/>
      <c r="UGM65" s="90"/>
      <c r="UGU65" s="90"/>
      <c r="UHC65" s="90"/>
      <c r="UHK65" s="90"/>
      <c r="UHS65" s="90"/>
      <c r="UIA65" s="90"/>
      <c r="UII65" s="90"/>
      <c r="UIQ65" s="90"/>
      <c r="UIY65" s="90"/>
      <c r="UJG65" s="90"/>
      <c r="UJO65" s="90"/>
      <c r="UJW65" s="90"/>
      <c r="UKE65" s="90"/>
      <c r="UKM65" s="90"/>
      <c r="UKU65" s="90"/>
      <c r="ULC65" s="90"/>
      <c r="ULK65" s="90"/>
      <c r="ULS65" s="90"/>
      <c r="UMA65" s="90"/>
      <c r="UMI65" s="90"/>
      <c r="UMQ65" s="90"/>
      <c r="UMY65" s="90"/>
      <c r="UNG65" s="90"/>
      <c r="UNO65" s="90"/>
      <c r="UNW65" s="90"/>
      <c r="UOE65" s="90"/>
      <c r="UOM65" s="90"/>
      <c r="UOU65" s="90"/>
      <c r="UPC65" s="90"/>
      <c r="UPK65" s="90"/>
      <c r="UPS65" s="90"/>
      <c r="UQA65" s="90"/>
      <c r="UQI65" s="90"/>
      <c r="UQQ65" s="90"/>
      <c r="UQY65" s="90"/>
      <c r="URG65" s="90"/>
      <c r="URO65" s="90"/>
      <c r="URW65" s="90"/>
      <c r="USE65" s="90"/>
      <c r="USM65" s="90"/>
      <c r="USU65" s="90"/>
      <c r="UTC65" s="90"/>
      <c r="UTK65" s="90"/>
      <c r="UTS65" s="90"/>
      <c r="UUA65" s="90"/>
      <c r="UUI65" s="90"/>
      <c r="UUQ65" s="90"/>
      <c r="UUY65" s="90"/>
      <c r="UVG65" s="90"/>
      <c r="UVO65" s="90"/>
      <c r="UVW65" s="90"/>
      <c r="UWE65" s="90"/>
      <c r="UWM65" s="90"/>
      <c r="UWU65" s="90"/>
      <c r="UXC65" s="90"/>
      <c r="UXK65" s="90"/>
      <c r="UXS65" s="90"/>
      <c r="UYA65" s="90"/>
      <c r="UYI65" s="90"/>
      <c r="UYQ65" s="90"/>
      <c r="UYY65" s="90"/>
      <c r="UZG65" s="90"/>
      <c r="UZO65" s="90"/>
      <c r="UZW65" s="90"/>
      <c r="VAE65" s="90"/>
      <c r="VAM65" s="90"/>
      <c r="VAU65" s="90"/>
      <c r="VBC65" s="90"/>
      <c r="VBK65" s="90"/>
      <c r="VBS65" s="90"/>
      <c r="VCA65" s="90"/>
      <c r="VCI65" s="90"/>
      <c r="VCQ65" s="90"/>
      <c r="VCY65" s="90"/>
      <c r="VDG65" s="90"/>
      <c r="VDO65" s="90"/>
      <c r="VDW65" s="90"/>
      <c r="VEE65" s="90"/>
      <c r="VEM65" s="90"/>
      <c r="VEU65" s="90"/>
      <c r="VFC65" s="90"/>
      <c r="VFK65" s="90"/>
      <c r="VFS65" s="90"/>
      <c r="VGA65" s="90"/>
      <c r="VGI65" s="90"/>
      <c r="VGQ65" s="90"/>
      <c r="VGY65" s="90"/>
      <c r="VHG65" s="90"/>
      <c r="VHO65" s="90"/>
      <c r="VHW65" s="90"/>
      <c r="VIE65" s="90"/>
      <c r="VIM65" s="90"/>
      <c r="VIU65" s="90"/>
      <c r="VJC65" s="90"/>
      <c r="VJK65" s="90"/>
      <c r="VJS65" s="90"/>
      <c r="VKA65" s="90"/>
      <c r="VKI65" s="90"/>
      <c r="VKQ65" s="90"/>
      <c r="VKY65" s="90"/>
      <c r="VLG65" s="90"/>
      <c r="VLO65" s="90"/>
      <c r="VLW65" s="90"/>
      <c r="VME65" s="90"/>
      <c r="VMM65" s="90"/>
      <c r="VMU65" s="90"/>
      <c r="VNC65" s="90"/>
      <c r="VNK65" s="90"/>
      <c r="VNS65" s="90"/>
      <c r="VOA65" s="90"/>
      <c r="VOI65" s="90"/>
      <c r="VOQ65" s="90"/>
      <c r="VOY65" s="90"/>
      <c r="VPG65" s="90"/>
      <c r="VPO65" s="90"/>
      <c r="VPW65" s="90"/>
      <c r="VQE65" s="90"/>
      <c r="VQM65" s="90"/>
      <c r="VQU65" s="90"/>
      <c r="VRC65" s="90"/>
      <c r="VRK65" s="90"/>
      <c r="VRS65" s="90"/>
      <c r="VSA65" s="90"/>
      <c r="VSI65" s="90"/>
      <c r="VSQ65" s="90"/>
      <c r="VSY65" s="90"/>
      <c r="VTG65" s="90"/>
      <c r="VTO65" s="90"/>
      <c r="VTW65" s="90"/>
      <c r="VUE65" s="90"/>
      <c r="VUM65" s="90"/>
      <c r="VUU65" s="90"/>
      <c r="VVC65" s="90"/>
      <c r="VVK65" s="90"/>
      <c r="VVS65" s="90"/>
      <c r="VWA65" s="90"/>
      <c r="VWI65" s="90"/>
      <c r="VWQ65" s="90"/>
      <c r="VWY65" s="90"/>
      <c r="VXG65" s="90"/>
      <c r="VXO65" s="90"/>
      <c r="VXW65" s="90"/>
      <c r="VYE65" s="90"/>
      <c r="VYM65" s="90"/>
      <c r="VYU65" s="90"/>
      <c r="VZC65" s="90"/>
      <c r="VZK65" s="90"/>
      <c r="VZS65" s="90"/>
      <c r="WAA65" s="90"/>
      <c r="WAI65" s="90"/>
      <c r="WAQ65" s="90"/>
      <c r="WAY65" s="90"/>
      <c r="WBG65" s="90"/>
      <c r="WBO65" s="90"/>
      <c r="WBW65" s="90"/>
      <c r="WCE65" s="90"/>
      <c r="WCM65" s="90"/>
      <c r="WCU65" s="90"/>
      <c r="WDC65" s="90"/>
      <c r="WDK65" s="90"/>
      <c r="WDS65" s="90"/>
      <c r="WEA65" s="90"/>
      <c r="WEI65" s="90"/>
      <c r="WEQ65" s="90"/>
      <c r="WEY65" s="90"/>
      <c r="WFG65" s="90"/>
      <c r="WFO65" s="90"/>
      <c r="WFW65" s="90"/>
      <c r="WGE65" s="90"/>
      <c r="WGM65" s="90"/>
      <c r="WGU65" s="90"/>
      <c r="WHC65" s="90"/>
      <c r="WHK65" s="90"/>
      <c r="WHS65" s="90"/>
      <c r="WIA65" s="90"/>
      <c r="WII65" s="90"/>
      <c r="WIQ65" s="90"/>
      <c r="WIY65" s="90"/>
      <c r="WJG65" s="90"/>
      <c r="WJO65" s="90"/>
      <c r="WJW65" s="90"/>
      <c r="WKE65" s="90"/>
      <c r="WKM65" s="90"/>
      <c r="WKU65" s="90"/>
      <c r="WLC65" s="90"/>
      <c r="WLK65" s="90"/>
      <c r="WLS65" s="90"/>
      <c r="WMA65" s="90"/>
      <c r="WMI65" s="90"/>
      <c r="WMQ65" s="90"/>
      <c r="WMY65" s="90"/>
      <c r="WNG65" s="90"/>
      <c r="WNO65" s="90"/>
      <c r="WNW65" s="90"/>
      <c r="WOE65" s="90"/>
      <c r="WOM65" s="90"/>
      <c r="WOU65" s="90"/>
      <c r="WPC65" s="90"/>
      <c r="WPK65" s="90"/>
      <c r="WPS65" s="90"/>
      <c r="WQA65" s="90"/>
      <c r="WQI65" s="90"/>
      <c r="WQQ65" s="90"/>
      <c r="WQY65" s="90"/>
      <c r="WRG65" s="90"/>
      <c r="WRO65" s="90"/>
      <c r="WRW65" s="90"/>
      <c r="WSE65" s="90"/>
      <c r="WSM65" s="90"/>
      <c r="WSU65" s="90"/>
      <c r="WTC65" s="90"/>
      <c r="WTK65" s="90"/>
      <c r="WTS65" s="90"/>
      <c r="WUA65" s="90"/>
      <c r="WUI65" s="90"/>
      <c r="WUQ65" s="90"/>
      <c r="WUY65" s="90"/>
      <c r="WVG65" s="90"/>
      <c r="WVO65" s="90"/>
      <c r="WVW65" s="90"/>
      <c r="WWE65" s="90"/>
      <c r="WWM65" s="90"/>
      <c r="WWU65" s="90"/>
      <c r="WXC65" s="90"/>
      <c r="WXK65" s="90"/>
      <c r="WXS65" s="90"/>
      <c r="WYA65" s="90"/>
      <c r="WYI65" s="90"/>
      <c r="WYQ65" s="90"/>
      <c r="WYY65" s="90"/>
      <c r="WZG65" s="90"/>
      <c r="WZO65" s="90"/>
      <c r="WZW65" s="90"/>
      <c r="XAE65" s="90"/>
      <c r="XAM65" s="90"/>
      <c r="XAU65" s="90"/>
      <c r="XBC65" s="90"/>
      <c r="XBK65" s="90"/>
      <c r="XBS65" s="90"/>
      <c r="XCA65" s="90"/>
      <c r="XCI65" s="90"/>
      <c r="XCQ65" s="90"/>
      <c r="XCY65" s="90"/>
      <c r="XDG65" s="90"/>
      <c r="XDO65" s="90"/>
      <c r="XDW65" s="90"/>
      <c r="XEE65" s="90"/>
    </row>
    <row r="66" spans="1:1023 1031:2047 2055:3071 3079:4095 4103:5119 5127:6143 6151:7167 7175:8191 8199:9215 9223:10239 10247:11263 11271:12287 12295:13311 13319:14335 14343:15359 15367:16359" x14ac:dyDescent="0.25">
      <c r="A66" s="103"/>
      <c r="B66" s="68"/>
      <c r="C66" s="68"/>
      <c r="D66" s="68"/>
      <c r="E66" s="68"/>
      <c r="F66" s="125"/>
      <c r="G66" s="104"/>
      <c r="H66" s="70"/>
      <c r="I66" s="130"/>
      <c r="J66" s="68"/>
      <c r="K66" s="105"/>
      <c r="L66" s="151"/>
      <c r="M66" s="104"/>
      <c r="N66" s="105"/>
      <c r="O66" s="105"/>
      <c r="P66" s="68"/>
      <c r="Q66" s="71"/>
      <c r="R66" s="71"/>
      <c r="S66" s="71"/>
      <c r="T66" s="68"/>
      <c r="U66" s="68"/>
      <c r="V66" s="65" t="s">
        <v>106</v>
      </c>
      <c r="W66" s="65">
        <v>44144</v>
      </c>
      <c r="X66" s="74">
        <v>12919</v>
      </c>
      <c r="Y66" s="65" t="s">
        <v>249</v>
      </c>
      <c r="Z66" s="80">
        <v>43878</v>
      </c>
      <c r="AA66" s="65">
        <v>44244</v>
      </c>
      <c r="AB66" s="81" t="s">
        <v>101</v>
      </c>
      <c r="AC66" s="81" t="s">
        <v>101</v>
      </c>
      <c r="AD66" s="168">
        <v>0</v>
      </c>
      <c r="AE66" s="168">
        <v>0</v>
      </c>
      <c r="AF66" s="81" t="s">
        <v>101</v>
      </c>
      <c r="AG66" s="82" t="s">
        <v>101</v>
      </c>
      <c r="AH66" s="168">
        <v>0</v>
      </c>
      <c r="AI66" s="159">
        <f t="shared" si="0"/>
        <v>0</v>
      </c>
      <c r="AJ66" s="165">
        <v>0</v>
      </c>
      <c r="AK66" s="165">
        <v>0</v>
      </c>
      <c r="AL66" s="16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68"/>
      <c r="KA66" s="90"/>
      <c r="KI66" s="90"/>
      <c r="KQ66" s="90"/>
      <c r="KY66" s="90"/>
      <c r="LG66" s="90"/>
      <c r="LO66" s="90"/>
      <c r="LW66" s="90"/>
      <c r="ME66" s="90"/>
      <c r="MM66" s="90"/>
      <c r="MU66" s="90"/>
      <c r="NC66" s="90"/>
      <c r="NK66" s="90"/>
      <c r="NS66" s="90"/>
      <c r="OA66" s="90"/>
      <c r="OI66" s="90"/>
      <c r="OQ66" s="90"/>
      <c r="OY66" s="90"/>
      <c r="PG66" s="90"/>
      <c r="PO66" s="90"/>
      <c r="PW66" s="90"/>
      <c r="QE66" s="90"/>
      <c r="QM66" s="90"/>
      <c r="QU66" s="90"/>
      <c r="RC66" s="90"/>
      <c r="RK66" s="90"/>
      <c r="RS66" s="90"/>
      <c r="SA66" s="90"/>
      <c r="SI66" s="90"/>
      <c r="SQ66" s="90"/>
      <c r="SY66" s="90"/>
      <c r="TG66" s="90"/>
      <c r="TO66" s="90"/>
      <c r="TW66" s="90"/>
      <c r="UE66" s="90"/>
      <c r="UM66" s="90"/>
      <c r="UU66" s="90"/>
      <c r="VC66" s="90"/>
      <c r="VK66" s="90"/>
      <c r="VS66" s="90"/>
      <c r="WA66" s="90"/>
      <c r="WI66" s="90"/>
      <c r="WQ66" s="90"/>
      <c r="WY66" s="90"/>
      <c r="XG66" s="90"/>
      <c r="XO66" s="90"/>
      <c r="XW66" s="90"/>
      <c r="YE66" s="90"/>
      <c r="YM66" s="90"/>
      <c r="YU66" s="90"/>
      <c r="ZC66" s="90"/>
      <c r="ZK66" s="90"/>
      <c r="ZS66" s="90"/>
      <c r="AAA66" s="90"/>
      <c r="AAI66" s="90"/>
      <c r="AAQ66" s="90"/>
      <c r="AAY66" s="90"/>
      <c r="ABG66" s="90"/>
      <c r="ABO66" s="90"/>
      <c r="ABW66" s="90"/>
      <c r="ACE66" s="90"/>
      <c r="ACM66" s="90"/>
      <c r="ACU66" s="90"/>
      <c r="ADC66" s="90"/>
      <c r="ADK66" s="90"/>
      <c r="ADS66" s="90"/>
      <c r="AEA66" s="90"/>
      <c r="AEI66" s="90"/>
      <c r="AEQ66" s="90"/>
      <c r="AEY66" s="90"/>
      <c r="AFG66" s="90"/>
      <c r="AFO66" s="90"/>
      <c r="AFW66" s="90"/>
      <c r="AGE66" s="90"/>
      <c r="AGM66" s="90"/>
      <c r="AGU66" s="90"/>
      <c r="AHC66" s="90"/>
      <c r="AHK66" s="90"/>
      <c r="AHS66" s="90"/>
      <c r="AIA66" s="90"/>
      <c r="AII66" s="90"/>
      <c r="AIQ66" s="90"/>
      <c r="AIY66" s="90"/>
      <c r="AJG66" s="90"/>
      <c r="AJO66" s="90"/>
      <c r="AJW66" s="90"/>
      <c r="AKE66" s="90"/>
      <c r="AKM66" s="90"/>
      <c r="AKU66" s="90"/>
      <c r="ALC66" s="90"/>
      <c r="ALK66" s="90"/>
      <c r="ALS66" s="90"/>
      <c r="AMA66" s="90"/>
      <c r="AMI66" s="90"/>
      <c r="AMQ66" s="90"/>
      <c r="AMY66" s="90"/>
      <c r="ANG66" s="90"/>
      <c r="ANO66" s="90"/>
      <c r="ANW66" s="90"/>
      <c r="AOE66" s="90"/>
      <c r="AOM66" s="90"/>
      <c r="AOU66" s="90"/>
      <c r="APC66" s="90"/>
      <c r="APK66" s="90"/>
      <c r="APS66" s="90"/>
      <c r="AQA66" s="90"/>
      <c r="AQI66" s="90"/>
      <c r="AQQ66" s="90"/>
      <c r="AQY66" s="90"/>
      <c r="ARG66" s="90"/>
      <c r="ARO66" s="90"/>
      <c r="ARW66" s="90"/>
      <c r="ASE66" s="90"/>
      <c r="ASM66" s="90"/>
      <c r="ASU66" s="90"/>
      <c r="ATC66" s="90"/>
      <c r="ATK66" s="90"/>
      <c r="ATS66" s="90"/>
      <c r="AUA66" s="90"/>
      <c r="AUI66" s="90"/>
      <c r="AUQ66" s="90"/>
      <c r="AUY66" s="90"/>
      <c r="AVG66" s="90"/>
      <c r="AVO66" s="90"/>
      <c r="AVW66" s="90"/>
      <c r="AWE66" s="90"/>
      <c r="AWM66" s="90"/>
      <c r="AWU66" s="90"/>
      <c r="AXC66" s="90"/>
      <c r="AXK66" s="90"/>
      <c r="AXS66" s="90"/>
      <c r="AYA66" s="90"/>
      <c r="AYI66" s="90"/>
      <c r="AYQ66" s="90"/>
      <c r="AYY66" s="90"/>
      <c r="AZG66" s="90"/>
      <c r="AZO66" s="90"/>
      <c r="AZW66" s="90"/>
      <c r="BAE66" s="90"/>
      <c r="BAM66" s="90"/>
      <c r="BAU66" s="90"/>
      <c r="BBC66" s="90"/>
      <c r="BBK66" s="90"/>
      <c r="BBS66" s="90"/>
      <c r="BCA66" s="90"/>
      <c r="BCI66" s="90"/>
      <c r="BCQ66" s="90"/>
      <c r="BCY66" s="90"/>
      <c r="BDG66" s="90"/>
      <c r="BDO66" s="90"/>
      <c r="BDW66" s="90"/>
      <c r="BEE66" s="90"/>
      <c r="BEM66" s="90"/>
      <c r="BEU66" s="90"/>
      <c r="BFC66" s="90"/>
      <c r="BFK66" s="90"/>
      <c r="BFS66" s="90"/>
      <c r="BGA66" s="90"/>
      <c r="BGI66" s="90"/>
      <c r="BGQ66" s="90"/>
      <c r="BGY66" s="90"/>
      <c r="BHG66" s="90"/>
      <c r="BHO66" s="90"/>
      <c r="BHW66" s="90"/>
      <c r="BIE66" s="90"/>
      <c r="BIM66" s="90"/>
      <c r="BIU66" s="90"/>
      <c r="BJC66" s="90"/>
      <c r="BJK66" s="90"/>
      <c r="BJS66" s="90"/>
      <c r="BKA66" s="90"/>
      <c r="BKI66" s="90"/>
      <c r="BKQ66" s="90"/>
      <c r="BKY66" s="90"/>
      <c r="BLG66" s="90"/>
      <c r="BLO66" s="90"/>
      <c r="BLW66" s="90"/>
      <c r="BME66" s="90"/>
      <c r="BMM66" s="90"/>
      <c r="BMU66" s="90"/>
      <c r="BNC66" s="90"/>
      <c r="BNK66" s="90"/>
      <c r="BNS66" s="90"/>
      <c r="BOA66" s="90"/>
      <c r="BOI66" s="90"/>
      <c r="BOQ66" s="90"/>
      <c r="BOY66" s="90"/>
      <c r="BPG66" s="90"/>
      <c r="BPO66" s="90"/>
      <c r="BPW66" s="90"/>
      <c r="BQE66" s="90"/>
      <c r="BQM66" s="90"/>
      <c r="BQU66" s="90"/>
      <c r="BRC66" s="90"/>
      <c r="BRK66" s="90"/>
      <c r="BRS66" s="90"/>
      <c r="BSA66" s="90"/>
      <c r="BSI66" s="90"/>
      <c r="BSQ66" s="90"/>
      <c r="BSY66" s="90"/>
      <c r="BTG66" s="90"/>
      <c r="BTO66" s="90"/>
      <c r="BTW66" s="90"/>
      <c r="BUE66" s="90"/>
      <c r="BUM66" s="90"/>
      <c r="BUU66" s="90"/>
      <c r="BVC66" s="90"/>
      <c r="BVK66" s="90"/>
      <c r="BVS66" s="90"/>
      <c r="BWA66" s="90"/>
      <c r="BWI66" s="90"/>
      <c r="BWQ66" s="90"/>
      <c r="BWY66" s="90"/>
      <c r="BXG66" s="90"/>
      <c r="BXO66" s="90"/>
      <c r="BXW66" s="90"/>
      <c r="BYE66" s="90"/>
      <c r="BYM66" s="90"/>
      <c r="BYU66" s="90"/>
      <c r="BZC66" s="90"/>
      <c r="BZK66" s="90"/>
      <c r="BZS66" s="90"/>
      <c r="CAA66" s="90"/>
      <c r="CAI66" s="90"/>
      <c r="CAQ66" s="90"/>
      <c r="CAY66" s="90"/>
      <c r="CBG66" s="90"/>
      <c r="CBO66" s="90"/>
      <c r="CBW66" s="90"/>
      <c r="CCE66" s="90"/>
      <c r="CCM66" s="90"/>
      <c r="CCU66" s="90"/>
      <c r="CDC66" s="90"/>
      <c r="CDK66" s="90"/>
      <c r="CDS66" s="90"/>
      <c r="CEA66" s="90"/>
      <c r="CEI66" s="90"/>
      <c r="CEQ66" s="90"/>
      <c r="CEY66" s="90"/>
      <c r="CFG66" s="90"/>
      <c r="CFO66" s="90"/>
      <c r="CFW66" s="90"/>
      <c r="CGE66" s="90"/>
      <c r="CGM66" s="90"/>
      <c r="CGU66" s="90"/>
      <c r="CHC66" s="90"/>
      <c r="CHK66" s="90"/>
      <c r="CHS66" s="90"/>
      <c r="CIA66" s="90"/>
      <c r="CII66" s="90"/>
      <c r="CIQ66" s="90"/>
      <c r="CIY66" s="90"/>
      <c r="CJG66" s="90"/>
      <c r="CJO66" s="90"/>
      <c r="CJW66" s="90"/>
      <c r="CKE66" s="90"/>
      <c r="CKM66" s="90"/>
      <c r="CKU66" s="90"/>
      <c r="CLC66" s="90"/>
      <c r="CLK66" s="90"/>
      <c r="CLS66" s="90"/>
      <c r="CMA66" s="90"/>
      <c r="CMI66" s="90"/>
      <c r="CMQ66" s="90"/>
      <c r="CMY66" s="90"/>
      <c r="CNG66" s="90"/>
      <c r="CNO66" s="90"/>
      <c r="CNW66" s="90"/>
      <c r="COE66" s="90"/>
      <c r="COM66" s="90"/>
      <c r="COU66" s="90"/>
      <c r="CPC66" s="90"/>
      <c r="CPK66" s="90"/>
      <c r="CPS66" s="90"/>
      <c r="CQA66" s="90"/>
      <c r="CQI66" s="90"/>
      <c r="CQQ66" s="90"/>
      <c r="CQY66" s="90"/>
      <c r="CRG66" s="90"/>
      <c r="CRO66" s="90"/>
      <c r="CRW66" s="90"/>
      <c r="CSE66" s="90"/>
      <c r="CSM66" s="90"/>
      <c r="CSU66" s="90"/>
      <c r="CTC66" s="90"/>
      <c r="CTK66" s="90"/>
      <c r="CTS66" s="90"/>
      <c r="CUA66" s="90"/>
      <c r="CUI66" s="90"/>
      <c r="CUQ66" s="90"/>
      <c r="CUY66" s="90"/>
      <c r="CVG66" s="90"/>
      <c r="CVO66" s="90"/>
      <c r="CVW66" s="90"/>
      <c r="CWE66" s="90"/>
      <c r="CWM66" s="90"/>
      <c r="CWU66" s="90"/>
      <c r="CXC66" s="90"/>
      <c r="CXK66" s="90"/>
      <c r="CXS66" s="90"/>
      <c r="CYA66" s="90"/>
      <c r="CYI66" s="90"/>
      <c r="CYQ66" s="90"/>
      <c r="CYY66" s="90"/>
      <c r="CZG66" s="90"/>
      <c r="CZO66" s="90"/>
      <c r="CZW66" s="90"/>
      <c r="DAE66" s="90"/>
      <c r="DAM66" s="90"/>
      <c r="DAU66" s="90"/>
      <c r="DBC66" s="90"/>
      <c r="DBK66" s="90"/>
      <c r="DBS66" s="90"/>
      <c r="DCA66" s="90"/>
      <c r="DCI66" s="90"/>
      <c r="DCQ66" s="90"/>
      <c r="DCY66" s="90"/>
      <c r="DDG66" s="90"/>
      <c r="DDO66" s="90"/>
      <c r="DDW66" s="90"/>
      <c r="DEE66" s="90"/>
      <c r="DEM66" s="90"/>
      <c r="DEU66" s="90"/>
      <c r="DFC66" s="90"/>
      <c r="DFK66" s="90"/>
      <c r="DFS66" s="90"/>
      <c r="DGA66" s="90"/>
      <c r="DGI66" s="90"/>
      <c r="DGQ66" s="90"/>
      <c r="DGY66" s="90"/>
      <c r="DHG66" s="90"/>
      <c r="DHO66" s="90"/>
      <c r="DHW66" s="90"/>
      <c r="DIE66" s="90"/>
      <c r="DIM66" s="90"/>
      <c r="DIU66" s="90"/>
      <c r="DJC66" s="90"/>
      <c r="DJK66" s="90"/>
      <c r="DJS66" s="90"/>
      <c r="DKA66" s="90"/>
      <c r="DKI66" s="90"/>
      <c r="DKQ66" s="90"/>
      <c r="DKY66" s="90"/>
      <c r="DLG66" s="90"/>
      <c r="DLO66" s="90"/>
      <c r="DLW66" s="90"/>
      <c r="DME66" s="90"/>
      <c r="DMM66" s="90"/>
      <c r="DMU66" s="90"/>
      <c r="DNC66" s="90"/>
      <c r="DNK66" s="90"/>
      <c r="DNS66" s="90"/>
      <c r="DOA66" s="90"/>
      <c r="DOI66" s="90"/>
      <c r="DOQ66" s="90"/>
      <c r="DOY66" s="90"/>
      <c r="DPG66" s="90"/>
      <c r="DPO66" s="90"/>
      <c r="DPW66" s="90"/>
      <c r="DQE66" s="90"/>
      <c r="DQM66" s="90"/>
      <c r="DQU66" s="90"/>
      <c r="DRC66" s="90"/>
      <c r="DRK66" s="90"/>
      <c r="DRS66" s="90"/>
      <c r="DSA66" s="90"/>
      <c r="DSI66" s="90"/>
      <c r="DSQ66" s="90"/>
      <c r="DSY66" s="90"/>
      <c r="DTG66" s="90"/>
      <c r="DTO66" s="90"/>
      <c r="DTW66" s="90"/>
      <c r="DUE66" s="90"/>
      <c r="DUM66" s="90"/>
      <c r="DUU66" s="90"/>
      <c r="DVC66" s="90"/>
      <c r="DVK66" s="90"/>
      <c r="DVS66" s="90"/>
      <c r="DWA66" s="90"/>
      <c r="DWI66" s="90"/>
      <c r="DWQ66" s="90"/>
      <c r="DWY66" s="90"/>
      <c r="DXG66" s="90"/>
      <c r="DXO66" s="90"/>
      <c r="DXW66" s="90"/>
      <c r="DYE66" s="90"/>
      <c r="DYM66" s="90"/>
      <c r="DYU66" s="90"/>
      <c r="DZC66" s="90"/>
      <c r="DZK66" s="90"/>
      <c r="DZS66" s="90"/>
      <c r="EAA66" s="90"/>
      <c r="EAI66" s="90"/>
      <c r="EAQ66" s="90"/>
      <c r="EAY66" s="90"/>
      <c r="EBG66" s="90"/>
      <c r="EBO66" s="90"/>
      <c r="EBW66" s="90"/>
      <c r="ECE66" s="90"/>
      <c r="ECM66" s="90"/>
      <c r="ECU66" s="90"/>
      <c r="EDC66" s="90"/>
      <c r="EDK66" s="90"/>
      <c r="EDS66" s="90"/>
      <c r="EEA66" s="90"/>
      <c r="EEI66" s="90"/>
      <c r="EEQ66" s="90"/>
      <c r="EEY66" s="90"/>
      <c r="EFG66" s="90"/>
      <c r="EFO66" s="90"/>
      <c r="EFW66" s="90"/>
      <c r="EGE66" s="90"/>
      <c r="EGM66" s="90"/>
      <c r="EGU66" s="90"/>
      <c r="EHC66" s="90"/>
      <c r="EHK66" s="90"/>
      <c r="EHS66" s="90"/>
      <c r="EIA66" s="90"/>
      <c r="EII66" s="90"/>
      <c r="EIQ66" s="90"/>
      <c r="EIY66" s="90"/>
      <c r="EJG66" s="90"/>
      <c r="EJO66" s="90"/>
      <c r="EJW66" s="90"/>
      <c r="EKE66" s="90"/>
      <c r="EKM66" s="90"/>
      <c r="EKU66" s="90"/>
      <c r="ELC66" s="90"/>
      <c r="ELK66" s="90"/>
      <c r="ELS66" s="90"/>
      <c r="EMA66" s="90"/>
      <c r="EMI66" s="90"/>
      <c r="EMQ66" s="90"/>
      <c r="EMY66" s="90"/>
      <c r="ENG66" s="90"/>
      <c r="ENO66" s="90"/>
      <c r="ENW66" s="90"/>
      <c r="EOE66" s="90"/>
      <c r="EOM66" s="90"/>
      <c r="EOU66" s="90"/>
      <c r="EPC66" s="90"/>
      <c r="EPK66" s="90"/>
      <c r="EPS66" s="90"/>
      <c r="EQA66" s="90"/>
      <c r="EQI66" s="90"/>
      <c r="EQQ66" s="90"/>
      <c r="EQY66" s="90"/>
      <c r="ERG66" s="90"/>
      <c r="ERO66" s="90"/>
      <c r="ERW66" s="90"/>
      <c r="ESE66" s="90"/>
      <c r="ESM66" s="90"/>
      <c r="ESU66" s="90"/>
      <c r="ETC66" s="90"/>
      <c r="ETK66" s="90"/>
      <c r="ETS66" s="90"/>
      <c r="EUA66" s="90"/>
      <c r="EUI66" s="90"/>
      <c r="EUQ66" s="90"/>
      <c r="EUY66" s="90"/>
      <c r="EVG66" s="90"/>
      <c r="EVO66" s="90"/>
      <c r="EVW66" s="90"/>
      <c r="EWE66" s="90"/>
      <c r="EWM66" s="90"/>
      <c r="EWU66" s="90"/>
      <c r="EXC66" s="90"/>
      <c r="EXK66" s="90"/>
      <c r="EXS66" s="90"/>
      <c r="EYA66" s="90"/>
      <c r="EYI66" s="90"/>
      <c r="EYQ66" s="90"/>
      <c r="EYY66" s="90"/>
      <c r="EZG66" s="90"/>
      <c r="EZO66" s="90"/>
      <c r="EZW66" s="90"/>
      <c r="FAE66" s="90"/>
      <c r="FAM66" s="90"/>
      <c r="FAU66" s="90"/>
      <c r="FBC66" s="90"/>
      <c r="FBK66" s="90"/>
      <c r="FBS66" s="90"/>
      <c r="FCA66" s="90"/>
      <c r="FCI66" s="90"/>
      <c r="FCQ66" s="90"/>
      <c r="FCY66" s="90"/>
      <c r="FDG66" s="90"/>
      <c r="FDO66" s="90"/>
      <c r="FDW66" s="90"/>
      <c r="FEE66" s="90"/>
      <c r="FEM66" s="90"/>
      <c r="FEU66" s="90"/>
      <c r="FFC66" s="90"/>
      <c r="FFK66" s="90"/>
      <c r="FFS66" s="90"/>
      <c r="FGA66" s="90"/>
      <c r="FGI66" s="90"/>
      <c r="FGQ66" s="90"/>
      <c r="FGY66" s="90"/>
      <c r="FHG66" s="90"/>
      <c r="FHO66" s="90"/>
      <c r="FHW66" s="90"/>
      <c r="FIE66" s="90"/>
      <c r="FIM66" s="90"/>
      <c r="FIU66" s="90"/>
      <c r="FJC66" s="90"/>
      <c r="FJK66" s="90"/>
      <c r="FJS66" s="90"/>
      <c r="FKA66" s="90"/>
      <c r="FKI66" s="90"/>
      <c r="FKQ66" s="90"/>
      <c r="FKY66" s="90"/>
      <c r="FLG66" s="90"/>
      <c r="FLO66" s="90"/>
      <c r="FLW66" s="90"/>
      <c r="FME66" s="90"/>
      <c r="FMM66" s="90"/>
      <c r="FMU66" s="90"/>
      <c r="FNC66" s="90"/>
      <c r="FNK66" s="90"/>
      <c r="FNS66" s="90"/>
      <c r="FOA66" s="90"/>
      <c r="FOI66" s="90"/>
      <c r="FOQ66" s="90"/>
      <c r="FOY66" s="90"/>
      <c r="FPG66" s="90"/>
      <c r="FPO66" s="90"/>
      <c r="FPW66" s="90"/>
      <c r="FQE66" s="90"/>
      <c r="FQM66" s="90"/>
      <c r="FQU66" s="90"/>
      <c r="FRC66" s="90"/>
      <c r="FRK66" s="90"/>
      <c r="FRS66" s="90"/>
      <c r="FSA66" s="90"/>
      <c r="FSI66" s="90"/>
      <c r="FSQ66" s="90"/>
      <c r="FSY66" s="90"/>
      <c r="FTG66" s="90"/>
      <c r="FTO66" s="90"/>
      <c r="FTW66" s="90"/>
      <c r="FUE66" s="90"/>
      <c r="FUM66" s="90"/>
      <c r="FUU66" s="90"/>
      <c r="FVC66" s="90"/>
      <c r="FVK66" s="90"/>
      <c r="FVS66" s="90"/>
      <c r="FWA66" s="90"/>
      <c r="FWI66" s="90"/>
      <c r="FWQ66" s="90"/>
      <c r="FWY66" s="90"/>
      <c r="FXG66" s="90"/>
      <c r="FXO66" s="90"/>
      <c r="FXW66" s="90"/>
      <c r="FYE66" s="90"/>
      <c r="FYM66" s="90"/>
      <c r="FYU66" s="90"/>
      <c r="FZC66" s="90"/>
      <c r="FZK66" s="90"/>
      <c r="FZS66" s="90"/>
      <c r="GAA66" s="90"/>
      <c r="GAI66" s="90"/>
      <c r="GAQ66" s="90"/>
      <c r="GAY66" s="90"/>
      <c r="GBG66" s="90"/>
      <c r="GBO66" s="90"/>
      <c r="GBW66" s="90"/>
      <c r="GCE66" s="90"/>
      <c r="GCM66" s="90"/>
      <c r="GCU66" s="90"/>
      <c r="GDC66" s="90"/>
      <c r="GDK66" s="90"/>
      <c r="GDS66" s="90"/>
      <c r="GEA66" s="90"/>
      <c r="GEI66" s="90"/>
      <c r="GEQ66" s="90"/>
      <c r="GEY66" s="90"/>
      <c r="GFG66" s="90"/>
      <c r="GFO66" s="90"/>
      <c r="GFW66" s="90"/>
      <c r="GGE66" s="90"/>
      <c r="GGM66" s="90"/>
      <c r="GGU66" s="90"/>
      <c r="GHC66" s="90"/>
      <c r="GHK66" s="90"/>
      <c r="GHS66" s="90"/>
      <c r="GIA66" s="90"/>
      <c r="GII66" s="90"/>
      <c r="GIQ66" s="90"/>
      <c r="GIY66" s="90"/>
      <c r="GJG66" s="90"/>
      <c r="GJO66" s="90"/>
      <c r="GJW66" s="90"/>
      <c r="GKE66" s="90"/>
      <c r="GKM66" s="90"/>
      <c r="GKU66" s="90"/>
      <c r="GLC66" s="90"/>
      <c r="GLK66" s="90"/>
      <c r="GLS66" s="90"/>
      <c r="GMA66" s="90"/>
      <c r="GMI66" s="90"/>
      <c r="GMQ66" s="90"/>
      <c r="GMY66" s="90"/>
      <c r="GNG66" s="90"/>
      <c r="GNO66" s="90"/>
      <c r="GNW66" s="90"/>
      <c r="GOE66" s="90"/>
      <c r="GOM66" s="90"/>
      <c r="GOU66" s="90"/>
      <c r="GPC66" s="90"/>
      <c r="GPK66" s="90"/>
      <c r="GPS66" s="90"/>
      <c r="GQA66" s="90"/>
      <c r="GQI66" s="90"/>
      <c r="GQQ66" s="90"/>
      <c r="GQY66" s="90"/>
      <c r="GRG66" s="90"/>
      <c r="GRO66" s="90"/>
      <c r="GRW66" s="90"/>
      <c r="GSE66" s="90"/>
      <c r="GSM66" s="90"/>
      <c r="GSU66" s="90"/>
      <c r="GTC66" s="90"/>
      <c r="GTK66" s="90"/>
      <c r="GTS66" s="90"/>
      <c r="GUA66" s="90"/>
      <c r="GUI66" s="90"/>
      <c r="GUQ66" s="90"/>
      <c r="GUY66" s="90"/>
      <c r="GVG66" s="90"/>
      <c r="GVO66" s="90"/>
      <c r="GVW66" s="90"/>
      <c r="GWE66" s="90"/>
      <c r="GWM66" s="90"/>
      <c r="GWU66" s="90"/>
      <c r="GXC66" s="90"/>
      <c r="GXK66" s="90"/>
      <c r="GXS66" s="90"/>
      <c r="GYA66" s="90"/>
      <c r="GYI66" s="90"/>
      <c r="GYQ66" s="90"/>
      <c r="GYY66" s="90"/>
      <c r="GZG66" s="90"/>
      <c r="GZO66" s="90"/>
      <c r="GZW66" s="90"/>
      <c r="HAE66" s="90"/>
      <c r="HAM66" s="90"/>
      <c r="HAU66" s="90"/>
      <c r="HBC66" s="90"/>
      <c r="HBK66" s="90"/>
      <c r="HBS66" s="90"/>
      <c r="HCA66" s="90"/>
      <c r="HCI66" s="90"/>
      <c r="HCQ66" s="90"/>
      <c r="HCY66" s="90"/>
      <c r="HDG66" s="90"/>
      <c r="HDO66" s="90"/>
      <c r="HDW66" s="90"/>
      <c r="HEE66" s="90"/>
      <c r="HEM66" s="90"/>
      <c r="HEU66" s="90"/>
      <c r="HFC66" s="90"/>
      <c r="HFK66" s="90"/>
      <c r="HFS66" s="90"/>
      <c r="HGA66" s="90"/>
      <c r="HGI66" s="90"/>
      <c r="HGQ66" s="90"/>
      <c r="HGY66" s="90"/>
      <c r="HHG66" s="90"/>
      <c r="HHO66" s="90"/>
      <c r="HHW66" s="90"/>
      <c r="HIE66" s="90"/>
      <c r="HIM66" s="90"/>
      <c r="HIU66" s="90"/>
      <c r="HJC66" s="90"/>
      <c r="HJK66" s="90"/>
      <c r="HJS66" s="90"/>
      <c r="HKA66" s="90"/>
      <c r="HKI66" s="90"/>
      <c r="HKQ66" s="90"/>
      <c r="HKY66" s="90"/>
      <c r="HLG66" s="90"/>
      <c r="HLO66" s="90"/>
      <c r="HLW66" s="90"/>
      <c r="HME66" s="90"/>
      <c r="HMM66" s="90"/>
      <c r="HMU66" s="90"/>
      <c r="HNC66" s="90"/>
      <c r="HNK66" s="90"/>
      <c r="HNS66" s="90"/>
      <c r="HOA66" s="90"/>
      <c r="HOI66" s="90"/>
      <c r="HOQ66" s="90"/>
      <c r="HOY66" s="90"/>
      <c r="HPG66" s="90"/>
      <c r="HPO66" s="90"/>
      <c r="HPW66" s="90"/>
      <c r="HQE66" s="90"/>
      <c r="HQM66" s="90"/>
      <c r="HQU66" s="90"/>
      <c r="HRC66" s="90"/>
      <c r="HRK66" s="90"/>
      <c r="HRS66" s="90"/>
      <c r="HSA66" s="90"/>
      <c r="HSI66" s="90"/>
      <c r="HSQ66" s="90"/>
      <c r="HSY66" s="90"/>
      <c r="HTG66" s="90"/>
      <c r="HTO66" s="90"/>
      <c r="HTW66" s="90"/>
      <c r="HUE66" s="90"/>
      <c r="HUM66" s="90"/>
      <c r="HUU66" s="90"/>
      <c r="HVC66" s="90"/>
      <c r="HVK66" s="90"/>
      <c r="HVS66" s="90"/>
      <c r="HWA66" s="90"/>
      <c r="HWI66" s="90"/>
      <c r="HWQ66" s="90"/>
      <c r="HWY66" s="90"/>
      <c r="HXG66" s="90"/>
      <c r="HXO66" s="90"/>
      <c r="HXW66" s="90"/>
      <c r="HYE66" s="90"/>
      <c r="HYM66" s="90"/>
      <c r="HYU66" s="90"/>
      <c r="HZC66" s="90"/>
      <c r="HZK66" s="90"/>
      <c r="HZS66" s="90"/>
      <c r="IAA66" s="90"/>
      <c r="IAI66" s="90"/>
      <c r="IAQ66" s="90"/>
      <c r="IAY66" s="90"/>
      <c r="IBG66" s="90"/>
      <c r="IBO66" s="90"/>
      <c r="IBW66" s="90"/>
      <c r="ICE66" s="90"/>
      <c r="ICM66" s="90"/>
      <c r="ICU66" s="90"/>
      <c r="IDC66" s="90"/>
      <c r="IDK66" s="90"/>
      <c r="IDS66" s="90"/>
      <c r="IEA66" s="90"/>
      <c r="IEI66" s="90"/>
      <c r="IEQ66" s="90"/>
      <c r="IEY66" s="90"/>
      <c r="IFG66" s="90"/>
      <c r="IFO66" s="90"/>
      <c r="IFW66" s="90"/>
      <c r="IGE66" s="90"/>
      <c r="IGM66" s="90"/>
      <c r="IGU66" s="90"/>
      <c r="IHC66" s="90"/>
      <c r="IHK66" s="90"/>
      <c r="IHS66" s="90"/>
      <c r="IIA66" s="90"/>
      <c r="III66" s="90"/>
      <c r="IIQ66" s="90"/>
      <c r="IIY66" s="90"/>
      <c r="IJG66" s="90"/>
      <c r="IJO66" s="90"/>
      <c r="IJW66" s="90"/>
      <c r="IKE66" s="90"/>
      <c r="IKM66" s="90"/>
      <c r="IKU66" s="90"/>
      <c r="ILC66" s="90"/>
      <c r="ILK66" s="90"/>
      <c r="ILS66" s="90"/>
      <c r="IMA66" s="90"/>
      <c r="IMI66" s="90"/>
      <c r="IMQ66" s="90"/>
      <c r="IMY66" s="90"/>
      <c r="ING66" s="90"/>
      <c r="INO66" s="90"/>
      <c r="INW66" s="90"/>
      <c r="IOE66" s="90"/>
      <c r="IOM66" s="90"/>
      <c r="IOU66" s="90"/>
      <c r="IPC66" s="90"/>
      <c r="IPK66" s="90"/>
      <c r="IPS66" s="90"/>
      <c r="IQA66" s="90"/>
      <c r="IQI66" s="90"/>
      <c r="IQQ66" s="90"/>
      <c r="IQY66" s="90"/>
      <c r="IRG66" s="90"/>
      <c r="IRO66" s="90"/>
      <c r="IRW66" s="90"/>
      <c r="ISE66" s="90"/>
      <c r="ISM66" s="90"/>
      <c r="ISU66" s="90"/>
      <c r="ITC66" s="90"/>
      <c r="ITK66" s="90"/>
      <c r="ITS66" s="90"/>
      <c r="IUA66" s="90"/>
      <c r="IUI66" s="90"/>
      <c r="IUQ66" s="90"/>
      <c r="IUY66" s="90"/>
      <c r="IVG66" s="90"/>
      <c r="IVO66" s="90"/>
      <c r="IVW66" s="90"/>
      <c r="IWE66" s="90"/>
      <c r="IWM66" s="90"/>
      <c r="IWU66" s="90"/>
      <c r="IXC66" s="90"/>
      <c r="IXK66" s="90"/>
      <c r="IXS66" s="90"/>
      <c r="IYA66" s="90"/>
      <c r="IYI66" s="90"/>
      <c r="IYQ66" s="90"/>
      <c r="IYY66" s="90"/>
      <c r="IZG66" s="90"/>
      <c r="IZO66" s="90"/>
      <c r="IZW66" s="90"/>
      <c r="JAE66" s="90"/>
      <c r="JAM66" s="90"/>
      <c r="JAU66" s="90"/>
      <c r="JBC66" s="90"/>
      <c r="JBK66" s="90"/>
      <c r="JBS66" s="90"/>
      <c r="JCA66" s="90"/>
      <c r="JCI66" s="90"/>
      <c r="JCQ66" s="90"/>
      <c r="JCY66" s="90"/>
      <c r="JDG66" s="90"/>
      <c r="JDO66" s="90"/>
      <c r="JDW66" s="90"/>
      <c r="JEE66" s="90"/>
      <c r="JEM66" s="90"/>
      <c r="JEU66" s="90"/>
      <c r="JFC66" s="90"/>
      <c r="JFK66" s="90"/>
      <c r="JFS66" s="90"/>
      <c r="JGA66" s="90"/>
      <c r="JGI66" s="90"/>
      <c r="JGQ66" s="90"/>
      <c r="JGY66" s="90"/>
      <c r="JHG66" s="90"/>
      <c r="JHO66" s="90"/>
      <c r="JHW66" s="90"/>
      <c r="JIE66" s="90"/>
      <c r="JIM66" s="90"/>
      <c r="JIU66" s="90"/>
      <c r="JJC66" s="90"/>
      <c r="JJK66" s="90"/>
      <c r="JJS66" s="90"/>
      <c r="JKA66" s="90"/>
      <c r="JKI66" s="90"/>
      <c r="JKQ66" s="90"/>
      <c r="JKY66" s="90"/>
      <c r="JLG66" s="90"/>
      <c r="JLO66" s="90"/>
      <c r="JLW66" s="90"/>
      <c r="JME66" s="90"/>
      <c r="JMM66" s="90"/>
      <c r="JMU66" s="90"/>
      <c r="JNC66" s="90"/>
      <c r="JNK66" s="90"/>
      <c r="JNS66" s="90"/>
      <c r="JOA66" s="90"/>
      <c r="JOI66" s="90"/>
      <c r="JOQ66" s="90"/>
      <c r="JOY66" s="90"/>
      <c r="JPG66" s="90"/>
      <c r="JPO66" s="90"/>
      <c r="JPW66" s="90"/>
      <c r="JQE66" s="90"/>
      <c r="JQM66" s="90"/>
      <c r="JQU66" s="90"/>
      <c r="JRC66" s="90"/>
      <c r="JRK66" s="90"/>
      <c r="JRS66" s="90"/>
      <c r="JSA66" s="90"/>
      <c r="JSI66" s="90"/>
      <c r="JSQ66" s="90"/>
      <c r="JSY66" s="90"/>
      <c r="JTG66" s="90"/>
      <c r="JTO66" s="90"/>
      <c r="JTW66" s="90"/>
      <c r="JUE66" s="90"/>
      <c r="JUM66" s="90"/>
      <c r="JUU66" s="90"/>
      <c r="JVC66" s="90"/>
      <c r="JVK66" s="90"/>
      <c r="JVS66" s="90"/>
      <c r="JWA66" s="90"/>
      <c r="JWI66" s="90"/>
      <c r="JWQ66" s="90"/>
      <c r="JWY66" s="90"/>
      <c r="JXG66" s="90"/>
      <c r="JXO66" s="90"/>
      <c r="JXW66" s="90"/>
      <c r="JYE66" s="90"/>
      <c r="JYM66" s="90"/>
      <c r="JYU66" s="90"/>
      <c r="JZC66" s="90"/>
      <c r="JZK66" s="90"/>
      <c r="JZS66" s="90"/>
      <c r="KAA66" s="90"/>
      <c r="KAI66" s="90"/>
      <c r="KAQ66" s="90"/>
      <c r="KAY66" s="90"/>
      <c r="KBG66" s="90"/>
      <c r="KBO66" s="90"/>
      <c r="KBW66" s="90"/>
      <c r="KCE66" s="90"/>
      <c r="KCM66" s="90"/>
      <c r="KCU66" s="90"/>
      <c r="KDC66" s="90"/>
      <c r="KDK66" s="90"/>
      <c r="KDS66" s="90"/>
      <c r="KEA66" s="90"/>
      <c r="KEI66" s="90"/>
      <c r="KEQ66" s="90"/>
      <c r="KEY66" s="90"/>
      <c r="KFG66" s="90"/>
      <c r="KFO66" s="90"/>
      <c r="KFW66" s="90"/>
      <c r="KGE66" s="90"/>
      <c r="KGM66" s="90"/>
      <c r="KGU66" s="90"/>
      <c r="KHC66" s="90"/>
      <c r="KHK66" s="90"/>
      <c r="KHS66" s="90"/>
      <c r="KIA66" s="90"/>
      <c r="KII66" s="90"/>
      <c r="KIQ66" s="90"/>
      <c r="KIY66" s="90"/>
      <c r="KJG66" s="90"/>
      <c r="KJO66" s="90"/>
      <c r="KJW66" s="90"/>
      <c r="KKE66" s="90"/>
      <c r="KKM66" s="90"/>
      <c r="KKU66" s="90"/>
      <c r="KLC66" s="90"/>
      <c r="KLK66" s="90"/>
      <c r="KLS66" s="90"/>
      <c r="KMA66" s="90"/>
      <c r="KMI66" s="90"/>
      <c r="KMQ66" s="90"/>
      <c r="KMY66" s="90"/>
      <c r="KNG66" s="90"/>
      <c r="KNO66" s="90"/>
      <c r="KNW66" s="90"/>
      <c r="KOE66" s="90"/>
      <c r="KOM66" s="90"/>
      <c r="KOU66" s="90"/>
      <c r="KPC66" s="90"/>
      <c r="KPK66" s="90"/>
      <c r="KPS66" s="90"/>
      <c r="KQA66" s="90"/>
      <c r="KQI66" s="90"/>
      <c r="KQQ66" s="90"/>
      <c r="KQY66" s="90"/>
      <c r="KRG66" s="90"/>
      <c r="KRO66" s="90"/>
      <c r="KRW66" s="90"/>
      <c r="KSE66" s="90"/>
      <c r="KSM66" s="90"/>
      <c r="KSU66" s="90"/>
      <c r="KTC66" s="90"/>
      <c r="KTK66" s="90"/>
      <c r="KTS66" s="90"/>
      <c r="KUA66" s="90"/>
      <c r="KUI66" s="90"/>
      <c r="KUQ66" s="90"/>
      <c r="KUY66" s="90"/>
      <c r="KVG66" s="90"/>
      <c r="KVO66" s="90"/>
      <c r="KVW66" s="90"/>
      <c r="KWE66" s="90"/>
      <c r="KWM66" s="90"/>
      <c r="KWU66" s="90"/>
      <c r="KXC66" s="90"/>
      <c r="KXK66" s="90"/>
      <c r="KXS66" s="90"/>
      <c r="KYA66" s="90"/>
      <c r="KYI66" s="90"/>
      <c r="KYQ66" s="90"/>
      <c r="KYY66" s="90"/>
      <c r="KZG66" s="90"/>
      <c r="KZO66" s="90"/>
      <c r="KZW66" s="90"/>
      <c r="LAE66" s="90"/>
      <c r="LAM66" s="90"/>
      <c r="LAU66" s="90"/>
      <c r="LBC66" s="90"/>
      <c r="LBK66" s="90"/>
      <c r="LBS66" s="90"/>
      <c r="LCA66" s="90"/>
      <c r="LCI66" s="90"/>
      <c r="LCQ66" s="90"/>
      <c r="LCY66" s="90"/>
      <c r="LDG66" s="90"/>
      <c r="LDO66" s="90"/>
      <c r="LDW66" s="90"/>
      <c r="LEE66" s="90"/>
      <c r="LEM66" s="90"/>
      <c r="LEU66" s="90"/>
      <c r="LFC66" s="90"/>
      <c r="LFK66" s="90"/>
      <c r="LFS66" s="90"/>
      <c r="LGA66" s="90"/>
      <c r="LGI66" s="90"/>
      <c r="LGQ66" s="90"/>
      <c r="LGY66" s="90"/>
      <c r="LHG66" s="90"/>
      <c r="LHO66" s="90"/>
      <c r="LHW66" s="90"/>
      <c r="LIE66" s="90"/>
      <c r="LIM66" s="90"/>
      <c r="LIU66" s="90"/>
      <c r="LJC66" s="90"/>
      <c r="LJK66" s="90"/>
      <c r="LJS66" s="90"/>
      <c r="LKA66" s="90"/>
      <c r="LKI66" s="90"/>
      <c r="LKQ66" s="90"/>
      <c r="LKY66" s="90"/>
      <c r="LLG66" s="90"/>
      <c r="LLO66" s="90"/>
      <c r="LLW66" s="90"/>
      <c r="LME66" s="90"/>
      <c r="LMM66" s="90"/>
      <c r="LMU66" s="90"/>
      <c r="LNC66" s="90"/>
      <c r="LNK66" s="90"/>
      <c r="LNS66" s="90"/>
      <c r="LOA66" s="90"/>
      <c r="LOI66" s="90"/>
      <c r="LOQ66" s="90"/>
      <c r="LOY66" s="90"/>
      <c r="LPG66" s="90"/>
      <c r="LPO66" s="90"/>
      <c r="LPW66" s="90"/>
      <c r="LQE66" s="90"/>
      <c r="LQM66" s="90"/>
      <c r="LQU66" s="90"/>
      <c r="LRC66" s="90"/>
      <c r="LRK66" s="90"/>
      <c r="LRS66" s="90"/>
      <c r="LSA66" s="90"/>
      <c r="LSI66" s="90"/>
      <c r="LSQ66" s="90"/>
      <c r="LSY66" s="90"/>
      <c r="LTG66" s="90"/>
      <c r="LTO66" s="90"/>
      <c r="LTW66" s="90"/>
      <c r="LUE66" s="90"/>
      <c r="LUM66" s="90"/>
      <c r="LUU66" s="90"/>
      <c r="LVC66" s="90"/>
      <c r="LVK66" s="90"/>
      <c r="LVS66" s="90"/>
      <c r="LWA66" s="90"/>
      <c r="LWI66" s="90"/>
      <c r="LWQ66" s="90"/>
      <c r="LWY66" s="90"/>
      <c r="LXG66" s="90"/>
      <c r="LXO66" s="90"/>
      <c r="LXW66" s="90"/>
      <c r="LYE66" s="90"/>
      <c r="LYM66" s="90"/>
      <c r="LYU66" s="90"/>
      <c r="LZC66" s="90"/>
      <c r="LZK66" s="90"/>
      <c r="LZS66" s="90"/>
      <c r="MAA66" s="90"/>
      <c r="MAI66" s="90"/>
      <c r="MAQ66" s="90"/>
      <c r="MAY66" s="90"/>
      <c r="MBG66" s="90"/>
      <c r="MBO66" s="90"/>
      <c r="MBW66" s="90"/>
      <c r="MCE66" s="90"/>
      <c r="MCM66" s="90"/>
      <c r="MCU66" s="90"/>
      <c r="MDC66" s="90"/>
      <c r="MDK66" s="90"/>
      <c r="MDS66" s="90"/>
      <c r="MEA66" s="90"/>
      <c r="MEI66" s="90"/>
      <c r="MEQ66" s="90"/>
      <c r="MEY66" s="90"/>
      <c r="MFG66" s="90"/>
      <c r="MFO66" s="90"/>
      <c r="MFW66" s="90"/>
      <c r="MGE66" s="90"/>
      <c r="MGM66" s="90"/>
      <c r="MGU66" s="90"/>
      <c r="MHC66" s="90"/>
      <c r="MHK66" s="90"/>
      <c r="MHS66" s="90"/>
      <c r="MIA66" s="90"/>
      <c r="MII66" s="90"/>
      <c r="MIQ66" s="90"/>
      <c r="MIY66" s="90"/>
      <c r="MJG66" s="90"/>
      <c r="MJO66" s="90"/>
      <c r="MJW66" s="90"/>
      <c r="MKE66" s="90"/>
      <c r="MKM66" s="90"/>
      <c r="MKU66" s="90"/>
      <c r="MLC66" s="90"/>
      <c r="MLK66" s="90"/>
      <c r="MLS66" s="90"/>
      <c r="MMA66" s="90"/>
      <c r="MMI66" s="90"/>
      <c r="MMQ66" s="90"/>
      <c r="MMY66" s="90"/>
      <c r="MNG66" s="90"/>
      <c r="MNO66" s="90"/>
      <c r="MNW66" s="90"/>
      <c r="MOE66" s="90"/>
      <c r="MOM66" s="90"/>
      <c r="MOU66" s="90"/>
      <c r="MPC66" s="90"/>
      <c r="MPK66" s="90"/>
      <c r="MPS66" s="90"/>
      <c r="MQA66" s="90"/>
      <c r="MQI66" s="90"/>
      <c r="MQQ66" s="90"/>
      <c r="MQY66" s="90"/>
      <c r="MRG66" s="90"/>
      <c r="MRO66" s="90"/>
      <c r="MRW66" s="90"/>
      <c r="MSE66" s="90"/>
      <c r="MSM66" s="90"/>
      <c r="MSU66" s="90"/>
      <c r="MTC66" s="90"/>
      <c r="MTK66" s="90"/>
      <c r="MTS66" s="90"/>
      <c r="MUA66" s="90"/>
      <c r="MUI66" s="90"/>
      <c r="MUQ66" s="90"/>
      <c r="MUY66" s="90"/>
      <c r="MVG66" s="90"/>
      <c r="MVO66" s="90"/>
      <c r="MVW66" s="90"/>
      <c r="MWE66" s="90"/>
      <c r="MWM66" s="90"/>
      <c r="MWU66" s="90"/>
      <c r="MXC66" s="90"/>
      <c r="MXK66" s="90"/>
      <c r="MXS66" s="90"/>
      <c r="MYA66" s="90"/>
      <c r="MYI66" s="90"/>
      <c r="MYQ66" s="90"/>
      <c r="MYY66" s="90"/>
      <c r="MZG66" s="90"/>
      <c r="MZO66" s="90"/>
      <c r="MZW66" s="90"/>
      <c r="NAE66" s="90"/>
      <c r="NAM66" s="90"/>
      <c r="NAU66" s="90"/>
      <c r="NBC66" s="90"/>
      <c r="NBK66" s="90"/>
      <c r="NBS66" s="90"/>
      <c r="NCA66" s="90"/>
      <c r="NCI66" s="90"/>
      <c r="NCQ66" s="90"/>
      <c r="NCY66" s="90"/>
      <c r="NDG66" s="90"/>
      <c r="NDO66" s="90"/>
      <c r="NDW66" s="90"/>
      <c r="NEE66" s="90"/>
      <c r="NEM66" s="90"/>
      <c r="NEU66" s="90"/>
      <c r="NFC66" s="90"/>
      <c r="NFK66" s="90"/>
      <c r="NFS66" s="90"/>
      <c r="NGA66" s="90"/>
      <c r="NGI66" s="90"/>
      <c r="NGQ66" s="90"/>
      <c r="NGY66" s="90"/>
      <c r="NHG66" s="90"/>
      <c r="NHO66" s="90"/>
      <c r="NHW66" s="90"/>
      <c r="NIE66" s="90"/>
      <c r="NIM66" s="90"/>
      <c r="NIU66" s="90"/>
      <c r="NJC66" s="90"/>
      <c r="NJK66" s="90"/>
      <c r="NJS66" s="90"/>
      <c r="NKA66" s="90"/>
      <c r="NKI66" s="90"/>
      <c r="NKQ66" s="90"/>
      <c r="NKY66" s="90"/>
      <c r="NLG66" s="90"/>
      <c r="NLO66" s="90"/>
      <c r="NLW66" s="90"/>
      <c r="NME66" s="90"/>
      <c r="NMM66" s="90"/>
      <c r="NMU66" s="90"/>
      <c r="NNC66" s="90"/>
      <c r="NNK66" s="90"/>
      <c r="NNS66" s="90"/>
      <c r="NOA66" s="90"/>
      <c r="NOI66" s="90"/>
      <c r="NOQ66" s="90"/>
      <c r="NOY66" s="90"/>
      <c r="NPG66" s="90"/>
      <c r="NPO66" s="90"/>
      <c r="NPW66" s="90"/>
      <c r="NQE66" s="90"/>
      <c r="NQM66" s="90"/>
      <c r="NQU66" s="90"/>
      <c r="NRC66" s="90"/>
      <c r="NRK66" s="90"/>
      <c r="NRS66" s="90"/>
      <c r="NSA66" s="90"/>
      <c r="NSI66" s="90"/>
      <c r="NSQ66" s="90"/>
      <c r="NSY66" s="90"/>
      <c r="NTG66" s="90"/>
      <c r="NTO66" s="90"/>
      <c r="NTW66" s="90"/>
      <c r="NUE66" s="90"/>
      <c r="NUM66" s="90"/>
      <c r="NUU66" s="90"/>
      <c r="NVC66" s="90"/>
      <c r="NVK66" s="90"/>
      <c r="NVS66" s="90"/>
      <c r="NWA66" s="90"/>
      <c r="NWI66" s="90"/>
      <c r="NWQ66" s="90"/>
      <c r="NWY66" s="90"/>
      <c r="NXG66" s="90"/>
      <c r="NXO66" s="90"/>
      <c r="NXW66" s="90"/>
      <c r="NYE66" s="90"/>
      <c r="NYM66" s="90"/>
      <c r="NYU66" s="90"/>
      <c r="NZC66" s="90"/>
      <c r="NZK66" s="90"/>
      <c r="NZS66" s="90"/>
      <c r="OAA66" s="90"/>
      <c r="OAI66" s="90"/>
      <c r="OAQ66" s="90"/>
      <c r="OAY66" s="90"/>
      <c r="OBG66" s="90"/>
      <c r="OBO66" s="90"/>
      <c r="OBW66" s="90"/>
      <c r="OCE66" s="90"/>
      <c r="OCM66" s="90"/>
      <c r="OCU66" s="90"/>
      <c r="ODC66" s="90"/>
      <c r="ODK66" s="90"/>
      <c r="ODS66" s="90"/>
      <c r="OEA66" s="90"/>
      <c r="OEI66" s="90"/>
      <c r="OEQ66" s="90"/>
      <c r="OEY66" s="90"/>
      <c r="OFG66" s="90"/>
      <c r="OFO66" s="90"/>
      <c r="OFW66" s="90"/>
      <c r="OGE66" s="90"/>
      <c r="OGM66" s="90"/>
      <c r="OGU66" s="90"/>
      <c r="OHC66" s="90"/>
      <c r="OHK66" s="90"/>
      <c r="OHS66" s="90"/>
      <c r="OIA66" s="90"/>
      <c r="OII66" s="90"/>
      <c r="OIQ66" s="90"/>
      <c r="OIY66" s="90"/>
      <c r="OJG66" s="90"/>
      <c r="OJO66" s="90"/>
      <c r="OJW66" s="90"/>
      <c r="OKE66" s="90"/>
      <c r="OKM66" s="90"/>
      <c r="OKU66" s="90"/>
      <c r="OLC66" s="90"/>
      <c r="OLK66" s="90"/>
      <c r="OLS66" s="90"/>
      <c r="OMA66" s="90"/>
      <c r="OMI66" s="90"/>
      <c r="OMQ66" s="90"/>
      <c r="OMY66" s="90"/>
      <c r="ONG66" s="90"/>
      <c r="ONO66" s="90"/>
      <c r="ONW66" s="90"/>
      <c r="OOE66" s="90"/>
      <c r="OOM66" s="90"/>
      <c r="OOU66" s="90"/>
      <c r="OPC66" s="90"/>
      <c r="OPK66" s="90"/>
      <c r="OPS66" s="90"/>
      <c r="OQA66" s="90"/>
      <c r="OQI66" s="90"/>
      <c r="OQQ66" s="90"/>
      <c r="OQY66" s="90"/>
      <c r="ORG66" s="90"/>
      <c r="ORO66" s="90"/>
      <c r="ORW66" s="90"/>
      <c r="OSE66" s="90"/>
      <c r="OSM66" s="90"/>
      <c r="OSU66" s="90"/>
      <c r="OTC66" s="90"/>
      <c r="OTK66" s="90"/>
      <c r="OTS66" s="90"/>
      <c r="OUA66" s="90"/>
      <c r="OUI66" s="90"/>
      <c r="OUQ66" s="90"/>
      <c r="OUY66" s="90"/>
      <c r="OVG66" s="90"/>
      <c r="OVO66" s="90"/>
      <c r="OVW66" s="90"/>
      <c r="OWE66" s="90"/>
      <c r="OWM66" s="90"/>
      <c r="OWU66" s="90"/>
      <c r="OXC66" s="90"/>
      <c r="OXK66" s="90"/>
      <c r="OXS66" s="90"/>
      <c r="OYA66" s="90"/>
      <c r="OYI66" s="90"/>
      <c r="OYQ66" s="90"/>
      <c r="OYY66" s="90"/>
      <c r="OZG66" s="90"/>
      <c r="OZO66" s="90"/>
      <c r="OZW66" s="90"/>
      <c r="PAE66" s="90"/>
      <c r="PAM66" s="90"/>
      <c r="PAU66" s="90"/>
      <c r="PBC66" s="90"/>
      <c r="PBK66" s="90"/>
      <c r="PBS66" s="90"/>
      <c r="PCA66" s="90"/>
      <c r="PCI66" s="90"/>
      <c r="PCQ66" s="90"/>
      <c r="PCY66" s="90"/>
      <c r="PDG66" s="90"/>
      <c r="PDO66" s="90"/>
      <c r="PDW66" s="90"/>
      <c r="PEE66" s="90"/>
      <c r="PEM66" s="90"/>
      <c r="PEU66" s="90"/>
      <c r="PFC66" s="90"/>
      <c r="PFK66" s="90"/>
      <c r="PFS66" s="90"/>
      <c r="PGA66" s="90"/>
      <c r="PGI66" s="90"/>
      <c r="PGQ66" s="90"/>
      <c r="PGY66" s="90"/>
      <c r="PHG66" s="90"/>
      <c r="PHO66" s="90"/>
      <c r="PHW66" s="90"/>
      <c r="PIE66" s="90"/>
      <c r="PIM66" s="90"/>
      <c r="PIU66" s="90"/>
      <c r="PJC66" s="90"/>
      <c r="PJK66" s="90"/>
      <c r="PJS66" s="90"/>
      <c r="PKA66" s="90"/>
      <c r="PKI66" s="90"/>
      <c r="PKQ66" s="90"/>
      <c r="PKY66" s="90"/>
      <c r="PLG66" s="90"/>
      <c r="PLO66" s="90"/>
      <c r="PLW66" s="90"/>
      <c r="PME66" s="90"/>
      <c r="PMM66" s="90"/>
      <c r="PMU66" s="90"/>
      <c r="PNC66" s="90"/>
      <c r="PNK66" s="90"/>
      <c r="PNS66" s="90"/>
      <c r="POA66" s="90"/>
      <c r="POI66" s="90"/>
      <c r="POQ66" s="90"/>
      <c r="POY66" s="90"/>
      <c r="PPG66" s="90"/>
      <c r="PPO66" s="90"/>
      <c r="PPW66" s="90"/>
      <c r="PQE66" s="90"/>
      <c r="PQM66" s="90"/>
      <c r="PQU66" s="90"/>
      <c r="PRC66" s="90"/>
      <c r="PRK66" s="90"/>
      <c r="PRS66" s="90"/>
      <c r="PSA66" s="90"/>
      <c r="PSI66" s="90"/>
      <c r="PSQ66" s="90"/>
      <c r="PSY66" s="90"/>
      <c r="PTG66" s="90"/>
      <c r="PTO66" s="90"/>
      <c r="PTW66" s="90"/>
      <c r="PUE66" s="90"/>
      <c r="PUM66" s="90"/>
      <c r="PUU66" s="90"/>
      <c r="PVC66" s="90"/>
      <c r="PVK66" s="90"/>
      <c r="PVS66" s="90"/>
      <c r="PWA66" s="90"/>
      <c r="PWI66" s="90"/>
      <c r="PWQ66" s="90"/>
      <c r="PWY66" s="90"/>
      <c r="PXG66" s="90"/>
      <c r="PXO66" s="90"/>
      <c r="PXW66" s="90"/>
      <c r="PYE66" s="90"/>
      <c r="PYM66" s="90"/>
      <c r="PYU66" s="90"/>
      <c r="PZC66" s="90"/>
      <c r="PZK66" s="90"/>
      <c r="PZS66" s="90"/>
      <c r="QAA66" s="90"/>
      <c r="QAI66" s="90"/>
      <c r="QAQ66" s="90"/>
      <c r="QAY66" s="90"/>
      <c r="QBG66" s="90"/>
      <c r="QBO66" s="90"/>
      <c r="QBW66" s="90"/>
      <c r="QCE66" s="90"/>
      <c r="QCM66" s="90"/>
      <c r="QCU66" s="90"/>
      <c r="QDC66" s="90"/>
      <c r="QDK66" s="90"/>
      <c r="QDS66" s="90"/>
      <c r="QEA66" s="90"/>
      <c r="QEI66" s="90"/>
      <c r="QEQ66" s="90"/>
      <c r="QEY66" s="90"/>
      <c r="QFG66" s="90"/>
      <c r="QFO66" s="90"/>
      <c r="QFW66" s="90"/>
      <c r="QGE66" s="90"/>
      <c r="QGM66" s="90"/>
      <c r="QGU66" s="90"/>
      <c r="QHC66" s="90"/>
      <c r="QHK66" s="90"/>
      <c r="QHS66" s="90"/>
      <c r="QIA66" s="90"/>
      <c r="QII66" s="90"/>
      <c r="QIQ66" s="90"/>
      <c r="QIY66" s="90"/>
      <c r="QJG66" s="90"/>
      <c r="QJO66" s="90"/>
      <c r="QJW66" s="90"/>
      <c r="QKE66" s="90"/>
      <c r="QKM66" s="90"/>
      <c r="QKU66" s="90"/>
      <c r="QLC66" s="90"/>
      <c r="QLK66" s="90"/>
      <c r="QLS66" s="90"/>
      <c r="QMA66" s="90"/>
      <c r="QMI66" s="90"/>
      <c r="QMQ66" s="90"/>
      <c r="QMY66" s="90"/>
      <c r="QNG66" s="90"/>
      <c r="QNO66" s="90"/>
      <c r="QNW66" s="90"/>
      <c r="QOE66" s="90"/>
      <c r="QOM66" s="90"/>
      <c r="QOU66" s="90"/>
      <c r="QPC66" s="90"/>
      <c r="QPK66" s="90"/>
      <c r="QPS66" s="90"/>
      <c r="QQA66" s="90"/>
      <c r="QQI66" s="90"/>
      <c r="QQQ66" s="90"/>
      <c r="QQY66" s="90"/>
      <c r="QRG66" s="90"/>
      <c r="QRO66" s="90"/>
      <c r="QRW66" s="90"/>
      <c r="QSE66" s="90"/>
      <c r="QSM66" s="90"/>
      <c r="QSU66" s="90"/>
      <c r="QTC66" s="90"/>
      <c r="QTK66" s="90"/>
      <c r="QTS66" s="90"/>
      <c r="QUA66" s="90"/>
      <c r="QUI66" s="90"/>
      <c r="QUQ66" s="90"/>
      <c r="QUY66" s="90"/>
      <c r="QVG66" s="90"/>
      <c r="QVO66" s="90"/>
      <c r="QVW66" s="90"/>
      <c r="QWE66" s="90"/>
      <c r="QWM66" s="90"/>
      <c r="QWU66" s="90"/>
      <c r="QXC66" s="90"/>
      <c r="QXK66" s="90"/>
      <c r="QXS66" s="90"/>
      <c r="QYA66" s="90"/>
      <c r="QYI66" s="90"/>
      <c r="QYQ66" s="90"/>
      <c r="QYY66" s="90"/>
      <c r="QZG66" s="90"/>
      <c r="QZO66" s="90"/>
      <c r="QZW66" s="90"/>
      <c r="RAE66" s="90"/>
      <c r="RAM66" s="90"/>
      <c r="RAU66" s="90"/>
      <c r="RBC66" s="90"/>
      <c r="RBK66" s="90"/>
      <c r="RBS66" s="90"/>
      <c r="RCA66" s="90"/>
      <c r="RCI66" s="90"/>
      <c r="RCQ66" s="90"/>
      <c r="RCY66" s="90"/>
      <c r="RDG66" s="90"/>
      <c r="RDO66" s="90"/>
      <c r="RDW66" s="90"/>
      <c r="REE66" s="90"/>
      <c r="REM66" s="90"/>
      <c r="REU66" s="90"/>
      <c r="RFC66" s="90"/>
      <c r="RFK66" s="90"/>
      <c r="RFS66" s="90"/>
      <c r="RGA66" s="90"/>
      <c r="RGI66" s="90"/>
      <c r="RGQ66" s="90"/>
      <c r="RGY66" s="90"/>
      <c r="RHG66" s="90"/>
      <c r="RHO66" s="90"/>
      <c r="RHW66" s="90"/>
      <c r="RIE66" s="90"/>
      <c r="RIM66" s="90"/>
      <c r="RIU66" s="90"/>
      <c r="RJC66" s="90"/>
      <c r="RJK66" s="90"/>
      <c r="RJS66" s="90"/>
      <c r="RKA66" s="90"/>
      <c r="RKI66" s="90"/>
      <c r="RKQ66" s="90"/>
      <c r="RKY66" s="90"/>
      <c r="RLG66" s="90"/>
      <c r="RLO66" s="90"/>
      <c r="RLW66" s="90"/>
      <c r="RME66" s="90"/>
      <c r="RMM66" s="90"/>
      <c r="RMU66" s="90"/>
      <c r="RNC66" s="90"/>
      <c r="RNK66" s="90"/>
      <c r="RNS66" s="90"/>
      <c r="ROA66" s="90"/>
      <c r="ROI66" s="90"/>
      <c r="ROQ66" s="90"/>
      <c r="ROY66" s="90"/>
      <c r="RPG66" s="90"/>
      <c r="RPO66" s="90"/>
      <c r="RPW66" s="90"/>
      <c r="RQE66" s="90"/>
      <c r="RQM66" s="90"/>
      <c r="RQU66" s="90"/>
      <c r="RRC66" s="90"/>
      <c r="RRK66" s="90"/>
      <c r="RRS66" s="90"/>
      <c r="RSA66" s="90"/>
      <c r="RSI66" s="90"/>
      <c r="RSQ66" s="90"/>
      <c r="RSY66" s="90"/>
      <c r="RTG66" s="90"/>
      <c r="RTO66" s="90"/>
      <c r="RTW66" s="90"/>
      <c r="RUE66" s="90"/>
      <c r="RUM66" s="90"/>
      <c r="RUU66" s="90"/>
      <c r="RVC66" s="90"/>
      <c r="RVK66" s="90"/>
      <c r="RVS66" s="90"/>
      <c r="RWA66" s="90"/>
      <c r="RWI66" s="90"/>
      <c r="RWQ66" s="90"/>
      <c r="RWY66" s="90"/>
      <c r="RXG66" s="90"/>
      <c r="RXO66" s="90"/>
      <c r="RXW66" s="90"/>
      <c r="RYE66" s="90"/>
      <c r="RYM66" s="90"/>
      <c r="RYU66" s="90"/>
      <c r="RZC66" s="90"/>
      <c r="RZK66" s="90"/>
      <c r="RZS66" s="90"/>
      <c r="SAA66" s="90"/>
      <c r="SAI66" s="90"/>
      <c r="SAQ66" s="90"/>
      <c r="SAY66" s="90"/>
      <c r="SBG66" s="90"/>
      <c r="SBO66" s="90"/>
      <c r="SBW66" s="90"/>
      <c r="SCE66" s="90"/>
      <c r="SCM66" s="90"/>
      <c r="SCU66" s="90"/>
      <c r="SDC66" s="90"/>
      <c r="SDK66" s="90"/>
      <c r="SDS66" s="90"/>
      <c r="SEA66" s="90"/>
      <c r="SEI66" s="90"/>
      <c r="SEQ66" s="90"/>
      <c r="SEY66" s="90"/>
      <c r="SFG66" s="90"/>
      <c r="SFO66" s="90"/>
      <c r="SFW66" s="90"/>
      <c r="SGE66" s="90"/>
      <c r="SGM66" s="90"/>
      <c r="SGU66" s="90"/>
      <c r="SHC66" s="90"/>
      <c r="SHK66" s="90"/>
      <c r="SHS66" s="90"/>
      <c r="SIA66" s="90"/>
      <c r="SII66" s="90"/>
      <c r="SIQ66" s="90"/>
      <c r="SIY66" s="90"/>
      <c r="SJG66" s="90"/>
      <c r="SJO66" s="90"/>
      <c r="SJW66" s="90"/>
      <c r="SKE66" s="90"/>
      <c r="SKM66" s="90"/>
      <c r="SKU66" s="90"/>
      <c r="SLC66" s="90"/>
      <c r="SLK66" s="90"/>
      <c r="SLS66" s="90"/>
      <c r="SMA66" s="90"/>
      <c r="SMI66" s="90"/>
      <c r="SMQ66" s="90"/>
      <c r="SMY66" s="90"/>
      <c r="SNG66" s="90"/>
      <c r="SNO66" s="90"/>
      <c r="SNW66" s="90"/>
      <c r="SOE66" s="90"/>
      <c r="SOM66" s="90"/>
      <c r="SOU66" s="90"/>
      <c r="SPC66" s="90"/>
      <c r="SPK66" s="90"/>
      <c r="SPS66" s="90"/>
      <c r="SQA66" s="90"/>
      <c r="SQI66" s="90"/>
      <c r="SQQ66" s="90"/>
      <c r="SQY66" s="90"/>
      <c r="SRG66" s="90"/>
      <c r="SRO66" s="90"/>
      <c r="SRW66" s="90"/>
      <c r="SSE66" s="90"/>
      <c r="SSM66" s="90"/>
      <c r="SSU66" s="90"/>
      <c r="STC66" s="90"/>
      <c r="STK66" s="90"/>
      <c r="STS66" s="90"/>
      <c r="SUA66" s="90"/>
      <c r="SUI66" s="90"/>
      <c r="SUQ66" s="90"/>
      <c r="SUY66" s="90"/>
      <c r="SVG66" s="90"/>
      <c r="SVO66" s="90"/>
      <c r="SVW66" s="90"/>
      <c r="SWE66" s="90"/>
      <c r="SWM66" s="90"/>
      <c r="SWU66" s="90"/>
      <c r="SXC66" s="90"/>
      <c r="SXK66" s="90"/>
      <c r="SXS66" s="90"/>
      <c r="SYA66" s="90"/>
      <c r="SYI66" s="90"/>
      <c r="SYQ66" s="90"/>
      <c r="SYY66" s="90"/>
      <c r="SZG66" s="90"/>
      <c r="SZO66" s="90"/>
      <c r="SZW66" s="90"/>
      <c r="TAE66" s="90"/>
      <c r="TAM66" s="90"/>
      <c r="TAU66" s="90"/>
      <c r="TBC66" s="90"/>
      <c r="TBK66" s="90"/>
      <c r="TBS66" s="90"/>
      <c r="TCA66" s="90"/>
      <c r="TCI66" s="90"/>
      <c r="TCQ66" s="90"/>
      <c r="TCY66" s="90"/>
      <c r="TDG66" s="90"/>
      <c r="TDO66" s="90"/>
      <c r="TDW66" s="90"/>
      <c r="TEE66" s="90"/>
      <c r="TEM66" s="90"/>
      <c r="TEU66" s="90"/>
      <c r="TFC66" s="90"/>
      <c r="TFK66" s="90"/>
      <c r="TFS66" s="90"/>
      <c r="TGA66" s="90"/>
      <c r="TGI66" s="90"/>
      <c r="TGQ66" s="90"/>
      <c r="TGY66" s="90"/>
      <c r="THG66" s="90"/>
      <c r="THO66" s="90"/>
      <c r="THW66" s="90"/>
      <c r="TIE66" s="90"/>
      <c r="TIM66" s="90"/>
      <c r="TIU66" s="90"/>
      <c r="TJC66" s="90"/>
      <c r="TJK66" s="90"/>
      <c r="TJS66" s="90"/>
      <c r="TKA66" s="90"/>
      <c r="TKI66" s="90"/>
      <c r="TKQ66" s="90"/>
      <c r="TKY66" s="90"/>
      <c r="TLG66" s="90"/>
      <c r="TLO66" s="90"/>
      <c r="TLW66" s="90"/>
      <c r="TME66" s="90"/>
      <c r="TMM66" s="90"/>
      <c r="TMU66" s="90"/>
      <c r="TNC66" s="90"/>
      <c r="TNK66" s="90"/>
      <c r="TNS66" s="90"/>
      <c r="TOA66" s="90"/>
      <c r="TOI66" s="90"/>
      <c r="TOQ66" s="90"/>
      <c r="TOY66" s="90"/>
      <c r="TPG66" s="90"/>
      <c r="TPO66" s="90"/>
      <c r="TPW66" s="90"/>
      <c r="TQE66" s="90"/>
      <c r="TQM66" s="90"/>
      <c r="TQU66" s="90"/>
      <c r="TRC66" s="90"/>
      <c r="TRK66" s="90"/>
      <c r="TRS66" s="90"/>
      <c r="TSA66" s="90"/>
      <c r="TSI66" s="90"/>
      <c r="TSQ66" s="90"/>
      <c r="TSY66" s="90"/>
      <c r="TTG66" s="90"/>
      <c r="TTO66" s="90"/>
      <c r="TTW66" s="90"/>
      <c r="TUE66" s="90"/>
      <c r="TUM66" s="90"/>
      <c r="TUU66" s="90"/>
      <c r="TVC66" s="90"/>
      <c r="TVK66" s="90"/>
      <c r="TVS66" s="90"/>
      <c r="TWA66" s="90"/>
      <c r="TWI66" s="90"/>
      <c r="TWQ66" s="90"/>
      <c r="TWY66" s="90"/>
      <c r="TXG66" s="90"/>
      <c r="TXO66" s="90"/>
      <c r="TXW66" s="90"/>
      <c r="TYE66" s="90"/>
      <c r="TYM66" s="90"/>
      <c r="TYU66" s="90"/>
      <c r="TZC66" s="90"/>
      <c r="TZK66" s="90"/>
      <c r="TZS66" s="90"/>
      <c r="UAA66" s="90"/>
      <c r="UAI66" s="90"/>
      <c r="UAQ66" s="90"/>
      <c r="UAY66" s="90"/>
      <c r="UBG66" s="90"/>
      <c r="UBO66" s="90"/>
      <c r="UBW66" s="90"/>
      <c r="UCE66" s="90"/>
      <c r="UCM66" s="90"/>
      <c r="UCU66" s="90"/>
      <c r="UDC66" s="90"/>
      <c r="UDK66" s="90"/>
      <c r="UDS66" s="90"/>
      <c r="UEA66" s="90"/>
      <c r="UEI66" s="90"/>
      <c r="UEQ66" s="90"/>
      <c r="UEY66" s="90"/>
      <c r="UFG66" s="90"/>
      <c r="UFO66" s="90"/>
      <c r="UFW66" s="90"/>
      <c r="UGE66" s="90"/>
      <c r="UGM66" s="90"/>
      <c r="UGU66" s="90"/>
      <c r="UHC66" s="90"/>
      <c r="UHK66" s="90"/>
      <c r="UHS66" s="90"/>
      <c r="UIA66" s="90"/>
      <c r="UII66" s="90"/>
      <c r="UIQ66" s="90"/>
      <c r="UIY66" s="90"/>
      <c r="UJG66" s="90"/>
      <c r="UJO66" s="90"/>
      <c r="UJW66" s="90"/>
      <c r="UKE66" s="90"/>
      <c r="UKM66" s="90"/>
      <c r="UKU66" s="90"/>
      <c r="ULC66" s="90"/>
      <c r="ULK66" s="90"/>
      <c r="ULS66" s="90"/>
      <c r="UMA66" s="90"/>
      <c r="UMI66" s="90"/>
      <c r="UMQ66" s="90"/>
      <c r="UMY66" s="90"/>
      <c r="UNG66" s="90"/>
      <c r="UNO66" s="90"/>
      <c r="UNW66" s="90"/>
      <c r="UOE66" s="90"/>
      <c r="UOM66" s="90"/>
      <c r="UOU66" s="90"/>
      <c r="UPC66" s="90"/>
      <c r="UPK66" s="90"/>
      <c r="UPS66" s="90"/>
      <c r="UQA66" s="90"/>
      <c r="UQI66" s="90"/>
      <c r="UQQ66" s="90"/>
      <c r="UQY66" s="90"/>
      <c r="URG66" s="90"/>
      <c r="URO66" s="90"/>
      <c r="URW66" s="90"/>
      <c r="USE66" s="90"/>
      <c r="USM66" s="90"/>
      <c r="USU66" s="90"/>
      <c r="UTC66" s="90"/>
      <c r="UTK66" s="90"/>
      <c r="UTS66" s="90"/>
      <c r="UUA66" s="90"/>
      <c r="UUI66" s="90"/>
      <c r="UUQ66" s="90"/>
      <c r="UUY66" s="90"/>
      <c r="UVG66" s="90"/>
      <c r="UVO66" s="90"/>
      <c r="UVW66" s="90"/>
      <c r="UWE66" s="90"/>
      <c r="UWM66" s="90"/>
      <c r="UWU66" s="90"/>
      <c r="UXC66" s="90"/>
      <c r="UXK66" s="90"/>
      <c r="UXS66" s="90"/>
      <c r="UYA66" s="90"/>
      <c r="UYI66" s="90"/>
      <c r="UYQ66" s="90"/>
      <c r="UYY66" s="90"/>
      <c r="UZG66" s="90"/>
      <c r="UZO66" s="90"/>
      <c r="UZW66" s="90"/>
      <c r="VAE66" s="90"/>
      <c r="VAM66" s="90"/>
      <c r="VAU66" s="90"/>
      <c r="VBC66" s="90"/>
      <c r="VBK66" s="90"/>
      <c r="VBS66" s="90"/>
      <c r="VCA66" s="90"/>
      <c r="VCI66" s="90"/>
      <c r="VCQ66" s="90"/>
      <c r="VCY66" s="90"/>
      <c r="VDG66" s="90"/>
      <c r="VDO66" s="90"/>
      <c r="VDW66" s="90"/>
      <c r="VEE66" s="90"/>
      <c r="VEM66" s="90"/>
      <c r="VEU66" s="90"/>
      <c r="VFC66" s="90"/>
      <c r="VFK66" s="90"/>
      <c r="VFS66" s="90"/>
      <c r="VGA66" s="90"/>
      <c r="VGI66" s="90"/>
      <c r="VGQ66" s="90"/>
      <c r="VGY66" s="90"/>
      <c r="VHG66" s="90"/>
      <c r="VHO66" s="90"/>
      <c r="VHW66" s="90"/>
      <c r="VIE66" s="90"/>
      <c r="VIM66" s="90"/>
      <c r="VIU66" s="90"/>
      <c r="VJC66" s="90"/>
      <c r="VJK66" s="90"/>
      <c r="VJS66" s="90"/>
      <c r="VKA66" s="90"/>
      <c r="VKI66" s="90"/>
      <c r="VKQ66" s="90"/>
      <c r="VKY66" s="90"/>
      <c r="VLG66" s="90"/>
      <c r="VLO66" s="90"/>
      <c r="VLW66" s="90"/>
      <c r="VME66" s="90"/>
      <c r="VMM66" s="90"/>
      <c r="VMU66" s="90"/>
      <c r="VNC66" s="90"/>
      <c r="VNK66" s="90"/>
      <c r="VNS66" s="90"/>
      <c r="VOA66" s="90"/>
      <c r="VOI66" s="90"/>
      <c r="VOQ66" s="90"/>
      <c r="VOY66" s="90"/>
      <c r="VPG66" s="90"/>
      <c r="VPO66" s="90"/>
      <c r="VPW66" s="90"/>
      <c r="VQE66" s="90"/>
      <c r="VQM66" s="90"/>
      <c r="VQU66" s="90"/>
      <c r="VRC66" s="90"/>
      <c r="VRK66" s="90"/>
      <c r="VRS66" s="90"/>
      <c r="VSA66" s="90"/>
      <c r="VSI66" s="90"/>
      <c r="VSQ66" s="90"/>
      <c r="VSY66" s="90"/>
      <c r="VTG66" s="90"/>
      <c r="VTO66" s="90"/>
      <c r="VTW66" s="90"/>
      <c r="VUE66" s="90"/>
      <c r="VUM66" s="90"/>
      <c r="VUU66" s="90"/>
      <c r="VVC66" s="90"/>
      <c r="VVK66" s="90"/>
      <c r="VVS66" s="90"/>
      <c r="VWA66" s="90"/>
      <c r="VWI66" s="90"/>
      <c r="VWQ66" s="90"/>
      <c r="VWY66" s="90"/>
      <c r="VXG66" s="90"/>
      <c r="VXO66" s="90"/>
      <c r="VXW66" s="90"/>
      <c r="VYE66" s="90"/>
      <c r="VYM66" s="90"/>
      <c r="VYU66" s="90"/>
      <c r="VZC66" s="90"/>
      <c r="VZK66" s="90"/>
      <c r="VZS66" s="90"/>
      <c r="WAA66" s="90"/>
      <c r="WAI66" s="90"/>
      <c r="WAQ66" s="90"/>
      <c r="WAY66" s="90"/>
      <c r="WBG66" s="90"/>
      <c r="WBO66" s="90"/>
      <c r="WBW66" s="90"/>
      <c r="WCE66" s="90"/>
      <c r="WCM66" s="90"/>
      <c r="WCU66" s="90"/>
      <c r="WDC66" s="90"/>
      <c r="WDK66" s="90"/>
      <c r="WDS66" s="90"/>
      <c r="WEA66" s="90"/>
      <c r="WEI66" s="90"/>
      <c r="WEQ66" s="90"/>
      <c r="WEY66" s="90"/>
      <c r="WFG66" s="90"/>
      <c r="WFO66" s="90"/>
      <c r="WFW66" s="90"/>
      <c r="WGE66" s="90"/>
      <c r="WGM66" s="90"/>
      <c r="WGU66" s="90"/>
      <c r="WHC66" s="90"/>
      <c r="WHK66" s="90"/>
      <c r="WHS66" s="90"/>
      <c r="WIA66" s="90"/>
      <c r="WII66" s="90"/>
      <c r="WIQ66" s="90"/>
      <c r="WIY66" s="90"/>
      <c r="WJG66" s="90"/>
      <c r="WJO66" s="90"/>
      <c r="WJW66" s="90"/>
      <c r="WKE66" s="90"/>
      <c r="WKM66" s="90"/>
      <c r="WKU66" s="90"/>
      <c r="WLC66" s="90"/>
      <c r="WLK66" s="90"/>
      <c r="WLS66" s="90"/>
      <c r="WMA66" s="90"/>
      <c r="WMI66" s="90"/>
      <c r="WMQ66" s="90"/>
      <c r="WMY66" s="90"/>
      <c r="WNG66" s="90"/>
      <c r="WNO66" s="90"/>
      <c r="WNW66" s="90"/>
      <c r="WOE66" s="90"/>
      <c r="WOM66" s="90"/>
      <c r="WOU66" s="90"/>
      <c r="WPC66" s="90"/>
      <c r="WPK66" s="90"/>
      <c r="WPS66" s="90"/>
      <c r="WQA66" s="90"/>
      <c r="WQI66" s="90"/>
      <c r="WQQ66" s="90"/>
      <c r="WQY66" s="90"/>
      <c r="WRG66" s="90"/>
      <c r="WRO66" s="90"/>
      <c r="WRW66" s="90"/>
      <c r="WSE66" s="90"/>
      <c r="WSM66" s="90"/>
      <c r="WSU66" s="90"/>
      <c r="WTC66" s="90"/>
      <c r="WTK66" s="90"/>
      <c r="WTS66" s="90"/>
      <c r="WUA66" s="90"/>
      <c r="WUI66" s="90"/>
      <c r="WUQ66" s="90"/>
      <c r="WUY66" s="90"/>
      <c r="WVG66" s="90"/>
      <c r="WVO66" s="90"/>
      <c r="WVW66" s="90"/>
      <c r="WWE66" s="90"/>
      <c r="WWM66" s="90"/>
      <c r="WWU66" s="90"/>
      <c r="WXC66" s="90"/>
      <c r="WXK66" s="90"/>
      <c r="WXS66" s="90"/>
      <c r="WYA66" s="90"/>
      <c r="WYI66" s="90"/>
      <c r="WYQ66" s="90"/>
      <c r="WYY66" s="90"/>
      <c r="WZG66" s="90"/>
      <c r="WZO66" s="90"/>
      <c r="WZW66" s="90"/>
      <c r="XAE66" s="90"/>
      <c r="XAM66" s="90"/>
      <c r="XAU66" s="90"/>
      <c r="XBC66" s="90"/>
      <c r="XBK66" s="90"/>
      <c r="XBS66" s="90"/>
      <c r="XCA66" s="90"/>
      <c r="XCI66" s="90"/>
      <c r="XCQ66" s="90"/>
      <c r="XCY66" s="90"/>
      <c r="XDG66" s="90"/>
      <c r="XDO66" s="90"/>
      <c r="XDW66" s="90"/>
      <c r="XEE66" s="90"/>
    </row>
    <row r="67" spans="1:1023 1031:2047 2055:3071 3079:4095 4103:5119 5127:6143 6151:7167 7175:8191 8199:9215 9223:10239 10247:11263 11271:12287 12295:13311 13319:14335 14343:15359 15367:16359" x14ac:dyDescent="0.25">
      <c r="A67" s="103"/>
      <c r="B67" s="68"/>
      <c r="C67" s="68"/>
      <c r="D67" s="68"/>
      <c r="E67" s="68"/>
      <c r="F67" s="125"/>
      <c r="G67" s="104"/>
      <c r="H67" s="70"/>
      <c r="I67" s="130"/>
      <c r="J67" s="68"/>
      <c r="K67" s="105"/>
      <c r="L67" s="151"/>
      <c r="M67" s="104"/>
      <c r="N67" s="105"/>
      <c r="O67" s="105"/>
      <c r="P67" s="68"/>
      <c r="Q67" s="71"/>
      <c r="R67" s="71"/>
      <c r="S67" s="71"/>
      <c r="T67" s="68"/>
      <c r="U67" s="68"/>
      <c r="V67" s="65" t="s">
        <v>223</v>
      </c>
      <c r="W67" s="65">
        <v>44187</v>
      </c>
      <c r="X67" s="74">
        <v>12952</v>
      </c>
      <c r="Y67" s="65" t="s">
        <v>250</v>
      </c>
      <c r="Z67" s="80">
        <v>44245</v>
      </c>
      <c r="AA67" s="65">
        <v>44609</v>
      </c>
      <c r="AB67" s="81" t="s">
        <v>101</v>
      </c>
      <c r="AC67" s="81" t="s">
        <v>101</v>
      </c>
      <c r="AD67" s="168">
        <v>0</v>
      </c>
      <c r="AE67" s="168">
        <v>0</v>
      </c>
      <c r="AF67" s="80" t="s">
        <v>101</v>
      </c>
      <c r="AG67" s="82" t="s">
        <v>101</v>
      </c>
      <c r="AH67" s="168">
        <v>0</v>
      </c>
      <c r="AI67" s="159">
        <f t="shared" si="0"/>
        <v>0</v>
      </c>
      <c r="AJ67" s="165">
        <v>282528</v>
      </c>
      <c r="AK67" s="165">
        <v>0</v>
      </c>
      <c r="AL67" s="16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68"/>
      <c r="KA67" s="90"/>
      <c r="KI67" s="90"/>
      <c r="KQ67" s="90"/>
      <c r="KY67" s="90"/>
      <c r="LG67" s="90"/>
      <c r="LO67" s="90"/>
      <c r="LW67" s="90"/>
      <c r="ME67" s="90"/>
      <c r="MM67" s="90"/>
      <c r="MU67" s="90"/>
      <c r="NC67" s="90"/>
      <c r="NK67" s="90"/>
      <c r="NS67" s="90"/>
      <c r="OA67" s="90"/>
      <c r="OI67" s="90"/>
      <c r="OQ67" s="90"/>
      <c r="OY67" s="90"/>
      <c r="PG67" s="90"/>
      <c r="PO67" s="90"/>
      <c r="PW67" s="90"/>
      <c r="QE67" s="90"/>
      <c r="QM67" s="90"/>
      <c r="QU67" s="90"/>
      <c r="RC67" s="90"/>
      <c r="RK67" s="90"/>
      <c r="RS67" s="90"/>
      <c r="SA67" s="90"/>
      <c r="SI67" s="90"/>
      <c r="SQ67" s="90"/>
      <c r="SY67" s="90"/>
      <c r="TG67" s="90"/>
      <c r="TO67" s="90"/>
      <c r="TW67" s="90"/>
      <c r="UE67" s="90"/>
      <c r="UM67" s="90"/>
      <c r="UU67" s="90"/>
      <c r="VC67" s="90"/>
      <c r="VK67" s="90"/>
      <c r="VS67" s="90"/>
      <c r="WA67" s="90"/>
      <c r="WI67" s="90"/>
      <c r="WQ67" s="90"/>
      <c r="WY67" s="90"/>
      <c r="XG67" s="90"/>
      <c r="XO67" s="90"/>
      <c r="XW67" s="90"/>
      <c r="YE67" s="90"/>
      <c r="YM67" s="90"/>
      <c r="YU67" s="90"/>
      <c r="ZC67" s="90"/>
      <c r="ZK67" s="90"/>
      <c r="ZS67" s="90"/>
      <c r="AAA67" s="90"/>
      <c r="AAI67" s="90"/>
      <c r="AAQ67" s="90"/>
      <c r="AAY67" s="90"/>
      <c r="ABG67" s="90"/>
      <c r="ABO67" s="90"/>
      <c r="ABW67" s="90"/>
      <c r="ACE67" s="90"/>
      <c r="ACM67" s="90"/>
      <c r="ACU67" s="90"/>
      <c r="ADC67" s="90"/>
      <c r="ADK67" s="90"/>
      <c r="ADS67" s="90"/>
      <c r="AEA67" s="90"/>
      <c r="AEI67" s="90"/>
      <c r="AEQ67" s="90"/>
      <c r="AEY67" s="90"/>
      <c r="AFG67" s="90"/>
      <c r="AFO67" s="90"/>
      <c r="AFW67" s="90"/>
      <c r="AGE67" s="90"/>
      <c r="AGM67" s="90"/>
      <c r="AGU67" s="90"/>
      <c r="AHC67" s="90"/>
      <c r="AHK67" s="90"/>
      <c r="AHS67" s="90"/>
      <c r="AIA67" s="90"/>
      <c r="AII67" s="90"/>
      <c r="AIQ67" s="90"/>
      <c r="AIY67" s="90"/>
      <c r="AJG67" s="90"/>
      <c r="AJO67" s="90"/>
      <c r="AJW67" s="90"/>
      <c r="AKE67" s="90"/>
      <c r="AKM67" s="90"/>
      <c r="AKU67" s="90"/>
      <c r="ALC67" s="90"/>
      <c r="ALK67" s="90"/>
      <c r="ALS67" s="90"/>
      <c r="AMA67" s="90"/>
      <c r="AMI67" s="90"/>
      <c r="AMQ67" s="90"/>
      <c r="AMY67" s="90"/>
      <c r="ANG67" s="90"/>
      <c r="ANO67" s="90"/>
      <c r="ANW67" s="90"/>
      <c r="AOE67" s="90"/>
      <c r="AOM67" s="90"/>
      <c r="AOU67" s="90"/>
      <c r="APC67" s="90"/>
      <c r="APK67" s="90"/>
      <c r="APS67" s="90"/>
      <c r="AQA67" s="90"/>
      <c r="AQI67" s="90"/>
      <c r="AQQ67" s="90"/>
      <c r="AQY67" s="90"/>
      <c r="ARG67" s="90"/>
      <c r="ARO67" s="90"/>
      <c r="ARW67" s="90"/>
      <c r="ASE67" s="90"/>
      <c r="ASM67" s="90"/>
      <c r="ASU67" s="90"/>
      <c r="ATC67" s="90"/>
      <c r="ATK67" s="90"/>
      <c r="ATS67" s="90"/>
      <c r="AUA67" s="90"/>
      <c r="AUI67" s="90"/>
      <c r="AUQ67" s="90"/>
      <c r="AUY67" s="90"/>
      <c r="AVG67" s="90"/>
      <c r="AVO67" s="90"/>
      <c r="AVW67" s="90"/>
      <c r="AWE67" s="90"/>
      <c r="AWM67" s="90"/>
      <c r="AWU67" s="90"/>
      <c r="AXC67" s="90"/>
      <c r="AXK67" s="90"/>
      <c r="AXS67" s="90"/>
      <c r="AYA67" s="90"/>
      <c r="AYI67" s="90"/>
      <c r="AYQ67" s="90"/>
      <c r="AYY67" s="90"/>
      <c r="AZG67" s="90"/>
      <c r="AZO67" s="90"/>
      <c r="AZW67" s="90"/>
      <c r="BAE67" s="90"/>
      <c r="BAM67" s="90"/>
      <c r="BAU67" s="90"/>
      <c r="BBC67" s="90"/>
      <c r="BBK67" s="90"/>
      <c r="BBS67" s="90"/>
      <c r="BCA67" s="90"/>
      <c r="BCI67" s="90"/>
      <c r="BCQ67" s="90"/>
      <c r="BCY67" s="90"/>
      <c r="BDG67" s="90"/>
      <c r="BDO67" s="90"/>
      <c r="BDW67" s="90"/>
      <c r="BEE67" s="90"/>
      <c r="BEM67" s="90"/>
      <c r="BEU67" s="90"/>
      <c r="BFC67" s="90"/>
      <c r="BFK67" s="90"/>
      <c r="BFS67" s="90"/>
      <c r="BGA67" s="90"/>
      <c r="BGI67" s="90"/>
      <c r="BGQ67" s="90"/>
      <c r="BGY67" s="90"/>
      <c r="BHG67" s="90"/>
      <c r="BHO67" s="90"/>
      <c r="BHW67" s="90"/>
      <c r="BIE67" s="90"/>
      <c r="BIM67" s="90"/>
      <c r="BIU67" s="90"/>
      <c r="BJC67" s="90"/>
      <c r="BJK67" s="90"/>
      <c r="BJS67" s="90"/>
      <c r="BKA67" s="90"/>
      <c r="BKI67" s="90"/>
      <c r="BKQ67" s="90"/>
      <c r="BKY67" s="90"/>
      <c r="BLG67" s="90"/>
      <c r="BLO67" s="90"/>
      <c r="BLW67" s="90"/>
      <c r="BME67" s="90"/>
      <c r="BMM67" s="90"/>
      <c r="BMU67" s="90"/>
      <c r="BNC67" s="90"/>
      <c r="BNK67" s="90"/>
      <c r="BNS67" s="90"/>
      <c r="BOA67" s="90"/>
      <c r="BOI67" s="90"/>
      <c r="BOQ67" s="90"/>
      <c r="BOY67" s="90"/>
      <c r="BPG67" s="90"/>
      <c r="BPO67" s="90"/>
      <c r="BPW67" s="90"/>
      <c r="BQE67" s="90"/>
      <c r="BQM67" s="90"/>
      <c r="BQU67" s="90"/>
      <c r="BRC67" s="90"/>
      <c r="BRK67" s="90"/>
      <c r="BRS67" s="90"/>
      <c r="BSA67" s="90"/>
      <c r="BSI67" s="90"/>
      <c r="BSQ67" s="90"/>
      <c r="BSY67" s="90"/>
      <c r="BTG67" s="90"/>
      <c r="BTO67" s="90"/>
      <c r="BTW67" s="90"/>
      <c r="BUE67" s="90"/>
      <c r="BUM67" s="90"/>
      <c r="BUU67" s="90"/>
      <c r="BVC67" s="90"/>
      <c r="BVK67" s="90"/>
      <c r="BVS67" s="90"/>
      <c r="BWA67" s="90"/>
      <c r="BWI67" s="90"/>
      <c r="BWQ67" s="90"/>
      <c r="BWY67" s="90"/>
      <c r="BXG67" s="90"/>
      <c r="BXO67" s="90"/>
      <c r="BXW67" s="90"/>
      <c r="BYE67" s="90"/>
      <c r="BYM67" s="90"/>
      <c r="BYU67" s="90"/>
      <c r="BZC67" s="90"/>
      <c r="BZK67" s="90"/>
      <c r="BZS67" s="90"/>
      <c r="CAA67" s="90"/>
      <c r="CAI67" s="90"/>
      <c r="CAQ67" s="90"/>
      <c r="CAY67" s="90"/>
      <c r="CBG67" s="90"/>
      <c r="CBO67" s="90"/>
      <c r="CBW67" s="90"/>
      <c r="CCE67" s="90"/>
      <c r="CCM67" s="90"/>
      <c r="CCU67" s="90"/>
      <c r="CDC67" s="90"/>
      <c r="CDK67" s="90"/>
      <c r="CDS67" s="90"/>
      <c r="CEA67" s="90"/>
      <c r="CEI67" s="90"/>
      <c r="CEQ67" s="90"/>
      <c r="CEY67" s="90"/>
      <c r="CFG67" s="90"/>
      <c r="CFO67" s="90"/>
      <c r="CFW67" s="90"/>
      <c r="CGE67" s="90"/>
      <c r="CGM67" s="90"/>
      <c r="CGU67" s="90"/>
      <c r="CHC67" s="90"/>
      <c r="CHK67" s="90"/>
      <c r="CHS67" s="90"/>
      <c r="CIA67" s="90"/>
      <c r="CII67" s="90"/>
      <c r="CIQ67" s="90"/>
      <c r="CIY67" s="90"/>
      <c r="CJG67" s="90"/>
      <c r="CJO67" s="90"/>
      <c r="CJW67" s="90"/>
      <c r="CKE67" s="90"/>
      <c r="CKM67" s="90"/>
      <c r="CKU67" s="90"/>
      <c r="CLC67" s="90"/>
      <c r="CLK67" s="90"/>
      <c r="CLS67" s="90"/>
      <c r="CMA67" s="90"/>
      <c r="CMI67" s="90"/>
      <c r="CMQ67" s="90"/>
      <c r="CMY67" s="90"/>
      <c r="CNG67" s="90"/>
      <c r="CNO67" s="90"/>
      <c r="CNW67" s="90"/>
      <c r="COE67" s="90"/>
      <c r="COM67" s="90"/>
      <c r="COU67" s="90"/>
      <c r="CPC67" s="90"/>
      <c r="CPK67" s="90"/>
      <c r="CPS67" s="90"/>
      <c r="CQA67" s="90"/>
      <c r="CQI67" s="90"/>
      <c r="CQQ67" s="90"/>
      <c r="CQY67" s="90"/>
      <c r="CRG67" s="90"/>
      <c r="CRO67" s="90"/>
      <c r="CRW67" s="90"/>
      <c r="CSE67" s="90"/>
      <c r="CSM67" s="90"/>
      <c r="CSU67" s="90"/>
      <c r="CTC67" s="90"/>
      <c r="CTK67" s="90"/>
      <c r="CTS67" s="90"/>
      <c r="CUA67" s="90"/>
      <c r="CUI67" s="90"/>
      <c r="CUQ67" s="90"/>
      <c r="CUY67" s="90"/>
      <c r="CVG67" s="90"/>
      <c r="CVO67" s="90"/>
      <c r="CVW67" s="90"/>
      <c r="CWE67" s="90"/>
      <c r="CWM67" s="90"/>
      <c r="CWU67" s="90"/>
      <c r="CXC67" s="90"/>
      <c r="CXK67" s="90"/>
      <c r="CXS67" s="90"/>
      <c r="CYA67" s="90"/>
      <c r="CYI67" s="90"/>
      <c r="CYQ67" s="90"/>
      <c r="CYY67" s="90"/>
      <c r="CZG67" s="90"/>
      <c r="CZO67" s="90"/>
      <c r="CZW67" s="90"/>
      <c r="DAE67" s="90"/>
      <c r="DAM67" s="90"/>
      <c r="DAU67" s="90"/>
      <c r="DBC67" s="90"/>
      <c r="DBK67" s="90"/>
      <c r="DBS67" s="90"/>
      <c r="DCA67" s="90"/>
      <c r="DCI67" s="90"/>
      <c r="DCQ67" s="90"/>
      <c r="DCY67" s="90"/>
      <c r="DDG67" s="90"/>
      <c r="DDO67" s="90"/>
      <c r="DDW67" s="90"/>
      <c r="DEE67" s="90"/>
      <c r="DEM67" s="90"/>
      <c r="DEU67" s="90"/>
      <c r="DFC67" s="90"/>
      <c r="DFK67" s="90"/>
      <c r="DFS67" s="90"/>
      <c r="DGA67" s="90"/>
      <c r="DGI67" s="90"/>
      <c r="DGQ67" s="90"/>
      <c r="DGY67" s="90"/>
      <c r="DHG67" s="90"/>
      <c r="DHO67" s="90"/>
      <c r="DHW67" s="90"/>
      <c r="DIE67" s="90"/>
      <c r="DIM67" s="90"/>
      <c r="DIU67" s="90"/>
      <c r="DJC67" s="90"/>
      <c r="DJK67" s="90"/>
      <c r="DJS67" s="90"/>
      <c r="DKA67" s="90"/>
      <c r="DKI67" s="90"/>
      <c r="DKQ67" s="90"/>
      <c r="DKY67" s="90"/>
      <c r="DLG67" s="90"/>
      <c r="DLO67" s="90"/>
      <c r="DLW67" s="90"/>
      <c r="DME67" s="90"/>
      <c r="DMM67" s="90"/>
      <c r="DMU67" s="90"/>
      <c r="DNC67" s="90"/>
      <c r="DNK67" s="90"/>
      <c r="DNS67" s="90"/>
      <c r="DOA67" s="90"/>
      <c r="DOI67" s="90"/>
      <c r="DOQ67" s="90"/>
      <c r="DOY67" s="90"/>
      <c r="DPG67" s="90"/>
      <c r="DPO67" s="90"/>
      <c r="DPW67" s="90"/>
      <c r="DQE67" s="90"/>
      <c r="DQM67" s="90"/>
      <c r="DQU67" s="90"/>
      <c r="DRC67" s="90"/>
      <c r="DRK67" s="90"/>
      <c r="DRS67" s="90"/>
      <c r="DSA67" s="90"/>
      <c r="DSI67" s="90"/>
      <c r="DSQ67" s="90"/>
      <c r="DSY67" s="90"/>
      <c r="DTG67" s="90"/>
      <c r="DTO67" s="90"/>
      <c r="DTW67" s="90"/>
      <c r="DUE67" s="90"/>
      <c r="DUM67" s="90"/>
      <c r="DUU67" s="90"/>
      <c r="DVC67" s="90"/>
      <c r="DVK67" s="90"/>
      <c r="DVS67" s="90"/>
      <c r="DWA67" s="90"/>
      <c r="DWI67" s="90"/>
      <c r="DWQ67" s="90"/>
      <c r="DWY67" s="90"/>
      <c r="DXG67" s="90"/>
      <c r="DXO67" s="90"/>
      <c r="DXW67" s="90"/>
      <c r="DYE67" s="90"/>
      <c r="DYM67" s="90"/>
      <c r="DYU67" s="90"/>
      <c r="DZC67" s="90"/>
      <c r="DZK67" s="90"/>
      <c r="DZS67" s="90"/>
      <c r="EAA67" s="90"/>
      <c r="EAI67" s="90"/>
      <c r="EAQ67" s="90"/>
      <c r="EAY67" s="90"/>
      <c r="EBG67" s="90"/>
      <c r="EBO67" s="90"/>
      <c r="EBW67" s="90"/>
      <c r="ECE67" s="90"/>
      <c r="ECM67" s="90"/>
      <c r="ECU67" s="90"/>
      <c r="EDC67" s="90"/>
      <c r="EDK67" s="90"/>
      <c r="EDS67" s="90"/>
      <c r="EEA67" s="90"/>
      <c r="EEI67" s="90"/>
      <c r="EEQ67" s="90"/>
      <c r="EEY67" s="90"/>
      <c r="EFG67" s="90"/>
      <c r="EFO67" s="90"/>
      <c r="EFW67" s="90"/>
      <c r="EGE67" s="90"/>
      <c r="EGM67" s="90"/>
      <c r="EGU67" s="90"/>
      <c r="EHC67" s="90"/>
      <c r="EHK67" s="90"/>
      <c r="EHS67" s="90"/>
      <c r="EIA67" s="90"/>
      <c r="EII67" s="90"/>
      <c r="EIQ67" s="90"/>
      <c r="EIY67" s="90"/>
      <c r="EJG67" s="90"/>
      <c r="EJO67" s="90"/>
      <c r="EJW67" s="90"/>
      <c r="EKE67" s="90"/>
      <c r="EKM67" s="90"/>
      <c r="EKU67" s="90"/>
      <c r="ELC67" s="90"/>
      <c r="ELK67" s="90"/>
      <c r="ELS67" s="90"/>
      <c r="EMA67" s="90"/>
      <c r="EMI67" s="90"/>
      <c r="EMQ67" s="90"/>
      <c r="EMY67" s="90"/>
      <c r="ENG67" s="90"/>
      <c r="ENO67" s="90"/>
      <c r="ENW67" s="90"/>
      <c r="EOE67" s="90"/>
      <c r="EOM67" s="90"/>
      <c r="EOU67" s="90"/>
      <c r="EPC67" s="90"/>
      <c r="EPK67" s="90"/>
      <c r="EPS67" s="90"/>
      <c r="EQA67" s="90"/>
      <c r="EQI67" s="90"/>
      <c r="EQQ67" s="90"/>
      <c r="EQY67" s="90"/>
      <c r="ERG67" s="90"/>
      <c r="ERO67" s="90"/>
      <c r="ERW67" s="90"/>
      <c r="ESE67" s="90"/>
      <c r="ESM67" s="90"/>
      <c r="ESU67" s="90"/>
      <c r="ETC67" s="90"/>
      <c r="ETK67" s="90"/>
      <c r="ETS67" s="90"/>
      <c r="EUA67" s="90"/>
      <c r="EUI67" s="90"/>
      <c r="EUQ67" s="90"/>
      <c r="EUY67" s="90"/>
      <c r="EVG67" s="90"/>
      <c r="EVO67" s="90"/>
      <c r="EVW67" s="90"/>
      <c r="EWE67" s="90"/>
      <c r="EWM67" s="90"/>
      <c r="EWU67" s="90"/>
      <c r="EXC67" s="90"/>
      <c r="EXK67" s="90"/>
      <c r="EXS67" s="90"/>
      <c r="EYA67" s="90"/>
      <c r="EYI67" s="90"/>
      <c r="EYQ67" s="90"/>
      <c r="EYY67" s="90"/>
      <c r="EZG67" s="90"/>
      <c r="EZO67" s="90"/>
      <c r="EZW67" s="90"/>
      <c r="FAE67" s="90"/>
      <c r="FAM67" s="90"/>
      <c r="FAU67" s="90"/>
      <c r="FBC67" s="90"/>
      <c r="FBK67" s="90"/>
      <c r="FBS67" s="90"/>
      <c r="FCA67" s="90"/>
      <c r="FCI67" s="90"/>
      <c r="FCQ67" s="90"/>
      <c r="FCY67" s="90"/>
      <c r="FDG67" s="90"/>
      <c r="FDO67" s="90"/>
      <c r="FDW67" s="90"/>
      <c r="FEE67" s="90"/>
      <c r="FEM67" s="90"/>
      <c r="FEU67" s="90"/>
      <c r="FFC67" s="90"/>
      <c r="FFK67" s="90"/>
      <c r="FFS67" s="90"/>
      <c r="FGA67" s="90"/>
      <c r="FGI67" s="90"/>
      <c r="FGQ67" s="90"/>
      <c r="FGY67" s="90"/>
      <c r="FHG67" s="90"/>
      <c r="FHO67" s="90"/>
      <c r="FHW67" s="90"/>
      <c r="FIE67" s="90"/>
      <c r="FIM67" s="90"/>
      <c r="FIU67" s="90"/>
      <c r="FJC67" s="90"/>
      <c r="FJK67" s="90"/>
      <c r="FJS67" s="90"/>
      <c r="FKA67" s="90"/>
      <c r="FKI67" s="90"/>
      <c r="FKQ67" s="90"/>
      <c r="FKY67" s="90"/>
      <c r="FLG67" s="90"/>
      <c r="FLO67" s="90"/>
      <c r="FLW67" s="90"/>
      <c r="FME67" s="90"/>
      <c r="FMM67" s="90"/>
      <c r="FMU67" s="90"/>
      <c r="FNC67" s="90"/>
      <c r="FNK67" s="90"/>
      <c r="FNS67" s="90"/>
      <c r="FOA67" s="90"/>
      <c r="FOI67" s="90"/>
      <c r="FOQ67" s="90"/>
      <c r="FOY67" s="90"/>
      <c r="FPG67" s="90"/>
      <c r="FPO67" s="90"/>
      <c r="FPW67" s="90"/>
      <c r="FQE67" s="90"/>
      <c r="FQM67" s="90"/>
      <c r="FQU67" s="90"/>
      <c r="FRC67" s="90"/>
      <c r="FRK67" s="90"/>
      <c r="FRS67" s="90"/>
      <c r="FSA67" s="90"/>
      <c r="FSI67" s="90"/>
      <c r="FSQ67" s="90"/>
      <c r="FSY67" s="90"/>
      <c r="FTG67" s="90"/>
      <c r="FTO67" s="90"/>
      <c r="FTW67" s="90"/>
      <c r="FUE67" s="90"/>
      <c r="FUM67" s="90"/>
      <c r="FUU67" s="90"/>
      <c r="FVC67" s="90"/>
      <c r="FVK67" s="90"/>
      <c r="FVS67" s="90"/>
      <c r="FWA67" s="90"/>
      <c r="FWI67" s="90"/>
      <c r="FWQ67" s="90"/>
      <c r="FWY67" s="90"/>
      <c r="FXG67" s="90"/>
      <c r="FXO67" s="90"/>
      <c r="FXW67" s="90"/>
      <c r="FYE67" s="90"/>
      <c r="FYM67" s="90"/>
      <c r="FYU67" s="90"/>
      <c r="FZC67" s="90"/>
      <c r="FZK67" s="90"/>
      <c r="FZS67" s="90"/>
      <c r="GAA67" s="90"/>
      <c r="GAI67" s="90"/>
      <c r="GAQ67" s="90"/>
      <c r="GAY67" s="90"/>
      <c r="GBG67" s="90"/>
      <c r="GBO67" s="90"/>
      <c r="GBW67" s="90"/>
      <c r="GCE67" s="90"/>
      <c r="GCM67" s="90"/>
      <c r="GCU67" s="90"/>
      <c r="GDC67" s="90"/>
      <c r="GDK67" s="90"/>
      <c r="GDS67" s="90"/>
      <c r="GEA67" s="90"/>
      <c r="GEI67" s="90"/>
      <c r="GEQ67" s="90"/>
      <c r="GEY67" s="90"/>
      <c r="GFG67" s="90"/>
      <c r="GFO67" s="90"/>
      <c r="GFW67" s="90"/>
      <c r="GGE67" s="90"/>
      <c r="GGM67" s="90"/>
      <c r="GGU67" s="90"/>
      <c r="GHC67" s="90"/>
      <c r="GHK67" s="90"/>
      <c r="GHS67" s="90"/>
      <c r="GIA67" s="90"/>
      <c r="GII67" s="90"/>
      <c r="GIQ67" s="90"/>
      <c r="GIY67" s="90"/>
      <c r="GJG67" s="90"/>
      <c r="GJO67" s="90"/>
      <c r="GJW67" s="90"/>
      <c r="GKE67" s="90"/>
      <c r="GKM67" s="90"/>
      <c r="GKU67" s="90"/>
      <c r="GLC67" s="90"/>
      <c r="GLK67" s="90"/>
      <c r="GLS67" s="90"/>
      <c r="GMA67" s="90"/>
      <c r="GMI67" s="90"/>
      <c r="GMQ67" s="90"/>
      <c r="GMY67" s="90"/>
      <c r="GNG67" s="90"/>
      <c r="GNO67" s="90"/>
      <c r="GNW67" s="90"/>
      <c r="GOE67" s="90"/>
      <c r="GOM67" s="90"/>
      <c r="GOU67" s="90"/>
      <c r="GPC67" s="90"/>
      <c r="GPK67" s="90"/>
      <c r="GPS67" s="90"/>
      <c r="GQA67" s="90"/>
      <c r="GQI67" s="90"/>
      <c r="GQQ67" s="90"/>
      <c r="GQY67" s="90"/>
      <c r="GRG67" s="90"/>
      <c r="GRO67" s="90"/>
      <c r="GRW67" s="90"/>
      <c r="GSE67" s="90"/>
      <c r="GSM67" s="90"/>
      <c r="GSU67" s="90"/>
      <c r="GTC67" s="90"/>
      <c r="GTK67" s="90"/>
      <c r="GTS67" s="90"/>
      <c r="GUA67" s="90"/>
      <c r="GUI67" s="90"/>
      <c r="GUQ67" s="90"/>
      <c r="GUY67" s="90"/>
      <c r="GVG67" s="90"/>
      <c r="GVO67" s="90"/>
      <c r="GVW67" s="90"/>
      <c r="GWE67" s="90"/>
      <c r="GWM67" s="90"/>
      <c r="GWU67" s="90"/>
      <c r="GXC67" s="90"/>
      <c r="GXK67" s="90"/>
      <c r="GXS67" s="90"/>
      <c r="GYA67" s="90"/>
      <c r="GYI67" s="90"/>
      <c r="GYQ67" s="90"/>
      <c r="GYY67" s="90"/>
      <c r="GZG67" s="90"/>
      <c r="GZO67" s="90"/>
      <c r="GZW67" s="90"/>
      <c r="HAE67" s="90"/>
      <c r="HAM67" s="90"/>
      <c r="HAU67" s="90"/>
      <c r="HBC67" s="90"/>
      <c r="HBK67" s="90"/>
      <c r="HBS67" s="90"/>
      <c r="HCA67" s="90"/>
      <c r="HCI67" s="90"/>
      <c r="HCQ67" s="90"/>
      <c r="HCY67" s="90"/>
      <c r="HDG67" s="90"/>
      <c r="HDO67" s="90"/>
      <c r="HDW67" s="90"/>
      <c r="HEE67" s="90"/>
      <c r="HEM67" s="90"/>
      <c r="HEU67" s="90"/>
      <c r="HFC67" s="90"/>
      <c r="HFK67" s="90"/>
      <c r="HFS67" s="90"/>
      <c r="HGA67" s="90"/>
      <c r="HGI67" s="90"/>
      <c r="HGQ67" s="90"/>
      <c r="HGY67" s="90"/>
      <c r="HHG67" s="90"/>
      <c r="HHO67" s="90"/>
      <c r="HHW67" s="90"/>
      <c r="HIE67" s="90"/>
      <c r="HIM67" s="90"/>
      <c r="HIU67" s="90"/>
      <c r="HJC67" s="90"/>
      <c r="HJK67" s="90"/>
      <c r="HJS67" s="90"/>
      <c r="HKA67" s="90"/>
      <c r="HKI67" s="90"/>
      <c r="HKQ67" s="90"/>
      <c r="HKY67" s="90"/>
      <c r="HLG67" s="90"/>
      <c r="HLO67" s="90"/>
      <c r="HLW67" s="90"/>
      <c r="HME67" s="90"/>
      <c r="HMM67" s="90"/>
      <c r="HMU67" s="90"/>
      <c r="HNC67" s="90"/>
      <c r="HNK67" s="90"/>
      <c r="HNS67" s="90"/>
      <c r="HOA67" s="90"/>
      <c r="HOI67" s="90"/>
      <c r="HOQ67" s="90"/>
      <c r="HOY67" s="90"/>
      <c r="HPG67" s="90"/>
      <c r="HPO67" s="90"/>
      <c r="HPW67" s="90"/>
      <c r="HQE67" s="90"/>
      <c r="HQM67" s="90"/>
      <c r="HQU67" s="90"/>
      <c r="HRC67" s="90"/>
      <c r="HRK67" s="90"/>
      <c r="HRS67" s="90"/>
      <c r="HSA67" s="90"/>
      <c r="HSI67" s="90"/>
      <c r="HSQ67" s="90"/>
      <c r="HSY67" s="90"/>
      <c r="HTG67" s="90"/>
      <c r="HTO67" s="90"/>
      <c r="HTW67" s="90"/>
      <c r="HUE67" s="90"/>
      <c r="HUM67" s="90"/>
      <c r="HUU67" s="90"/>
      <c r="HVC67" s="90"/>
      <c r="HVK67" s="90"/>
      <c r="HVS67" s="90"/>
      <c r="HWA67" s="90"/>
      <c r="HWI67" s="90"/>
      <c r="HWQ67" s="90"/>
      <c r="HWY67" s="90"/>
      <c r="HXG67" s="90"/>
      <c r="HXO67" s="90"/>
      <c r="HXW67" s="90"/>
      <c r="HYE67" s="90"/>
      <c r="HYM67" s="90"/>
      <c r="HYU67" s="90"/>
      <c r="HZC67" s="90"/>
      <c r="HZK67" s="90"/>
      <c r="HZS67" s="90"/>
      <c r="IAA67" s="90"/>
      <c r="IAI67" s="90"/>
      <c r="IAQ67" s="90"/>
      <c r="IAY67" s="90"/>
      <c r="IBG67" s="90"/>
      <c r="IBO67" s="90"/>
      <c r="IBW67" s="90"/>
      <c r="ICE67" s="90"/>
      <c r="ICM67" s="90"/>
      <c r="ICU67" s="90"/>
      <c r="IDC67" s="90"/>
      <c r="IDK67" s="90"/>
      <c r="IDS67" s="90"/>
      <c r="IEA67" s="90"/>
      <c r="IEI67" s="90"/>
      <c r="IEQ67" s="90"/>
      <c r="IEY67" s="90"/>
      <c r="IFG67" s="90"/>
      <c r="IFO67" s="90"/>
      <c r="IFW67" s="90"/>
      <c r="IGE67" s="90"/>
      <c r="IGM67" s="90"/>
      <c r="IGU67" s="90"/>
      <c r="IHC67" s="90"/>
      <c r="IHK67" s="90"/>
      <c r="IHS67" s="90"/>
      <c r="IIA67" s="90"/>
      <c r="III67" s="90"/>
      <c r="IIQ67" s="90"/>
      <c r="IIY67" s="90"/>
      <c r="IJG67" s="90"/>
      <c r="IJO67" s="90"/>
      <c r="IJW67" s="90"/>
      <c r="IKE67" s="90"/>
      <c r="IKM67" s="90"/>
      <c r="IKU67" s="90"/>
      <c r="ILC67" s="90"/>
      <c r="ILK67" s="90"/>
      <c r="ILS67" s="90"/>
      <c r="IMA67" s="90"/>
      <c r="IMI67" s="90"/>
      <c r="IMQ67" s="90"/>
      <c r="IMY67" s="90"/>
      <c r="ING67" s="90"/>
      <c r="INO67" s="90"/>
      <c r="INW67" s="90"/>
      <c r="IOE67" s="90"/>
      <c r="IOM67" s="90"/>
      <c r="IOU67" s="90"/>
      <c r="IPC67" s="90"/>
      <c r="IPK67" s="90"/>
      <c r="IPS67" s="90"/>
      <c r="IQA67" s="90"/>
      <c r="IQI67" s="90"/>
      <c r="IQQ67" s="90"/>
      <c r="IQY67" s="90"/>
      <c r="IRG67" s="90"/>
      <c r="IRO67" s="90"/>
      <c r="IRW67" s="90"/>
      <c r="ISE67" s="90"/>
      <c r="ISM67" s="90"/>
      <c r="ISU67" s="90"/>
      <c r="ITC67" s="90"/>
      <c r="ITK67" s="90"/>
      <c r="ITS67" s="90"/>
      <c r="IUA67" s="90"/>
      <c r="IUI67" s="90"/>
      <c r="IUQ67" s="90"/>
      <c r="IUY67" s="90"/>
      <c r="IVG67" s="90"/>
      <c r="IVO67" s="90"/>
      <c r="IVW67" s="90"/>
      <c r="IWE67" s="90"/>
      <c r="IWM67" s="90"/>
      <c r="IWU67" s="90"/>
      <c r="IXC67" s="90"/>
      <c r="IXK67" s="90"/>
      <c r="IXS67" s="90"/>
      <c r="IYA67" s="90"/>
      <c r="IYI67" s="90"/>
      <c r="IYQ67" s="90"/>
      <c r="IYY67" s="90"/>
      <c r="IZG67" s="90"/>
      <c r="IZO67" s="90"/>
      <c r="IZW67" s="90"/>
      <c r="JAE67" s="90"/>
      <c r="JAM67" s="90"/>
      <c r="JAU67" s="90"/>
      <c r="JBC67" s="90"/>
      <c r="JBK67" s="90"/>
      <c r="JBS67" s="90"/>
      <c r="JCA67" s="90"/>
      <c r="JCI67" s="90"/>
      <c r="JCQ67" s="90"/>
      <c r="JCY67" s="90"/>
      <c r="JDG67" s="90"/>
      <c r="JDO67" s="90"/>
      <c r="JDW67" s="90"/>
      <c r="JEE67" s="90"/>
      <c r="JEM67" s="90"/>
      <c r="JEU67" s="90"/>
      <c r="JFC67" s="90"/>
      <c r="JFK67" s="90"/>
      <c r="JFS67" s="90"/>
      <c r="JGA67" s="90"/>
      <c r="JGI67" s="90"/>
      <c r="JGQ67" s="90"/>
      <c r="JGY67" s="90"/>
      <c r="JHG67" s="90"/>
      <c r="JHO67" s="90"/>
      <c r="JHW67" s="90"/>
      <c r="JIE67" s="90"/>
      <c r="JIM67" s="90"/>
      <c r="JIU67" s="90"/>
      <c r="JJC67" s="90"/>
      <c r="JJK67" s="90"/>
      <c r="JJS67" s="90"/>
      <c r="JKA67" s="90"/>
      <c r="JKI67" s="90"/>
      <c r="JKQ67" s="90"/>
      <c r="JKY67" s="90"/>
      <c r="JLG67" s="90"/>
      <c r="JLO67" s="90"/>
      <c r="JLW67" s="90"/>
      <c r="JME67" s="90"/>
      <c r="JMM67" s="90"/>
      <c r="JMU67" s="90"/>
      <c r="JNC67" s="90"/>
      <c r="JNK67" s="90"/>
      <c r="JNS67" s="90"/>
      <c r="JOA67" s="90"/>
      <c r="JOI67" s="90"/>
      <c r="JOQ67" s="90"/>
      <c r="JOY67" s="90"/>
      <c r="JPG67" s="90"/>
      <c r="JPO67" s="90"/>
      <c r="JPW67" s="90"/>
      <c r="JQE67" s="90"/>
      <c r="JQM67" s="90"/>
      <c r="JQU67" s="90"/>
      <c r="JRC67" s="90"/>
      <c r="JRK67" s="90"/>
      <c r="JRS67" s="90"/>
      <c r="JSA67" s="90"/>
      <c r="JSI67" s="90"/>
      <c r="JSQ67" s="90"/>
      <c r="JSY67" s="90"/>
      <c r="JTG67" s="90"/>
      <c r="JTO67" s="90"/>
      <c r="JTW67" s="90"/>
      <c r="JUE67" s="90"/>
      <c r="JUM67" s="90"/>
      <c r="JUU67" s="90"/>
      <c r="JVC67" s="90"/>
      <c r="JVK67" s="90"/>
      <c r="JVS67" s="90"/>
      <c r="JWA67" s="90"/>
      <c r="JWI67" s="90"/>
      <c r="JWQ67" s="90"/>
      <c r="JWY67" s="90"/>
      <c r="JXG67" s="90"/>
      <c r="JXO67" s="90"/>
      <c r="JXW67" s="90"/>
      <c r="JYE67" s="90"/>
      <c r="JYM67" s="90"/>
      <c r="JYU67" s="90"/>
      <c r="JZC67" s="90"/>
      <c r="JZK67" s="90"/>
      <c r="JZS67" s="90"/>
      <c r="KAA67" s="90"/>
      <c r="KAI67" s="90"/>
      <c r="KAQ67" s="90"/>
      <c r="KAY67" s="90"/>
      <c r="KBG67" s="90"/>
      <c r="KBO67" s="90"/>
      <c r="KBW67" s="90"/>
      <c r="KCE67" s="90"/>
      <c r="KCM67" s="90"/>
      <c r="KCU67" s="90"/>
      <c r="KDC67" s="90"/>
      <c r="KDK67" s="90"/>
      <c r="KDS67" s="90"/>
      <c r="KEA67" s="90"/>
      <c r="KEI67" s="90"/>
      <c r="KEQ67" s="90"/>
      <c r="KEY67" s="90"/>
      <c r="KFG67" s="90"/>
      <c r="KFO67" s="90"/>
      <c r="KFW67" s="90"/>
      <c r="KGE67" s="90"/>
      <c r="KGM67" s="90"/>
      <c r="KGU67" s="90"/>
      <c r="KHC67" s="90"/>
      <c r="KHK67" s="90"/>
      <c r="KHS67" s="90"/>
      <c r="KIA67" s="90"/>
      <c r="KII67" s="90"/>
      <c r="KIQ67" s="90"/>
      <c r="KIY67" s="90"/>
      <c r="KJG67" s="90"/>
      <c r="KJO67" s="90"/>
      <c r="KJW67" s="90"/>
      <c r="KKE67" s="90"/>
      <c r="KKM67" s="90"/>
      <c r="KKU67" s="90"/>
      <c r="KLC67" s="90"/>
      <c r="KLK67" s="90"/>
      <c r="KLS67" s="90"/>
      <c r="KMA67" s="90"/>
      <c r="KMI67" s="90"/>
      <c r="KMQ67" s="90"/>
      <c r="KMY67" s="90"/>
      <c r="KNG67" s="90"/>
      <c r="KNO67" s="90"/>
      <c r="KNW67" s="90"/>
      <c r="KOE67" s="90"/>
      <c r="KOM67" s="90"/>
      <c r="KOU67" s="90"/>
      <c r="KPC67" s="90"/>
      <c r="KPK67" s="90"/>
      <c r="KPS67" s="90"/>
      <c r="KQA67" s="90"/>
      <c r="KQI67" s="90"/>
      <c r="KQQ67" s="90"/>
      <c r="KQY67" s="90"/>
      <c r="KRG67" s="90"/>
      <c r="KRO67" s="90"/>
      <c r="KRW67" s="90"/>
      <c r="KSE67" s="90"/>
      <c r="KSM67" s="90"/>
      <c r="KSU67" s="90"/>
      <c r="KTC67" s="90"/>
      <c r="KTK67" s="90"/>
      <c r="KTS67" s="90"/>
      <c r="KUA67" s="90"/>
      <c r="KUI67" s="90"/>
      <c r="KUQ67" s="90"/>
      <c r="KUY67" s="90"/>
      <c r="KVG67" s="90"/>
      <c r="KVO67" s="90"/>
      <c r="KVW67" s="90"/>
      <c r="KWE67" s="90"/>
      <c r="KWM67" s="90"/>
      <c r="KWU67" s="90"/>
      <c r="KXC67" s="90"/>
      <c r="KXK67" s="90"/>
      <c r="KXS67" s="90"/>
      <c r="KYA67" s="90"/>
      <c r="KYI67" s="90"/>
      <c r="KYQ67" s="90"/>
      <c r="KYY67" s="90"/>
      <c r="KZG67" s="90"/>
      <c r="KZO67" s="90"/>
      <c r="KZW67" s="90"/>
      <c r="LAE67" s="90"/>
      <c r="LAM67" s="90"/>
      <c r="LAU67" s="90"/>
      <c r="LBC67" s="90"/>
      <c r="LBK67" s="90"/>
      <c r="LBS67" s="90"/>
      <c r="LCA67" s="90"/>
      <c r="LCI67" s="90"/>
      <c r="LCQ67" s="90"/>
      <c r="LCY67" s="90"/>
      <c r="LDG67" s="90"/>
      <c r="LDO67" s="90"/>
      <c r="LDW67" s="90"/>
      <c r="LEE67" s="90"/>
      <c r="LEM67" s="90"/>
      <c r="LEU67" s="90"/>
      <c r="LFC67" s="90"/>
      <c r="LFK67" s="90"/>
      <c r="LFS67" s="90"/>
      <c r="LGA67" s="90"/>
      <c r="LGI67" s="90"/>
      <c r="LGQ67" s="90"/>
      <c r="LGY67" s="90"/>
      <c r="LHG67" s="90"/>
      <c r="LHO67" s="90"/>
      <c r="LHW67" s="90"/>
      <c r="LIE67" s="90"/>
      <c r="LIM67" s="90"/>
      <c r="LIU67" s="90"/>
      <c r="LJC67" s="90"/>
      <c r="LJK67" s="90"/>
      <c r="LJS67" s="90"/>
      <c r="LKA67" s="90"/>
      <c r="LKI67" s="90"/>
      <c r="LKQ67" s="90"/>
      <c r="LKY67" s="90"/>
      <c r="LLG67" s="90"/>
      <c r="LLO67" s="90"/>
      <c r="LLW67" s="90"/>
      <c r="LME67" s="90"/>
      <c r="LMM67" s="90"/>
      <c r="LMU67" s="90"/>
      <c r="LNC67" s="90"/>
      <c r="LNK67" s="90"/>
      <c r="LNS67" s="90"/>
      <c r="LOA67" s="90"/>
      <c r="LOI67" s="90"/>
      <c r="LOQ67" s="90"/>
      <c r="LOY67" s="90"/>
      <c r="LPG67" s="90"/>
      <c r="LPO67" s="90"/>
      <c r="LPW67" s="90"/>
      <c r="LQE67" s="90"/>
      <c r="LQM67" s="90"/>
      <c r="LQU67" s="90"/>
      <c r="LRC67" s="90"/>
      <c r="LRK67" s="90"/>
      <c r="LRS67" s="90"/>
      <c r="LSA67" s="90"/>
      <c r="LSI67" s="90"/>
      <c r="LSQ67" s="90"/>
      <c r="LSY67" s="90"/>
      <c r="LTG67" s="90"/>
      <c r="LTO67" s="90"/>
      <c r="LTW67" s="90"/>
      <c r="LUE67" s="90"/>
      <c r="LUM67" s="90"/>
      <c r="LUU67" s="90"/>
      <c r="LVC67" s="90"/>
      <c r="LVK67" s="90"/>
      <c r="LVS67" s="90"/>
      <c r="LWA67" s="90"/>
      <c r="LWI67" s="90"/>
      <c r="LWQ67" s="90"/>
      <c r="LWY67" s="90"/>
      <c r="LXG67" s="90"/>
      <c r="LXO67" s="90"/>
      <c r="LXW67" s="90"/>
      <c r="LYE67" s="90"/>
      <c r="LYM67" s="90"/>
      <c r="LYU67" s="90"/>
      <c r="LZC67" s="90"/>
      <c r="LZK67" s="90"/>
      <c r="LZS67" s="90"/>
      <c r="MAA67" s="90"/>
      <c r="MAI67" s="90"/>
      <c r="MAQ67" s="90"/>
      <c r="MAY67" s="90"/>
      <c r="MBG67" s="90"/>
      <c r="MBO67" s="90"/>
      <c r="MBW67" s="90"/>
      <c r="MCE67" s="90"/>
      <c r="MCM67" s="90"/>
      <c r="MCU67" s="90"/>
      <c r="MDC67" s="90"/>
      <c r="MDK67" s="90"/>
      <c r="MDS67" s="90"/>
      <c r="MEA67" s="90"/>
      <c r="MEI67" s="90"/>
      <c r="MEQ67" s="90"/>
      <c r="MEY67" s="90"/>
      <c r="MFG67" s="90"/>
      <c r="MFO67" s="90"/>
      <c r="MFW67" s="90"/>
      <c r="MGE67" s="90"/>
      <c r="MGM67" s="90"/>
      <c r="MGU67" s="90"/>
      <c r="MHC67" s="90"/>
      <c r="MHK67" s="90"/>
      <c r="MHS67" s="90"/>
      <c r="MIA67" s="90"/>
      <c r="MII67" s="90"/>
      <c r="MIQ67" s="90"/>
      <c r="MIY67" s="90"/>
      <c r="MJG67" s="90"/>
      <c r="MJO67" s="90"/>
      <c r="MJW67" s="90"/>
      <c r="MKE67" s="90"/>
      <c r="MKM67" s="90"/>
      <c r="MKU67" s="90"/>
      <c r="MLC67" s="90"/>
      <c r="MLK67" s="90"/>
      <c r="MLS67" s="90"/>
      <c r="MMA67" s="90"/>
      <c r="MMI67" s="90"/>
      <c r="MMQ67" s="90"/>
      <c r="MMY67" s="90"/>
      <c r="MNG67" s="90"/>
      <c r="MNO67" s="90"/>
      <c r="MNW67" s="90"/>
      <c r="MOE67" s="90"/>
      <c r="MOM67" s="90"/>
      <c r="MOU67" s="90"/>
      <c r="MPC67" s="90"/>
      <c r="MPK67" s="90"/>
      <c r="MPS67" s="90"/>
      <c r="MQA67" s="90"/>
      <c r="MQI67" s="90"/>
      <c r="MQQ67" s="90"/>
      <c r="MQY67" s="90"/>
      <c r="MRG67" s="90"/>
      <c r="MRO67" s="90"/>
      <c r="MRW67" s="90"/>
      <c r="MSE67" s="90"/>
      <c r="MSM67" s="90"/>
      <c r="MSU67" s="90"/>
      <c r="MTC67" s="90"/>
      <c r="MTK67" s="90"/>
      <c r="MTS67" s="90"/>
      <c r="MUA67" s="90"/>
      <c r="MUI67" s="90"/>
      <c r="MUQ67" s="90"/>
      <c r="MUY67" s="90"/>
      <c r="MVG67" s="90"/>
      <c r="MVO67" s="90"/>
      <c r="MVW67" s="90"/>
      <c r="MWE67" s="90"/>
      <c r="MWM67" s="90"/>
      <c r="MWU67" s="90"/>
      <c r="MXC67" s="90"/>
      <c r="MXK67" s="90"/>
      <c r="MXS67" s="90"/>
      <c r="MYA67" s="90"/>
      <c r="MYI67" s="90"/>
      <c r="MYQ67" s="90"/>
      <c r="MYY67" s="90"/>
      <c r="MZG67" s="90"/>
      <c r="MZO67" s="90"/>
      <c r="MZW67" s="90"/>
      <c r="NAE67" s="90"/>
      <c r="NAM67" s="90"/>
      <c r="NAU67" s="90"/>
      <c r="NBC67" s="90"/>
      <c r="NBK67" s="90"/>
      <c r="NBS67" s="90"/>
      <c r="NCA67" s="90"/>
      <c r="NCI67" s="90"/>
      <c r="NCQ67" s="90"/>
      <c r="NCY67" s="90"/>
      <c r="NDG67" s="90"/>
      <c r="NDO67" s="90"/>
      <c r="NDW67" s="90"/>
      <c r="NEE67" s="90"/>
      <c r="NEM67" s="90"/>
      <c r="NEU67" s="90"/>
      <c r="NFC67" s="90"/>
      <c r="NFK67" s="90"/>
      <c r="NFS67" s="90"/>
      <c r="NGA67" s="90"/>
      <c r="NGI67" s="90"/>
      <c r="NGQ67" s="90"/>
      <c r="NGY67" s="90"/>
      <c r="NHG67" s="90"/>
      <c r="NHO67" s="90"/>
      <c r="NHW67" s="90"/>
      <c r="NIE67" s="90"/>
      <c r="NIM67" s="90"/>
      <c r="NIU67" s="90"/>
      <c r="NJC67" s="90"/>
      <c r="NJK67" s="90"/>
      <c r="NJS67" s="90"/>
      <c r="NKA67" s="90"/>
      <c r="NKI67" s="90"/>
      <c r="NKQ67" s="90"/>
      <c r="NKY67" s="90"/>
      <c r="NLG67" s="90"/>
      <c r="NLO67" s="90"/>
      <c r="NLW67" s="90"/>
      <c r="NME67" s="90"/>
      <c r="NMM67" s="90"/>
      <c r="NMU67" s="90"/>
      <c r="NNC67" s="90"/>
      <c r="NNK67" s="90"/>
      <c r="NNS67" s="90"/>
      <c r="NOA67" s="90"/>
      <c r="NOI67" s="90"/>
      <c r="NOQ67" s="90"/>
      <c r="NOY67" s="90"/>
      <c r="NPG67" s="90"/>
      <c r="NPO67" s="90"/>
      <c r="NPW67" s="90"/>
      <c r="NQE67" s="90"/>
      <c r="NQM67" s="90"/>
      <c r="NQU67" s="90"/>
      <c r="NRC67" s="90"/>
      <c r="NRK67" s="90"/>
      <c r="NRS67" s="90"/>
      <c r="NSA67" s="90"/>
      <c r="NSI67" s="90"/>
      <c r="NSQ67" s="90"/>
      <c r="NSY67" s="90"/>
      <c r="NTG67" s="90"/>
      <c r="NTO67" s="90"/>
      <c r="NTW67" s="90"/>
      <c r="NUE67" s="90"/>
      <c r="NUM67" s="90"/>
      <c r="NUU67" s="90"/>
      <c r="NVC67" s="90"/>
      <c r="NVK67" s="90"/>
      <c r="NVS67" s="90"/>
      <c r="NWA67" s="90"/>
      <c r="NWI67" s="90"/>
      <c r="NWQ67" s="90"/>
      <c r="NWY67" s="90"/>
      <c r="NXG67" s="90"/>
      <c r="NXO67" s="90"/>
      <c r="NXW67" s="90"/>
      <c r="NYE67" s="90"/>
      <c r="NYM67" s="90"/>
      <c r="NYU67" s="90"/>
      <c r="NZC67" s="90"/>
      <c r="NZK67" s="90"/>
      <c r="NZS67" s="90"/>
      <c r="OAA67" s="90"/>
      <c r="OAI67" s="90"/>
      <c r="OAQ67" s="90"/>
      <c r="OAY67" s="90"/>
      <c r="OBG67" s="90"/>
      <c r="OBO67" s="90"/>
      <c r="OBW67" s="90"/>
      <c r="OCE67" s="90"/>
      <c r="OCM67" s="90"/>
      <c r="OCU67" s="90"/>
      <c r="ODC67" s="90"/>
      <c r="ODK67" s="90"/>
      <c r="ODS67" s="90"/>
      <c r="OEA67" s="90"/>
      <c r="OEI67" s="90"/>
      <c r="OEQ67" s="90"/>
      <c r="OEY67" s="90"/>
      <c r="OFG67" s="90"/>
      <c r="OFO67" s="90"/>
      <c r="OFW67" s="90"/>
      <c r="OGE67" s="90"/>
      <c r="OGM67" s="90"/>
      <c r="OGU67" s="90"/>
      <c r="OHC67" s="90"/>
      <c r="OHK67" s="90"/>
      <c r="OHS67" s="90"/>
      <c r="OIA67" s="90"/>
      <c r="OII67" s="90"/>
      <c r="OIQ67" s="90"/>
      <c r="OIY67" s="90"/>
      <c r="OJG67" s="90"/>
      <c r="OJO67" s="90"/>
      <c r="OJW67" s="90"/>
      <c r="OKE67" s="90"/>
      <c r="OKM67" s="90"/>
      <c r="OKU67" s="90"/>
      <c r="OLC67" s="90"/>
      <c r="OLK67" s="90"/>
      <c r="OLS67" s="90"/>
      <c r="OMA67" s="90"/>
      <c r="OMI67" s="90"/>
      <c r="OMQ67" s="90"/>
      <c r="OMY67" s="90"/>
      <c r="ONG67" s="90"/>
      <c r="ONO67" s="90"/>
      <c r="ONW67" s="90"/>
      <c r="OOE67" s="90"/>
      <c r="OOM67" s="90"/>
      <c r="OOU67" s="90"/>
      <c r="OPC67" s="90"/>
      <c r="OPK67" s="90"/>
      <c r="OPS67" s="90"/>
      <c r="OQA67" s="90"/>
      <c r="OQI67" s="90"/>
      <c r="OQQ67" s="90"/>
      <c r="OQY67" s="90"/>
      <c r="ORG67" s="90"/>
      <c r="ORO67" s="90"/>
      <c r="ORW67" s="90"/>
      <c r="OSE67" s="90"/>
      <c r="OSM67" s="90"/>
      <c r="OSU67" s="90"/>
      <c r="OTC67" s="90"/>
      <c r="OTK67" s="90"/>
      <c r="OTS67" s="90"/>
      <c r="OUA67" s="90"/>
      <c r="OUI67" s="90"/>
      <c r="OUQ67" s="90"/>
      <c r="OUY67" s="90"/>
      <c r="OVG67" s="90"/>
      <c r="OVO67" s="90"/>
      <c r="OVW67" s="90"/>
      <c r="OWE67" s="90"/>
      <c r="OWM67" s="90"/>
      <c r="OWU67" s="90"/>
      <c r="OXC67" s="90"/>
      <c r="OXK67" s="90"/>
      <c r="OXS67" s="90"/>
      <c r="OYA67" s="90"/>
      <c r="OYI67" s="90"/>
      <c r="OYQ67" s="90"/>
      <c r="OYY67" s="90"/>
      <c r="OZG67" s="90"/>
      <c r="OZO67" s="90"/>
      <c r="OZW67" s="90"/>
      <c r="PAE67" s="90"/>
      <c r="PAM67" s="90"/>
      <c r="PAU67" s="90"/>
      <c r="PBC67" s="90"/>
      <c r="PBK67" s="90"/>
      <c r="PBS67" s="90"/>
      <c r="PCA67" s="90"/>
      <c r="PCI67" s="90"/>
      <c r="PCQ67" s="90"/>
      <c r="PCY67" s="90"/>
      <c r="PDG67" s="90"/>
      <c r="PDO67" s="90"/>
      <c r="PDW67" s="90"/>
      <c r="PEE67" s="90"/>
      <c r="PEM67" s="90"/>
      <c r="PEU67" s="90"/>
      <c r="PFC67" s="90"/>
      <c r="PFK67" s="90"/>
      <c r="PFS67" s="90"/>
      <c r="PGA67" s="90"/>
      <c r="PGI67" s="90"/>
      <c r="PGQ67" s="90"/>
      <c r="PGY67" s="90"/>
      <c r="PHG67" s="90"/>
      <c r="PHO67" s="90"/>
      <c r="PHW67" s="90"/>
      <c r="PIE67" s="90"/>
      <c r="PIM67" s="90"/>
      <c r="PIU67" s="90"/>
      <c r="PJC67" s="90"/>
      <c r="PJK67" s="90"/>
      <c r="PJS67" s="90"/>
      <c r="PKA67" s="90"/>
      <c r="PKI67" s="90"/>
      <c r="PKQ67" s="90"/>
      <c r="PKY67" s="90"/>
      <c r="PLG67" s="90"/>
      <c r="PLO67" s="90"/>
      <c r="PLW67" s="90"/>
      <c r="PME67" s="90"/>
      <c r="PMM67" s="90"/>
      <c r="PMU67" s="90"/>
      <c r="PNC67" s="90"/>
      <c r="PNK67" s="90"/>
      <c r="PNS67" s="90"/>
      <c r="POA67" s="90"/>
      <c r="POI67" s="90"/>
      <c r="POQ67" s="90"/>
      <c r="POY67" s="90"/>
      <c r="PPG67" s="90"/>
      <c r="PPO67" s="90"/>
      <c r="PPW67" s="90"/>
      <c r="PQE67" s="90"/>
      <c r="PQM67" s="90"/>
      <c r="PQU67" s="90"/>
      <c r="PRC67" s="90"/>
      <c r="PRK67" s="90"/>
      <c r="PRS67" s="90"/>
      <c r="PSA67" s="90"/>
      <c r="PSI67" s="90"/>
      <c r="PSQ67" s="90"/>
      <c r="PSY67" s="90"/>
      <c r="PTG67" s="90"/>
      <c r="PTO67" s="90"/>
      <c r="PTW67" s="90"/>
      <c r="PUE67" s="90"/>
      <c r="PUM67" s="90"/>
      <c r="PUU67" s="90"/>
      <c r="PVC67" s="90"/>
      <c r="PVK67" s="90"/>
      <c r="PVS67" s="90"/>
      <c r="PWA67" s="90"/>
      <c r="PWI67" s="90"/>
      <c r="PWQ67" s="90"/>
      <c r="PWY67" s="90"/>
      <c r="PXG67" s="90"/>
      <c r="PXO67" s="90"/>
      <c r="PXW67" s="90"/>
      <c r="PYE67" s="90"/>
      <c r="PYM67" s="90"/>
      <c r="PYU67" s="90"/>
      <c r="PZC67" s="90"/>
      <c r="PZK67" s="90"/>
      <c r="PZS67" s="90"/>
      <c r="QAA67" s="90"/>
      <c r="QAI67" s="90"/>
      <c r="QAQ67" s="90"/>
      <c r="QAY67" s="90"/>
      <c r="QBG67" s="90"/>
      <c r="QBO67" s="90"/>
      <c r="QBW67" s="90"/>
      <c r="QCE67" s="90"/>
      <c r="QCM67" s="90"/>
      <c r="QCU67" s="90"/>
      <c r="QDC67" s="90"/>
      <c r="QDK67" s="90"/>
      <c r="QDS67" s="90"/>
      <c r="QEA67" s="90"/>
      <c r="QEI67" s="90"/>
      <c r="QEQ67" s="90"/>
      <c r="QEY67" s="90"/>
      <c r="QFG67" s="90"/>
      <c r="QFO67" s="90"/>
      <c r="QFW67" s="90"/>
      <c r="QGE67" s="90"/>
      <c r="QGM67" s="90"/>
      <c r="QGU67" s="90"/>
      <c r="QHC67" s="90"/>
      <c r="QHK67" s="90"/>
      <c r="QHS67" s="90"/>
      <c r="QIA67" s="90"/>
      <c r="QII67" s="90"/>
      <c r="QIQ67" s="90"/>
      <c r="QIY67" s="90"/>
      <c r="QJG67" s="90"/>
      <c r="QJO67" s="90"/>
      <c r="QJW67" s="90"/>
      <c r="QKE67" s="90"/>
      <c r="QKM67" s="90"/>
      <c r="QKU67" s="90"/>
      <c r="QLC67" s="90"/>
      <c r="QLK67" s="90"/>
      <c r="QLS67" s="90"/>
      <c r="QMA67" s="90"/>
      <c r="QMI67" s="90"/>
      <c r="QMQ67" s="90"/>
      <c r="QMY67" s="90"/>
      <c r="QNG67" s="90"/>
      <c r="QNO67" s="90"/>
      <c r="QNW67" s="90"/>
      <c r="QOE67" s="90"/>
      <c r="QOM67" s="90"/>
      <c r="QOU67" s="90"/>
      <c r="QPC67" s="90"/>
      <c r="QPK67" s="90"/>
      <c r="QPS67" s="90"/>
      <c r="QQA67" s="90"/>
      <c r="QQI67" s="90"/>
      <c r="QQQ67" s="90"/>
      <c r="QQY67" s="90"/>
      <c r="QRG67" s="90"/>
      <c r="QRO67" s="90"/>
      <c r="QRW67" s="90"/>
      <c r="QSE67" s="90"/>
      <c r="QSM67" s="90"/>
      <c r="QSU67" s="90"/>
      <c r="QTC67" s="90"/>
      <c r="QTK67" s="90"/>
      <c r="QTS67" s="90"/>
      <c r="QUA67" s="90"/>
      <c r="QUI67" s="90"/>
      <c r="QUQ67" s="90"/>
      <c r="QUY67" s="90"/>
      <c r="QVG67" s="90"/>
      <c r="QVO67" s="90"/>
      <c r="QVW67" s="90"/>
      <c r="QWE67" s="90"/>
      <c r="QWM67" s="90"/>
      <c r="QWU67" s="90"/>
      <c r="QXC67" s="90"/>
      <c r="QXK67" s="90"/>
      <c r="QXS67" s="90"/>
      <c r="QYA67" s="90"/>
      <c r="QYI67" s="90"/>
      <c r="QYQ67" s="90"/>
      <c r="QYY67" s="90"/>
      <c r="QZG67" s="90"/>
      <c r="QZO67" s="90"/>
      <c r="QZW67" s="90"/>
      <c r="RAE67" s="90"/>
      <c r="RAM67" s="90"/>
      <c r="RAU67" s="90"/>
      <c r="RBC67" s="90"/>
      <c r="RBK67" s="90"/>
      <c r="RBS67" s="90"/>
      <c r="RCA67" s="90"/>
      <c r="RCI67" s="90"/>
      <c r="RCQ67" s="90"/>
      <c r="RCY67" s="90"/>
      <c r="RDG67" s="90"/>
      <c r="RDO67" s="90"/>
      <c r="RDW67" s="90"/>
      <c r="REE67" s="90"/>
      <c r="REM67" s="90"/>
      <c r="REU67" s="90"/>
      <c r="RFC67" s="90"/>
      <c r="RFK67" s="90"/>
      <c r="RFS67" s="90"/>
      <c r="RGA67" s="90"/>
      <c r="RGI67" s="90"/>
      <c r="RGQ67" s="90"/>
      <c r="RGY67" s="90"/>
      <c r="RHG67" s="90"/>
      <c r="RHO67" s="90"/>
      <c r="RHW67" s="90"/>
      <c r="RIE67" s="90"/>
      <c r="RIM67" s="90"/>
      <c r="RIU67" s="90"/>
      <c r="RJC67" s="90"/>
      <c r="RJK67" s="90"/>
      <c r="RJS67" s="90"/>
      <c r="RKA67" s="90"/>
      <c r="RKI67" s="90"/>
      <c r="RKQ67" s="90"/>
      <c r="RKY67" s="90"/>
      <c r="RLG67" s="90"/>
      <c r="RLO67" s="90"/>
      <c r="RLW67" s="90"/>
      <c r="RME67" s="90"/>
      <c r="RMM67" s="90"/>
      <c r="RMU67" s="90"/>
      <c r="RNC67" s="90"/>
      <c r="RNK67" s="90"/>
      <c r="RNS67" s="90"/>
      <c r="ROA67" s="90"/>
      <c r="ROI67" s="90"/>
      <c r="ROQ67" s="90"/>
      <c r="ROY67" s="90"/>
      <c r="RPG67" s="90"/>
      <c r="RPO67" s="90"/>
      <c r="RPW67" s="90"/>
      <c r="RQE67" s="90"/>
      <c r="RQM67" s="90"/>
      <c r="RQU67" s="90"/>
      <c r="RRC67" s="90"/>
      <c r="RRK67" s="90"/>
      <c r="RRS67" s="90"/>
      <c r="RSA67" s="90"/>
      <c r="RSI67" s="90"/>
      <c r="RSQ67" s="90"/>
      <c r="RSY67" s="90"/>
      <c r="RTG67" s="90"/>
      <c r="RTO67" s="90"/>
      <c r="RTW67" s="90"/>
      <c r="RUE67" s="90"/>
      <c r="RUM67" s="90"/>
      <c r="RUU67" s="90"/>
      <c r="RVC67" s="90"/>
      <c r="RVK67" s="90"/>
      <c r="RVS67" s="90"/>
      <c r="RWA67" s="90"/>
      <c r="RWI67" s="90"/>
      <c r="RWQ67" s="90"/>
      <c r="RWY67" s="90"/>
      <c r="RXG67" s="90"/>
      <c r="RXO67" s="90"/>
      <c r="RXW67" s="90"/>
      <c r="RYE67" s="90"/>
      <c r="RYM67" s="90"/>
      <c r="RYU67" s="90"/>
      <c r="RZC67" s="90"/>
      <c r="RZK67" s="90"/>
      <c r="RZS67" s="90"/>
      <c r="SAA67" s="90"/>
      <c r="SAI67" s="90"/>
      <c r="SAQ67" s="90"/>
      <c r="SAY67" s="90"/>
      <c r="SBG67" s="90"/>
      <c r="SBO67" s="90"/>
      <c r="SBW67" s="90"/>
      <c r="SCE67" s="90"/>
      <c r="SCM67" s="90"/>
      <c r="SCU67" s="90"/>
      <c r="SDC67" s="90"/>
      <c r="SDK67" s="90"/>
      <c r="SDS67" s="90"/>
      <c r="SEA67" s="90"/>
      <c r="SEI67" s="90"/>
      <c r="SEQ67" s="90"/>
      <c r="SEY67" s="90"/>
      <c r="SFG67" s="90"/>
      <c r="SFO67" s="90"/>
      <c r="SFW67" s="90"/>
      <c r="SGE67" s="90"/>
      <c r="SGM67" s="90"/>
      <c r="SGU67" s="90"/>
      <c r="SHC67" s="90"/>
      <c r="SHK67" s="90"/>
      <c r="SHS67" s="90"/>
      <c r="SIA67" s="90"/>
      <c r="SII67" s="90"/>
      <c r="SIQ67" s="90"/>
      <c r="SIY67" s="90"/>
      <c r="SJG67" s="90"/>
      <c r="SJO67" s="90"/>
      <c r="SJW67" s="90"/>
      <c r="SKE67" s="90"/>
      <c r="SKM67" s="90"/>
      <c r="SKU67" s="90"/>
      <c r="SLC67" s="90"/>
      <c r="SLK67" s="90"/>
      <c r="SLS67" s="90"/>
      <c r="SMA67" s="90"/>
      <c r="SMI67" s="90"/>
      <c r="SMQ67" s="90"/>
      <c r="SMY67" s="90"/>
      <c r="SNG67" s="90"/>
      <c r="SNO67" s="90"/>
      <c r="SNW67" s="90"/>
      <c r="SOE67" s="90"/>
      <c r="SOM67" s="90"/>
      <c r="SOU67" s="90"/>
      <c r="SPC67" s="90"/>
      <c r="SPK67" s="90"/>
      <c r="SPS67" s="90"/>
      <c r="SQA67" s="90"/>
      <c r="SQI67" s="90"/>
      <c r="SQQ67" s="90"/>
      <c r="SQY67" s="90"/>
      <c r="SRG67" s="90"/>
      <c r="SRO67" s="90"/>
      <c r="SRW67" s="90"/>
      <c r="SSE67" s="90"/>
      <c r="SSM67" s="90"/>
      <c r="SSU67" s="90"/>
      <c r="STC67" s="90"/>
      <c r="STK67" s="90"/>
      <c r="STS67" s="90"/>
      <c r="SUA67" s="90"/>
      <c r="SUI67" s="90"/>
      <c r="SUQ67" s="90"/>
      <c r="SUY67" s="90"/>
      <c r="SVG67" s="90"/>
      <c r="SVO67" s="90"/>
      <c r="SVW67" s="90"/>
      <c r="SWE67" s="90"/>
      <c r="SWM67" s="90"/>
      <c r="SWU67" s="90"/>
      <c r="SXC67" s="90"/>
      <c r="SXK67" s="90"/>
      <c r="SXS67" s="90"/>
      <c r="SYA67" s="90"/>
      <c r="SYI67" s="90"/>
      <c r="SYQ67" s="90"/>
      <c r="SYY67" s="90"/>
      <c r="SZG67" s="90"/>
      <c r="SZO67" s="90"/>
      <c r="SZW67" s="90"/>
      <c r="TAE67" s="90"/>
      <c r="TAM67" s="90"/>
      <c r="TAU67" s="90"/>
      <c r="TBC67" s="90"/>
      <c r="TBK67" s="90"/>
      <c r="TBS67" s="90"/>
      <c r="TCA67" s="90"/>
      <c r="TCI67" s="90"/>
      <c r="TCQ67" s="90"/>
      <c r="TCY67" s="90"/>
      <c r="TDG67" s="90"/>
      <c r="TDO67" s="90"/>
      <c r="TDW67" s="90"/>
      <c r="TEE67" s="90"/>
      <c r="TEM67" s="90"/>
      <c r="TEU67" s="90"/>
      <c r="TFC67" s="90"/>
      <c r="TFK67" s="90"/>
      <c r="TFS67" s="90"/>
      <c r="TGA67" s="90"/>
      <c r="TGI67" s="90"/>
      <c r="TGQ67" s="90"/>
      <c r="TGY67" s="90"/>
      <c r="THG67" s="90"/>
      <c r="THO67" s="90"/>
      <c r="THW67" s="90"/>
      <c r="TIE67" s="90"/>
      <c r="TIM67" s="90"/>
      <c r="TIU67" s="90"/>
      <c r="TJC67" s="90"/>
      <c r="TJK67" s="90"/>
      <c r="TJS67" s="90"/>
      <c r="TKA67" s="90"/>
      <c r="TKI67" s="90"/>
      <c r="TKQ67" s="90"/>
      <c r="TKY67" s="90"/>
      <c r="TLG67" s="90"/>
      <c r="TLO67" s="90"/>
      <c r="TLW67" s="90"/>
      <c r="TME67" s="90"/>
      <c r="TMM67" s="90"/>
      <c r="TMU67" s="90"/>
      <c r="TNC67" s="90"/>
      <c r="TNK67" s="90"/>
      <c r="TNS67" s="90"/>
      <c r="TOA67" s="90"/>
      <c r="TOI67" s="90"/>
      <c r="TOQ67" s="90"/>
      <c r="TOY67" s="90"/>
      <c r="TPG67" s="90"/>
      <c r="TPO67" s="90"/>
      <c r="TPW67" s="90"/>
      <c r="TQE67" s="90"/>
      <c r="TQM67" s="90"/>
      <c r="TQU67" s="90"/>
      <c r="TRC67" s="90"/>
      <c r="TRK67" s="90"/>
      <c r="TRS67" s="90"/>
      <c r="TSA67" s="90"/>
      <c r="TSI67" s="90"/>
      <c r="TSQ67" s="90"/>
      <c r="TSY67" s="90"/>
      <c r="TTG67" s="90"/>
      <c r="TTO67" s="90"/>
      <c r="TTW67" s="90"/>
      <c r="TUE67" s="90"/>
      <c r="TUM67" s="90"/>
      <c r="TUU67" s="90"/>
      <c r="TVC67" s="90"/>
      <c r="TVK67" s="90"/>
      <c r="TVS67" s="90"/>
      <c r="TWA67" s="90"/>
      <c r="TWI67" s="90"/>
      <c r="TWQ67" s="90"/>
      <c r="TWY67" s="90"/>
      <c r="TXG67" s="90"/>
      <c r="TXO67" s="90"/>
      <c r="TXW67" s="90"/>
      <c r="TYE67" s="90"/>
      <c r="TYM67" s="90"/>
      <c r="TYU67" s="90"/>
      <c r="TZC67" s="90"/>
      <c r="TZK67" s="90"/>
      <c r="TZS67" s="90"/>
      <c r="UAA67" s="90"/>
      <c r="UAI67" s="90"/>
      <c r="UAQ67" s="90"/>
      <c r="UAY67" s="90"/>
      <c r="UBG67" s="90"/>
      <c r="UBO67" s="90"/>
      <c r="UBW67" s="90"/>
      <c r="UCE67" s="90"/>
      <c r="UCM67" s="90"/>
      <c r="UCU67" s="90"/>
      <c r="UDC67" s="90"/>
      <c r="UDK67" s="90"/>
      <c r="UDS67" s="90"/>
      <c r="UEA67" s="90"/>
      <c r="UEI67" s="90"/>
      <c r="UEQ67" s="90"/>
      <c r="UEY67" s="90"/>
      <c r="UFG67" s="90"/>
      <c r="UFO67" s="90"/>
      <c r="UFW67" s="90"/>
      <c r="UGE67" s="90"/>
      <c r="UGM67" s="90"/>
      <c r="UGU67" s="90"/>
      <c r="UHC67" s="90"/>
      <c r="UHK67" s="90"/>
      <c r="UHS67" s="90"/>
      <c r="UIA67" s="90"/>
      <c r="UII67" s="90"/>
      <c r="UIQ67" s="90"/>
      <c r="UIY67" s="90"/>
      <c r="UJG67" s="90"/>
      <c r="UJO67" s="90"/>
      <c r="UJW67" s="90"/>
      <c r="UKE67" s="90"/>
      <c r="UKM67" s="90"/>
      <c r="UKU67" s="90"/>
      <c r="ULC67" s="90"/>
      <c r="ULK67" s="90"/>
      <c r="ULS67" s="90"/>
      <c r="UMA67" s="90"/>
      <c r="UMI67" s="90"/>
      <c r="UMQ67" s="90"/>
      <c r="UMY67" s="90"/>
      <c r="UNG67" s="90"/>
      <c r="UNO67" s="90"/>
      <c r="UNW67" s="90"/>
      <c r="UOE67" s="90"/>
      <c r="UOM67" s="90"/>
      <c r="UOU67" s="90"/>
      <c r="UPC67" s="90"/>
      <c r="UPK67" s="90"/>
      <c r="UPS67" s="90"/>
      <c r="UQA67" s="90"/>
      <c r="UQI67" s="90"/>
      <c r="UQQ67" s="90"/>
      <c r="UQY67" s="90"/>
      <c r="URG67" s="90"/>
      <c r="URO67" s="90"/>
      <c r="URW67" s="90"/>
      <c r="USE67" s="90"/>
      <c r="USM67" s="90"/>
      <c r="USU67" s="90"/>
      <c r="UTC67" s="90"/>
      <c r="UTK67" s="90"/>
      <c r="UTS67" s="90"/>
      <c r="UUA67" s="90"/>
      <c r="UUI67" s="90"/>
      <c r="UUQ67" s="90"/>
      <c r="UUY67" s="90"/>
      <c r="UVG67" s="90"/>
      <c r="UVO67" s="90"/>
      <c r="UVW67" s="90"/>
      <c r="UWE67" s="90"/>
      <c r="UWM67" s="90"/>
      <c r="UWU67" s="90"/>
      <c r="UXC67" s="90"/>
      <c r="UXK67" s="90"/>
      <c r="UXS67" s="90"/>
      <c r="UYA67" s="90"/>
      <c r="UYI67" s="90"/>
      <c r="UYQ67" s="90"/>
      <c r="UYY67" s="90"/>
      <c r="UZG67" s="90"/>
      <c r="UZO67" s="90"/>
      <c r="UZW67" s="90"/>
      <c r="VAE67" s="90"/>
      <c r="VAM67" s="90"/>
      <c r="VAU67" s="90"/>
      <c r="VBC67" s="90"/>
      <c r="VBK67" s="90"/>
      <c r="VBS67" s="90"/>
      <c r="VCA67" s="90"/>
      <c r="VCI67" s="90"/>
      <c r="VCQ67" s="90"/>
      <c r="VCY67" s="90"/>
      <c r="VDG67" s="90"/>
      <c r="VDO67" s="90"/>
      <c r="VDW67" s="90"/>
      <c r="VEE67" s="90"/>
      <c r="VEM67" s="90"/>
      <c r="VEU67" s="90"/>
      <c r="VFC67" s="90"/>
      <c r="VFK67" s="90"/>
      <c r="VFS67" s="90"/>
      <c r="VGA67" s="90"/>
      <c r="VGI67" s="90"/>
      <c r="VGQ67" s="90"/>
      <c r="VGY67" s="90"/>
      <c r="VHG67" s="90"/>
      <c r="VHO67" s="90"/>
      <c r="VHW67" s="90"/>
      <c r="VIE67" s="90"/>
      <c r="VIM67" s="90"/>
      <c r="VIU67" s="90"/>
      <c r="VJC67" s="90"/>
      <c r="VJK67" s="90"/>
      <c r="VJS67" s="90"/>
      <c r="VKA67" s="90"/>
      <c r="VKI67" s="90"/>
      <c r="VKQ67" s="90"/>
      <c r="VKY67" s="90"/>
      <c r="VLG67" s="90"/>
      <c r="VLO67" s="90"/>
      <c r="VLW67" s="90"/>
      <c r="VME67" s="90"/>
      <c r="VMM67" s="90"/>
      <c r="VMU67" s="90"/>
      <c r="VNC67" s="90"/>
      <c r="VNK67" s="90"/>
      <c r="VNS67" s="90"/>
      <c r="VOA67" s="90"/>
      <c r="VOI67" s="90"/>
      <c r="VOQ67" s="90"/>
      <c r="VOY67" s="90"/>
      <c r="VPG67" s="90"/>
      <c r="VPO67" s="90"/>
      <c r="VPW67" s="90"/>
      <c r="VQE67" s="90"/>
      <c r="VQM67" s="90"/>
      <c r="VQU67" s="90"/>
      <c r="VRC67" s="90"/>
      <c r="VRK67" s="90"/>
      <c r="VRS67" s="90"/>
      <c r="VSA67" s="90"/>
      <c r="VSI67" s="90"/>
      <c r="VSQ67" s="90"/>
      <c r="VSY67" s="90"/>
      <c r="VTG67" s="90"/>
      <c r="VTO67" s="90"/>
      <c r="VTW67" s="90"/>
      <c r="VUE67" s="90"/>
      <c r="VUM67" s="90"/>
      <c r="VUU67" s="90"/>
      <c r="VVC67" s="90"/>
      <c r="VVK67" s="90"/>
      <c r="VVS67" s="90"/>
      <c r="VWA67" s="90"/>
      <c r="VWI67" s="90"/>
      <c r="VWQ67" s="90"/>
      <c r="VWY67" s="90"/>
      <c r="VXG67" s="90"/>
      <c r="VXO67" s="90"/>
      <c r="VXW67" s="90"/>
      <c r="VYE67" s="90"/>
      <c r="VYM67" s="90"/>
      <c r="VYU67" s="90"/>
      <c r="VZC67" s="90"/>
      <c r="VZK67" s="90"/>
      <c r="VZS67" s="90"/>
      <c r="WAA67" s="90"/>
      <c r="WAI67" s="90"/>
      <c r="WAQ67" s="90"/>
      <c r="WAY67" s="90"/>
      <c r="WBG67" s="90"/>
      <c r="WBO67" s="90"/>
      <c r="WBW67" s="90"/>
      <c r="WCE67" s="90"/>
      <c r="WCM67" s="90"/>
      <c r="WCU67" s="90"/>
      <c r="WDC67" s="90"/>
      <c r="WDK67" s="90"/>
      <c r="WDS67" s="90"/>
      <c r="WEA67" s="90"/>
      <c r="WEI67" s="90"/>
      <c r="WEQ67" s="90"/>
      <c r="WEY67" s="90"/>
      <c r="WFG67" s="90"/>
      <c r="WFO67" s="90"/>
      <c r="WFW67" s="90"/>
      <c r="WGE67" s="90"/>
      <c r="WGM67" s="90"/>
      <c r="WGU67" s="90"/>
      <c r="WHC67" s="90"/>
      <c r="WHK67" s="90"/>
      <c r="WHS67" s="90"/>
      <c r="WIA67" s="90"/>
      <c r="WII67" s="90"/>
      <c r="WIQ67" s="90"/>
      <c r="WIY67" s="90"/>
      <c r="WJG67" s="90"/>
      <c r="WJO67" s="90"/>
      <c r="WJW67" s="90"/>
      <c r="WKE67" s="90"/>
      <c r="WKM67" s="90"/>
      <c r="WKU67" s="90"/>
      <c r="WLC67" s="90"/>
      <c r="WLK67" s="90"/>
      <c r="WLS67" s="90"/>
      <c r="WMA67" s="90"/>
      <c r="WMI67" s="90"/>
      <c r="WMQ67" s="90"/>
      <c r="WMY67" s="90"/>
      <c r="WNG67" s="90"/>
      <c r="WNO67" s="90"/>
      <c r="WNW67" s="90"/>
      <c r="WOE67" s="90"/>
      <c r="WOM67" s="90"/>
      <c r="WOU67" s="90"/>
      <c r="WPC67" s="90"/>
      <c r="WPK67" s="90"/>
      <c r="WPS67" s="90"/>
      <c r="WQA67" s="90"/>
      <c r="WQI67" s="90"/>
      <c r="WQQ67" s="90"/>
      <c r="WQY67" s="90"/>
      <c r="WRG67" s="90"/>
      <c r="WRO67" s="90"/>
      <c r="WRW67" s="90"/>
      <c r="WSE67" s="90"/>
      <c r="WSM67" s="90"/>
      <c r="WSU67" s="90"/>
      <c r="WTC67" s="90"/>
      <c r="WTK67" s="90"/>
      <c r="WTS67" s="90"/>
      <c r="WUA67" s="90"/>
      <c r="WUI67" s="90"/>
      <c r="WUQ67" s="90"/>
      <c r="WUY67" s="90"/>
      <c r="WVG67" s="90"/>
      <c r="WVO67" s="90"/>
      <c r="WVW67" s="90"/>
      <c r="WWE67" s="90"/>
      <c r="WWM67" s="90"/>
      <c r="WWU67" s="90"/>
      <c r="WXC67" s="90"/>
      <c r="WXK67" s="90"/>
      <c r="WXS67" s="90"/>
      <c r="WYA67" s="90"/>
      <c r="WYI67" s="90"/>
      <c r="WYQ67" s="90"/>
      <c r="WYY67" s="90"/>
      <c r="WZG67" s="90"/>
      <c r="WZO67" s="90"/>
      <c r="WZW67" s="90"/>
      <c r="XAE67" s="90"/>
      <c r="XAM67" s="90"/>
      <c r="XAU67" s="90"/>
      <c r="XBC67" s="90"/>
      <c r="XBK67" s="90"/>
      <c r="XBS67" s="90"/>
      <c r="XCA67" s="90"/>
      <c r="XCI67" s="90"/>
      <c r="XCQ67" s="90"/>
      <c r="XCY67" s="90"/>
      <c r="XDG67" s="90"/>
      <c r="XDO67" s="90"/>
      <c r="XDW67" s="90"/>
      <c r="XEE67" s="90"/>
    </row>
    <row r="68" spans="1:1023 1031:2047 2055:3071 3079:4095 4103:5119 5127:6143 6151:7167 7175:8191 8199:9215 9223:10239 10247:11263 11271:12287 12295:13311 13319:14335 14343:15359 15367:16359" x14ac:dyDescent="0.25">
      <c r="A68" s="103"/>
      <c r="B68" s="68"/>
      <c r="C68" s="68"/>
      <c r="D68" s="68"/>
      <c r="E68" s="68"/>
      <c r="F68" s="125"/>
      <c r="G68" s="104"/>
      <c r="H68" s="70"/>
      <c r="I68" s="130"/>
      <c r="J68" s="68"/>
      <c r="K68" s="105"/>
      <c r="L68" s="151"/>
      <c r="M68" s="104"/>
      <c r="N68" s="105"/>
      <c r="O68" s="105"/>
      <c r="P68" s="68"/>
      <c r="Q68" s="71"/>
      <c r="R68" s="71"/>
      <c r="S68" s="71"/>
      <c r="T68" s="68"/>
      <c r="U68" s="68"/>
      <c r="V68" s="65" t="s">
        <v>225</v>
      </c>
      <c r="W68" s="65">
        <v>44607</v>
      </c>
      <c r="X68" s="74">
        <v>13227</v>
      </c>
      <c r="Y68" s="65" t="s">
        <v>274</v>
      </c>
      <c r="Z68" s="80">
        <v>44610</v>
      </c>
      <c r="AA68" s="65">
        <v>44975</v>
      </c>
      <c r="AB68" s="81" t="s">
        <v>101</v>
      </c>
      <c r="AC68" s="81" t="s">
        <v>101</v>
      </c>
      <c r="AD68" s="168">
        <v>0</v>
      </c>
      <c r="AE68" s="168">
        <v>0</v>
      </c>
      <c r="AF68" s="80" t="s">
        <v>101</v>
      </c>
      <c r="AG68" s="82" t="s">
        <v>101</v>
      </c>
      <c r="AH68" s="168">
        <v>0</v>
      </c>
      <c r="AI68" s="159">
        <f t="shared" si="0"/>
        <v>0</v>
      </c>
      <c r="AJ68" s="165">
        <v>282528</v>
      </c>
      <c r="AK68" s="165">
        <v>36885.589999999997</v>
      </c>
      <c r="AL68" s="16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68"/>
    </row>
    <row r="69" spans="1:1023 1031:2047 2055:3071 3079:4095 4103:5119 5127:6143 6151:7167 7175:8191 8199:9215 9223:10239 10247:11263 11271:12287 12295:13311 13319:14335 14343:15359 15367:16359" x14ac:dyDescent="0.25">
      <c r="A69" s="103">
        <v>12</v>
      </c>
      <c r="B69" s="68" t="s">
        <v>440</v>
      </c>
      <c r="C69" s="68" t="s">
        <v>222</v>
      </c>
      <c r="D69" s="68" t="s">
        <v>142</v>
      </c>
      <c r="E69" s="68" t="s">
        <v>100</v>
      </c>
      <c r="F69" s="125" t="s">
        <v>139</v>
      </c>
      <c r="G69" s="104">
        <v>12486</v>
      </c>
      <c r="H69" s="70" t="s">
        <v>137</v>
      </c>
      <c r="I69" s="130" t="s">
        <v>140</v>
      </c>
      <c r="J69" s="68" t="s">
        <v>141</v>
      </c>
      <c r="K69" s="105">
        <v>43525</v>
      </c>
      <c r="L69" s="151">
        <v>268147.20000000001</v>
      </c>
      <c r="M69" s="104">
        <v>12505</v>
      </c>
      <c r="N69" s="105">
        <v>43525</v>
      </c>
      <c r="O69" s="105">
        <v>43891</v>
      </c>
      <c r="P69" s="68" t="s">
        <v>437</v>
      </c>
      <c r="Q69" s="71" t="s">
        <v>101</v>
      </c>
      <c r="R69" s="71" t="s">
        <v>101</v>
      </c>
      <c r="S69" s="71" t="s">
        <v>101</v>
      </c>
      <c r="T69" s="68" t="s">
        <v>99</v>
      </c>
      <c r="U69" s="68" t="s">
        <v>101</v>
      </c>
      <c r="V69" s="65" t="s">
        <v>101</v>
      </c>
      <c r="W69" s="65" t="s">
        <v>101</v>
      </c>
      <c r="X69" s="81" t="s">
        <v>101</v>
      </c>
      <c r="Y69" s="65" t="s">
        <v>101</v>
      </c>
      <c r="Z69" s="81" t="s">
        <v>101</v>
      </c>
      <c r="AA69" s="65" t="s">
        <v>101</v>
      </c>
      <c r="AB69" s="81" t="s">
        <v>101</v>
      </c>
      <c r="AC69" s="81" t="s">
        <v>101</v>
      </c>
      <c r="AD69" s="168">
        <v>0</v>
      </c>
      <c r="AE69" s="168">
        <v>0</v>
      </c>
      <c r="AF69" s="81" t="s">
        <v>101</v>
      </c>
      <c r="AG69" s="82" t="s">
        <v>101</v>
      </c>
      <c r="AH69" s="168">
        <v>0</v>
      </c>
      <c r="AI69" s="159">
        <f t="shared" si="0"/>
        <v>268147.20000000001</v>
      </c>
      <c r="AJ69" s="165">
        <f>136022.9+23209.08</f>
        <v>159231.97999999998</v>
      </c>
      <c r="AK69" s="165">
        <v>0</v>
      </c>
      <c r="AL69" s="152">
        <f>AJ69+AJ70+AJ71+AJ72+AK74</f>
        <v>1048825.42</v>
      </c>
      <c r="AM69" s="107" t="s">
        <v>136</v>
      </c>
      <c r="AN69" s="107" t="s">
        <v>188</v>
      </c>
      <c r="AO69" s="107" t="s">
        <v>189</v>
      </c>
      <c r="AP69" s="107" t="s">
        <v>101</v>
      </c>
      <c r="AQ69" s="107" t="s">
        <v>101</v>
      </c>
      <c r="AR69" s="107" t="s">
        <v>101</v>
      </c>
      <c r="AS69" s="107" t="s">
        <v>101</v>
      </c>
      <c r="AT69" s="107" t="s">
        <v>101</v>
      </c>
      <c r="AU69" s="107" t="s">
        <v>101</v>
      </c>
      <c r="AV69" s="107" t="s">
        <v>101</v>
      </c>
      <c r="AW69" s="107" t="s">
        <v>101</v>
      </c>
      <c r="AX69" s="107" t="s">
        <v>101</v>
      </c>
      <c r="AY69" s="107" t="s">
        <v>101</v>
      </c>
      <c r="AZ69" s="107" t="s">
        <v>101</v>
      </c>
      <c r="BA69" s="107" t="s">
        <v>101</v>
      </c>
      <c r="BB69" s="107" t="s">
        <v>101</v>
      </c>
      <c r="BC69" s="107" t="s">
        <v>101</v>
      </c>
      <c r="BD69" s="107" t="s">
        <v>101</v>
      </c>
      <c r="BE69" s="107" t="s">
        <v>101</v>
      </c>
      <c r="BF69" s="107" t="s">
        <v>101</v>
      </c>
      <c r="BG69" s="107" t="s">
        <v>101</v>
      </c>
      <c r="BH69" s="107" t="s">
        <v>101</v>
      </c>
    </row>
    <row r="70" spans="1:1023 1031:2047 2055:3071 3079:4095 4103:5119 5127:6143 6151:7167 7175:8191 8199:9215 9223:10239 10247:11263 11271:12287 12295:13311 13319:14335 14343:15359 15367:16359" x14ac:dyDescent="0.25">
      <c r="A70" s="103"/>
      <c r="B70" s="68"/>
      <c r="C70" s="68"/>
      <c r="D70" s="68"/>
      <c r="E70" s="68"/>
      <c r="F70" s="125"/>
      <c r="G70" s="104"/>
      <c r="H70" s="70"/>
      <c r="I70" s="130"/>
      <c r="J70" s="68"/>
      <c r="K70" s="105"/>
      <c r="L70" s="151"/>
      <c r="M70" s="104"/>
      <c r="N70" s="105"/>
      <c r="O70" s="105"/>
      <c r="P70" s="68"/>
      <c r="Q70" s="71"/>
      <c r="R70" s="71"/>
      <c r="S70" s="71"/>
      <c r="T70" s="68"/>
      <c r="U70" s="68"/>
      <c r="V70" s="65" t="s">
        <v>102</v>
      </c>
      <c r="W70" s="65">
        <v>43888</v>
      </c>
      <c r="X70" s="74">
        <v>12749</v>
      </c>
      <c r="Y70" s="65" t="s">
        <v>190</v>
      </c>
      <c r="Z70" s="80">
        <v>43892</v>
      </c>
      <c r="AA70" s="65">
        <v>44257</v>
      </c>
      <c r="AB70" s="81" t="s">
        <v>101</v>
      </c>
      <c r="AC70" s="81" t="s">
        <v>101</v>
      </c>
      <c r="AD70" s="168">
        <v>0</v>
      </c>
      <c r="AE70" s="168">
        <v>0</v>
      </c>
      <c r="AF70" s="81" t="s">
        <v>101</v>
      </c>
      <c r="AG70" s="82" t="s">
        <v>101</v>
      </c>
      <c r="AH70" s="168">
        <v>0</v>
      </c>
      <c r="AI70" s="159">
        <f t="shared" si="0"/>
        <v>0</v>
      </c>
      <c r="AJ70" s="165">
        <v>125879.96</v>
      </c>
      <c r="AK70" s="165">
        <v>0</v>
      </c>
      <c r="AL70" s="152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</row>
    <row r="71" spans="1:1023 1031:2047 2055:3071 3079:4095 4103:5119 5127:6143 6151:7167 7175:8191 8199:9215 9223:10239 10247:11263 11271:12287 12295:13311 13319:14335 14343:15359 15367:16359" x14ac:dyDescent="0.25">
      <c r="A71" s="103"/>
      <c r="B71" s="68"/>
      <c r="C71" s="68"/>
      <c r="D71" s="68"/>
      <c r="E71" s="68"/>
      <c r="F71" s="125"/>
      <c r="G71" s="104"/>
      <c r="H71" s="70"/>
      <c r="I71" s="130"/>
      <c r="J71" s="68"/>
      <c r="K71" s="105"/>
      <c r="L71" s="151"/>
      <c r="M71" s="104"/>
      <c r="N71" s="105"/>
      <c r="O71" s="105"/>
      <c r="P71" s="68"/>
      <c r="Q71" s="71"/>
      <c r="R71" s="71"/>
      <c r="S71" s="71"/>
      <c r="T71" s="68"/>
      <c r="U71" s="68"/>
      <c r="V71" s="65" t="s">
        <v>104</v>
      </c>
      <c r="W71" s="65">
        <v>44251</v>
      </c>
      <c r="X71" s="74">
        <v>12990</v>
      </c>
      <c r="Y71" s="65" t="s">
        <v>221</v>
      </c>
      <c r="Z71" s="80">
        <v>44258</v>
      </c>
      <c r="AA71" s="65">
        <v>44622</v>
      </c>
      <c r="AB71" s="91" t="s">
        <v>101</v>
      </c>
      <c r="AC71" s="81" t="s">
        <v>101</v>
      </c>
      <c r="AD71" s="168">
        <v>0</v>
      </c>
      <c r="AE71" s="168">
        <v>0</v>
      </c>
      <c r="AF71" s="81" t="s">
        <v>101</v>
      </c>
      <c r="AG71" s="82" t="s">
        <v>101</v>
      </c>
      <c r="AH71" s="168">
        <v>0</v>
      </c>
      <c r="AI71" s="159">
        <f t="shared" si="0"/>
        <v>0</v>
      </c>
      <c r="AJ71" s="165">
        <f>17220.09+198401.81</f>
        <v>215621.9</v>
      </c>
      <c r="AK71" s="165">
        <v>0</v>
      </c>
      <c r="AL71" s="152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</row>
    <row r="72" spans="1:1023 1031:2047 2055:3071 3079:4095 4103:5119 5127:6143 6151:7167 7175:8191 8199:9215 9223:10239 10247:11263 11271:12287 12295:13311 13319:14335 14343:15359 15367:16359" x14ac:dyDescent="0.25">
      <c r="A72" s="103"/>
      <c r="B72" s="68"/>
      <c r="C72" s="68"/>
      <c r="D72" s="68"/>
      <c r="E72" s="68"/>
      <c r="F72" s="125"/>
      <c r="G72" s="104"/>
      <c r="H72" s="70"/>
      <c r="I72" s="130"/>
      <c r="J72" s="68"/>
      <c r="K72" s="105"/>
      <c r="L72" s="151"/>
      <c r="M72" s="104"/>
      <c r="N72" s="105"/>
      <c r="O72" s="105"/>
      <c r="P72" s="68"/>
      <c r="Q72" s="71"/>
      <c r="R72" s="71"/>
      <c r="S72" s="71"/>
      <c r="T72" s="68"/>
      <c r="U72" s="68"/>
      <c r="V72" s="65" t="s">
        <v>105</v>
      </c>
      <c r="W72" s="65">
        <v>44614</v>
      </c>
      <c r="X72" s="74">
        <v>13231</v>
      </c>
      <c r="Y72" s="65" t="s">
        <v>499</v>
      </c>
      <c r="Z72" s="80">
        <v>44623</v>
      </c>
      <c r="AA72" s="65">
        <v>44987</v>
      </c>
      <c r="AB72" s="91" t="s">
        <v>101</v>
      </c>
      <c r="AC72" s="81" t="s">
        <v>101</v>
      </c>
      <c r="AD72" s="168">
        <v>0</v>
      </c>
      <c r="AE72" s="168">
        <v>0</v>
      </c>
      <c r="AF72" s="81" t="s">
        <v>101</v>
      </c>
      <c r="AG72" s="82" t="s">
        <v>101</v>
      </c>
      <c r="AH72" s="168">
        <v>0</v>
      </c>
      <c r="AI72" s="159">
        <f t="shared" si="0"/>
        <v>0</v>
      </c>
      <c r="AJ72" s="165">
        <f>23517.7+288510.9</f>
        <v>312028.60000000003</v>
      </c>
      <c r="AK72" s="165">
        <v>0</v>
      </c>
      <c r="AL72" s="152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</row>
    <row r="73" spans="1:1023 1031:2047 2055:3071 3079:4095 4103:5119 5127:6143 6151:7167 7175:8191 8199:9215 9223:10239 10247:11263 11271:12287 12295:13311 13319:14335 14343:15359 15367:16359" x14ac:dyDescent="0.25">
      <c r="A73" s="103"/>
      <c r="B73" s="68"/>
      <c r="C73" s="68"/>
      <c r="D73" s="68"/>
      <c r="E73" s="68"/>
      <c r="F73" s="125"/>
      <c r="G73" s="104"/>
      <c r="H73" s="70"/>
      <c r="I73" s="130"/>
      <c r="J73" s="68"/>
      <c r="K73" s="105"/>
      <c r="L73" s="151"/>
      <c r="M73" s="104"/>
      <c r="N73" s="105"/>
      <c r="O73" s="105"/>
      <c r="P73" s="68"/>
      <c r="Q73" s="71"/>
      <c r="R73" s="71"/>
      <c r="S73" s="71"/>
      <c r="T73" s="68"/>
      <c r="U73" s="68"/>
      <c r="V73" s="65" t="s">
        <v>106</v>
      </c>
      <c r="W73" s="65">
        <v>44859</v>
      </c>
      <c r="X73" s="74">
        <v>13399</v>
      </c>
      <c r="Y73" s="65" t="s">
        <v>499</v>
      </c>
      <c r="Z73" s="80">
        <v>44623</v>
      </c>
      <c r="AA73" s="65">
        <v>44987</v>
      </c>
      <c r="AB73" s="91" t="s">
        <v>101</v>
      </c>
      <c r="AC73" s="81" t="s">
        <v>101</v>
      </c>
      <c r="AD73" s="168">
        <v>0</v>
      </c>
      <c r="AE73" s="168">
        <v>0</v>
      </c>
      <c r="AF73" s="81" t="s">
        <v>101</v>
      </c>
      <c r="AG73" s="82" t="s">
        <v>101</v>
      </c>
      <c r="AH73" s="168">
        <v>0</v>
      </c>
      <c r="AI73" s="159">
        <f t="shared" si="0"/>
        <v>0</v>
      </c>
      <c r="AJ73" s="165">
        <v>0</v>
      </c>
      <c r="AK73" s="165">
        <v>0</v>
      </c>
      <c r="AL73" s="152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</row>
    <row r="74" spans="1:1023 1031:2047 2055:3071 3079:4095 4103:5119 5127:6143 6151:7167 7175:8191 8199:9215 9223:10239 10247:11263 11271:12287 12295:13311 13319:14335 14343:15359 15367:16359" x14ac:dyDescent="0.25">
      <c r="A74" s="103"/>
      <c r="B74" s="68"/>
      <c r="C74" s="68"/>
      <c r="D74" s="68"/>
      <c r="E74" s="68"/>
      <c r="F74" s="125"/>
      <c r="G74" s="104"/>
      <c r="H74" s="70"/>
      <c r="I74" s="130"/>
      <c r="J74" s="68"/>
      <c r="K74" s="105"/>
      <c r="L74" s="151"/>
      <c r="M74" s="104"/>
      <c r="N74" s="105"/>
      <c r="O74" s="105"/>
      <c r="P74" s="68"/>
      <c r="Q74" s="71"/>
      <c r="R74" s="71"/>
      <c r="S74" s="71"/>
      <c r="T74" s="68"/>
      <c r="U74" s="68"/>
      <c r="V74" s="65" t="s">
        <v>223</v>
      </c>
      <c r="W74" s="65">
        <v>44985</v>
      </c>
      <c r="X74" s="74">
        <v>13485</v>
      </c>
      <c r="Y74" s="65" t="s">
        <v>541</v>
      </c>
      <c r="Z74" s="80">
        <v>44988</v>
      </c>
      <c r="AA74" s="65">
        <v>45353</v>
      </c>
      <c r="AB74" s="91" t="s">
        <v>101</v>
      </c>
      <c r="AC74" s="81" t="s">
        <v>101</v>
      </c>
      <c r="AD74" s="168">
        <v>0</v>
      </c>
      <c r="AE74" s="168">
        <v>0</v>
      </c>
      <c r="AF74" s="81" t="s">
        <v>101</v>
      </c>
      <c r="AG74" s="82" t="s">
        <v>101</v>
      </c>
      <c r="AH74" s="168">
        <v>0</v>
      </c>
      <c r="AI74" s="159">
        <f t="shared" si="0"/>
        <v>0</v>
      </c>
      <c r="AJ74" s="165">
        <v>0</v>
      </c>
      <c r="AK74" s="165">
        <f>134269.95+31087.05+34534.7+36171.28</f>
        <v>236062.98</v>
      </c>
      <c r="AL74" s="152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</row>
    <row r="75" spans="1:1023 1031:2047 2055:3071 3079:4095 4103:5119 5127:6143 6151:7167 7175:8191 8199:9215 9223:10239 10247:11263 11271:12287 12295:13311 13319:14335 14343:15359 15367:16359" x14ac:dyDescent="0.25">
      <c r="A75" s="103">
        <v>13</v>
      </c>
      <c r="B75" s="68" t="s">
        <v>457</v>
      </c>
      <c r="C75" s="68" t="s">
        <v>168</v>
      </c>
      <c r="D75" s="68" t="s">
        <v>98</v>
      </c>
      <c r="E75" s="68" t="s">
        <v>100</v>
      </c>
      <c r="F75" s="125" t="s">
        <v>169</v>
      </c>
      <c r="G75" s="69">
        <v>12711</v>
      </c>
      <c r="H75" s="70" t="s">
        <v>149</v>
      </c>
      <c r="I75" s="130" t="s">
        <v>170</v>
      </c>
      <c r="J75" s="68" t="s">
        <v>171</v>
      </c>
      <c r="K75" s="105">
        <v>43818</v>
      </c>
      <c r="L75" s="151">
        <v>61320</v>
      </c>
      <c r="M75" s="104">
        <v>12711</v>
      </c>
      <c r="N75" s="105">
        <v>44197</v>
      </c>
      <c r="O75" s="105">
        <v>44561</v>
      </c>
      <c r="P75" s="68" t="s">
        <v>438</v>
      </c>
      <c r="Q75" s="71" t="s">
        <v>101</v>
      </c>
      <c r="R75" s="71" t="s">
        <v>101</v>
      </c>
      <c r="S75" s="71" t="s">
        <v>101</v>
      </c>
      <c r="T75" s="68" t="s">
        <v>484</v>
      </c>
      <c r="U75" s="68" t="s">
        <v>101</v>
      </c>
      <c r="V75" s="72" t="s">
        <v>101</v>
      </c>
      <c r="W75" s="72" t="s">
        <v>101</v>
      </c>
      <c r="X75" s="72" t="s">
        <v>101</v>
      </c>
      <c r="Y75" s="72" t="s">
        <v>101</v>
      </c>
      <c r="Z75" s="72" t="s">
        <v>101</v>
      </c>
      <c r="AA75" s="72" t="s">
        <v>101</v>
      </c>
      <c r="AB75" s="72" t="s">
        <v>101</v>
      </c>
      <c r="AC75" s="72" t="s">
        <v>101</v>
      </c>
      <c r="AD75" s="168">
        <v>0</v>
      </c>
      <c r="AE75" s="168">
        <v>0</v>
      </c>
      <c r="AF75" s="81" t="s">
        <v>101</v>
      </c>
      <c r="AG75" s="81" t="s">
        <v>101</v>
      </c>
      <c r="AH75" s="168">
        <v>0</v>
      </c>
      <c r="AI75" s="159">
        <f t="shared" si="0"/>
        <v>61320</v>
      </c>
      <c r="AJ75" s="165">
        <v>56210</v>
      </c>
      <c r="AK75" s="165">
        <v>0</v>
      </c>
      <c r="AL75" s="152">
        <f>AJ75+AJ77+AK77+AK79</f>
        <v>171031.7</v>
      </c>
      <c r="AM75" s="107" t="s">
        <v>101</v>
      </c>
      <c r="AN75" s="107" t="s">
        <v>101</v>
      </c>
      <c r="AO75" s="107" t="s">
        <v>101</v>
      </c>
      <c r="AP75" s="107" t="s">
        <v>101</v>
      </c>
      <c r="AQ75" s="107" t="s">
        <v>101</v>
      </c>
      <c r="AR75" s="107" t="s">
        <v>101</v>
      </c>
      <c r="AS75" s="107" t="s">
        <v>101</v>
      </c>
      <c r="AT75" s="107" t="s">
        <v>101</v>
      </c>
      <c r="AU75" s="107" t="s">
        <v>101</v>
      </c>
      <c r="AV75" s="107" t="s">
        <v>101</v>
      </c>
      <c r="AW75" s="107" t="s">
        <v>101</v>
      </c>
      <c r="AX75" s="107" t="s">
        <v>101</v>
      </c>
      <c r="AY75" s="107" t="s">
        <v>101</v>
      </c>
      <c r="AZ75" s="107" t="s">
        <v>101</v>
      </c>
      <c r="BA75" s="107" t="s">
        <v>101</v>
      </c>
      <c r="BB75" s="107" t="s">
        <v>101</v>
      </c>
      <c r="BC75" s="107" t="s">
        <v>101</v>
      </c>
      <c r="BD75" s="107" t="s">
        <v>101</v>
      </c>
      <c r="BE75" s="107" t="s">
        <v>101</v>
      </c>
      <c r="BF75" s="107" t="s">
        <v>101</v>
      </c>
      <c r="BG75" s="107" t="s">
        <v>101</v>
      </c>
      <c r="BH75" s="68" t="s">
        <v>101</v>
      </c>
    </row>
    <row r="76" spans="1:1023 1031:2047 2055:3071 3079:4095 4103:5119 5127:6143 6151:7167 7175:8191 8199:9215 9223:10239 10247:11263 11271:12287 12295:13311 13319:14335 14343:15359 15367:16359" x14ac:dyDescent="0.25">
      <c r="A76" s="103"/>
      <c r="B76" s="68"/>
      <c r="C76" s="68"/>
      <c r="D76" s="68"/>
      <c r="E76" s="68"/>
      <c r="F76" s="125"/>
      <c r="G76" s="69"/>
      <c r="H76" s="70"/>
      <c r="I76" s="130"/>
      <c r="J76" s="68"/>
      <c r="K76" s="105"/>
      <c r="L76" s="151"/>
      <c r="M76" s="104"/>
      <c r="N76" s="105"/>
      <c r="O76" s="105"/>
      <c r="P76" s="68"/>
      <c r="Q76" s="71"/>
      <c r="R76" s="71"/>
      <c r="S76" s="71"/>
      <c r="T76" s="68"/>
      <c r="U76" s="68"/>
      <c r="V76" s="65" t="s">
        <v>102</v>
      </c>
      <c r="W76" s="65">
        <v>44172</v>
      </c>
      <c r="X76" s="74">
        <v>12943</v>
      </c>
      <c r="Y76" s="65" t="s">
        <v>231</v>
      </c>
      <c r="Z76" s="80">
        <v>44197</v>
      </c>
      <c r="AA76" s="65">
        <v>44561</v>
      </c>
      <c r="AB76" s="81" t="s">
        <v>101</v>
      </c>
      <c r="AC76" s="81" t="s">
        <v>101</v>
      </c>
      <c r="AD76" s="168">
        <v>0</v>
      </c>
      <c r="AE76" s="168">
        <v>0</v>
      </c>
      <c r="AF76" s="81" t="s">
        <v>101</v>
      </c>
      <c r="AG76" s="81" t="s">
        <v>101</v>
      </c>
      <c r="AH76" s="168">
        <v>0</v>
      </c>
      <c r="AI76" s="159">
        <f t="shared" si="0"/>
        <v>0</v>
      </c>
      <c r="AJ76" s="165">
        <v>0</v>
      </c>
      <c r="AK76" s="165">
        <v>0</v>
      </c>
      <c r="AL76" s="152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68"/>
    </row>
    <row r="77" spans="1:1023 1031:2047 2055:3071 3079:4095 4103:5119 5127:6143 6151:7167 7175:8191 8199:9215 9223:10239 10247:11263 11271:12287 12295:13311 13319:14335 14343:15359 15367:16359" x14ac:dyDescent="0.25">
      <c r="A77" s="103"/>
      <c r="B77" s="68"/>
      <c r="C77" s="68"/>
      <c r="D77" s="68"/>
      <c r="E77" s="68"/>
      <c r="F77" s="125"/>
      <c r="G77" s="69"/>
      <c r="H77" s="70"/>
      <c r="I77" s="130"/>
      <c r="J77" s="68"/>
      <c r="K77" s="105"/>
      <c r="L77" s="151"/>
      <c r="M77" s="104"/>
      <c r="N77" s="105"/>
      <c r="O77" s="105"/>
      <c r="P77" s="68"/>
      <c r="Q77" s="71"/>
      <c r="R77" s="71"/>
      <c r="S77" s="71"/>
      <c r="T77" s="68"/>
      <c r="U77" s="68"/>
      <c r="V77" s="65" t="s">
        <v>104</v>
      </c>
      <c r="W77" s="65">
        <v>44536</v>
      </c>
      <c r="X77" s="74">
        <v>13187</v>
      </c>
      <c r="Y77" s="65" t="s">
        <v>262</v>
      </c>
      <c r="Z77" s="80">
        <v>44562</v>
      </c>
      <c r="AA77" s="65">
        <v>44926</v>
      </c>
      <c r="AB77" s="81" t="s">
        <v>101</v>
      </c>
      <c r="AC77" s="81" t="s">
        <v>101</v>
      </c>
      <c r="AD77" s="168">
        <v>0</v>
      </c>
      <c r="AE77" s="168">
        <v>0</v>
      </c>
      <c r="AF77" s="81" t="s">
        <v>101</v>
      </c>
      <c r="AG77" s="81" t="s">
        <v>101</v>
      </c>
      <c r="AH77" s="168">
        <v>0</v>
      </c>
      <c r="AI77" s="159">
        <f t="shared" si="0"/>
        <v>0</v>
      </c>
      <c r="AJ77" s="165">
        <v>61320</v>
      </c>
      <c r="AK77" s="165">
        <v>0</v>
      </c>
      <c r="AL77" s="152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68"/>
    </row>
    <row r="78" spans="1:1023 1031:2047 2055:3071 3079:4095 4103:5119 5127:6143 6151:7167 7175:8191 8199:9215 9223:10239 10247:11263 11271:12287 12295:13311 13319:14335 14343:15359 15367:16359" x14ac:dyDescent="0.25">
      <c r="A78" s="103"/>
      <c r="B78" s="68"/>
      <c r="C78" s="68"/>
      <c r="D78" s="68"/>
      <c r="E78" s="68"/>
      <c r="F78" s="125"/>
      <c r="G78" s="69"/>
      <c r="H78" s="70"/>
      <c r="I78" s="130"/>
      <c r="J78" s="68"/>
      <c r="K78" s="105"/>
      <c r="L78" s="151"/>
      <c r="M78" s="104"/>
      <c r="N78" s="105"/>
      <c r="O78" s="105"/>
      <c r="P78" s="68"/>
      <c r="Q78" s="71"/>
      <c r="R78" s="71"/>
      <c r="S78" s="71"/>
      <c r="T78" s="68"/>
      <c r="U78" s="68"/>
      <c r="V78" s="65" t="s">
        <v>105</v>
      </c>
      <c r="W78" s="65">
        <v>44901</v>
      </c>
      <c r="X78" s="74">
        <v>13427</v>
      </c>
      <c r="Y78" s="65" t="s">
        <v>485</v>
      </c>
      <c r="Z78" s="80">
        <v>44927</v>
      </c>
      <c r="AA78" s="65">
        <v>45291</v>
      </c>
      <c r="AB78" s="81" t="s">
        <v>101</v>
      </c>
      <c r="AC78" s="81" t="s">
        <v>101</v>
      </c>
      <c r="AD78" s="168">
        <v>0</v>
      </c>
      <c r="AE78" s="168">
        <v>0</v>
      </c>
      <c r="AF78" s="81" t="s">
        <v>101</v>
      </c>
      <c r="AG78" s="81" t="s">
        <v>101</v>
      </c>
      <c r="AH78" s="168">
        <v>0</v>
      </c>
      <c r="AI78" s="159">
        <f t="shared" si="0"/>
        <v>0</v>
      </c>
      <c r="AJ78" s="165">
        <v>0</v>
      </c>
      <c r="AK78" s="165"/>
      <c r="AL78" s="152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68"/>
    </row>
    <row r="79" spans="1:1023 1031:2047 2055:3071 3079:4095 4103:5119 5127:6143 6151:7167 7175:8191 8199:9215 9223:10239 10247:11263 11271:12287 12295:13311 13319:14335 14343:15359 15367:16359" x14ac:dyDescent="0.25">
      <c r="A79" s="103"/>
      <c r="B79" s="68"/>
      <c r="C79" s="68"/>
      <c r="D79" s="68"/>
      <c r="E79" s="68"/>
      <c r="F79" s="125"/>
      <c r="G79" s="69"/>
      <c r="H79" s="70"/>
      <c r="I79" s="130"/>
      <c r="J79" s="68"/>
      <c r="K79" s="105"/>
      <c r="L79" s="151"/>
      <c r="M79" s="104"/>
      <c r="N79" s="105"/>
      <c r="O79" s="105"/>
      <c r="P79" s="68"/>
      <c r="Q79" s="71"/>
      <c r="R79" s="71"/>
      <c r="S79" s="71"/>
      <c r="T79" s="68"/>
      <c r="U79" s="68"/>
      <c r="V79" s="65" t="s">
        <v>106</v>
      </c>
      <c r="W79" s="65">
        <v>45135</v>
      </c>
      <c r="X79" s="74">
        <v>13585</v>
      </c>
      <c r="Y79" s="65" t="s">
        <v>486</v>
      </c>
      <c r="Z79" s="80">
        <v>44986</v>
      </c>
      <c r="AA79" s="65">
        <v>45291</v>
      </c>
      <c r="AB79" s="81" t="s">
        <v>101</v>
      </c>
      <c r="AC79" s="81" t="s">
        <v>101</v>
      </c>
      <c r="AD79" s="168">
        <v>0</v>
      </c>
      <c r="AE79" s="168">
        <v>0</v>
      </c>
      <c r="AF79" s="81" t="s">
        <v>101</v>
      </c>
      <c r="AG79" s="81" t="s">
        <v>101</v>
      </c>
      <c r="AH79" s="168">
        <v>0</v>
      </c>
      <c r="AI79" s="159">
        <f t="shared" si="0"/>
        <v>0</v>
      </c>
      <c r="AJ79" s="165">
        <v>0</v>
      </c>
      <c r="AK79" s="165">
        <f>30660+10475.5+6183.1+6183.1</f>
        <v>53501.7</v>
      </c>
      <c r="AL79" s="152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68"/>
    </row>
    <row r="80" spans="1:1023 1031:2047 2055:3071 3079:4095 4103:5119 5127:6143 6151:7167 7175:8191 8199:9215 9223:10239 10247:11263 11271:12287 12295:13311 13319:14335 14343:15359 15367:16359" s="93" customFormat="1" x14ac:dyDescent="0.25">
      <c r="A80" s="103">
        <v>14</v>
      </c>
      <c r="B80" s="68" t="s">
        <v>452</v>
      </c>
      <c r="C80" s="68" t="s">
        <v>150</v>
      </c>
      <c r="D80" s="68" t="s">
        <v>142</v>
      </c>
      <c r="E80" s="68" t="s">
        <v>100</v>
      </c>
      <c r="F80" s="125" t="s">
        <v>153</v>
      </c>
      <c r="G80" s="104">
        <v>12437</v>
      </c>
      <c r="H80" s="70" t="s">
        <v>148</v>
      </c>
      <c r="I80" s="130" t="s">
        <v>154</v>
      </c>
      <c r="J80" s="68" t="s">
        <v>155</v>
      </c>
      <c r="K80" s="105">
        <v>43642</v>
      </c>
      <c r="L80" s="151">
        <v>528229.62</v>
      </c>
      <c r="M80" s="104">
        <v>12589</v>
      </c>
      <c r="N80" s="105">
        <v>43647</v>
      </c>
      <c r="O80" s="105">
        <v>43830</v>
      </c>
      <c r="P80" s="68" t="s">
        <v>436</v>
      </c>
      <c r="Q80" s="71" t="s">
        <v>101</v>
      </c>
      <c r="R80" s="71" t="s">
        <v>101</v>
      </c>
      <c r="S80" s="71" t="s">
        <v>101</v>
      </c>
      <c r="T80" s="68" t="s">
        <v>178</v>
      </c>
      <c r="U80" s="68" t="s">
        <v>101</v>
      </c>
      <c r="V80" s="72" t="s">
        <v>101</v>
      </c>
      <c r="W80" s="72" t="s">
        <v>101</v>
      </c>
      <c r="X80" s="72" t="s">
        <v>101</v>
      </c>
      <c r="Y80" s="72" t="s">
        <v>101</v>
      </c>
      <c r="Z80" s="72" t="s">
        <v>101</v>
      </c>
      <c r="AA80" s="72" t="s">
        <v>101</v>
      </c>
      <c r="AB80" s="72" t="s">
        <v>101</v>
      </c>
      <c r="AC80" s="72" t="s">
        <v>101</v>
      </c>
      <c r="AD80" s="168">
        <v>0</v>
      </c>
      <c r="AE80" s="168">
        <v>0</v>
      </c>
      <c r="AF80" s="81" t="s">
        <v>101</v>
      </c>
      <c r="AG80" s="81" t="s">
        <v>101</v>
      </c>
      <c r="AH80" s="168">
        <v>0</v>
      </c>
      <c r="AI80" s="159">
        <f t="shared" si="0"/>
        <v>528229.62</v>
      </c>
      <c r="AJ80" s="165">
        <v>528229.62</v>
      </c>
      <c r="AK80" s="165">
        <v>0</v>
      </c>
      <c r="AL80" s="167">
        <f>SUM(AJ80+AJ84+AJ85+AJ86+AJ87+AJ88+AJ89+AK89)</f>
        <v>5740035.8700000001</v>
      </c>
      <c r="AM80" s="107" t="s">
        <v>138</v>
      </c>
      <c r="AN80" s="107" t="s">
        <v>151</v>
      </c>
      <c r="AO80" s="70" t="s">
        <v>152</v>
      </c>
      <c r="AP80" s="107" t="s">
        <v>151</v>
      </c>
      <c r="AQ80" s="107" t="s">
        <v>101</v>
      </c>
      <c r="AR80" s="107" t="s">
        <v>101</v>
      </c>
      <c r="AS80" s="107" t="s">
        <v>101</v>
      </c>
      <c r="AT80" s="107" t="s">
        <v>101</v>
      </c>
      <c r="AU80" s="107" t="s">
        <v>101</v>
      </c>
      <c r="AV80" s="107" t="s">
        <v>101</v>
      </c>
      <c r="AW80" s="107" t="s">
        <v>101</v>
      </c>
      <c r="AX80" s="107" t="s">
        <v>101</v>
      </c>
      <c r="AY80" s="107" t="s">
        <v>101</v>
      </c>
      <c r="AZ80" s="107" t="s">
        <v>101</v>
      </c>
      <c r="BA80" s="107" t="s">
        <v>101</v>
      </c>
      <c r="BB80" s="107" t="s">
        <v>101</v>
      </c>
      <c r="BC80" s="107" t="s">
        <v>101</v>
      </c>
      <c r="BD80" s="107" t="s">
        <v>101</v>
      </c>
      <c r="BE80" s="107" t="s">
        <v>101</v>
      </c>
      <c r="BF80" s="107" t="s">
        <v>101</v>
      </c>
      <c r="BG80" s="107" t="s">
        <v>101</v>
      </c>
      <c r="BH80" s="68" t="s">
        <v>101</v>
      </c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92"/>
    </row>
    <row r="81" spans="1:483" s="93" customFormat="1" x14ac:dyDescent="0.25">
      <c r="A81" s="103"/>
      <c r="B81" s="68"/>
      <c r="C81" s="68"/>
      <c r="D81" s="68"/>
      <c r="E81" s="68"/>
      <c r="F81" s="125"/>
      <c r="G81" s="104"/>
      <c r="H81" s="70"/>
      <c r="I81" s="130"/>
      <c r="J81" s="68"/>
      <c r="K81" s="105"/>
      <c r="L81" s="151"/>
      <c r="M81" s="104"/>
      <c r="N81" s="105"/>
      <c r="O81" s="105"/>
      <c r="P81" s="68"/>
      <c r="Q81" s="71"/>
      <c r="R81" s="71"/>
      <c r="S81" s="71"/>
      <c r="T81" s="68"/>
      <c r="U81" s="68"/>
      <c r="V81" s="72" t="s">
        <v>102</v>
      </c>
      <c r="W81" s="65">
        <v>43829</v>
      </c>
      <c r="X81" s="94">
        <v>12713</v>
      </c>
      <c r="Y81" s="72" t="s">
        <v>183</v>
      </c>
      <c r="Z81" s="65">
        <v>43831</v>
      </c>
      <c r="AA81" s="65">
        <v>44012</v>
      </c>
      <c r="AB81" s="72" t="s">
        <v>101</v>
      </c>
      <c r="AC81" s="72" t="s">
        <v>101</v>
      </c>
      <c r="AD81" s="168">
        <v>0</v>
      </c>
      <c r="AE81" s="168">
        <v>0</v>
      </c>
      <c r="AF81" s="81" t="s">
        <v>101</v>
      </c>
      <c r="AG81" s="81" t="s">
        <v>101</v>
      </c>
      <c r="AH81" s="168">
        <v>0</v>
      </c>
      <c r="AI81" s="159">
        <f t="shared" si="0"/>
        <v>0</v>
      </c>
      <c r="AJ81" s="165">
        <v>0</v>
      </c>
      <c r="AK81" s="165">
        <v>0</v>
      </c>
      <c r="AL81" s="167"/>
      <c r="AM81" s="107"/>
      <c r="AN81" s="107"/>
      <c r="AO81" s="70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68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92"/>
    </row>
    <row r="82" spans="1:483" s="93" customFormat="1" x14ac:dyDescent="0.25">
      <c r="A82" s="103"/>
      <c r="B82" s="68"/>
      <c r="C82" s="68"/>
      <c r="D82" s="68"/>
      <c r="E82" s="68"/>
      <c r="F82" s="125"/>
      <c r="G82" s="104"/>
      <c r="H82" s="70"/>
      <c r="I82" s="130"/>
      <c r="J82" s="68"/>
      <c r="K82" s="105"/>
      <c r="L82" s="151"/>
      <c r="M82" s="104"/>
      <c r="N82" s="105"/>
      <c r="O82" s="105"/>
      <c r="P82" s="68"/>
      <c r="Q82" s="71"/>
      <c r="R82" s="71"/>
      <c r="S82" s="71"/>
      <c r="T82" s="68"/>
      <c r="U82" s="68"/>
      <c r="V82" s="72" t="s">
        <v>104</v>
      </c>
      <c r="W82" s="65">
        <v>44011</v>
      </c>
      <c r="X82" s="94">
        <v>12831</v>
      </c>
      <c r="Y82" s="72" t="s">
        <v>184</v>
      </c>
      <c r="Z82" s="65">
        <v>44013</v>
      </c>
      <c r="AA82" s="65">
        <v>44196</v>
      </c>
      <c r="AB82" s="72" t="s">
        <v>101</v>
      </c>
      <c r="AC82" s="72" t="s">
        <v>101</v>
      </c>
      <c r="AD82" s="168">
        <v>0</v>
      </c>
      <c r="AE82" s="168">
        <v>0</v>
      </c>
      <c r="AF82" s="81" t="s">
        <v>101</v>
      </c>
      <c r="AG82" s="81" t="s">
        <v>101</v>
      </c>
      <c r="AH82" s="168">
        <v>0</v>
      </c>
      <c r="AI82" s="159">
        <f t="shared" si="0"/>
        <v>0</v>
      </c>
      <c r="AJ82" s="165">
        <v>0</v>
      </c>
      <c r="AK82" s="165">
        <v>0</v>
      </c>
      <c r="AL82" s="167"/>
      <c r="AM82" s="107"/>
      <c r="AN82" s="107"/>
      <c r="AO82" s="70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68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  <c r="NW82" s="47"/>
      <c r="NX82" s="47"/>
      <c r="NY82" s="47"/>
      <c r="NZ82" s="47"/>
      <c r="OA82" s="47"/>
      <c r="OB82" s="47"/>
      <c r="OC82" s="47"/>
      <c r="OD82" s="47"/>
      <c r="OE82" s="47"/>
      <c r="OF82" s="47"/>
      <c r="OG82" s="47"/>
      <c r="OH82" s="47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7"/>
      <c r="RN82" s="47"/>
      <c r="RO82" s="92"/>
    </row>
    <row r="83" spans="1:483" s="93" customFormat="1" x14ac:dyDescent="0.25">
      <c r="A83" s="103"/>
      <c r="B83" s="68"/>
      <c r="C83" s="68"/>
      <c r="D83" s="68"/>
      <c r="E83" s="68"/>
      <c r="F83" s="125"/>
      <c r="G83" s="104"/>
      <c r="H83" s="70"/>
      <c r="I83" s="130"/>
      <c r="J83" s="68"/>
      <c r="K83" s="105"/>
      <c r="L83" s="151"/>
      <c r="M83" s="104"/>
      <c r="N83" s="105"/>
      <c r="O83" s="105"/>
      <c r="P83" s="68"/>
      <c r="Q83" s="71"/>
      <c r="R83" s="71"/>
      <c r="S83" s="71"/>
      <c r="T83" s="68"/>
      <c r="U83" s="68"/>
      <c r="V83" s="72" t="s">
        <v>105</v>
      </c>
      <c r="W83" s="65">
        <v>44091</v>
      </c>
      <c r="X83" s="94">
        <v>12887</v>
      </c>
      <c r="Y83" s="72" t="s">
        <v>107</v>
      </c>
      <c r="Z83" s="65">
        <v>44105</v>
      </c>
      <c r="AA83" s="65">
        <v>44196</v>
      </c>
      <c r="AB83" s="66" t="s">
        <v>185</v>
      </c>
      <c r="AC83" s="72" t="s">
        <v>101</v>
      </c>
      <c r="AD83" s="168">
        <v>4264.8</v>
      </c>
      <c r="AE83" s="168">
        <v>0</v>
      </c>
      <c r="AF83" s="81" t="s">
        <v>101</v>
      </c>
      <c r="AG83" s="81" t="s">
        <v>101</v>
      </c>
      <c r="AH83" s="168">
        <v>0</v>
      </c>
      <c r="AI83" s="159">
        <f t="shared" si="0"/>
        <v>4264.8</v>
      </c>
      <c r="AJ83" s="165">
        <v>0</v>
      </c>
      <c r="AK83" s="165">
        <v>0</v>
      </c>
      <c r="AL83" s="167"/>
      <c r="AM83" s="107"/>
      <c r="AN83" s="107"/>
      <c r="AO83" s="70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68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92"/>
    </row>
    <row r="84" spans="1:483" s="93" customFormat="1" x14ac:dyDescent="0.25">
      <c r="A84" s="103"/>
      <c r="B84" s="68"/>
      <c r="C84" s="68"/>
      <c r="D84" s="68"/>
      <c r="E84" s="68"/>
      <c r="F84" s="125"/>
      <c r="G84" s="104"/>
      <c r="H84" s="70"/>
      <c r="I84" s="130"/>
      <c r="J84" s="68"/>
      <c r="K84" s="105"/>
      <c r="L84" s="151"/>
      <c r="M84" s="104"/>
      <c r="N84" s="105"/>
      <c r="O84" s="105"/>
      <c r="P84" s="68"/>
      <c r="Q84" s="71"/>
      <c r="R84" s="71"/>
      <c r="S84" s="71"/>
      <c r="T84" s="68"/>
      <c r="U84" s="68"/>
      <c r="V84" s="72" t="s">
        <v>106</v>
      </c>
      <c r="W84" s="65">
        <v>44095</v>
      </c>
      <c r="X84" s="94">
        <v>12894</v>
      </c>
      <c r="Y84" s="72" t="s">
        <v>186</v>
      </c>
      <c r="Z84" s="65">
        <v>44013</v>
      </c>
      <c r="AA84" s="65">
        <v>44196</v>
      </c>
      <c r="AB84" s="66" t="s">
        <v>187</v>
      </c>
      <c r="AC84" s="72" t="s">
        <v>101</v>
      </c>
      <c r="AD84" s="168">
        <v>15622.06</v>
      </c>
      <c r="AE84" s="168">
        <v>0</v>
      </c>
      <c r="AF84" s="80">
        <v>44169</v>
      </c>
      <c r="AG84" s="81" t="s">
        <v>101</v>
      </c>
      <c r="AH84" s="168">
        <v>64418.27</v>
      </c>
      <c r="AI84" s="159">
        <f t="shared" si="0"/>
        <v>80040.33</v>
      </c>
      <c r="AJ84" s="165">
        <v>1223608.0900000001</v>
      </c>
      <c r="AK84" s="165">
        <v>0</v>
      </c>
      <c r="AL84" s="167"/>
      <c r="AM84" s="107"/>
      <c r="AN84" s="107"/>
      <c r="AO84" s="70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68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92"/>
    </row>
    <row r="85" spans="1:483" s="93" customFormat="1" x14ac:dyDescent="0.25">
      <c r="A85" s="103"/>
      <c r="B85" s="68"/>
      <c r="C85" s="68"/>
      <c r="D85" s="68"/>
      <c r="E85" s="68"/>
      <c r="F85" s="125"/>
      <c r="G85" s="104"/>
      <c r="H85" s="70"/>
      <c r="I85" s="130"/>
      <c r="J85" s="68"/>
      <c r="K85" s="105"/>
      <c r="L85" s="151"/>
      <c r="M85" s="104"/>
      <c r="N85" s="105"/>
      <c r="O85" s="105"/>
      <c r="P85" s="68"/>
      <c r="Q85" s="71"/>
      <c r="R85" s="71"/>
      <c r="S85" s="71"/>
      <c r="T85" s="68"/>
      <c r="U85" s="68"/>
      <c r="V85" s="72" t="s">
        <v>223</v>
      </c>
      <c r="W85" s="65">
        <v>44197</v>
      </c>
      <c r="X85" s="94">
        <v>12954</v>
      </c>
      <c r="Y85" s="72" t="s">
        <v>224</v>
      </c>
      <c r="Z85" s="65">
        <v>44197</v>
      </c>
      <c r="AA85" s="65">
        <v>44377</v>
      </c>
      <c r="AB85" s="66" t="s">
        <v>101</v>
      </c>
      <c r="AC85" s="72" t="s">
        <v>101</v>
      </c>
      <c r="AD85" s="168">
        <v>0</v>
      </c>
      <c r="AE85" s="168">
        <v>0</v>
      </c>
      <c r="AF85" s="80" t="s">
        <v>101</v>
      </c>
      <c r="AG85" s="81" t="s">
        <v>101</v>
      </c>
      <c r="AH85" s="168">
        <v>0</v>
      </c>
      <c r="AI85" s="159">
        <f t="shared" ref="AI85:AI148" si="1">L85-AE85+AD85+AH85</f>
        <v>0</v>
      </c>
      <c r="AJ85" s="165">
        <v>536475.65</v>
      </c>
      <c r="AK85" s="165">
        <v>0</v>
      </c>
      <c r="AL85" s="167"/>
      <c r="AM85" s="107"/>
      <c r="AN85" s="107"/>
      <c r="AO85" s="70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68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92"/>
    </row>
    <row r="86" spans="1:483" s="93" customFormat="1" x14ac:dyDescent="0.25">
      <c r="A86" s="103"/>
      <c r="B86" s="68"/>
      <c r="C86" s="68"/>
      <c r="D86" s="68"/>
      <c r="E86" s="68"/>
      <c r="F86" s="125"/>
      <c r="G86" s="104"/>
      <c r="H86" s="70"/>
      <c r="I86" s="130"/>
      <c r="J86" s="68"/>
      <c r="K86" s="105"/>
      <c r="L86" s="151"/>
      <c r="M86" s="104"/>
      <c r="N86" s="105"/>
      <c r="O86" s="105"/>
      <c r="P86" s="68"/>
      <c r="Q86" s="71"/>
      <c r="R86" s="71"/>
      <c r="S86" s="71"/>
      <c r="T86" s="68"/>
      <c r="U86" s="68"/>
      <c r="V86" s="72" t="s">
        <v>225</v>
      </c>
      <c r="W86" s="65">
        <v>44369</v>
      </c>
      <c r="X86" s="94">
        <v>13071</v>
      </c>
      <c r="Y86" s="72" t="s">
        <v>224</v>
      </c>
      <c r="Z86" s="65">
        <v>44378</v>
      </c>
      <c r="AA86" s="65">
        <v>44561</v>
      </c>
      <c r="AB86" s="66" t="s">
        <v>101</v>
      </c>
      <c r="AC86" s="72" t="s">
        <v>101</v>
      </c>
      <c r="AD86" s="168">
        <v>0</v>
      </c>
      <c r="AE86" s="168">
        <v>0</v>
      </c>
      <c r="AF86" s="81" t="s">
        <v>101</v>
      </c>
      <c r="AG86" s="81" t="s">
        <v>101</v>
      </c>
      <c r="AH86" s="168">
        <v>0</v>
      </c>
      <c r="AI86" s="159">
        <f t="shared" si="1"/>
        <v>0</v>
      </c>
      <c r="AJ86" s="165">
        <v>751065.91</v>
      </c>
      <c r="AK86" s="165">
        <v>0</v>
      </c>
      <c r="AL86" s="167"/>
      <c r="AM86" s="107"/>
      <c r="AN86" s="107"/>
      <c r="AO86" s="70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68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92"/>
    </row>
    <row r="87" spans="1:483" s="93" customFormat="1" x14ac:dyDescent="0.25">
      <c r="A87" s="103"/>
      <c r="B87" s="68"/>
      <c r="C87" s="68"/>
      <c r="D87" s="68"/>
      <c r="E87" s="68"/>
      <c r="F87" s="125"/>
      <c r="G87" s="104"/>
      <c r="H87" s="70"/>
      <c r="I87" s="130"/>
      <c r="J87" s="68"/>
      <c r="K87" s="105"/>
      <c r="L87" s="151"/>
      <c r="M87" s="104"/>
      <c r="N87" s="105"/>
      <c r="O87" s="105"/>
      <c r="P87" s="68"/>
      <c r="Q87" s="71"/>
      <c r="R87" s="71"/>
      <c r="S87" s="71"/>
      <c r="T87" s="68"/>
      <c r="U87" s="68"/>
      <c r="V87" s="72" t="s">
        <v>263</v>
      </c>
      <c r="W87" s="65">
        <v>44559</v>
      </c>
      <c r="X87" s="94">
        <v>13195</v>
      </c>
      <c r="Y87" s="72" t="s">
        <v>264</v>
      </c>
      <c r="Z87" s="65">
        <v>44562</v>
      </c>
      <c r="AA87" s="65">
        <v>44742</v>
      </c>
      <c r="AB87" s="66" t="s">
        <v>101</v>
      </c>
      <c r="AC87" s="72" t="s">
        <v>101</v>
      </c>
      <c r="AD87" s="168">
        <v>0</v>
      </c>
      <c r="AE87" s="168">
        <v>0</v>
      </c>
      <c r="AF87" s="81" t="s">
        <v>101</v>
      </c>
      <c r="AG87" s="81" t="s">
        <v>101</v>
      </c>
      <c r="AH87" s="168">
        <v>0</v>
      </c>
      <c r="AI87" s="159">
        <f t="shared" si="1"/>
        <v>0</v>
      </c>
      <c r="AJ87" s="165">
        <v>579002.68000000005</v>
      </c>
      <c r="AK87" s="165">
        <v>0</v>
      </c>
      <c r="AL87" s="167"/>
      <c r="AM87" s="107"/>
      <c r="AN87" s="107"/>
      <c r="AO87" s="70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68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92"/>
    </row>
    <row r="88" spans="1:483" s="93" customFormat="1" x14ac:dyDescent="0.25">
      <c r="A88" s="103"/>
      <c r="B88" s="68"/>
      <c r="C88" s="68"/>
      <c r="D88" s="68"/>
      <c r="E88" s="68"/>
      <c r="F88" s="125"/>
      <c r="G88" s="104"/>
      <c r="H88" s="70"/>
      <c r="I88" s="130"/>
      <c r="J88" s="68"/>
      <c r="K88" s="105"/>
      <c r="L88" s="151"/>
      <c r="M88" s="104"/>
      <c r="N88" s="105"/>
      <c r="O88" s="105"/>
      <c r="P88" s="68"/>
      <c r="Q88" s="71"/>
      <c r="R88" s="71"/>
      <c r="S88" s="71"/>
      <c r="T88" s="68"/>
      <c r="U88" s="68"/>
      <c r="V88" s="72" t="s">
        <v>265</v>
      </c>
      <c r="W88" s="65">
        <v>44650</v>
      </c>
      <c r="X88" s="94">
        <v>13272</v>
      </c>
      <c r="Y88" s="72" t="s">
        <v>107</v>
      </c>
      <c r="Z88" s="65">
        <v>44562</v>
      </c>
      <c r="AA88" s="65">
        <v>44742</v>
      </c>
      <c r="AB88" s="66" t="s">
        <v>267</v>
      </c>
      <c r="AC88" s="72" t="s">
        <v>101</v>
      </c>
      <c r="AD88" s="168">
        <v>6858.87</v>
      </c>
      <c r="AE88" s="168">
        <v>0</v>
      </c>
      <c r="AF88" s="81" t="s">
        <v>101</v>
      </c>
      <c r="AG88" s="81" t="s">
        <v>101</v>
      </c>
      <c r="AH88" s="168">
        <v>0</v>
      </c>
      <c r="AI88" s="159">
        <f t="shared" si="1"/>
        <v>6858.87</v>
      </c>
      <c r="AJ88" s="165">
        <v>212900.92</v>
      </c>
      <c r="AK88" s="165">
        <v>0</v>
      </c>
      <c r="AL88" s="167"/>
      <c r="AM88" s="107"/>
      <c r="AN88" s="107"/>
      <c r="AO88" s="70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68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92"/>
    </row>
    <row r="89" spans="1:483" s="93" customFormat="1" x14ac:dyDescent="0.25">
      <c r="A89" s="103"/>
      <c r="B89" s="68"/>
      <c r="C89" s="68"/>
      <c r="D89" s="68"/>
      <c r="E89" s="68"/>
      <c r="F89" s="125"/>
      <c r="G89" s="104"/>
      <c r="H89" s="70"/>
      <c r="I89" s="130"/>
      <c r="J89" s="68"/>
      <c r="K89" s="105"/>
      <c r="L89" s="151"/>
      <c r="M89" s="104"/>
      <c r="N89" s="105"/>
      <c r="O89" s="105"/>
      <c r="P89" s="68"/>
      <c r="Q89" s="71"/>
      <c r="R89" s="71"/>
      <c r="S89" s="71"/>
      <c r="T89" s="68"/>
      <c r="U89" s="68"/>
      <c r="V89" s="72" t="s">
        <v>266</v>
      </c>
      <c r="W89" s="65">
        <v>44739</v>
      </c>
      <c r="X89" s="94">
        <v>13317</v>
      </c>
      <c r="Y89" s="72" t="s">
        <v>224</v>
      </c>
      <c r="Z89" s="65">
        <v>44743</v>
      </c>
      <c r="AA89" s="65">
        <v>44926</v>
      </c>
      <c r="AB89" s="66" t="s">
        <v>101</v>
      </c>
      <c r="AC89" s="72" t="s">
        <v>101</v>
      </c>
      <c r="AD89" s="168">
        <v>0</v>
      </c>
      <c r="AE89" s="168">
        <v>0</v>
      </c>
      <c r="AF89" s="81" t="s">
        <v>101</v>
      </c>
      <c r="AG89" s="81" t="s">
        <v>101</v>
      </c>
      <c r="AH89" s="168">
        <v>0</v>
      </c>
      <c r="AI89" s="159">
        <f t="shared" si="1"/>
        <v>0</v>
      </c>
      <c r="AJ89" s="165">
        <v>684924</v>
      </c>
      <c r="AK89" s="165">
        <f>856680.3+122382.9+122382.9+122382.9</f>
        <v>1223829</v>
      </c>
      <c r="AL89" s="167"/>
      <c r="AM89" s="107"/>
      <c r="AN89" s="107"/>
      <c r="AO89" s="70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6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92"/>
    </row>
    <row r="90" spans="1:483" x14ac:dyDescent="0.25">
      <c r="A90" s="103">
        <v>15</v>
      </c>
      <c r="B90" s="68" t="s">
        <v>453</v>
      </c>
      <c r="C90" s="68" t="s">
        <v>301</v>
      </c>
      <c r="D90" s="68" t="s">
        <v>142</v>
      </c>
      <c r="E90" s="68" t="s">
        <v>100</v>
      </c>
      <c r="F90" s="125" t="s">
        <v>302</v>
      </c>
      <c r="G90" s="104">
        <v>12935</v>
      </c>
      <c r="H90" s="70" t="s">
        <v>303</v>
      </c>
      <c r="I90" s="130" t="s">
        <v>154</v>
      </c>
      <c r="J90" s="68" t="s">
        <v>155</v>
      </c>
      <c r="K90" s="105">
        <v>44725</v>
      </c>
      <c r="L90" s="151">
        <v>296849.09999999998</v>
      </c>
      <c r="M90" s="104">
        <v>13309</v>
      </c>
      <c r="N90" s="105">
        <v>44725</v>
      </c>
      <c r="O90" s="105">
        <v>44847</v>
      </c>
      <c r="P90" s="68" t="s">
        <v>436</v>
      </c>
      <c r="Q90" s="71" t="s">
        <v>101</v>
      </c>
      <c r="R90" s="71" t="s">
        <v>101</v>
      </c>
      <c r="S90" s="71" t="s">
        <v>101</v>
      </c>
      <c r="T90" s="68" t="s">
        <v>178</v>
      </c>
      <c r="U90" s="68" t="s">
        <v>101</v>
      </c>
      <c r="V90" s="72" t="s">
        <v>101</v>
      </c>
      <c r="W90" s="65" t="s">
        <v>101</v>
      </c>
      <c r="X90" s="65" t="s">
        <v>101</v>
      </c>
      <c r="Y90" s="65" t="s">
        <v>101</v>
      </c>
      <c r="Z90" s="65" t="s">
        <v>101</v>
      </c>
      <c r="AA90" s="65" t="s">
        <v>101</v>
      </c>
      <c r="AB90" s="65" t="s">
        <v>101</v>
      </c>
      <c r="AC90" s="65" t="s">
        <v>101</v>
      </c>
      <c r="AD90" s="168">
        <v>0</v>
      </c>
      <c r="AE90" s="168">
        <v>0</v>
      </c>
      <c r="AF90" s="65" t="s">
        <v>101</v>
      </c>
      <c r="AG90" s="65" t="s">
        <v>101</v>
      </c>
      <c r="AH90" s="168">
        <v>0</v>
      </c>
      <c r="AI90" s="159">
        <f t="shared" si="1"/>
        <v>296849.09999999998</v>
      </c>
      <c r="AJ90" s="165">
        <v>257269.22</v>
      </c>
      <c r="AK90" s="165">
        <v>0</v>
      </c>
      <c r="AL90" s="151">
        <f>AJ90+AJ91+AK92</f>
        <v>1518300.2599999998</v>
      </c>
      <c r="AM90" s="107" t="s">
        <v>285</v>
      </c>
      <c r="AN90" s="107" t="s">
        <v>305</v>
      </c>
      <c r="AO90" s="70" t="s">
        <v>304</v>
      </c>
      <c r="AP90" s="107" t="s">
        <v>305</v>
      </c>
      <c r="AQ90" s="107" t="s">
        <v>101</v>
      </c>
      <c r="AR90" s="107" t="s">
        <v>101</v>
      </c>
      <c r="AS90" s="107" t="s">
        <v>101</v>
      </c>
      <c r="AT90" s="107" t="s">
        <v>101</v>
      </c>
      <c r="AU90" s="107" t="s">
        <v>101</v>
      </c>
      <c r="AV90" s="107" t="s">
        <v>101</v>
      </c>
      <c r="AW90" s="107" t="s">
        <v>101</v>
      </c>
      <c r="AX90" s="107" t="s">
        <v>101</v>
      </c>
      <c r="AY90" s="107" t="s">
        <v>101</v>
      </c>
      <c r="AZ90" s="107" t="s">
        <v>101</v>
      </c>
      <c r="BA90" s="107" t="s">
        <v>101</v>
      </c>
      <c r="BB90" s="107" t="s">
        <v>101</v>
      </c>
      <c r="BC90" s="107" t="s">
        <v>101</v>
      </c>
      <c r="BD90" s="107" t="s">
        <v>101</v>
      </c>
      <c r="BE90" s="107" t="s">
        <v>101</v>
      </c>
      <c r="BF90" s="107" t="s">
        <v>101</v>
      </c>
      <c r="BG90" s="107" t="s">
        <v>101</v>
      </c>
      <c r="BH90" s="68" t="s">
        <v>101</v>
      </c>
    </row>
    <row r="91" spans="1:483" x14ac:dyDescent="0.25">
      <c r="A91" s="103"/>
      <c r="B91" s="68"/>
      <c r="C91" s="68"/>
      <c r="D91" s="68"/>
      <c r="E91" s="68"/>
      <c r="F91" s="125"/>
      <c r="G91" s="104"/>
      <c r="H91" s="70"/>
      <c r="I91" s="130"/>
      <c r="J91" s="68"/>
      <c r="K91" s="105"/>
      <c r="L91" s="151"/>
      <c r="M91" s="104"/>
      <c r="N91" s="105"/>
      <c r="O91" s="105"/>
      <c r="P91" s="68"/>
      <c r="Q91" s="71"/>
      <c r="R91" s="71"/>
      <c r="S91" s="71"/>
      <c r="T91" s="68"/>
      <c r="U91" s="68"/>
      <c r="V91" s="108" t="s">
        <v>102</v>
      </c>
      <c r="W91" s="65">
        <v>44847</v>
      </c>
      <c r="X91" s="94">
        <v>13390</v>
      </c>
      <c r="Y91" s="72" t="s">
        <v>306</v>
      </c>
      <c r="Z91" s="65">
        <v>44848</v>
      </c>
      <c r="AA91" s="65">
        <v>44909</v>
      </c>
      <c r="AB91" s="66" t="s">
        <v>101</v>
      </c>
      <c r="AC91" s="72" t="s">
        <v>101</v>
      </c>
      <c r="AD91" s="168">
        <v>0</v>
      </c>
      <c r="AE91" s="168">
        <v>0</v>
      </c>
      <c r="AF91" s="65" t="s">
        <v>101</v>
      </c>
      <c r="AG91" s="65" t="s">
        <v>101</v>
      </c>
      <c r="AH91" s="168">
        <v>0</v>
      </c>
      <c r="AI91" s="159">
        <f t="shared" si="1"/>
        <v>0</v>
      </c>
      <c r="AJ91" s="165">
        <v>289174.8</v>
      </c>
      <c r="AK91" s="165">
        <v>0</v>
      </c>
      <c r="AL91" s="151"/>
      <c r="AM91" s="107"/>
      <c r="AN91" s="107"/>
      <c r="AO91" s="70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68"/>
    </row>
    <row r="92" spans="1:483" x14ac:dyDescent="0.25">
      <c r="A92" s="103"/>
      <c r="B92" s="68"/>
      <c r="C92" s="68"/>
      <c r="D92" s="68"/>
      <c r="E92" s="68"/>
      <c r="F92" s="125"/>
      <c r="G92" s="104"/>
      <c r="H92" s="70"/>
      <c r="I92" s="130"/>
      <c r="J92" s="68"/>
      <c r="K92" s="105"/>
      <c r="L92" s="151"/>
      <c r="M92" s="104"/>
      <c r="N92" s="105"/>
      <c r="O92" s="105"/>
      <c r="P92" s="68"/>
      <c r="Q92" s="71"/>
      <c r="R92" s="71"/>
      <c r="S92" s="71"/>
      <c r="T92" s="68"/>
      <c r="U92" s="68"/>
      <c r="V92" s="108" t="s">
        <v>104</v>
      </c>
      <c r="W92" s="73">
        <v>44903</v>
      </c>
      <c r="X92" s="94">
        <v>13427</v>
      </c>
      <c r="Y92" s="72" t="s">
        <v>588</v>
      </c>
      <c r="Z92" s="65">
        <v>44909</v>
      </c>
      <c r="AA92" s="65">
        <v>45273</v>
      </c>
      <c r="AB92" s="66" t="s">
        <v>101</v>
      </c>
      <c r="AC92" s="72" t="s">
        <v>101</v>
      </c>
      <c r="AD92" s="168">
        <v>0</v>
      </c>
      <c r="AE92" s="168">
        <v>0</v>
      </c>
      <c r="AF92" s="65" t="s">
        <v>101</v>
      </c>
      <c r="AG92" s="65" t="s">
        <v>101</v>
      </c>
      <c r="AH92" s="168">
        <v>0</v>
      </c>
      <c r="AI92" s="159">
        <f t="shared" si="1"/>
        <v>0</v>
      </c>
      <c r="AJ92" s="165">
        <v>0</v>
      </c>
      <c r="AK92" s="165">
        <f>682270.98+98949.7+91685.86+98949.7</f>
        <v>971856.23999999987</v>
      </c>
      <c r="AL92" s="151"/>
      <c r="AM92" s="107"/>
      <c r="AN92" s="107"/>
      <c r="AO92" s="70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68"/>
    </row>
    <row r="93" spans="1:483" x14ac:dyDescent="0.25">
      <c r="A93" s="103">
        <v>16</v>
      </c>
      <c r="B93" s="68" t="s">
        <v>439</v>
      </c>
      <c r="C93" s="68" t="s">
        <v>156</v>
      </c>
      <c r="D93" s="68" t="s">
        <v>446</v>
      </c>
      <c r="E93" s="68" t="s">
        <v>206</v>
      </c>
      <c r="F93" s="125" t="s">
        <v>158</v>
      </c>
      <c r="G93" s="104">
        <v>12558</v>
      </c>
      <c r="H93" s="70" t="s">
        <v>159</v>
      </c>
      <c r="I93" s="130" t="s">
        <v>160</v>
      </c>
      <c r="J93" s="68" t="s">
        <v>161</v>
      </c>
      <c r="K93" s="105">
        <v>43622</v>
      </c>
      <c r="L93" s="151">
        <v>300000</v>
      </c>
      <c r="M93" s="104">
        <v>12570</v>
      </c>
      <c r="N93" s="105">
        <v>43622</v>
      </c>
      <c r="O93" s="105">
        <v>43988</v>
      </c>
      <c r="P93" s="68" t="s">
        <v>433</v>
      </c>
      <c r="Q93" s="71" t="s">
        <v>101</v>
      </c>
      <c r="R93" s="71" t="s">
        <v>101</v>
      </c>
      <c r="S93" s="71" t="s">
        <v>101</v>
      </c>
      <c r="T93" s="68" t="s">
        <v>99</v>
      </c>
      <c r="U93" s="68" t="s">
        <v>101</v>
      </c>
      <c r="V93" s="72" t="s">
        <v>101</v>
      </c>
      <c r="W93" s="72" t="s">
        <v>101</v>
      </c>
      <c r="X93" s="72" t="s">
        <v>101</v>
      </c>
      <c r="Y93" s="72" t="s">
        <v>101</v>
      </c>
      <c r="Z93" s="72" t="s">
        <v>101</v>
      </c>
      <c r="AA93" s="72" t="s">
        <v>101</v>
      </c>
      <c r="AB93" s="72" t="s">
        <v>101</v>
      </c>
      <c r="AC93" s="72" t="s">
        <v>101</v>
      </c>
      <c r="AD93" s="168">
        <v>0</v>
      </c>
      <c r="AE93" s="168">
        <v>0</v>
      </c>
      <c r="AF93" s="81" t="s">
        <v>101</v>
      </c>
      <c r="AG93" s="81" t="s">
        <v>101</v>
      </c>
      <c r="AH93" s="168">
        <v>0</v>
      </c>
      <c r="AI93" s="159">
        <f t="shared" si="1"/>
        <v>300000</v>
      </c>
      <c r="AJ93" s="165">
        <f>12377.44</f>
        <v>12377.44</v>
      </c>
      <c r="AK93" s="165">
        <v>0</v>
      </c>
      <c r="AL93" s="167">
        <f>AJ93+AJ94+AJ95+AJ96+AK96</f>
        <v>994961.01</v>
      </c>
      <c r="AM93" s="107" t="s">
        <v>101</v>
      </c>
      <c r="AN93" s="107" t="s">
        <v>101</v>
      </c>
      <c r="AO93" s="107" t="s">
        <v>101</v>
      </c>
      <c r="AP93" s="107" t="s">
        <v>101</v>
      </c>
      <c r="AQ93" s="107" t="s">
        <v>157</v>
      </c>
      <c r="AR93" s="68" t="s">
        <v>163</v>
      </c>
      <c r="AS93" s="107" t="s">
        <v>162</v>
      </c>
      <c r="AT93" s="107" t="s">
        <v>162</v>
      </c>
      <c r="AU93" s="107" t="s">
        <v>101</v>
      </c>
      <c r="AV93" s="107" t="s">
        <v>101</v>
      </c>
      <c r="AW93" s="107" t="s">
        <v>101</v>
      </c>
      <c r="AX93" s="107" t="s">
        <v>101</v>
      </c>
      <c r="AY93" s="107" t="s">
        <v>101</v>
      </c>
      <c r="AZ93" s="107" t="s">
        <v>101</v>
      </c>
      <c r="BA93" s="107" t="s">
        <v>101</v>
      </c>
      <c r="BB93" s="107" t="s">
        <v>101</v>
      </c>
      <c r="BC93" s="107" t="s">
        <v>101</v>
      </c>
      <c r="BD93" s="107" t="s">
        <v>101</v>
      </c>
      <c r="BE93" s="107" t="s">
        <v>101</v>
      </c>
      <c r="BF93" s="107" t="s">
        <v>101</v>
      </c>
      <c r="BG93" s="107" t="s">
        <v>101</v>
      </c>
      <c r="BH93" s="68" t="s">
        <v>101</v>
      </c>
    </row>
    <row r="94" spans="1:483" x14ac:dyDescent="0.25">
      <c r="A94" s="103"/>
      <c r="B94" s="68"/>
      <c r="C94" s="68"/>
      <c r="D94" s="68"/>
      <c r="E94" s="68"/>
      <c r="F94" s="125"/>
      <c r="G94" s="104"/>
      <c r="H94" s="70"/>
      <c r="I94" s="130"/>
      <c r="J94" s="68"/>
      <c r="K94" s="105"/>
      <c r="L94" s="151"/>
      <c r="M94" s="104"/>
      <c r="N94" s="105"/>
      <c r="O94" s="105"/>
      <c r="P94" s="68"/>
      <c r="Q94" s="71"/>
      <c r="R94" s="71"/>
      <c r="S94" s="71"/>
      <c r="T94" s="68"/>
      <c r="U94" s="68"/>
      <c r="V94" s="72" t="s">
        <v>102</v>
      </c>
      <c r="W94" s="65">
        <v>43986</v>
      </c>
      <c r="X94" s="94">
        <v>12822</v>
      </c>
      <c r="Y94" s="72" t="s">
        <v>261</v>
      </c>
      <c r="Z94" s="65">
        <v>43989</v>
      </c>
      <c r="AA94" s="65">
        <v>44196</v>
      </c>
      <c r="AB94" s="72" t="s">
        <v>101</v>
      </c>
      <c r="AC94" s="72" t="s">
        <v>101</v>
      </c>
      <c r="AD94" s="168">
        <v>0</v>
      </c>
      <c r="AE94" s="168">
        <v>0</v>
      </c>
      <c r="AF94" s="81" t="s">
        <v>101</v>
      </c>
      <c r="AG94" s="81" t="s">
        <v>101</v>
      </c>
      <c r="AH94" s="168">
        <v>0</v>
      </c>
      <c r="AI94" s="159">
        <f t="shared" si="1"/>
        <v>0</v>
      </c>
      <c r="AJ94" s="165">
        <v>114771.49</v>
      </c>
      <c r="AK94" s="165">
        <v>0</v>
      </c>
      <c r="AL94" s="167"/>
      <c r="AM94" s="107"/>
      <c r="AN94" s="107"/>
      <c r="AO94" s="107"/>
      <c r="AP94" s="107"/>
      <c r="AQ94" s="107"/>
      <c r="AR94" s="68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68"/>
    </row>
    <row r="95" spans="1:483" x14ac:dyDescent="0.25">
      <c r="A95" s="103"/>
      <c r="B95" s="68"/>
      <c r="C95" s="68"/>
      <c r="D95" s="68"/>
      <c r="E95" s="68"/>
      <c r="F95" s="125"/>
      <c r="G95" s="104"/>
      <c r="H95" s="70"/>
      <c r="I95" s="130"/>
      <c r="J95" s="68"/>
      <c r="K95" s="105"/>
      <c r="L95" s="151"/>
      <c r="M95" s="104"/>
      <c r="N95" s="105"/>
      <c r="O95" s="105"/>
      <c r="P95" s="68"/>
      <c r="Q95" s="71"/>
      <c r="R95" s="71"/>
      <c r="S95" s="71"/>
      <c r="T95" s="68"/>
      <c r="U95" s="68"/>
      <c r="V95" s="72" t="s">
        <v>104</v>
      </c>
      <c r="W95" s="65">
        <v>44483</v>
      </c>
      <c r="X95" s="94">
        <v>12939</v>
      </c>
      <c r="Y95" s="72" t="s">
        <v>244</v>
      </c>
      <c r="Z95" s="65">
        <v>44483</v>
      </c>
      <c r="AA95" s="65">
        <v>44848</v>
      </c>
      <c r="AB95" s="72" t="s">
        <v>101</v>
      </c>
      <c r="AC95" s="72" t="s">
        <v>101</v>
      </c>
      <c r="AD95" s="168">
        <v>0</v>
      </c>
      <c r="AE95" s="168">
        <v>0</v>
      </c>
      <c r="AF95" s="81" t="s">
        <v>101</v>
      </c>
      <c r="AG95" s="81" t="s">
        <v>101</v>
      </c>
      <c r="AH95" s="168">
        <v>0</v>
      </c>
      <c r="AI95" s="159">
        <f t="shared" si="1"/>
        <v>0</v>
      </c>
      <c r="AJ95" s="165">
        <f>106654.86+46600.08</f>
        <v>153254.94</v>
      </c>
      <c r="AK95" s="165">
        <v>0</v>
      </c>
      <c r="AL95" s="167"/>
      <c r="AM95" s="107"/>
      <c r="AN95" s="107"/>
      <c r="AO95" s="107"/>
      <c r="AP95" s="107"/>
      <c r="AQ95" s="107"/>
      <c r="AR95" s="68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68"/>
    </row>
    <row r="96" spans="1:483" x14ac:dyDescent="0.25">
      <c r="A96" s="103"/>
      <c r="B96" s="68"/>
      <c r="C96" s="68"/>
      <c r="D96" s="68"/>
      <c r="E96" s="68"/>
      <c r="F96" s="125"/>
      <c r="G96" s="104"/>
      <c r="H96" s="70"/>
      <c r="I96" s="130"/>
      <c r="J96" s="68"/>
      <c r="K96" s="105"/>
      <c r="L96" s="151"/>
      <c r="M96" s="104"/>
      <c r="N96" s="105"/>
      <c r="O96" s="105"/>
      <c r="P96" s="68"/>
      <c r="Q96" s="71"/>
      <c r="R96" s="71"/>
      <c r="S96" s="71"/>
      <c r="T96" s="68"/>
      <c r="U96" s="68"/>
      <c r="V96" s="72" t="s">
        <v>105</v>
      </c>
      <c r="W96" s="65">
        <v>44848</v>
      </c>
      <c r="X96" s="94">
        <v>13390</v>
      </c>
      <c r="Y96" s="72" t="s">
        <v>296</v>
      </c>
      <c r="Z96" s="65">
        <v>44848</v>
      </c>
      <c r="AA96" s="65">
        <v>45213</v>
      </c>
      <c r="AB96" s="72" t="s">
        <v>101</v>
      </c>
      <c r="AC96" s="72" t="s">
        <v>101</v>
      </c>
      <c r="AD96" s="163">
        <v>0</v>
      </c>
      <c r="AE96" s="163">
        <v>0</v>
      </c>
      <c r="AF96" s="72" t="s">
        <v>101</v>
      </c>
      <c r="AG96" s="72" t="s">
        <v>101</v>
      </c>
      <c r="AH96" s="163">
        <v>0</v>
      </c>
      <c r="AI96" s="159">
        <f t="shared" si="1"/>
        <v>0</v>
      </c>
      <c r="AJ96" s="165">
        <f>286397.34+188669.67</f>
        <v>475067.01</v>
      </c>
      <c r="AK96" s="165">
        <f>134876+104614.13</f>
        <v>239490.13</v>
      </c>
      <c r="AL96" s="167"/>
      <c r="AM96" s="107"/>
      <c r="AN96" s="107"/>
      <c r="AO96" s="107"/>
      <c r="AP96" s="107"/>
      <c r="AQ96" s="107"/>
      <c r="AR96" s="68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68"/>
    </row>
    <row r="97" spans="1:60" x14ac:dyDescent="0.25">
      <c r="A97" s="103">
        <v>17</v>
      </c>
      <c r="B97" s="68" t="s">
        <v>442</v>
      </c>
      <c r="C97" s="68" t="s">
        <v>191</v>
      </c>
      <c r="D97" s="68" t="s">
        <v>98</v>
      </c>
      <c r="E97" s="68" t="s">
        <v>100</v>
      </c>
      <c r="F97" s="125" t="s">
        <v>497</v>
      </c>
      <c r="G97" s="104">
        <v>12639</v>
      </c>
      <c r="H97" s="70" t="s">
        <v>498</v>
      </c>
      <c r="I97" s="130" t="s">
        <v>164</v>
      </c>
      <c r="J97" s="68" t="s">
        <v>165</v>
      </c>
      <c r="K97" s="105">
        <v>43731</v>
      </c>
      <c r="L97" s="151">
        <v>489840</v>
      </c>
      <c r="M97" s="104">
        <v>12645</v>
      </c>
      <c r="N97" s="105">
        <v>43731</v>
      </c>
      <c r="O97" s="105">
        <v>44097</v>
      </c>
      <c r="P97" s="68" t="s">
        <v>438</v>
      </c>
      <c r="Q97" s="71" t="s">
        <v>101</v>
      </c>
      <c r="R97" s="71" t="s">
        <v>101</v>
      </c>
      <c r="S97" s="71" t="s">
        <v>101</v>
      </c>
      <c r="T97" s="68" t="s">
        <v>99</v>
      </c>
      <c r="U97" s="68" t="s">
        <v>101</v>
      </c>
      <c r="V97" s="72" t="s">
        <v>101</v>
      </c>
      <c r="W97" s="72" t="s">
        <v>101</v>
      </c>
      <c r="X97" s="72" t="s">
        <v>101</v>
      </c>
      <c r="Y97" s="72" t="s">
        <v>101</v>
      </c>
      <c r="Z97" s="72" t="s">
        <v>101</v>
      </c>
      <c r="AA97" s="72" t="s">
        <v>101</v>
      </c>
      <c r="AB97" s="72" t="s">
        <v>101</v>
      </c>
      <c r="AC97" s="72" t="s">
        <v>101</v>
      </c>
      <c r="AD97" s="168">
        <v>0</v>
      </c>
      <c r="AE97" s="168">
        <v>0</v>
      </c>
      <c r="AF97" s="81" t="s">
        <v>101</v>
      </c>
      <c r="AG97" s="81" t="s">
        <v>101</v>
      </c>
      <c r="AH97" s="168">
        <v>0</v>
      </c>
      <c r="AI97" s="159">
        <f t="shared" si="1"/>
        <v>489840</v>
      </c>
      <c r="AJ97" s="165">
        <v>44836.55</v>
      </c>
      <c r="AK97" s="165">
        <v>0</v>
      </c>
      <c r="AL97" s="167">
        <f>AJ97+AJ98+AJ100+AK100</f>
        <v>498451.53</v>
      </c>
      <c r="AM97" s="107" t="s">
        <v>101</v>
      </c>
      <c r="AN97" s="107" t="s">
        <v>101</v>
      </c>
      <c r="AO97" s="107" t="s">
        <v>101</v>
      </c>
      <c r="AP97" s="107" t="s">
        <v>101</v>
      </c>
      <c r="AQ97" s="107" t="s">
        <v>101</v>
      </c>
      <c r="AR97" s="107" t="s">
        <v>101</v>
      </c>
      <c r="AS97" s="107" t="s">
        <v>101</v>
      </c>
      <c r="AT97" s="107" t="s">
        <v>101</v>
      </c>
      <c r="AU97" s="107" t="s">
        <v>101</v>
      </c>
      <c r="AV97" s="107" t="s">
        <v>101</v>
      </c>
      <c r="AW97" s="107" t="s">
        <v>101</v>
      </c>
      <c r="AX97" s="107" t="s">
        <v>101</v>
      </c>
      <c r="AY97" s="107" t="s">
        <v>101</v>
      </c>
      <c r="AZ97" s="107" t="s">
        <v>101</v>
      </c>
      <c r="BA97" s="107" t="s">
        <v>101</v>
      </c>
      <c r="BB97" s="107" t="s">
        <v>101</v>
      </c>
      <c r="BC97" s="107" t="s">
        <v>101</v>
      </c>
      <c r="BD97" s="107" t="s">
        <v>101</v>
      </c>
      <c r="BE97" s="107" t="s">
        <v>101</v>
      </c>
      <c r="BF97" s="107" t="s">
        <v>101</v>
      </c>
      <c r="BG97" s="107" t="s">
        <v>101</v>
      </c>
      <c r="BH97" s="68" t="s">
        <v>101</v>
      </c>
    </row>
    <row r="98" spans="1:60" x14ac:dyDescent="0.25">
      <c r="A98" s="103"/>
      <c r="B98" s="68"/>
      <c r="C98" s="68"/>
      <c r="D98" s="68"/>
      <c r="E98" s="68"/>
      <c r="F98" s="125"/>
      <c r="G98" s="104"/>
      <c r="H98" s="70"/>
      <c r="I98" s="130"/>
      <c r="J98" s="68"/>
      <c r="K98" s="105"/>
      <c r="L98" s="151"/>
      <c r="M98" s="104"/>
      <c r="N98" s="105"/>
      <c r="O98" s="105"/>
      <c r="P98" s="68"/>
      <c r="Q98" s="71"/>
      <c r="R98" s="71"/>
      <c r="S98" s="71"/>
      <c r="T98" s="68"/>
      <c r="U98" s="68"/>
      <c r="V98" s="72" t="s">
        <v>102</v>
      </c>
      <c r="W98" s="65">
        <v>44098</v>
      </c>
      <c r="X98" s="94">
        <v>12894</v>
      </c>
      <c r="Y98" s="72" t="s">
        <v>192</v>
      </c>
      <c r="Z98" s="65">
        <v>44098</v>
      </c>
      <c r="AA98" s="65">
        <v>44463</v>
      </c>
      <c r="AB98" s="72" t="s">
        <v>101</v>
      </c>
      <c r="AC98" s="72" t="s">
        <v>101</v>
      </c>
      <c r="AD98" s="168">
        <v>0</v>
      </c>
      <c r="AE98" s="168">
        <v>0</v>
      </c>
      <c r="AF98" s="81" t="s">
        <v>101</v>
      </c>
      <c r="AG98" s="81" t="s">
        <v>101</v>
      </c>
      <c r="AH98" s="168">
        <v>0</v>
      </c>
      <c r="AI98" s="159">
        <f t="shared" si="1"/>
        <v>0</v>
      </c>
      <c r="AJ98" s="165">
        <v>123142.49</v>
      </c>
      <c r="AK98" s="165">
        <v>0</v>
      </c>
      <c r="AL98" s="16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68"/>
    </row>
    <row r="99" spans="1:60" x14ac:dyDescent="0.25">
      <c r="A99" s="103"/>
      <c r="B99" s="68"/>
      <c r="C99" s="68"/>
      <c r="D99" s="68"/>
      <c r="E99" s="68"/>
      <c r="F99" s="125"/>
      <c r="G99" s="104"/>
      <c r="H99" s="70"/>
      <c r="I99" s="130"/>
      <c r="J99" s="68"/>
      <c r="K99" s="105"/>
      <c r="L99" s="151"/>
      <c r="M99" s="104"/>
      <c r="N99" s="105"/>
      <c r="O99" s="105"/>
      <c r="P99" s="68"/>
      <c r="Q99" s="71"/>
      <c r="R99" s="71"/>
      <c r="S99" s="71"/>
      <c r="T99" s="68"/>
      <c r="U99" s="68"/>
      <c r="V99" s="72" t="s">
        <v>104</v>
      </c>
      <c r="W99" s="65">
        <v>44441</v>
      </c>
      <c r="X99" s="94">
        <v>13124</v>
      </c>
      <c r="Y99" s="72" t="s">
        <v>256</v>
      </c>
      <c r="Z99" s="65">
        <v>44464</v>
      </c>
      <c r="AA99" s="65">
        <v>44829</v>
      </c>
      <c r="AB99" s="72" t="s">
        <v>101</v>
      </c>
      <c r="AC99" s="72" t="s">
        <v>101</v>
      </c>
      <c r="AD99" s="168">
        <v>0</v>
      </c>
      <c r="AE99" s="168">
        <v>0</v>
      </c>
      <c r="AF99" s="81" t="s">
        <v>101</v>
      </c>
      <c r="AG99" s="81" t="s">
        <v>101</v>
      </c>
      <c r="AH99" s="168">
        <v>0</v>
      </c>
      <c r="AI99" s="159">
        <f t="shared" si="1"/>
        <v>0</v>
      </c>
      <c r="AJ99" s="165">
        <v>0</v>
      </c>
      <c r="AK99" s="165">
        <v>0</v>
      </c>
      <c r="AL99" s="16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68"/>
    </row>
    <row r="100" spans="1:60" x14ac:dyDescent="0.25">
      <c r="A100" s="103"/>
      <c r="B100" s="68"/>
      <c r="C100" s="68"/>
      <c r="D100" s="68"/>
      <c r="E100" s="68"/>
      <c r="F100" s="125"/>
      <c r="G100" s="104"/>
      <c r="H100" s="70"/>
      <c r="I100" s="130"/>
      <c r="J100" s="68"/>
      <c r="K100" s="105"/>
      <c r="L100" s="151"/>
      <c r="M100" s="104"/>
      <c r="N100" s="105"/>
      <c r="O100" s="105"/>
      <c r="P100" s="68"/>
      <c r="Q100" s="71"/>
      <c r="R100" s="71"/>
      <c r="S100" s="71"/>
      <c r="T100" s="68"/>
      <c r="U100" s="68"/>
      <c r="V100" s="72" t="s">
        <v>105</v>
      </c>
      <c r="W100" s="65">
        <v>44806</v>
      </c>
      <c r="X100" s="94">
        <v>13366</v>
      </c>
      <c r="Y100" s="72" t="s">
        <v>257</v>
      </c>
      <c r="Z100" s="65">
        <v>44830</v>
      </c>
      <c r="AA100" s="65">
        <v>45194</v>
      </c>
      <c r="AB100" s="72" t="s">
        <v>101</v>
      </c>
      <c r="AC100" s="72" t="s">
        <v>101</v>
      </c>
      <c r="AD100" s="168">
        <v>0</v>
      </c>
      <c r="AE100" s="168">
        <v>0</v>
      </c>
      <c r="AF100" s="81" t="s">
        <v>101</v>
      </c>
      <c r="AG100" s="81" t="s">
        <v>101</v>
      </c>
      <c r="AH100" s="168">
        <v>0</v>
      </c>
      <c r="AI100" s="159">
        <f t="shared" si="1"/>
        <v>0</v>
      </c>
      <c r="AJ100" s="165">
        <f>113935.87+33220.05+83908.6</f>
        <v>231064.52</v>
      </c>
      <c r="AK100" s="165">
        <f>55529.3+10472.18+10229.67+11255.31+11921.51</f>
        <v>99407.97</v>
      </c>
      <c r="AL100" s="16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68"/>
    </row>
    <row r="101" spans="1:60" x14ac:dyDescent="0.25">
      <c r="A101" s="103">
        <v>18</v>
      </c>
      <c r="B101" s="68" t="s">
        <v>458</v>
      </c>
      <c r="C101" s="68" t="s">
        <v>201</v>
      </c>
      <c r="D101" s="68" t="s">
        <v>98</v>
      </c>
      <c r="E101" s="68" t="s">
        <v>100</v>
      </c>
      <c r="F101" s="125" t="s">
        <v>202</v>
      </c>
      <c r="G101" s="104">
        <v>13069</v>
      </c>
      <c r="H101" s="70" t="s">
        <v>203</v>
      </c>
      <c r="I101" s="130" t="s">
        <v>204</v>
      </c>
      <c r="J101" s="68" t="s">
        <v>205</v>
      </c>
      <c r="K101" s="105">
        <v>44368</v>
      </c>
      <c r="L101" s="151">
        <v>21000</v>
      </c>
      <c r="M101" s="104">
        <v>13069</v>
      </c>
      <c r="N101" s="105">
        <v>44004</v>
      </c>
      <c r="O101" s="105">
        <v>44369</v>
      </c>
      <c r="P101" s="68" t="s">
        <v>433</v>
      </c>
      <c r="Q101" s="71" t="s">
        <v>101</v>
      </c>
      <c r="R101" s="71" t="s">
        <v>101</v>
      </c>
      <c r="S101" s="71" t="s">
        <v>101</v>
      </c>
      <c r="T101" s="68" t="s">
        <v>487</v>
      </c>
      <c r="U101" s="68" t="s">
        <v>101</v>
      </c>
      <c r="V101" s="72" t="s">
        <v>101</v>
      </c>
      <c r="W101" s="65" t="s">
        <v>101</v>
      </c>
      <c r="X101" s="94" t="s">
        <v>101</v>
      </c>
      <c r="Y101" s="72" t="s">
        <v>101</v>
      </c>
      <c r="Z101" s="65" t="s">
        <v>101</v>
      </c>
      <c r="AA101" s="65" t="s">
        <v>101</v>
      </c>
      <c r="AB101" s="72" t="s">
        <v>101</v>
      </c>
      <c r="AC101" s="72" t="s">
        <v>101</v>
      </c>
      <c r="AD101" s="168">
        <v>0</v>
      </c>
      <c r="AE101" s="168">
        <v>0</v>
      </c>
      <c r="AF101" s="81" t="s">
        <v>101</v>
      </c>
      <c r="AG101" s="81" t="s">
        <v>101</v>
      </c>
      <c r="AH101" s="168">
        <v>0</v>
      </c>
      <c r="AI101" s="159">
        <f t="shared" si="1"/>
        <v>21000</v>
      </c>
      <c r="AJ101" s="165">
        <v>1585.5</v>
      </c>
      <c r="AK101" s="165">
        <v>0</v>
      </c>
      <c r="AL101" s="167">
        <f>AJ101+AJ102+AJ103+AK104+AJ104</f>
        <v>46630.5</v>
      </c>
      <c r="AM101" s="107" t="s">
        <v>101</v>
      </c>
      <c r="AN101" s="107" t="s">
        <v>101</v>
      </c>
      <c r="AO101" s="107" t="s">
        <v>101</v>
      </c>
      <c r="AP101" s="107" t="s">
        <v>101</v>
      </c>
      <c r="AQ101" s="107" t="s">
        <v>101</v>
      </c>
      <c r="AR101" s="107" t="s">
        <v>101</v>
      </c>
      <c r="AS101" s="107" t="s">
        <v>101</v>
      </c>
      <c r="AT101" s="107" t="s">
        <v>101</v>
      </c>
      <c r="AU101" s="107" t="s">
        <v>101</v>
      </c>
      <c r="AV101" s="107" t="s">
        <v>101</v>
      </c>
      <c r="AW101" s="107" t="s">
        <v>101</v>
      </c>
      <c r="AX101" s="107" t="s">
        <v>101</v>
      </c>
      <c r="AY101" s="107" t="s">
        <v>101</v>
      </c>
      <c r="AZ101" s="107" t="s">
        <v>101</v>
      </c>
      <c r="BA101" s="107" t="s">
        <v>101</v>
      </c>
      <c r="BB101" s="107" t="s">
        <v>101</v>
      </c>
      <c r="BC101" s="107" t="s">
        <v>101</v>
      </c>
      <c r="BD101" s="107" t="s">
        <v>101</v>
      </c>
      <c r="BE101" s="107" t="s">
        <v>101</v>
      </c>
      <c r="BF101" s="107" t="s">
        <v>101</v>
      </c>
      <c r="BG101" s="107" t="s">
        <v>101</v>
      </c>
      <c r="BH101" s="68" t="s">
        <v>101</v>
      </c>
    </row>
    <row r="102" spans="1:60" x14ac:dyDescent="0.25">
      <c r="A102" s="103"/>
      <c r="B102" s="68"/>
      <c r="C102" s="68"/>
      <c r="D102" s="68"/>
      <c r="E102" s="68"/>
      <c r="F102" s="125"/>
      <c r="G102" s="104"/>
      <c r="H102" s="70"/>
      <c r="I102" s="130"/>
      <c r="J102" s="68"/>
      <c r="K102" s="105"/>
      <c r="L102" s="151"/>
      <c r="M102" s="104"/>
      <c r="N102" s="105"/>
      <c r="O102" s="105"/>
      <c r="P102" s="68"/>
      <c r="Q102" s="71"/>
      <c r="R102" s="71"/>
      <c r="S102" s="71"/>
      <c r="T102" s="68"/>
      <c r="U102" s="68"/>
      <c r="V102" s="72" t="s">
        <v>102</v>
      </c>
      <c r="W102" s="96">
        <v>44368</v>
      </c>
      <c r="X102" s="94">
        <v>13069</v>
      </c>
      <c r="Y102" s="72" t="s">
        <v>275</v>
      </c>
      <c r="Z102" s="65">
        <v>44370</v>
      </c>
      <c r="AA102" s="65">
        <v>44735</v>
      </c>
      <c r="AB102" s="65" t="s">
        <v>101</v>
      </c>
      <c r="AC102" s="65" t="s">
        <v>101</v>
      </c>
      <c r="AD102" s="168">
        <v>0</v>
      </c>
      <c r="AE102" s="168">
        <v>0</v>
      </c>
      <c r="AF102" s="81" t="s">
        <v>101</v>
      </c>
      <c r="AG102" s="81" t="s">
        <v>101</v>
      </c>
      <c r="AH102" s="168">
        <v>0</v>
      </c>
      <c r="AI102" s="159">
        <f t="shared" si="1"/>
        <v>0</v>
      </c>
      <c r="AJ102" s="165">
        <f>4095+12285</f>
        <v>16380</v>
      </c>
      <c r="AK102" s="165">
        <v>0</v>
      </c>
      <c r="AL102" s="16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68"/>
    </row>
    <row r="103" spans="1:60" x14ac:dyDescent="0.25">
      <c r="A103" s="103"/>
      <c r="B103" s="68"/>
      <c r="C103" s="68"/>
      <c r="D103" s="68"/>
      <c r="E103" s="68"/>
      <c r="F103" s="125"/>
      <c r="G103" s="104"/>
      <c r="H103" s="70"/>
      <c r="I103" s="130"/>
      <c r="J103" s="68"/>
      <c r="K103" s="105"/>
      <c r="L103" s="151"/>
      <c r="M103" s="104"/>
      <c r="N103" s="105"/>
      <c r="O103" s="105"/>
      <c r="P103" s="68"/>
      <c r="Q103" s="71"/>
      <c r="R103" s="71"/>
      <c r="S103" s="71"/>
      <c r="T103" s="68"/>
      <c r="U103" s="68"/>
      <c r="V103" s="72" t="s">
        <v>496</v>
      </c>
      <c r="W103" s="96">
        <v>44725</v>
      </c>
      <c r="X103" s="94">
        <v>13309</v>
      </c>
      <c r="Y103" s="72" t="s">
        <v>276</v>
      </c>
      <c r="Z103" s="65">
        <v>44736</v>
      </c>
      <c r="AA103" s="65">
        <v>45100</v>
      </c>
      <c r="AB103" s="65" t="s">
        <v>101</v>
      </c>
      <c r="AC103" s="65" t="s">
        <v>101</v>
      </c>
      <c r="AD103" s="168">
        <v>0</v>
      </c>
      <c r="AE103" s="168">
        <v>0</v>
      </c>
      <c r="AF103" s="81" t="s">
        <v>101</v>
      </c>
      <c r="AG103" s="81" t="s">
        <v>101</v>
      </c>
      <c r="AH103" s="168">
        <v>0</v>
      </c>
      <c r="AI103" s="159">
        <f t="shared" si="1"/>
        <v>0</v>
      </c>
      <c r="AJ103" s="165">
        <f>6825+9555</f>
        <v>16380</v>
      </c>
      <c r="AK103" s="165">
        <v>0</v>
      </c>
      <c r="AL103" s="16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68"/>
    </row>
    <row r="104" spans="1:60" x14ac:dyDescent="0.25">
      <c r="A104" s="103"/>
      <c r="B104" s="68"/>
      <c r="C104" s="68"/>
      <c r="D104" s="68"/>
      <c r="E104" s="68"/>
      <c r="F104" s="125"/>
      <c r="G104" s="104"/>
      <c r="H104" s="70"/>
      <c r="I104" s="130"/>
      <c r="J104" s="68"/>
      <c r="K104" s="105"/>
      <c r="L104" s="151"/>
      <c r="M104" s="104"/>
      <c r="N104" s="105"/>
      <c r="O104" s="105"/>
      <c r="P104" s="68"/>
      <c r="Q104" s="71"/>
      <c r="R104" s="71"/>
      <c r="S104" s="71"/>
      <c r="T104" s="68"/>
      <c r="U104" s="68"/>
      <c r="V104" s="72" t="s">
        <v>519</v>
      </c>
      <c r="W104" s="96">
        <v>45090</v>
      </c>
      <c r="X104" s="94">
        <v>13558</v>
      </c>
      <c r="Y104" s="72" t="s">
        <v>520</v>
      </c>
      <c r="Z104" s="65">
        <v>45101</v>
      </c>
      <c r="AA104" s="65">
        <v>45466</v>
      </c>
      <c r="AB104" s="65" t="s">
        <v>101</v>
      </c>
      <c r="AC104" s="65" t="s">
        <v>101</v>
      </c>
      <c r="AD104" s="168">
        <v>0</v>
      </c>
      <c r="AE104" s="168">
        <v>0</v>
      </c>
      <c r="AF104" s="81" t="s">
        <v>101</v>
      </c>
      <c r="AG104" s="81" t="s">
        <v>101</v>
      </c>
      <c r="AH104" s="168">
        <v>0</v>
      </c>
      <c r="AI104" s="159">
        <f t="shared" si="1"/>
        <v>0</v>
      </c>
      <c r="AJ104" s="165">
        <v>0</v>
      </c>
      <c r="AK104" s="165">
        <f>8190+1365+1365+1365</f>
        <v>12285</v>
      </c>
      <c r="AL104" s="16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68"/>
    </row>
    <row r="105" spans="1:60" x14ac:dyDescent="0.25">
      <c r="A105" s="103">
        <v>19</v>
      </c>
      <c r="B105" s="68" t="s">
        <v>441</v>
      </c>
      <c r="C105" s="68" t="s">
        <v>214</v>
      </c>
      <c r="D105" s="68" t="s">
        <v>215</v>
      </c>
      <c r="E105" s="68" t="s">
        <v>100</v>
      </c>
      <c r="F105" s="126" t="s">
        <v>216</v>
      </c>
      <c r="G105" s="104">
        <v>12894</v>
      </c>
      <c r="H105" s="68" t="s">
        <v>488</v>
      </c>
      <c r="I105" s="130" t="s">
        <v>218</v>
      </c>
      <c r="J105" s="109" t="s">
        <v>217</v>
      </c>
      <c r="K105" s="105">
        <v>44104</v>
      </c>
      <c r="L105" s="151">
        <v>410597.4</v>
      </c>
      <c r="M105" s="104">
        <v>12894</v>
      </c>
      <c r="N105" s="105">
        <v>44104</v>
      </c>
      <c r="O105" s="105">
        <v>44469</v>
      </c>
      <c r="P105" s="71" t="s">
        <v>433</v>
      </c>
      <c r="Q105" s="71" t="s">
        <v>101</v>
      </c>
      <c r="R105" s="71" t="s">
        <v>101</v>
      </c>
      <c r="S105" s="71" t="s">
        <v>101</v>
      </c>
      <c r="T105" s="68" t="s">
        <v>484</v>
      </c>
      <c r="U105" s="68" t="s">
        <v>101</v>
      </c>
      <c r="V105" s="72" t="s">
        <v>101</v>
      </c>
      <c r="W105" s="72" t="s">
        <v>101</v>
      </c>
      <c r="X105" s="72" t="s">
        <v>101</v>
      </c>
      <c r="Y105" s="72"/>
      <c r="Z105" s="72" t="s">
        <v>101</v>
      </c>
      <c r="AA105" s="72" t="s">
        <v>101</v>
      </c>
      <c r="AB105" s="72" t="s">
        <v>101</v>
      </c>
      <c r="AC105" s="72" t="s">
        <v>101</v>
      </c>
      <c r="AD105" s="168">
        <v>0</v>
      </c>
      <c r="AE105" s="168">
        <v>0</v>
      </c>
      <c r="AF105" s="81" t="s">
        <v>101</v>
      </c>
      <c r="AG105" s="81" t="s">
        <v>101</v>
      </c>
      <c r="AH105" s="168">
        <v>0</v>
      </c>
      <c r="AI105" s="159">
        <f t="shared" si="1"/>
        <v>410597.4</v>
      </c>
      <c r="AJ105" s="165">
        <v>6006.2</v>
      </c>
      <c r="AK105" s="165">
        <v>0</v>
      </c>
      <c r="AL105" s="167">
        <f>SUM(AJ105+AJ106+AJ107+AJ108+AK109)</f>
        <v>639764.14999999991</v>
      </c>
      <c r="AM105" s="107" t="s">
        <v>101</v>
      </c>
      <c r="AN105" s="107" t="s">
        <v>101</v>
      </c>
      <c r="AO105" s="107" t="s">
        <v>101</v>
      </c>
      <c r="AP105" s="107" t="s">
        <v>101</v>
      </c>
      <c r="AQ105" s="107" t="s">
        <v>101</v>
      </c>
      <c r="AR105" s="107" t="s">
        <v>101</v>
      </c>
      <c r="AS105" s="107" t="s">
        <v>101</v>
      </c>
      <c r="AT105" s="107" t="s">
        <v>101</v>
      </c>
      <c r="AU105" s="107" t="s">
        <v>101</v>
      </c>
      <c r="AV105" s="107" t="s">
        <v>101</v>
      </c>
      <c r="AW105" s="107" t="s">
        <v>101</v>
      </c>
      <c r="AX105" s="107" t="s">
        <v>101</v>
      </c>
      <c r="AY105" s="107" t="s">
        <v>101</v>
      </c>
      <c r="AZ105" s="107" t="s">
        <v>101</v>
      </c>
      <c r="BA105" s="107" t="s">
        <v>101</v>
      </c>
      <c r="BB105" s="107" t="s">
        <v>101</v>
      </c>
      <c r="BC105" s="107" t="s">
        <v>101</v>
      </c>
      <c r="BD105" s="107" t="s">
        <v>101</v>
      </c>
      <c r="BE105" s="107" t="s">
        <v>101</v>
      </c>
      <c r="BF105" s="107" t="s">
        <v>101</v>
      </c>
      <c r="BG105" s="107" t="s">
        <v>101</v>
      </c>
      <c r="BH105" s="68" t="s">
        <v>101</v>
      </c>
    </row>
    <row r="106" spans="1:60" x14ac:dyDescent="0.25">
      <c r="A106" s="103"/>
      <c r="B106" s="68"/>
      <c r="C106" s="68"/>
      <c r="D106" s="68"/>
      <c r="E106" s="68"/>
      <c r="F106" s="126"/>
      <c r="G106" s="104"/>
      <c r="H106" s="68"/>
      <c r="I106" s="130"/>
      <c r="J106" s="109"/>
      <c r="K106" s="105"/>
      <c r="L106" s="151"/>
      <c r="M106" s="104"/>
      <c r="N106" s="105"/>
      <c r="O106" s="105"/>
      <c r="P106" s="71"/>
      <c r="Q106" s="71"/>
      <c r="R106" s="71"/>
      <c r="S106" s="71"/>
      <c r="T106" s="68"/>
      <c r="U106" s="68"/>
      <c r="V106" s="72" t="s">
        <v>102</v>
      </c>
      <c r="W106" s="65">
        <v>44468</v>
      </c>
      <c r="X106" s="94">
        <v>13138</v>
      </c>
      <c r="Y106" s="72" t="s">
        <v>242</v>
      </c>
      <c r="Z106" s="65">
        <v>44470</v>
      </c>
      <c r="AA106" s="65">
        <v>44835</v>
      </c>
      <c r="AB106" s="72" t="s">
        <v>101</v>
      </c>
      <c r="AC106" s="72" t="s">
        <v>101</v>
      </c>
      <c r="AD106" s="168">
        <v>0</v>
      </c>
      <c r="AE106" s="168">
        <v>0</v>
      </c>
      <c r="AF106" s="81" t="s">
        <v>101</v>
      </c>
      <c r="AG106" s="81" t="s">
        <v>101</v>
      </c>
      <c r="AH106" s="168">
        <v>0</v>
      </c>
      <c r="AI106" s="159">
        <f t="shared" si="1"/>
        <v>0</v>
      </c>
      <c r="AJ106" s="165">
        <f>109852.02+83069.91</f>
        <v>192921.93</v>
      </c>
      <c r="AK106" s="165">
        <v>0</v>
      </c>
      <c r="AL106" s="16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68"/>
    </row>
    <row r="107" spans="1:60" x14ac:dyDescent="0.25">
      <c r="A107" s="103"/>
      <c r="B107" s="68"/>
      <c r="C107" s="68"/>
      <c r="D107" s="68"/>
      <c r="E107" s="68"/>
      <c r="F107" s="126"/>
      <c r="G107" s="104"/>
      <c r="H107" s="68"/>
      <c r="I107" s="130"/>
      <c r="J107" s="109"/>
      <c r="K107" s="105"/>
      <c r="L107" s="151"/>
      <c r="M107" s="104"/>
      <c r="N107" s="105"/>
      <c r="O107" s="105"/>
      <c r="P107" s="71"/>
      <c r="Q107" s="71"/>
      <c r="R107" s="71"/>
      <c r="S107" s="71"/>
      <c r="T107" s="68"/>
      <c r="U107" s="68"/>
      <c r="V107" s="72" t="s">
        <v>241</v>
      </c>
      <c r="W107" s="65">
        <v>44732</v>
      </c>
      <c r="X107" s="94">
        <v>13312</v>
      </c>
      <c r="Y107" s="72" t="s">
        <v>253</v>
      </c>
      <c r="Z107" s="65">
        <v>44470</v>
      </c>
      <c r="AA107" s="65">
        <v>44835</v>
      </c>
      <c r="AB107" s="106">
        <v>0.25</v>
      </c>
      <c r="AC107" s="72" t="s">
        <v>101</v>
      </c>
      <c r="AD107" s="168">
        <v>102649.35</v>
      </c>
      <c r="AE107" s="168">
        <v>0</v>
      </c>
      <c r="AF107" s="81" t="s">
        <v>101</v>
      </c>
      <c r="AG107" s="81" t="s">
        <v>101</v>
      </c>
      <c r="AH107" s="168">
        <v>0</v>
      </c>
      <c r="AI107" s="159">
        <f t="shared" si="1"/>
        <v>102649.35</v>
      </c>
      <c r="AJ107" s="165">
        <v>150725.35999999999</v>
      </c>
      <c r="AK107" s="165">
        <v>0</v>
      </c>
      <c r="AL107" s="16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68"/>
    </row>
    <row r="108" spans="1:60" x14ac:dyDescent="0.25">
      <c r="A108" s="103"/>
      <c r="B108" s="68"/>
      <c r="C108" s="68"/>
      <c r="D108" s="68"/>
      <c r="E108" s="68"/>
      <c r="F108" s="126"/>
      <c r="G108" s="104"/>
      <c r="H108" s="68"/>
      <c r="I108" s="130"/>
      <c r="J108" s="109"/>
      <c r="K108" s="105"/>
      <c r="L108" s="151"/>
      <c r="M108" s="104"/>
      <c r="N108" s="105"/>
      <c r="O108" s="105"/>
      <c r="P108" s="71"/>
      <c r="Q108" s="71"/>
      <c r="R108" s="71"/>
      <c r="S108" s="71"/>
      <c r="T108" s="68"/>
      <c r="U108" s="68"/>
      <c r="V108" s="72" t="s">
        <v>254</v>
      </c>
      <c r="W108" s="65">
        <v>44806</v>
      </c>
      <c r="X108" s="94">
        <v>13366</v>
      </c>
      <c r="Y108" s="72" t="s">
        <v>255</v>
      </c>
      <c r="Z108" s="65">
        <v>44835</v>
      </c>
      <c r="AA108" s="65">
        <v>45199</v>
      </c>
      <c r="AB108" s="72" t="s">
        <v>101</v>
      </c>
      <c r="AC108" s="72" t="s">
        <v>101</v>
      </c>
      <c r="AD108" s="168">
        <v>0</v>
      </c>
      <c r="AE108" s="168">
        <v>0</v>
      </c>
      <c r="AF108" s="81" t="s">
        <v>101</v>
      </c>
      <c r="AG108" s="81" t="s">
        <v>101</v>
      </c>
      <c r="AH108" s="168">
        <v>0</v>
      </c>
      <c r="AI108" s="159">
        <f t="shared" si="1"/>
        <v>0</v>
      </c>
      <c r="AJ108" s="165">
        <v>88220.56</v>
      </c>
      <c r="AK108" s="165"/>
      <c r="AL108" s="16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68"/>
    </row>
    <row r="109" spans="1:60" x14ac:dyDescent="0.25">
      <c r="A109" s="103"/>
      <c r="B109" s="68"/>
      <c r="C109" s="68"/>
      <c r="D109" s="68"/>
      <c r="E109" s="68"/>
      <c r="F109" s="126"/>
      <c r="G109" s="104"/>
      <c r="H109" s="68"/>
      <c r="I109" s="130"/>
      <c r="J109" s="109"/>
      <c r="K109" s="105"/>
      <c r="L109" s="151"/>
      <c r="M109" s="104"/>
      <c r="N109" s="105"/>
      <c r="O109" s="105"/>
      <c r="P109" s="71"/>
      <c r="Q109" s="71"/>
      <c r="R109" s="71"/>
      <c r="S109" s="71"/>
      <c r="T109" s="68"/>
      <c r="U109" s="68"/>
      <c r="V109" s="72" t="s">
        <v>682</v>
      </c>
      <c r="W109" s="65">
        <v>45201</v>
      </c>
      <c r="X109" s="94">
        <v>13629</v>
      </c>
      <c r="Y109" s="72" t="s">
        <v>683</v>
      </c>
      <c r="Z109" s="65">
        <v>45199</v>
      </c>
      <c r="AA109" s="65">
        <v>45566</v>
      </c>
      <c r="AB109" s="72" t="s">
        <v>101</v>
      </c>
      <c r="AC109" s="72" t="s">
        <v>101</v>
      </c>
      <c r="AD109" s="168">
        <v>0</v>
      </c>
      <c r="AE109" s="168">
        <v>0</v>
      </c>
      <c r="AF109" s="81" t="s">
        <v>101</v>
      </c>
      <c r="AG109" s="81" t="s">
        <v>101</v>
      </c>
      <c r="AH109" s="168">
        <v>1</v>
      </c>
      <c r="AI109" s="159">
        <f t="shared" si="1"/>
        <v>1</v>
      </c>
      <c r="AJ109" s="169"/>
      <c r="AK109" s="165">
        <f>132330.84+22055.14+23752.06+23752.06</f>
        <v>201890.09999999998</v>
      </c>
      <c r="AL109" s="16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68"/>
    </row>
    <row r="110" spans="1:60" x14ac:dyDescent="0.25">
      <c r="A110" s="103">
        <v>20</v>
      </c>
      <c r="B110" s="68" t="s">
        <v>459</v>
      </c>
      <c r="C110" s="68" t="s">
        <v>210</v>
      </c>
      <c r="D110" s="68" t="s">
        <v>98</v>
      </c>
      <c r="E110" s="68" t="s">
        <v>100</v>
      </c>
      <c r="F110" s="125" t="s">
        <v>489</v>
      </c>
      <c r="G110" s="69">
        <v>12686</v>
      </c>
      <c r="H110" s="70" t="s">
        <v>490</v>
      </c>
      <c r="I110" s="130" t="s">
        <v>211</v>
      </c>
      <c r="J110" s="68" t="s">
        <v>212</v>
      </c>
      <c r="K110" s="105">
        <v>43789</v>
      </c>
      <c r="L110" s="151">
        <v>26700</v>
      </c>
      <c r="M110" s="104">
        <v>12686</v>
      </c>
      <c r="N110" s="105">
        <v>43789</v>
      </c>
      <c r="O110" s="105">
        <v>44155</v>
      </c>
      <c r="P110" s="68" t="s">
        <v>438</v>
      </c>
      <c r="Q110" s="71" t="s">
        <v>101</v>
      </c>
      <c r="R110" s="71" t="s">
        <v>101</v>
      </c>
      <c r="S110" s="71" t="s">
        <v>101</v>
      </c>
      <c r="T110" s="68" t="s">
        <v>484</v>
      </c>
      <c r="U110" s="68" t="s">
        <v>101</v>
      </c>
      <c r="V110" s="72"/>
      <c r="W110" s="72" t="s">
        <v>101</v>
      </c>
      <c r="X110" s="72" t="s">
        <v>101</v>
      </c>
      <c r="Y110" s="72" t="s">
        <v>101</v>
      </c>
      <c r="Z110" s="72" t="s">
        <v>101</v>
      </c>
      <c r="AA110" s="72" t="s">
        <v>101</v>
      </c>
      <c r="AB110" s="72" t="s">
        <v>101</v>
      </c>
      <c r="AC110" s="72" t="s">
        <v>101</v>
      </c>
      <c r="AD110" s="168">
        <v>0</v>
      </c>
      <c r="AE110" s="168">
        <v>0</v>
      </c>
      <c r="AF110" s="81" t="s">
        <v>101</v>
      </c>
      <c r="AG110" s="81" t="s">
        <v>101</v>
      </c>
      <c r="AH110" s="168">
        <v>0</v>
      </c>
      <c r="AI110" s="159">
        <f t="shared" si="1"/>
        <v>26700</v>
      </c>
      <c r="AJ110" s="165">
        <f>667.5+22250</f>
        <v>22917.5</v>
      </c>
      <c r="AK110" s="165">
        <v>0</v>
      </c>
      <c r="AL110" s="167">
        <f>SUM(AJ110+AJ111+AJ112+AJ113+AK113)</f>
        <v>100792.5</v>
      </c>
      <c r="AM110" s="107" t="s">
        <v>101</v>
      </c>
      <c r="AN110" s="107" t="s">
        <v>101</v>
      </c>
      <c r="AO110" s="107" t="s">
        <v>101</v>
      </c>
      <c r="AP110" s="107" t="s">
        <v>101</v>
      </c>
      <c r="AQ110" s="107" t="s">
        <v>101</v>
      </c>
      <c r="AR110" s="107" t="s">
        <v>101</v>
      </c>
      <c r="AS110" s="107" t="s">
        <v>101</v>
      </c>
      <c r="AT110" s="107" t="s">
        <v>101</v>
      </c>
      <c r="AU110" s="107" t="s">
        <v>101</v>
      </c>
      <c r="AV110" s="107" t="s">
        <v>101</v>
      </c>
      <c r="AW110" s="107" t="s">
        <v>101</v>
      </c>
      <c r="AX110" s="107" t="s">
        <v>101</v>
      </c>
      <c r="AY110" s="107" t="s">
        <v>101</v>
      </c>
      <c r="AZ110" s="107" t="s">
        <v>101</v>
      </c>
      <c r="BA110" s="107" t="s">
        <v>101</v>
      </c>
      <c r="BB110" s="107" t="s">
        <v>101</v>
      </c>
      <c r="BC110" s="107" t="s">
        <v>101</v>
      </c>
      <c r="BD110" s="107" t="s">
        <v>101</v>
      </c>
      <c r="BE110" s="107" t="s">
        <v>101</v>
      </c>
      <c r="BF110" s="107" t="s">
        <v>101</v>
      </c>
      <c r="BG110" s="107" t="s">
        <v>101</v>
      </c>
      <c r="BH110" s="68" t="s">
        <v>101</v>
      </c>
    </row>
    <row r="111" spans="1:60" x14ac:dyDescent="0.25">
      <c r="A111" s="103"/>
      <c r="B111" s="68"/>
      <c r="C111" s="68"/>
      <c r="D111" s="68"/>
      <c r="E111" s="68"/>
      <c r="F111" s="125"/>
      <c r="G111" s="69"/>
      <c r="H111" s="70"/>
      <c r="I111" s="130"/>
      <c r="J111" s="68"/>
      <c r="K111" s="105"/>
      <c r="L111" s="151"/>
      <c r="M111" s="104"/>
      <c r="N111" s="105"/>
      <c r="O111" s="105"/>
      <c r="P111" s="68"/>
      <c r="Q111" s="71"/>
      <c r="R111" s="71"/>
      <c r="S111" s="71"/>
      <c r="T111" s="68"/>
      <c r="U111" s="68"/>
      <c r="V111" s="72" t="s">
        <v>102</v>
      </c>
      <c r="W111" s="65">
        <v>44154</v>
      </c>
      <c r="X111" s="94">
        <v>12950</v>
      </c>
      <c r="Y111" s="72" t="s">
        <v>213</v>
      </c>
      <c r="Z111" s="65">
        <v>44156</v>
      </c>
      <c r="AA111" s="65">
        <v>44520</v>
      </c>
      <c r="AB111" s="72" t="s">
        <v>101</v>
      </c>
      <c r="AC111" s="72" t="s">
        <v>101</v>
      </c>
      <c r="AD111" s="168">
        <v>0</v>
      </c>
      <c r="AE111" s="168">
        <v>0</v>
      </c>
      <c r="AF111" s="81" t="s">
        <v>101</v>
      </c>
      <c r="AG111" s="81" t="s">
        <v>101</v>
      </c>
      <c r="AH111" s="168">
        <v>0</v>
      </c>
      <c r="AI111" s="159">
        <f t="shared" si="1"/>
        <v>0</v>
      </c>
      <c r="AJ111" s="165">
        <v>4450</v>
      </c>
      <c r="AK111" s="165">
        <v>0</v>
      </c>
      <c r="AL111" s="16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68"/>
    </row>
    <row r="112" spans="1:60" x14ac:dyDescent="0.25">
      <c r="A112" s="103"/>
      <c r="B112" s="68"/>
      <c r="C112" s="68"/>
      <c r="D112" s="68"/>
      <c r="E112" s="68"/>
      <c r="F112" s="125"/>
      <c r="G112" s="69"/>
      <c r="H112" s="70"/>
      <c r="I112" s="130"/>
      <c r="J112" s="68"/>
      <c r="K112" s="105"/>
      <c r="L112" s="151"/>
      <c r="M112" s="104"/>
      <c r="N112" s="105"/>
      <c r="O112" s="105"/>
      <c r="P112" s="68"/>
      <c r="Q112" s="71"/>
      <c r="R112" s="71"/>
      <c r="S112" s="71"/>
      <c r="T112" s="68"/>
      <c r="U112" s="68"/>
      <c r="V112" s="72" t="s">
        <v>104</v>
      </c>
      <c r="W112" s="65">
        <v>44509</v>
      </c>
      <c r="X112" s="94">
        <v>13165</v>
      </c>
      <c r="Y112" s="72" t="s">
        <v>243</v>
      </c>
      <c r="Z112" s="65">
        <v>44521</v>
      </c>
      <c r="AA112" s="65">
        <v>44885</v>
      </c>
      <c r="AB112" s="72" t="s">
        <v>101</v>
      </c>
      <c r="AC112" s="72" t="s">
        <v>101</v>
      </c>
      <c r="AD112" s="168">
        <v>0</v>
      </c>
      <c r="AE112" s="168">
        <v>0</v>
      </c>
      <c r="AF112" s="81" t="s">
        <v>101</v>
      </c>
      <c r="AG112" s="81" t="s">
        <v>101</v>
      </c>
      <c r="AH112" s="168">
        <v>0</v>
      </c>
      <c r="AI112" s="159">
        <f t="shared" si="1"/>
        <v>0</v>
      </c>
      <c r="AJ112" s="165">
        <f>22250+4450</f>
        <v>26700</v>
      </c>
      <c r="AK112" s="165">
        <v>0</v>
      </c>
      <c r="AL112" s="16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68"/>
    </row>
    <row r="113" spans="1:60" x14ac:dyDescent="0.25">
      <c r="A113" s="103"/>
      <c r="B113" s="68"/>
      <c r="C113" s="68"/>
      <c r="D113" s="68"/>
      <c r="E113" s="68"/>
      <c r="F113" s="125"/>
      <c r="G113" s="69"/>
      <c r="H113" s="70"/>
      <c r="I113" s="130"/>
      <c r="J113" s="68"/>
      <c r="K113" s="105"/>
      <c r="L113" s="151"/>
      <c r="M113" s="104"/>
      <c r="N113" s="105"/>
      <c r="O113" s="105"/>
      <c r="P113" s="68"/>
      <c r="Q113" s="71"/>
      <c r="R113" s="71"/>
      <c r="S113" s="71"/>
      <c r="T113" s="68"/>
      <c r="U113" s="68"/>
      <c r="V113" s="72" t="s">
        <v>105</v>
      </c>
      <c r="W113" s="65">
        <v>44806</v>
      </c>
      <c r="X113" s="94">
        <v>13366</v>
      </c>
      <c r="Y113" s="72" t="s">
        <v>278</v>
      </c>
      <c r="Z113" s="65">
        <v>44886</v>
      </c>
      <c r="AA113" s="65">
        <v>45250</v>
      </c>
      <c r="AB113" s="72" t="s">
        <v>101</v>
      </c>
      <c r="AC113" s="72" t="s">
        <v>101</v>
      </c>
      <c r="AD113" s="168">
        <v>0</v>
      </c>
      <c r="AE113" s="168">
        <v>0</v>
      </c>
      <c r="AF113" s="81" t="s">
        <v>101</v>
      </c>
      <c r="AG113" s="81" t="s">
        <v>101</v>
      </c>
      <c r="AH113" s="168">
        <v>0</v>
      </c>
      <c r="AI113" s="159">
        <f t="shared" si="1"/>
        <v>0</v>
      </c>
      <c r="AJ113" s="165">
        <f>4450+22250</f>
        <v>26700</v>
      </c>
      <c r="AK113" s="165">
        <f>13350+4450+2225</f>
        <v>20025</v>
      </c>
      <c r="AL113" s="16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68"/>
    </row>
    <row r="114" spans="1:60" x14ac:dyDescent="0.25">
      <c r="A114" s="103">
        <v>21</v>
      </c>
      <c r="B114" s="68" t="s">
        <v>443</v>
      </c>
      <c r="C114" s="68" t="s">
        <v>197</v>
      </c>
      <c r="D114" s="68" t="s">
        <v>98</v>
      </c>
      <c r="E114" s="68" t="s">
        <v>100</v>
      </c>
      <c r="F114" s="125" t="s">
        <v>198</v>
      </c>
      <c r="G114" s="69">
        <v>12714</v>
      </c>
      <c r="H114" s="70" t="s">
        <v>172</v>
      </c>
      <c r="I114" s="130" t="s">
        <v>199</v>
      </c>
      <c r="J114" s="68" t="s">
        <v>200</v>
      </c>
      <c r="K114" s="105">
        <v>43838</v>
      </c>
      <c r="L114" s="151">
        <v>29280</v>
      </c>
      <c r="M114" s="104">
        <v>12721</v>
      </c>
      <c r="N114" s="105">
        <v>43838</v>
      </c>
      <c r="O114" s="105">
        <v>44204</v>
      </c>
      <c r="P114" s="68" t="s">
        <v>433</v>
      </c>
      <c r="Q114" s="71" t="s">
        <v>101</v>
      </c>
      <c r="R114" s="71" t="s">
        <v>101</v>
      </c>
      <c r="S114" s="71" t="s">
        <v>101</v>
      </c>
      <c r="T114" s="68" t="s">
        <v>484</v>
      </c>
      <c r="U114" s="68" t="s">
        <v>101</v>
      </c>
      <c r="V114" s="65" t="s">
        <v>101</v>
      </c>
      <c r="W114" s="65" t="s">
        <v>101</v>
      </c>
      <c r="X114" s="101" t="s">
        <v>101</v>
      </c>
      <c r="Y114" s="65" t="s">
        <v>101</v>
      </c>
      <c r="Z114" s="80" t="s">
        <v>101</v>
      </c>
      <c r="AA114" s="65" t="s">
        <v>101</v>
      </c>
      <c r="AB114" s="91" t="s">
        <v>101</v>
      </c>
      <c r="AC114" s="81" t="s">
        <v>101</v>
      </c>
      <c r="AD114" s="168">
        <v>0</v>
      </c>
      <c r="AE114" s="168">
        <v>0</v>
      </c>
      <c r="AF114" s="81"/>
      <c r="AG114" s="82"/>
      <c r="AH114" s="168">
        <v>0</v>
      </c>
      <c r="AI114" s="159">
        <f t="shared" si="1"/>
        <v>29280</v>
      </c>
      <c r="AJ114" s="165">
        <v>27589.25</v>
      </c>
      <c r="AK114" s="165">
        <v>0</v>
      </c>
      <c r="AL114" s="167">
        <f>AJ114+AJ116+AK117</f>
        <v>105669.25</v>
      </c>
      <c r="AM114" s="107" t="s">
        <v>101</v>
      </c>
      <c r="AN114" s="107" t="s">
        <v>101</v>
      </c>
      <c r="AO114" s="107" t="s">
        <v>101</v>
      </c>
      <c r="AP114" s="107" t="s">
        <v>101</v>
      </c>
      <c r="AQ114" s="107" t="s">
        <v>101</v>
      </c>
      <c r="AR114" s="107" t="s">
        <v>101</v>
      </c>
      <c r="AS114" s="107" t="s">
        <v>101</v>
      </c>
      <c r="AT114" s="107" t="s">
        <v>101</v>
      </c>
      <c r="AU114" s="107" t="s">
        <v>101</v>
      </c>
      <c r="AV114" s="107" t="s">
        <v>101</v>
      </c>
      <c r="AW114" s="107" t="s">
        <v>101</v>
      </c>
      <c r="AX114" s="107" t="s">
        <v>101</v>
      </c>
      <c r="AY114" s="107" t="s">
        <v>101</v>
      </c>
      <c r="AZ114" s="107" t="s">
        <v>101</v>
      </c>
      <c r="BA114" s="107" t="s">
        <v>101</v>
      </c>
      <c r="BB114" s="107" t="s">
        <v>101</v>
      </c>
      <c r="BC114" s="107" t="s">
        <v>101</v>
      </c>
      <c r="BD114" s="107" t="s">
        <v>101</v>
      </c>
      <c r="BE114" s="107" t="s">
        <v>101</v>
      </c>
      <c r="BF114" s="107" t="s">
        <v>101</v>
      </c>
      <c r="BG114" s="107" t="s">
        <v>101</v>
      </c>
      <c r="BH114" s="68" t="s">
        <v>101</v>
      </c>
    </row>
    <row r="115" spans="1:60" x14ac:dyDescent="0.25">
      <c r="A115" s="103"/>
      <c r="B115" s="68"/>
      <c r="C115" s="68"/>
      <c r="D115" s="68"/>
      <c r="E115" s="68"/>
      <c r="F115" s="125"/>
      <c r="G115" s="69"/>
      <c r="H115" s="70"/>
      <c r="I115" s="130"/>
      <c r="J115" s="68"/>
      <c r="K115" s="105"/>
      <c r="L115" s="151"/>
      <c r="M115" s="104"/>
      <c r="N115" s="105"/>
      <c r="O115" s="105"/>
      <c r="P115" s="68"/>
      <c r="Q115" s="71"/>
      <c r="R115" s="71"/>
      <c r="S115" s="71"/>
      <c r="T115" s="68"/>
      <c r="U115" s="68"/>
      <c r="V115" s="65" t="s">
        <v>102</v>
      </c>
      <c r="W115" s="65">
        <v>44188</v>
      </c>
      <c r="X115" s="101" t="s">
        <v>228</v>
      </c>
      <c r="Y115" s="65" t="s">
        <v>236</v>
      </c>
      <c r="Z115" s="80">
        <v>44205</v>
      </c>
      <c r="AA115" s="65">
        <v>44569</v>
      </c>
      <c r="AB115" s="91" t="s">
        <v>101</v>
      </c>
      <c r="AC115" s="81" t="s">
        <v>101</v>
      </c>
      <c r="AD115" s="168">
        <v>0</v>
      </c>
      <c r="AE115" s="168">
        <v>0</v>
      </c>
      <c r="AF115" s="81" t="s">
        <v>101</v>
      </c>
      <c r="AG115" s="82" t="s">
        <v>101</v>
      </c>
      <c r="AH115" s="168">
        <v>0</v>
      </c>
      <c r="AI115" s="159">
        <f t="shared" si="1"/>
        <v>0</v>
      </c>
      <c r="AJ115" s="165">
        <v>0</v>
      </c>
      <c r="AK115" s="165">
        <v>0</v>
      </c>
      <c r="AL115" s="16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68"/>
    </row>
    <row r="116" spans="1:60" x14ac:dyDescent="0.25">
      <c r="A116" s="103"/>
      <c r="B116" s="68"/>
      <c r="C116" s="68"/>
      <c r="D116" s="68"/>
      <c r="E116" s="68"/>
      <c r="F116" s="125"/>
      <c r="G116" s="69"/>
      <c r="H116" s="70"/>
      <c r="I116" s="130"/>
      <c r="J116" s="68"/>
      <c r="K116" s="105"/>
      <c r="L116" s="151"/>
      <c r="M116" s="104"/>
      <c r="N116" s="105"/>
      <c r="O116" s="105"/>
      <c r="P116" s="68"/>
      <c r="Q116" s="71"/>
      <c r="R116" s="71"/>
      <c r="S116" s="71"/>
      <c r="T116" s="68"/>
      <c r="U116" s="68"/>
      <c r="V116" s="65" t="s">
        <v>104</v>
      </c>
      <c r="W116" s="65">
        <v>44559</v>
      </c>
      <c r="X116" s="74">
        <v>13195</v>
      </c>
      <c r="Y116" s="65" t="s">
        <v>297</v>
      </c>
      <c r="Z116" s="80">
        <v>44570</v>
      </c>
      <c r="AA116" s="80">
        <v>44935</v>
      </c>
      <c r="AB116" s="81" t="s">
        <v>101</v>
      </c>
      <c r="AC116" s="81" t="s">
        <v>101</v>
      </c>
      <c r="AD116" s="168">
        <v>0</v>
      </c>
      <c r="AE116" s="168">
        <v>0</v>
      </c>
      <c r="AF116" s="81" t="s">
        <v>101</v>
      </c>
      <c r="AG116" s="82" t="s">
        <v>101</v>
      </c>
      <c r="AH116" s="168">
        <v>0</v>
      </c>
      <c r="AI116" s="159">
        <f t="shared" si="1"/>
        <v>0</v>
      </c>
      <c r="AJ116" s="165">
        <f>29280+29280</f>
        <v>58560</v>
      </c>
      <c r="AK116" s="165">
        <v>0</v>
      </c>
      <c r="AL116" s="16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68"/>
    </row>
    <row r="117" spans="1:60" x14ac:dyDescent="0.25">
      <c r="A117" s="103"/>
      <c r="B117" s="68"/>
      <c r="C117" s="68"/>
      <c r="D117" s="68"/>
      <c r="E117" s="68"/>
      <c r="F117" s="125"/>
      <c r="G117" s="69"/>
      <c r="H117" s="70"/>
      <c r="I117" s="130"/>
      <c r="J117" s="68"/>
      <c r="K117" s="105"/>
      <c r="L117" s="151"/>
      <c r="M117" s="104"/>
      <c r="N117" s="105"/>
      <c r="O117" s="105"/>
      <c r="P117" s="68"/>
      <c r="Q117" s="71"/>
      <c r="R117" s="71"/>
      <c r="S117" s="71"/>
      <c r="T117" s="68"/>
      <c r="U117" s="68"/>
      <c r="V117" s="65" t="s">
        <v>105</v>
      </c>
      <c r="W117" s="65">
        <v>44924</v>
      </c>
      <c r="X117" s="74">
        <v>13448</v>
      </c>
      <c r="Y117" s="65" t="s">
        <v>507</v>
      </c>
      <c r="Z117" s="80">
        <v>44936</v>
      </c>
      <c r="AA117" s="80">
        <v>45301</v>
      </c>
      <c r="AB117" s="81"/>
      <c r="AC117" s="81"/>
      <c r="AD117" s="168">
        <v>0</v>
      </c>
      <c r="AE117" s="168">
        <v>0</v>
      </c>
      <c r="AF117" s="81" t="s">
        <v>101</v>
      </c>
      <c r="AG117" s="82" t="s">
        <v>101</v>
      </c>
      <c r="AH117" s="168">
        <v>0</v>
      </c>
      <c r="AI117" s="159">
        <f t="shared" si="1"/>
        <v>0</v>
      </c>
      <c r="AJ117" s="165">
        <v>0</v>
      </c>
      <c r="AK117" s="165">
        <f>2440+12200+4880</f>
        <v>19520</v>
      </c>
      <c r="AL117" s="16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68"/>
    </row>
    <row r="118" spans="1:60" x14ac:dyDescent="0.25">
      <c r="A118" s="103">
        <v>22</v>
      </c>
      <c r="B118" s="103" t="s">
        <v>331</v>
      </c>
      <c r="C118" s="68" t="s">
        <v>467</v>
      </c>
      <c r="D118" s="68" t="s">
        <v>196</v>
      </c>
      <c r="E118" s="68" t="s">
        <v>100</v>
      </c>
      <c r="F118" s="125" t="s">
        <v>290</v>
      </c>
      <c r="G118" s="104">
        <v>13227</v>
      </c>
      <c r="H118" s="103" t="s">
        <v>291</v>
      </c>
      <c r="I118" s="131" t="s">
        <v>292</v>
      </c>
      <c r="J118" s="103" t="s">
        <v>293</v>
      </c>
      <c r="K118" s="105">
        <v>44614</v>
      </c>
      <c r="L118" s="152">
        <v>162000</v>
      </c>
      <c r="M118" s="104">
        <v>13235</v>
      </c>
      <c r="N118" s="105">
        <v>44621</v>
      </c>
      <c r="O118" s="105">
        <v>44986</v>
      </c>
      <c r="P118" s="103" t="s">
        <v>433</v>
      </c>
      <c r="Q118" s="103" t="s">
        <v>101</v>
      </c>
      <c r="R118" s="103" t="s">
        <v>101</v>
      </c>
      <c r="S118" s="103" t="s">
        <v>101</v>
      </c>
      <c r="T118" s="103" t="s">
        <v>99</v>
      </c>
      <c r="U118" s="103" t="s">
        <v>101</v>
      </c>
      <c r="V118" s="71" t="s">
        <v>101</v>
      </c>
      <c r="W118" s="71" t="s">
        <v>101</v>
      </c>
      <c r="X118" s="107" t="s">
        <v>101</v>
      </c>
      <c r="Y118" s="71" t="s">
        <v>101</v>
      </c>
      <c r="Z118" s="105" t="s">
        <v>101</v>
      </c>
      <c r="AA118" s="71" t="s">
        <v>101</v>
      </c>
      <c r="AB118" s="103" t="s">
        <v>101</v>
      </c>
      <c r="AC118" s="103" t="s">
        <v>101</v>
      </c>
      <c r="AD118" s="170">
        <v>0</v>
      </c>
      <c r="AE118" s="170">
        <v>0</v>
      </c>
      <c r="AF118" s="103" t="s">
        <v>101</v>
      </c>
      <c r="AG118" s="110" t="s">
        <v>101</v>
      </c>
      <c r="AH118" s="170">
        <v>0</v>
      </c>
      <c r="AI118" s="159">
        <f t="shared" si="1"/>
        <v>162000</v>
      </c>
      <c r="AJ118" s="170">
        <v>121500</v>
      </c>
      <c r="AK118" s="170">
        <f>81000+13500+35077.59+13500</f>
        <v>143077.59</v>
      </c>
      <c r="AL118" s="152">
        <f>AJ118+AK118</f>
        <v>264577.58999999997</v>
      </c>
      <c r="AM118" s="107" t="s">
        <v>101</v>
      </c>
      <c r="AN118" s="107" t="s">
        <v>101</v>
      </c>
      <c r="AO118" s="107" t="s">
        <v>101</v>
      </c>
      <c r="AP118" s="107" t="s">
        <v>101</v>
      </c>
      <c r="AQ118" s="107" t="s">
        <v>468</v>
      </c>
      <c r="AR118" s="70" t="s">
        <v>469</v>
      </c>
      <c r="AS118" s="107" t="s">
        <v>101</v>
      </c>
      <c r="AT118" s="107" t="s">
        <v>101</v>
      </c>
      <c r="AU118" s="107" t="s">
        <v>101</v>
      </c>
      <c r="AV118" s="107" t="s">
        <v>101</v>
      </c>
      <c r="AW118" s="107" t="s">
        <v>101</v>
      </c>
      <c r="AX118" s="107" t="s">
        <v>101</v>
      </c>
      <c r="AY118" s="107" t="s">
        <v>101</v>
      </c>
      <c r="AZ118" s="107" t="s">
        <v>101</v>
      </c>
      <c r="BA118" s="107" t="s">
        <v>101</v>
      </c>
      <c r="BB118" s="107" t="s">
        <v>101</v>
      </c>
      <c r="BC118" s="107" t="s">
        <v>101</v>
      </c>
      <c r="BD118" s="107" t="s">
        <v>101</v>
      </c>
      <c r="BE118" s="107" t="s">
        <v>101</v>
      </c>
      <c r="BF118" s="107" t="s">
        <v>101</v>
      </c>
      <c r="BG118" s="107" t="s">
        <v>101</v>
      </c>
      <c r="BH118" s="68" t="s">
        <v>101</v>
      </c>
    </row>
    <row r="119" spans="1:60" x14ac:dyDescent="0.25">
      <c r="A119" s="103"/>
      <c r="B119" s="103"/>
      <c r="C119" s="68"/>
      <c r="D119" s="68"/>
      <c r="E119" s="68"/>
      <c r="F119" s="125"/>
      <c r="G119" s="104"/>
      <c r="H119" s="103"/>
      <c r="I119" s="131"/>
      <c r="J119" s="103"/>
      <c r="K119" s="105"/>
      <c r="L119" s="152"/>
      <c r="M119" s="104"/>
      <c r="N119" s="105"/>
      <c r="O119" s="105"/>
      <c r="P119" s="103"/>
      <c r="Q119" s="103"/>
      <c r="R119" s="103"/>
      <c r="S119" s="103"/>
      <c r="T119" s="103"/>
      <c r="U119" s="103"/>
      <c r="V119" s="71"/>
      <c r="W119" s="71"/>
      <c r="X119" s="107"/>
      <c r="Y119" s="71"/>
      <c r="Z119" s="105"/>
      <c r="AA119" s="71"/>
      <c r="AB119" s="103"/>
      <c r="AC119" s="103"/>
      <c r="AD119" s="170"/>
      <c r="AE119" s="170"/>
      <c r="AF119" s="103"/>
      <c r="AG119" s="110"/>
      <c r="AH119" s="170"/>
      <c r="AI119" s="159">
        <f t="shared" si="1"/>
        <v>0</v>
      </c>
      <c r="AJ119" s="170"/>
      <c r="AK119" s="170"/>
      <c r="AL119" s="152"/>
      <c r="AM119" s="107"/>
      <c r="AN119" s="107"/>
      <c r="AO119" s="107"/>
      <c r="AP119" s="107"/>
      <c r="AQ119" s="107"/>
      <c r="AR119" s="70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68"/>
    </row>
    <row r="120" spans="1:60" ht="25.5" x14ac:dyDescent="0.25">
      <c r="A120" s="81">
        <v>23</v>
      </c>
      <c r="B120" s="81" t="s">
        <v>427</v>
      </c>
      <c r="C120" s="72" t="s">
        <v>428</v>
      </c>
      <c r="D120" s="72" t="s">
        <v>98</v>
      </c>
      <c r="E120" s="72" t="s">
        <v>100</v>
      </c>
      <c r="F120" s="127" t="s">
        <v>429</v>
      </c>
      <c r="G120" s="74">
        <v>13380</v>
      </c>
      <c r="H120" s="81" t="s">
        <v>430</v>
      </c>
      <c r="I120" s="132" t="s">
        <v>431</v>
      </c>
      <c r="J120" s="81" t="s">
        <v>432</v>
      </c>
      <c r="K120" s="80">
        <v>44966</v>
      </c>
      <c r="L120" s="153">
        <v>39183.08</v>
      </c>
      <c r="M120" s="74">
        <v>13474</v>
      </c>
      <c r="N120" s="80">
        <v>44966</v>
      </c>
      <c r="O120" s="80">
        <v>45332</v>
      </c>
      <c r="P120" s="81" t="s">
        <v>433</v>
      </c>
      <c r="Q120" s="81" t="s">
        <v>101</v>
      </c>
      <c r="R120" s="81" t="s">
        <v>101</v>
      </c>
      <c r="S120" s="81" t="s">
        <v>101</v>
      </c>
      <c r="T120" s="81" t="s">
        <v>491</v>
      </c>
      <c r="U120" s="81" t="s">
        <v>101</v>
      </c>
      <c r="V120" s="65" t="s">
        <v>101</v>
      </c>
      <c r="W120" s="65" t="s">
        <v>101</v>
      </c>
      <c r="X120" s="65" t="s">
        <v>101</v>
      </c>
      <c r="Y120" s="65" t="s">
        <v>101</v>
      </c>
      <c r="Z120" s="65" t="s">
        <v>101</v>
      </c>
      <c r="AA120" s="65" t="s">
        <v>101</v>
      </c>
      <c r="AB120" s="65" t="s">
        <v>101</v>
      </c>
      <c r="AC120" s="81" t="s">
        <v>101</v>
      </c>
      <c r="AD120" s="168">
        <v>0</v>
      </c>
      <c r="AE120" s="168">
        <v>0</v>
      </c>
      <c r="AF120" s="81" t="s">
        <v>101</v>
      </c>
      <c r="AG120" s="82" t="s">
        <v>101</v>
      </c>
      <c r="AH120" s="168">
        <v>0</v>
      </c>
      <c r="AI120" s="159">
        <f t="shared" si="1"/>
        <v>39183.08</v>
      </c>
      <c r="AJ120" s="168">
        <v>0</v>
      </c>
      <c r="AK120" s="165">
        <v>39183.08</v>
      </c>
      <c r="AL120" s="171">
        <f>AJ120+AK120</f>
        <v>39183.08</v>
      </c>
      <c r="AM120" s="101" t="s">
        <v>101</v>
      </c>
      <c r="AN120" s="101" t="s">
        <v>101</v>
      </c>
      <c r="AO120" s="101" t="s">
        <v>101</v>
      </c>
      <c r="AP120" s="101" t="s">
        <v>101</v>
      </c>
      <c r="AQ120" s="101" t="s">
        <v>101</v>
      </c>
      <c r="AR120" s="101" t="s">
        <v>101</v>
      </c>
      <c r="AS120" s="101" t="s">
        <v>101</v>
      </c>
      <c r="AT120" s="101" t="s">
        <v>101</v>
      </c>
      <c r="AU120" s="101" t="s">
        <v>101</v>
      </c>
      <c r="AV120" s="101" t="s">
        <v>101</v>
      </c>
      <c r="AW120" s="101" t="s">
        <v>101</v>
      </c>
      <c r="AX120" s="101" t="s">
        <v>101</v>
      </c>
      <c r="AY120" s="101" t="s">
        <v>101</v>
      </c>
      <c r="AZ120" s="101" t="s">
        <v>101</v>
      </c>
      <c r="BA120" s="101" t="s">
        <v>101</v>
      </c>
      <c r="BB120" s="101" t="s">
        <v>101</v>
      </c>
      <c r="BC120" s="101" t="s">
        <v>101</v>
      </c>
      <c r="BD120" s="101" t="s">
        <v>101</v>
      </c>
      <c r="BE120" s="101" t="s">
        <v>101</v>
      </c>
      <c r="BF120" s="101" t="s">
        <v>101</v>
      </c>
      <c r="BG120" s="101" t="s">
        <v>101</v>
      </c>
      <c r="BH120" s="72" t="s">
        <v>101</v>
      </c>
    </row>
    <row r="121" spans="1:60" ht="25.5" x14ac:dyDescent="0.25">
      <c r="A121" s="81">
        <v>24</v>
      </c>
      <c r="B121" s="81" t="s">
        <v>492</v>
      </c>
      <c r="C121" s="72" t="s">
        <v>493</v>
      </c>
      <c r="D121" s="72" t="s">
        <v>98</v>
      </c>
      <c r="E121" s="72" t="s">
        <v>100</v>
      </c>
      <c r="F121" s="127" t="s">
        <v>429</v>
      </c>
      <c r="G121" s="74">
        <v>13380</v>
      </c>
      <c r="H121" s="81" t="s">
        <v>494</v>
      </c>
      <c r="I121" s="132" t="s">
        <v>431</v>
      </c>
      <c r="J121" s="81" t="s">
        <v>495</v>
      </c>
      <c r="K121" s="80">
        <v>45050</v>
      </c>
      <c r="L121" s="153">
        <v>8533.18</v>
      </c>
      <c r="M121" s="74">
        <v>13528</v>
      </c>
      <c r="N121" s="80">
        <v>45050</v>
      </c>
      <c r="O121" s="80">
        <v>45235</v>
      </c>
      <c r="P121" s="81" t="s">
        <v>433</v>
      </c>
      <c r="Q121" s="81"/>
      <c r="R121" s="81"/>
      <c r="S121" s="81"/>
      <c r="T121" s="81" t="s">
        <v>491</v>
      </c>
      <c r="U121" s="81" t="s">
        <v>101</v>
      </c>
      <c r="V121" s="65" t="s">
        <v>101</v>
      </c>
      <c r="W121" s="65" t="s">
        <v>101</v>
      </c>
      <c r="X121" s="65" t="s">
        <v>101</v>
      </c>
      <c r="Y121" s="65" t="s">
        <v>101</v>
      </c>
      <c r="Z121" s="65" t="s">
        <v>101</v>
      </c>
      <c r="AA121" s="65" t="s">
        <v>101</v>
      </c>
      <c r="AB121" s="65" t="s">
        <v>101</v>
      </c>
      <c r="AC121" s="81" t="s">
        <v>101</v>
      </c>
      <c r="AD121" s="168">
        <v>0</v>
      </c>
      <c r="AE121" s="168">
        <v>0</v>
      </c>
      <c r="AF121" s="81" t="s">
        <v>101</v>
      </c>
      <c r="AG121" s="82" t="s">
        <v>101</v>
      </c>
      <c r="AH121" s="168">
        <v>0</v>
      </c>
      <c r="AI121" s="159">
        <f t="shared" si="1"/>
        <v>8533.18</v>
      </c>
      <c r="AJ121" s="168">
        <v>0</v>
      </c>
      <c r="AK121" s="165">
        <v>8553.18</v>
      </c>
      <c r="AL121" s="171">
        <f>AJ121+AK121</f>
        <v>8553.18</v>
      </c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72"/>
    </row>
    <row r="122" spans="1:60" ht="25.5" x14ac:dyDescent="0.25">
      <c r="A122" s="81">
        <v>25</v>
      </c>
      <c r="B122" s="81" t="s">
        <v>318</v>
      </c>
      <c r="C122" s="72" t="s">
        <v>313</v>
      </c>
      <c r="D122" s="72" t="s">
        <v>98</v>
      </c>
      <c r="E122" s="72" t="s">
        <v>100</v>
      </c>
      <c r="F122" s="128" t="s">
        <v>314</v>
      </c>
      <c r="G122" s="74">
        <v>13212</v>
      </c>
      <c r="H122" s="81" t="s">
        <v>315</v>
      </c>
      <c r="I122" s="132" t="s">
        <v>316</v>
      </c>
      <c r="J122" s="81" t="s">
        <v>317</v>
      </c>
      <c r="K122" s="80">
        <v>44845</v>
      </c>
      <c r="L122" s="153">
        <v>46737.87</v>
      </c>
      <c r="M122" s="74">
        <v>13391</v>
      </c>
      <c r="N122" s="80">
        <v>44845</v>
      </c>
      <c r="O122" s="80">
        <v>45210</v>
      </c>
      <c r="P122" s="81" t="s">
        <v>433</v>
      </c>
      <c r="Q122" s="81" t="s">
        <v>101</v>
      </c>
      <c r="R122" s="81" t="s">
        <v>101</v>
      </c>
      <c r="S122" s="81" t="s">
        <v>101</v>
      </c>
      <c r="T122" s="81" t="s">
        <v>491</v>
      </c>
      <c r="U122" s="81" t="s">
        <v>101</v>
      </c>
      <c r="V122" s="65" t="s">
        <v>101</v>
      </c>
      <c r="W122" s="65" t="s">
        <v>101</v>
      </c>
      <c r="X122" s="101" t="s">
        <v>101</v>
      </c>
      <c r="Y122" s="65" t="s">
        <v>101</v>
      </c>
      <c r="Z122" s="80" t="s">
        <v>101</v>
      </c>
      <c r="AA122" s="65" t="s">
        <v>101</v>
      </c>
      <c r="AB122" s="81" t="s">
        <v>101</v>
      </c>
      <c r="AC122" s="81" t="s">
        <v>101</v>
      </c>
      <c r="AD122" s="168">
        <v>0</v>
      </c>
      <c r="AE122" s="168">
        <v>0</v>
      </c>
      <c r="AF122" s="81" t="s">
        <v>101</v>
      </c>
      <c r="AG122" s="82" t="s">
        <v>101</v>
      </c>
      <c r="AH122" s="168">
        <v>0</v>
      </c>
      <c r="AI122" s="159">
        <f t="shared" si="1"/>
        <v>46737.87</v>
      </c>
      <c r="AJ122" s="165">
        <v>0</v>
      </c>
      <c r="AK122" s="165">
        <f>13949.74+30</f>
        <v>13979.74</v>
      </c>
      <c r="AL122" s="171">
        <f>AJ122+AK122</f>
        <v>13979.74</v>
      </c>
      <c r="AM122" s="101" t="s">
        <v>101</v>
      </c>
      <c r="AN122" s="101" t="s">
        <v>101</v>
      </c>
      <c r="AO122" s="101" t="s">
        <v>101</v>
      </c>
      <c r="AP122" s="101" t="s">
        <v>101</v>
      </c>
      <c r="AQ122" s="101" t="s">
        <v>101</v>
      </c>
      <c r="AR122" s="101" t="s">
        <v>101</v>
      </c>
      <c r="AS122" s="101" t="s">
        <v>101</v>
      </c>
      <c r="AT122" s="101" t="s">
        <v>101</v>
      </c>
      <c r="AU122" s="101" t="s">
        <v>101</v>
      </c>
      <c r="AV122" s="101" t="s">
        <v>101</v>
      </c>
      <c r="AW122" s="101" t="s">
        <v>101</v>
      </c>
      <c r="AX122" s="101" t="s">
        <v>101</v>
      </c>
      <c r="AY122" s="101" t="s">
        <v>101</v>
      </c>
      <c r="AZ122" s="101" t="s">
        <v>101</v>
      </c>
      <c r="BA122" s="101" t="s">
        <v>101</v>
      </c>
      <c r="BB122" s="101" t="s">
        <v>101</v>
      </c>
      <c r="BC122" s="101" t="s">
        <v>101</v>
      </c>
      <c r="BD122" s="101" t="s">
        <v>101</v>
      </c>
      <c r="BE122" s="101" t="s">
        <v>101</v>
      </c>
      <c r="BF122" s="101" t="s">
        <v>101</v>
      </c>
      <c r="BG122" s="101" t="s">
        <v>101</v>
      </c>
      <c r="BH122" s="72" t="s">
        <v>101</v>
      </c>
    </row>
    <row r="123" spans="1:60" ht="63.75" x14ac:dyDescent="0.25">
      <c r="A123" s="81">
        <v>26</v>
      </c>
      <c r="B123" s="81" t="s">
        <v>319</v>
      </c>
      <c r="C123" s="72" t="s">
        <v>320</v>
      </c>
      <c r="D123" s="72" t="s">
        <v>98</v>
      </c>
      <c r="E123" s="72" t="s">
        <v>100</v>
      </c>
      <c r="F123" s="127" t="s">
        <v>321</v>
      </c>
      <c r="G123" s="74">
        <v>13425</v>
      </c>
      <c r="H123" s="81" t="s">
        <v>322</v>
      </c>
      <c r="I123" s="132" t="s">
        <v>323</v>
      </c>
      <c r="J123" s="81" t="s">
        <v>324</v>
      </c>
      <c r="K123" s="80">
        <v>44960</v>
      </c>
      <c r="L123" s="153">
        <v>2940</v>
      </c>
      <c r="M123" s="74">
        <v>13477</v>
      </c>
      <c r="N123" s="80">
        <v>44960</v>
      </c>
      <c r="O123" s="80">
        <v>45326</v>
      </c>
      <c r="P123" s="72" t="s">
        <v>433</v>
      </c>
      <c r="Q123" s="81" t="s">
        <v>101</v>
      </c>
      <c r="R123" s="81" t="s">
        <v>101</v>
      </c>
      <c r="S123" s="81" t="s">
        <v>101</v>
      </c>
      <c r="T123" s="81" t="s">
        <v>325</v>
      </c>
      <c r="U123" s="81" t="s">
        <v>101</v>
      </c>
      <c r="V123" s="65"/>
      <c r="W123" s="65"/>
      <c r="X123" s="101"/>
      <c r="Y123" s="65"/>
      <c r="Z123" s="80"/>
      <c r="AA123" s="65"/>
      <c r="AB123" s="81"/>
      <c r="AC123" s="81"/>
      <c r="AD123" s="168"/>
      <c r="AE123" s="168"/>
      <c r="AF123" s="81"/>
      <c r="AG123" s="82"/>
      <c r="AH123" s="168"/>
      <c r="AI123" s="159">
        <f t="shared" si="1"/>
        <v>2940</v>
      </c>
      <c r="AJ123" s="165">
        <v>0</v>
      </c>
      <c r="AK123" s="165">
        <f>1040+650</f>
        <v>1690</v>
      </c>
      <c r="AL123" s="171">
        <f t="shared" ref="AL123:AL140" si="2">AJ123+AK123</f>
        <v>1690</v>
      </c>
      <c r="AM123" s="101" t="s">
        <v>101</v>
      </c>
      <c r="AN123" s="101" t="s">
        <v>101</v>
      </c>
      <c r="AO123" s="101" t="s">
        <v>101</v>
      </c>
      <c r="AP123" s="101" t="s">
        <v>101</v>
      </c>
      <c r="AQ123" s="101" t="s">
        <v>101</v>
      </c>
      <c r="AR123" s="101" t="s">
        <v>101</v>
      </c>
      <c r="AS123" s="101" t="s">
        <v>101</v>
      </c>
      <c r="AT123" s="101" t="s">
        <v>101</v>
      </c>
      <c r="AU123" s="101" t="s">
        <v>101</v>
      </c>
      <c r="AV123" s="101" t="s">
        <v>101</v>
      </c>
      <c r="AW123" s="101" t="s">
        <v>101</v>
      </c>
      <c r="AX123" s="101" t="s">
        <v>101</v>
      </c>
      <c r="AY123" s="101" t="s">
        <v>101</v>
      </c>
      <c r="AZ123" s="101" t="s">
        <v>101</v>
      </c>
      <c r="BA123" s="101" t="s">
        <v>101</v>
      </c>
      <c r="BB123" s="101" t="s">
        <v>101</v>
      </c>
      <c r="BC123" s="101" t="s">
        <v>101</v>
      </c>
      <c r="BD123" s="101" t="s">
        <v>101</v>
      </c>
      <c r="BE123" s="101" t="s">
        <v>101</v>
      </c>
      <c r="BF123" s="101" t="s">
        <v>101</v>
      </c>
      <c r="BG123" s="101" t="s">
        <v>101</v>
      </c>
      <c r="BH123" s="72" t="s">
        <v>101</v>
      </c>
    </row>
    <row r="124" spans="1:60" ht="63.75" x14ac:dyDescent="0.25">
      <c r="A124" s="81">
        <v>27</v>
      </c>
      <c r="B124" s="81" t="s">
        <v>326</v>
      </c>
      <c r="C124" s="72" t="s">
        <v>320</v>
      </c>
      <c r="D124" s="72" t="s">
        <v>98</v>
      </c>
      <c r="E124" s="72" t="s">
        <v>100</v>
      </c>
      <c r="F124" s="127" t="s">
        <v>321</v>
      </c>
      <c r="G124" s="74">
        <v>13425</v>
      </c>
      <c r="H124" s="81" t="s">
        <v>327</v>
      </c>
      <c r="I124" s="132" t="s">
        <v>328</v>
      </c>
      <c r="J124" s="81" t="s">
        <v>329</v>
      </c>
      <c r="K124" s="80">
        <v>44960</v>
      </c>
      <c r="L124" s="153">
        <v>4964.3999999999996</v>
      </c>
      <c r="M124" s="74">
        <v>13477</v>
      </c>
      <c r="N124" s="80">
        <v>44960</v>
      </c>
      <c r="O124" s="80">
        <v>45326</v>
      </c>
      <c r="P124" s="72" t="s">
        <v>433</v>
      </c>
      <c r="Q124" s="81" t="s">
        <v>101</v>
      </c>
      <c r="R124" s="81" t="s">
        <v>101</v>
      </c>
      <c r="S124" s="81" t="s">
        <v>101</v>
      </c>
      <c r="T124" s="81" t="s">
        <v>108</v>
      </c>
      <c r="U124" s="81" t="s">
        <v>101</v>
      </c>
      <c r="V124" s="65" t="s">
        <v>101</v>
      </c>
      <c r="W124" s="65" t="s">
        <v>101</v>
      </c>
      <c r="X124" s="65" t="s">
        <v>101</v>
      </c>
      <c r="Y124" s="65" t="s">
        <v>101</v>
      </c>
      <c r="Z124" s="65" t="s">
        <v>101</v>
      </c>
      <c r="AA124" s="65" t="s">
        <v>101</v>
      </c>
      <c r="AB124" s="65" t="s">
        <v>101</v>
      </c>
      <c r="AC124" s="65" t="s">
        <v>101</v>
      </c>
      <c r="AD124" s="168">
        <v>0</v>
      </c>
      <c r="AE124" s="168">
        <v>0</v>
      </c>
      <c r="AF124" s="65" t="s">
        <v>101</v>
      </c>
      <c r="AG124" s="65" t="s">
        <v>101</v>
      </c>
      <c r="AH124" s="168">
        <v>0</v>
      </c>
      <c r="AI124" s="159">
        <f t="shared" si="1"/>
        <v>4964.3999999999996</v>
      </c>
      <c r="AJ124" s="165">
        <v>0</v>
      </c>
      <c r="AK124" s="165">
        <f>1474.8+1474.8</f>
        <v>2949.6</v>
      </c>
      <c r="AL124" s="171">
        <f t="shared" si="2"/>
        <v>2949.6</v>
      </c>
      <c r="AM124" s="101" t="s">
        <v>101</v>
      </c>
      <c r="AN124" s="101" t="s">
        <v>101</v>
      </c>
      <c r="AO124" s="101" t="s">
        <v>101</v>
      </c>
      <c r="AP124" s="101" t="s">
        <v>101</v>
      </c>
      <c r="AQ124" s="101" t="s">
        <v>101</v>
      </c>
      <c r="AR124" s="101" t="s">
        <v>101</v>
      </c>
      <c r="AS124" s="101" t="s">
        <v>101</v>
      </c>
      <c r="AT124" s="101" t="s">
        <v>101</v>
      </c>
      <c r="AU124" s="101" t="s">
        <v>101</v>
      </c>
      <c r="AV124" s="101" t="s">
        <v>101</v>
      </c>
      <c r="AW124" s="101" t="s">
        <v>101</v>
      </c>
      <c r="AX124" s="101" t="s">
        <v>101</v>
      </c>
      <c r="AY124" s="101" t="s">
        <v>101</v>
      </c>
      <c r="AZ124" s="101" t="s">
        <v>101</v>
      </c>
      <c r="BA124" s="101" t="s">
        <v>101</v>
      </c>
      <c r="BB124" s="101" t="s">
        <v>101</v>
      </c>
      <c r="BC124" s="101" t="s">
        <v>101</v>
      </c>
      <c r="BD124" s="101" t="s">
        <v>101</v>
      </c>
      <c r="BE124" s="101" t="s">
        <v>101</v>
      </c>
      <c r="BF124" s="101" t="s">
        <v>101</v>
      </c>
      <c r="BG124" s="101" t="s">
        <v>101</v>
      </c>
      <c r="BH124" s="72" t="s">
        <v>101</v>
      </c>
    </row>
    <row r="125" spans="1:60" ht="63.75" x14ac:dyDescent="0.25">
      <c r="A125" s="81">
        <v>28</v>
      </c>
      <c r="B125" s="81" t="s">
        <v>330</v>
      </c>
      <c r="C125" s="72" t="s">
        <v>320</v>
      </c>
      <c r="D125" s="72" t="s">
        <v>98</v>
      </c>
      <c r="E125" s="72" t="s">
        <v>100</v>
      </c>
      <c r="F125" s="127" t="s">
        <v>321</v>
      </c>
      <c r="G125" s="74">
        <v>13425</v>
      </c>
      <c r="H125" s="81" t="s">
        <v>331</v>
      </c>
      <c r="I125" s="132" t="s">
        <v>251</v>
      </c>
      <c r="J125" s="72" t="s">
        <v>252</v>
      </c>
      <c r="K125" s="80">
        <v>44951</v>
      </c>
      <c r="L125" s="153">
        <v>7520</v>
      </c>
      <c r="M125" s="74">
        <v>13462</v>
      </c>
      <c r="N125" s="80">
        <v>44951</v>
      </c>
      <c r="O125" s="80">
        <v>45316</v>
      </c>
      <c r="P125" s="72" t="s">
        <v>433</v>
      </c>
      <c r="Q125" s="81" t="s">
        <v>101</v>
      </c>
      <c r="R125" s="81" t="s">
        <v>101</v>
      </c>
      <c r="S125" s="81" t="s">
        <v>101</v>
      </c>
      <c r="T125" s="81" t="s">
        <v>108</v>
      </c>
      <c r="U125" s="81" t="s">
        <v>101</v>
      </c>
      <c r="V125" s="65" t="s">
        <v>101</v>
      </c>
      <c r="W125" s="65" t="s">
        <v>101</v>
      </c>
      <c r="X125" s="101" t="s">
        <v>101</v>
      </c>
      <c r="Y125" s="65" t="s">
        <v>101</v>
      </c>
      <c r="Z125" s="80" t="s">
        <v>101</v>
      </c>
      <c r="AA125" s="65" t="s">
        <v>101</v>
      </c>
      <c r="AB125" s="81" t="s">
        <v>101</v>
      </c>
      <c r="AC125" s="81" t="s">
        <v>101</v>
      </c>
      <c r="AD125" s="168">
        <v>0</v>
      </c>
      <c r="AE125" s="168">
        <v>0</v>
      </c>
      <c r="AF125" s="81" t="s">
        <v>101</v>
      </c>
      <c r="AG125" s="82" t="s">
        <v>101</v>
      </c>
      <c r="AH125" s="168">
        <v>0</v>
      </c>
      <c r="AI125" s="159">
        <f t="shared" si="1"/>
        <v>7520</v>
      </c>
      <c r="AJ125" s="165">
        <v>0</v>
      </c>
      <c r="AK125" s="165">
        <f>1015.2+2365.04</f>
        <v>3380.24</v>
      </c>
      <c r="AL125" s="171">
        <f t="shared" si="2"/>
        <v>3380.24</v>
      </c>
      <c r="AM125" s="101" t="s">
        <v>101</v>
      </c>
      <c r="AN125" s="101" t="s">
        <v>101</v>
      </c>
      <c r="AO125" s="101" t="s">
        <v>101</v>
      </c>
      <c r="AP125" s="101" t="s">
        <v>101</v>
      </c>
      <c r="AQ125" s="101" t="s">
        <v>101</v>
      </c>
      <c r="AR125" s="101" t="s">
        <v>101</v>
      </c>
      <c r="AS125" s="101" t="s">
        <v>101</v>
      </c>
      <c r="AT125" s="101" t="s">
        <v>101</v>
      </c>
      <c r="AU125" s="101" t="s">
        <v>101</v>
      </c>
      <c r="AV125" s="101" t="s">
        <v>101</v>
      </c>
      <c r="AW125" s="101" t="s">
        <v>101</v>
      </c>
      <c r="AX125" s="101" t="s">
        <v>101</v>
      </c>
      <c r="AY125" s="101" t="s">
        <v>101</v>
      </c>
      <c r="AZ125" s="101" t="s">
        <v>101</v>
      </c>
      <c r="BA125" s="101" t="s">
        <v>101</v>
      </c>
      <c r="BB125" s="101" t="s">
        <v>101</v>
      </c>
      <c r="BC125" s="101" t="s">
        <v>101</v>
      </c>
      <c r="BD125" s="101" t="s">
        <v>101</v>
      </c>
      <c r="BE125" s="101" t="s">
        <v>101</v>
      </c>
      <c r="BF125" s="101" t="s">
        <v>101</v>
      </c>
      <c r="BG125" s="101" t="s">
        <v>101</v>
      </c>
      <c r="BH125" s="72" t="s">
        <v>101</v>
      </c>
    </row>
    <row r="126" spans="1:60" ht="63.75" x14ac:dyDescent="0.25">
      <c r="A126" s="81">
        <v>29</v>
      </c>
      <c r="B126" s="81" t="s">
        <v>332</v>
      </c>
      <c r="C126" s="72" t="s">
        <v>320</v>
      </c>
      <c r="D126" s="72" t="s">
        <v>98</v>
      </c>
      <c r="E126" s="72" t="s">
        <v>100</v>
      </c>
      <c r="F126" s="127" t="s">
        <v>321</v>
      </c>
      <c r="G126" s="74">
        <v>13425</v>
      </c>
      <c r="H126" s="81" t="s">
        <v>333</v>
      </c>
      <c r="I126" s="132" t="s">
        <v>553</v>
      </c>
      <c r="J126" s="81" t="s">
        <v>334</v>
      </c>
      <c r="K126" s="80">
        <v>44952</v>
      </c>
      <c r="L126" s="153">
        <v>7900</v>
      </c>
      <c r="M126" s="74">
        <v>13467</v>
      </c>
      <c r="N126" s="80">
        <v>44952</v>
      </c>
      <c r="O126" s="80">
        <v>45317</v>
      </c>
      <c r="P126" s="72" t="s">
        <v>433</v>
      </c>
      <c r="Q126" s="81" t="s">
        <v>101</v>
      </c>
      <c r="R126" s="81" t="s">
        <v>101</v>
      </c>
      <c r="S126" s="81" t="s">
        <v>101</v>
      </c>
      <c r="T126" s="81" t="s">
        <v>108</v>
      </c>
      <c r="U126" s="81" t="s">
        <v>101</v>
      </c>
      <c r="V126" s="65" t="s">
        <v>101</v>
      </c>
      <c r="W126" s="65" t="s">
        <v>101</v>
      </c>
      <c r="X126" s="101" t="s">
        <v>101</v>
      </c>
      <c r="Y126" s="65" t="s">
        <v>101</v>
      </c>
      <c r="Z126" s="80" t="s">
        <v>101</v>
      </c>
      <c r="AA126" s="65" t="s">
        <v>101</v>
      </c>
      <c r="AB126" s="81" t="s">
        <v>101</v>
      </c>
      <c r="AC126" s="81" t="s">
        <v>101</v>
      </c>
      <c r="AD126" s="168">
        <v>0</v>
      </c>
      <c r="AE126" s="168">
        <v>0</v>
      </c>
      <c r="AF126" s="81" t="s">
        <v>101</v>
      </c>
      <c r="AG126" s="82" t="s">
        <v>101</v>
      </c>
      <c r="AH126" s="168">
        <v>0</v>
      </c>
      <c r="AI126" s="159">
        <f t="shared" si="1"/>
        <v>7900</v>
      </c>
      <c r="AJ126" s="165">
        <v>0</v>
      </c>
      <c r="AK126" s="165">
        <v>1106</v>
      </c>
      <c r="AL126" s="171">
        <f t="shared" si="2"/>
        <v>1106</v>
      </c>
      <c r="AM126" s="101" t="s">
        <v>101</v>
      </c>
      <c r="AN126" s="101" t="s">
        <v>101</v>
      </c>
      <c r="AO126" s="101" t="s">
        <v>101</v>
      </c>
      <c r="AP126" s="101" t="s">
        <v>101</v>
      </c>
      <c r="AQ126" s="101" t="s">
        <v>101</v>
      </c>
      <c r="AR126" s="101" t="s">
        <v>101</v>
      </c>
      <c r="AS126" s="101" t="s">
        <v>101</v>
      </c>
      <c r="AT126" s="101" t="s">
        <v>101</v>
      </c>
      <c r="AU126" s="101" t="s">
        <v>101</v>
      </c>
      <c r="AV126" s="101" t="s">
        <v>101</v>
      </c>
      <c r="AW126" s="101" t="s">
        <v>101</v>
      </c>
      <c r="AX126" s="101" t="s">
        <v>101</v>
      </c>
      <c r="AY126" s="101" t="s">
        <v>101</v>
      </c>
      <c r="AZ126" s="101" t="s">
        <v>101</v>
      </c>
      <c r="BA126" s="101" t="s">
        <v>101</v>
      </c>
      <c r="BB126" s="101" t="s">
        <v>101</v>
      </c>
      <c r="BC126" s="101" t="s">
        <v>101</v>
      </c>
      <c r="BD126" s="101" t="s">
        <v>101</v>
      </c>
      <c r="BE126" s="101" t="s">
        <v>101</v>
      </c>
      <c r="BF126" s="101" t="s">
        <v>101</v>
      </c>
      <c r="BG126" s="101" t="s">
        <v>101</v>
      </c>
      <c r="BH126" s="72" t="s">
        <v>101</v>
      </c>
    </row>
    <row r="127" spans="1:60" ht="25.5" x14ac:dyDescent="0.25">
      <c r="A127" s="81">
        <v>30</v>
      </c>
      <c r="B127" s="81" t="s">
        <v>548</v>
      </c>
      <c r="C127" s="72" t="s">
        <v>549</v>
      </c>
      <c r="D127" s="72" t="s">
        <v>98</v>
      </c>
      <c r="E127" s="72" t="s">
        <v>100</v>
      </c>
      <c r="F127" s="127" t="s">
        <v>551</v>
      </c>
      <c r="G127" s="74">
        <v>13381</v>
      </c>
      <c r="H127" s="81" t="s">
        <v>552</v>
      </c>
      <c r="I127" s="132" t="s">
        <v>553</v>
      </c>
      <c r="J127" s="81" t="s">
        <v>334</v>
      </c>
      <c r="K127" s="80">
        <v>45006</v>
      </c>
      <c r="L127" s="153">
        <v>7171</v>
      </c>
      <c r="M127" s="74">
        <v>13502</v>
      </c>
      <c r="N127" s="80">
        <v>45006</v>
      </c>
      <c r="O127" s="80">
        <v>45191</v>
      </c>
      <c r="P127" s="72" t="s">
        <v>433</v>
      </c>
      <c r="Q127" s="81" t="s">
        <v>101</v>
      </c>
      <c r="R127" s="81" t="s">
        <v>101</v>
      </c>
      <c r="S127" s="81" t="s">
        <v>101</v>
      </c>
      <c r="T127" s="81" t="s">
        <v>108</v>
      </c>
      <c r="U127" s="81" t="s">
        <v>101</v>
      </c>
      <c r="V127" s="65" t="s">
        <v>101</v>
      </c>
      <c r="W127" s="65" t="s">
        <v>101</v>
      </c>
      <c r="X127" s="101" t="s">
        <v>101</v>
      </c>
      <c r="Y127" s="65" t="s">
        <v>101</v>
      </c>
      <c r="Z127" s="80" t="s">
        <v>101</v>
      </c>
      <c r="AA127" s="65" t="s">
        <v>101</v>
      </c>
      <c r="AB127" s="81" t="s">
        <v>101</v>
      </c>
      <c r="AC127" s="81" t="s">
        <v>101</v>
      </c>
      <c r="AD127" s="168">
        <v>0</v>
      </c>
      <c r="AE127" s="168">
        <v>0</v>
      </c>
      <c r="AF127" s="81" t="s">
        <v>101</v>
      </c>
      <c r="AG127" s="82" t="s">
        <v>101</v>
      </c>
      <c r="AH127" s="168">
        <v>0</v>
      </c>
      <c r="AI127" s="159">
        <f t="shared" si="1"/>
        <v>7171</v>
      </c>
      <c r="AJ127" s="165">
        <v>0</v>
      </c>
      <c r="AK127" s="165">
        <v>2327</v>
      </c>
      <c r="AL127" s="171">
        <f t="shared" si="2"/>
        <v>2327</v>
      </c>
      <c r="AM127" s="101" t="s">
        <v>101</v>
      </c>
      <c r="AN127" s="101" t="s">
        <v>101</v>
      </c>
      <c r="AO127" s="101" t="s">
        <v>101</v>
      </c>
      <c r="AP127" s="101" t="s">
        <v>101</v>
      </c>
      <c r="AQ127" s="101" t="s">
        <v>101</v>
      </c>
      <c r="AR127" s="101" t="s">
        <v>101</v>
      </c>
      <c r="AS127" s="101" t="s">
        <v>101</v>
      </c>
      <c r="AT127" s="101" t="s">
        <v>101</v>
      </c>
      <c r="AU127" s="101" t="s">
        <v>101</v>
      </c>
      <c r="AV127" s="101" t="s">
        <v>101</v>
      </c>
      <c r="AW127" s="101" t="s">
        <v>101</v>
      </c>
      <c r="AX127" s="101" t="s">
        <v>101</v>
      </c>
      <c r="AY127" s="101" t="s">
        <v>101</v>
      </c>
      <c r="AZ127" s="101" t="s">
        <v>101</v>
      </c>
      <c r="BA127" s="101" t="s">
        <v>101</v>
      </c>
      <c r="BB127" s="101" t="s">
        <v>101</v>
      </c>
      <c r="BC127" s="101" t="s">
        <v>101</v>
      </c>
      <c r="BD127" s="101" t="s">
        <v>101</v>
      </c>
      <c r="BE127" s="101" t="s">
        <v>101</v>
      </c>
      <c r="BF127" s="101" t="s">
        <v>101</v>
      </c>
      <c r="BG127" s="101" t="s">
        <v>101</v>
      </c>
      <c r="BH127" s="72"/>
    </row>
    <row r="128" spans="1:60" ht="127.5" x14ac:dyDescent="0.25">
      <c r="A128" s="81">
        <v>31</v>
      </c>
      <c r="B128" s="81" t="s">
        <v>335</v>
      </c>
      <c r="C128" s="72" t="s">
        <v>101</v>
      </c>
      <c r="D128" s="72" t="s">
        <v>446</v>
      </c>
      <c r="E128" s="72" t="s">
        <v>100</v>
      </c>
      <c r="F128" s="127" t="s">
        <v>550</v>
      </c>
      <c r="G128" s="74" t="s">
        <v>101</v>
      </c>
      <c r="H128" s="81" t="s">
        <v>336</v>
      </c>
      <c r="I128" s="132" t="s">
        <v>477</v>
      </c>
      <c r="J128" s="81" t="s">
        <v>337</v>
      </c>
      <c r="K128" s="80">
        <v>44972</v>
      </c>
      <c r="L128" s="153">
        <v>6720</v>
      </c>
      <c r="M128" s="74">
        <v>13477</v>
      </c>
      <c r="N128" s="80">
        <v>44972</v>
      </c>
      <c r="O128" s="80">
        <v>45154</v>
      </c>
      <c r="P128" s="72" t="s">
        <v>433</v>
      </c>
      <c r="Q128" s="81" t="s">
        <v>101</v>
      </c>
      <c r="R128" s="81" t="s">
        <v>101</v>
      </c>
      <c r="S128" s="81" t="s">
        <v>101</v>
      </c>
      <c r="T128" s="81" t="s">
        <v>99</v>
      </c>
      <c r="U128" s="81" t="s">
        <v>101</v>
      </c>
      <c r="V128" s="65" t="s">
        <v>101</v>
      </c>
      <c r="W128" s="65" t="s">
        <v>101</v>
      </c>
      <c r="X128" s="101" t="s">
        <v>101</v>
      </c>
      <c r="Y128" s="65" t="s">
        <v>101</v>
      </c>
      <c r="Z128" s="80" t="s">
        <v>101</v>
      </c>
      <c r="AA128" s="65" t="s">
        <v>101</v>
      </c>
      <c r="AB128" s="81" t="s">
        <v>101</v>
      </c>
      <c r="AC128" s="81" t="s">
        <v>101</v>
      </c>
      <c r="AD128" s="168">
        <v>0</v>
      </c>
      <c r="AE128" s="168">
        <v>0</v>
      </c>
      <c r="AF128" s="81" t="s">
        <v>101</v>
      </c>
      <c r="AG128" s="82" t="s">
        <v>101</v>
      </c>
      <c r="AH128" s="168">
        <v>0</v>
      </c>
      <c r="AI128" s="159">
        <f t="shared" si="1"/>
        <v>6720</v>
      </c>
      <c r="AJ128" s="165">
        <v>0</v>
      </c>
      <c r="AK128" s="165">
        <v>6720</v>
      </c>
      <c r="AL128" s="171">
        <f t="shared" si="2"/>
        <v>6720</v>
      </c>
      <c r="AM128" s="101" t="s">
        <v>101</v>
      </c>
      <c r="AN128" s="101" t="s">
        <v>101</v>
      </c>
      <c r="AO128" s="101" t="s">
        <v>101</v>
      </c>
      <c r="AP128" s="101" t="s">
        <v>101</v>
      </c>
      <c r="AQ128" s="66" t="s">
        <v>157</v>
      </c>
      <c r="AR128" s="66" t="s">
        <v>163</v>
      </c>
      <c r="AS128" s="101" t="s">
        <v>564</v>
      </c>
      <c r="AT128" s="101" t="s">
        <v>565</v>
      </c>
      <c r="AU128" s="101" t="s">
        <v>101</v>
      </c>
      <c r="AV128" s="101" t="s">
        <v>101</v>
      </c>
      <c r="AW128" s="101" t="s">
        <v>101</v>
      </c>
      <c r="AX128" s="101" t="s">
        <v>101</v>
      </c>
      <c r="AY128" s="101" t="s">
        <v>101</v>
      </c>
      <c r="AZ128" s="101" t="s">
        <v>101</v>
      </c>
      <c r="BA128" s="101" t="s">
        <v>101</v>
      </c>
      <c r="BB128" s="101" t="s">
        <v>101</v>
      </c>
      <c r="BC128" s="101" t="s">
        <v>101</v>
      </c>
      <c r="BD128" s="101" t="s">
        <v>101</v>
      </c>
      <c r="BE128" s="101" t="s">
        <v>101</v>
      </c>
      <c r="BF128" s="101" t="s">
        <v>101</v>
      </c>
      <c r="BG128" s="101" t="s">
        <v>101</v>
      </c>
      <c r="BH128" s="72" t="s">
        <v>101</v>
      </c>
    </row>
    <row r="129" spans="1:60" ht="25.5" x14ac:dyDescent="0.25">
      <c r="A129" s="81">
        <v>32</v>
      </c>
      <c r="B129" s="81" t="s">
        <v>559</v>
      </c>
      <c r="C129" s="72" t="s">
        <v>101</v>
      </c>
      <c r="D129" s="72" t="s">
        <v>446</v>
      </c>
      <c r="E129" s="72" t="s">
        <v>206</v>
      </c>
      <c r="F129" s="127" t="s">
        <v>561</v>
      </c>
      <c r="G129" s="74" t="s">
        <v>101</v>
      </c>
      <c r="H129" s="81" t="s">
        <v>562</v>
      </c>
      <c r="I129" s="132" t="s">
        <v>477</v>
      </c>
      <c r="J129" s="81" t="s">
        <v>337</v>
      </c>
      <c r="K129" s="80">
        <v>45062</v>
      </c>
      <c r="L129" s="153">
        <v>7000</v>
      </c>
      <c r="M129" s="74">
        <v>13538</v>
      </c>
      <c r="N129" s="80">
        <v>45062</v>
      </c>
      <c r="O129" s="80">
        <v>45246</v>
      </c>
      <c r="P129" s="72" t="s">
        <v>433</v>
      </c>
      <c r="Q129" s="81" t="s">
        <v>101</v>
      </c>
      <c r="R129" s="81" t="s">
        <v>101</v>
      </c>
      <c r="S129" s="81" t="s">
        <v>101</v>
      </c>
      <c r="T129" s="81" t="s">
        <v>484</v>
      </c>
      <c r="U129" s="81" t="s">
        <v>101</v>
      </c>
      <c r="V129" s="65" t="s">
        <v>101</v>
      </c>
      <c r="W129" s="65" t="s">
        <v>101</v>
      </c>
      <c r="X129" s="101" t="s">
        <v>101</v>
      </c>
      <c r="Y129" s="65" t="s">
        <v>101</v>
      </c>
      <c r="Z129" s="80" t="s">
        <v>101</v>
      </c>
      <c r="AA129" s="65" t="s">
        <v>101</v>
      </c>
      <c r="AB129" s="81" t="s">
        <v>101</v>
      </c>
      <c r="AC129" s="81" t="s">
        <v>101</v>
      </c>
      <c r="AD129" s="168">
        <v>0</v>
      </c>
      <c r="AE129" s="168">
        <v>0</v>
      </c>
      <c r="AF129" s="81" t="s">
        <v>101</v>
      </c>
      <c r="AG129" s="82" t="s">
        <v>101</v>
      </c>
      <c r="AH129" s="168">
        <v>0</v>
      </c>
      <c r="AI129" s="159">
        <f t="shared" si="1"/>
        <v>7000</v>
      </c>
      <c r="AJ129" s="165">
        <v>0</v>
      </c>
      <c r="AK129" s="165">
        <v>7000</v>
      </c>
      <c r="AL129" s="171">
        <f t="shared" si="2"/>
        <v>7000</v>
      </c>
      <c r="AM129" s="101" t="s">
        <v>101</v>
      </c>
      <c r="AN129" s="101" t="s">
        <v>101</v>
      </c>
      <c r="AO129" s="101" t="s">
        <v>101</v>
      </c>
      <c r="AP129" s="101" t="s">
        <v>101</v>
      </c>
      <c r="AQ129" s="101" t="s">
        <v>157</v>
      </c>
      <c r="AR129" s="66" t="s">
        <v>163</v>
      </c>
      <c r="AS129" s="101" t="s">
        <v>563</v>
      </c>
      <c r="AT129" s="101" t="s">
        <v>566</v>
      </c>
      <c r="AU129" s="101" t="s">
        <v>101</v>
      </c>
      <c r="AV129" s="101" t="s">
        <v>101</v>
      </c>
      <c r="AW129" s="101" t="s">
        <v>101</v>
      </c>
      <c r="AX129" s="101" t="s">
        <v>101</v>
      </c>
      <c r="AY129" s="101" t="s">
        <v>101</v>
      </c>
      <c r="AZ129" s="101" t="s">
        <v>101</v>
      </c>
      <c r="BA129" s="101" t="s">
        <v>101</v>
      </c>
      <c r="BB129" s="101" t="s">
        <v>101</v>
      </c>
      <c r="BC129" s="101" t="s">
        <v>101</v>
      </c>
      <c r="BD129" s="101" t="s">
        <v>101</v>
      </c>
      <c r="BE129" s="101" t="s">
        <v>101</v>
      </c>
      <c r="BF129" s="101" t="s">
        <v>101</v>
      </c>
      <c r="BG129" s="101" t="s">
        <v>101</v>
      </c>
      <c r="BH129" s="72" t="s">
        <v>101</v>
      </c>
    </row>
    <row r="130" spans="1:60" ht="63.75" x14ac:dyDescent="0.25">
      <c r="A130" s="81">
        <v>33</v>
      </c>
      <c r="B130" s="81" t="s">
        <v>338</v>
      </c>
      <c r="C130" s="72" t="s">
        <v>339</v>
      </c>
      <c r="D130" s="72" t="s">
        <v>98</v>
      </c>
      <c r="E130" s="72" t="s">
        <v>100</v>
      </c>
      <c r="F130" s="127" t="s">
        <v>340</v>
      </c>
      <c r="G130" s="74"/>
      <c r="H130" s="81" t="s">
        <v>341</v>
      </c>
      <c r="I130" s="132" t="s">
        <v>342</v>
      </c>
      <c r="J130" s="81" t="s">
        <v>343</v>
      </c>
      <c r="K130" s="80">
        <v>44958</v>
      </c>
      <c r="L130" s="153">
        <v>60000</v>
      </c>
      <c r="M130" s="74">
        <v>13467</v>
      </c>
      <c r="N130" s="80">
        <v>44958</v>
      </c>
      <c r="O130" s="80">
        <v>45323</v>
      </c>
      <c r="P130" s="72" t="s">
        <v>433</v>
      </c>
      <c r="Q130" s="81" t="s">
        <v>101</v>
      </c>
      <c r="R130" s="81" t="s">
        <v>101</v>
      </c>
      <c r="S130" s="81" t="s">
        <v>101</v>
      </c>
      <c r="T130" s="81" t="s">
        <v>325</v>
      </c>
      <c r="U130" s="81" t="s">
        <v>101</v>
      </c>
      <c r="V130" s="65" t="s">
        <v>101</v>
      </c>
      <c r="W130" s="65" t="s">
        <v>101</v>
      </c>
      <c r="X130" s="101" t="s">
        <v>101</v>
      </c>
      <c r="Y130" s="65" t="s">
        <v>101</v>
      </c>
      <c r="Z130" s="80" t="s">
        <v>101</v>
      </c>
      <c r="AA130" s="65" t="s">
        <v>101</v>
      </c>
      <c r="AB130" s="81" t="s">
        <v>101</v>
      </c>
      <c r="AC130" s="81" t="s">
        <v>101</v>
      </c>
      <c r="AD130" s="168">
        <v>0</v>
      </c>
      <c r="AE130" s="168">
        <v>0</v>
      </c>
      <c r="AF130" s="81" t="s">
        <v>101</v>
      </c>
      <c r="AG130" s="82" t="s">
        <v>101</v>
      </c>
      <c r="AH130" s="168">
        <v>0</v>
      </c>
      <c r="AI130" s="159">
        <f t="shared" si="1"/>
        <v>60000</v>
      </c>
      <c r="AJ130" s="165">
        <v>0</v>
      </c>
      <c r="AK130" s="165">
        <f>2486.85+14166.12+32.34+38.28</f>
        <v>16723.59</v>
      </c>
      <c r="AL130" s="171">
        <f t="shared" si="2"/>
        <v>16723.59</v>
      </c>
      <c r="AM130" s="101" t="s">
        <v>101</v>
      </c>
      <c r="AN130" s="101" t="s">
        <v>101</v>
      </c>
      <c r="AO130" s="101" t="s">
        <v>101</v>
      </c>
      <c r="AP130" s="101" t="s">
        <v>101</v>
      </c>
      <c r="AQ130" s="101" t="s">
        <v>101</v>
      </c>
      <c r="AR130" s="101" t="s">
        <v>101</v>
      </c>
      <c r="AS130" s="101" t="s">
        <v>101</v>
      </c>
      <c r="AT130" s="101" t="s">
        <v>101</v>
      </c>
      <c r="AU130" s="101" t="s">
        <v>101</v>
      </c>
      <c r="AV130" s="101" t="s">
        <v>101</v>
      </c>
      <c r="AW130" s="101" t="s">
        <v>101</v>
      </c>
      <c r="AX130" s="101" t="s">
        <v>101</v>
      </c>
      <c r="AY130" s="101" t="s">
        <v>101</v>
      </c>
      <c r="AZ130" s="101" t="s">
        <v>101</v>
      </c>
      <c r="BA130" s="101" t="s">
        <v>101</v>
      </c>
      <c r="BB130" s="101" t="s">
        <v>101</v>
      </c>
      <c r="BC130" s="101" t="s">
        <v>101</v>
      </c>
      <c r="BD130" s="101" t="s">
        <v>101</v>
      </c>
      <c r="BE130" s="101" t="s">
        <v>101</v>
      </c>
      <c r="BF130" s="101" t="s">
        <v>101</v>
      </c>
      <c r="BG130" s="101" t="s">
        <v>101</v>
      </c>
      <c r="BH130" s="72" t="s">
        <v>101</v>
      </c>
    </row>
    <row r="131" spans="1:60" ht="38.25" x14ac:dyDescent="0.25">
      <c r="A131" s="81">
        <v>34</v>
      </c>
      <c r="B131" s="81" t="s">
        <v>672</v>
      </c>
      <c r="C131" s="72" t="s">
        <v>673</v>
      </c>
      <c r="D131" s="72" t="s">
        <v>98</v>
      </c>
      <c r="E131" s="72" t="s">
        <v>100</v>
      </c>
      <c r="F131" s="127" t="s">
        <v>674</v>
      </c>
      <c r="G131" s="74">
        <v>13450</v>
      </c>
      <c r="H131" s="81" t="s">
        <v>675</v>
      </c>
      <c r="I131" s="132" t="s">
        <v>342</v>
      </c>
      <c r="J131" s="81" t="s">
        <v>343</v>
      </c>
      <c r="K131" s="80">
        <v>45035</v>
      </c>
      <c r="L131" s="153">
        <v>225000</v>
      </c>
      <c r="M131" s="74">
        <v>13517</v>
      </c>
      <c r="N131" s="80">
        <v>45035</v>
      </c>
      <c r="O131" s="80">
        <v>45402</v>
      </c>
      <c r="P131" s="72" t="s">
        <v>433</v>
      </c>
      <c r="Q131" s="81" t="s">
        <v>101</v>
      </c>
      <c r="R131" s="81" t="s">
        <v>101</v>
      </c>
      <c r="S131" s="81" t="s">
        <v>101</v>
      </c>
      <c r="T131" s="81" t="s">
        <v>491</v>
      </c>
      <c r="U131" s="81" t="s">
        <v>101</v>
      </c>
      <c r="V131" s="65" t="s">
        <v>101</v>
      </c>
      <c r="W131" s="65" t="s">
        <v>101</v>
      </c>
      <c r="X131" s="101" t="s">
        <v>101</v>
      </c>
      <c r="Y131" s="65" t="s">
        <v>101</v>
      </c>
      <c r="Z131" s="80" t="s">
        <v>101</v>
      </c>
      <c r="AA131" s="65" t="s">
        <v>101</v>
      </c>
      <c r="AB131" s="81" t="s">
        <v>101</v>
      </c>
      <c r="AC131" s="81" t="s">
        <v>101</v>
      </c>
      <c r="AD131" s="168">
        <v>0</v>
      </c>
      <c r="AE131" s="168">
        <v>0</v>
      </c>
      <c r="AF131" s="81" t="s">
        <v>101</v>
      </c>
      <c r="AG131" s="82" t="s">
        <v>101</v>
      </c>
      <c r="AH131" s="168">
        <v>0</v>
      </c>
      <c r="AI131" s="159">
        <f t="shared" si="1"/>
        <v>225000</v>
      </c>
      <c r="AJ131" s="165">
        <v>0</v>
      </c>
      <c r="AK131" s="165">
        <f>13467.64+131.43+3597.69</f>
        <v>17196.759999999998</v>
      </c>
      <c r="AL131" s="171">
        <f>AJ131+AK131</f>
        <v>17196.759999999998</v>
      </c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72"/>
    </row>
    <row r="132" spans="1:60" ht="63.75" x14ac:dyDescent="0.25">
      <c r="A132" s="81">
        <v>35</v>
      </c>
      <c r="B132" s="81" t="s">
        <v>344</v>
      </c>
      <c r="C132" s="72" t="s">
        <v>320</v>
      </c>
      <c r="D132" s="72" t="s">
        <v>98</v>
      </c>
      <c r="E132" s="72" t="s">
        <v>100</v>
      </c>
      <c r="F132" s="127" t="s">
        <v>321</v>
      </c>
      <c r="G132" s="74">
        <v>13447</v>
      </c>
      <c r="H132" s="81" t="s">
        <v>345</v>
      </c>
      <c r="I132" s="132" t="s">
        <v>346</v>
      </c>
      <c r="J132" s="81" t="s">
        <v>347</v>
      </c>
      <c r="K132" s="80">
        <v>44960</v>
      </c>
      <c r="L132" s="153">
        <v>11586</v>
      </c>
      <c r="M132" s="74">
        <v>13477</v>
      </c>
      <c r="N132" s="80">
        <v>44960</v>
      </c>
      <c r="O132" s="80">
        <v>45326</v>
      </c>
      <c r="P132" s="72" t="s">
        <v>433</v>
      </c>
      <c r="Q132" s="81" t="s">
        <v>101</v>
      </c>
      <c r="R132" s="81" t="s">
        <v>101</v>
      </c>
      <c r="S132" s="81" t="s">
        <v>101</v>
      </c>
      <c r="T132" s="81" t="s">
        <v>491</v>
      </c>
      <c r="U132" s="81" t="s">
        <v>101</v>
      </c>
      <c r="V132" s="65"/>
      <c r="W132" s="65"/>
      <c r="X132" s="101"/>
      <c r="Y132" s="65"/>
      <c r="Z132" s="80"/>
      <c r="AA132" s="65"/>
      <c r="AB132" s="81"/>
      <c r="AC132" s="81"/>
      <c r="AD132" s="168">
        <v>0</v>
      </c>
      <c r="AE132" s="168">
        <v>0</v>
      </c>
      <c r="AF132" s="81"/>
      <c r="AG132" s="82"/>
      <c r="AH132" s="168">
        <v>0</v>
      </c>
      <c r="AI132" s="159">
        <f t="shared" si="1"/>
        <v>11586</v>
      </c>
      <c r="AJ132" s="165">
        <v>0</v>
      </c>
      <c r="AK132" s="165">
        <v>2317.1999999999998</v>
      </c>
      <c r="AL132" s="171">
        <f t="shared" si="2"/>
        <v>2317.1999999999998</v>
      </c>
      <c r="AM132" s="101" t="s">
        <v>101</v>
      </c>
      <c r="AN132" s="101" t="s">
        <v>101</v>
      </c>
      <c r="AO132" s="101" t="s">
        <v>101</v>
      </c>
      <c r="AP132" s="101" t="s">
        <v>101</v>
      </c>
      <c r="AQ132" s="101" t="s">
        <v>101</v>
      </c>
      <c r="AR132" s="101" t="s">
        <v>101</v>
      </c>
      <c r="AS132" s="101" t="s">
        <v>101</v>
      </c>
      <c r="AT132" s="101" t="s">
        <v>101</v>
      </c>
      <c r="AU132" s="101" t="s">
        <v>101</v>
      </c>
      <c r="AV132" s="101" t="s">
        <v>101</v>
      </c>
      <c r="AW132" s="101" t="s">
        <v>101</v>
      </c>
      <c r="AX132" s="101" t="s">
        <v>101</v>
      </c>
      <c r="AY132" s="101" t="s">
        <v>101</v>
      </c>
      <c r="AZ132" s="101" t="s">
        <v>101</v>
      </c>
      <c r="BA132" s="101" t="s">
        <v>101</v>
      </c>
      <c r="BB132" s="101" t="s">
        <v>101</v>
      </c>
      <c r="BC132" s="101" t="s">
        <v>101</v>
      </c>
      <c r="BD132" s="101" t="s">
        <v>101</v>
      </c>
      <c r="BE132" s="101" t="s">
        <v>101</v>
      </c>
      <c r="BF132" s="101" t="s">
        <v>101</v>
      </c>
      <c r="BG132" s="101" t="s">
        <v>101</v>
      </c>
      <c r="BH132" s="72" t="s">
        <v>101</v>
      </c>
    </row>
    <row r="133" spans="1:60" ht="25.5" x14ac:dyDescent="0.25">
      <c r="A133" s="81">
        <v>36</v>
      </c>
      <c r="B133" s="81" t="s">
        <v>348</v>
      </c>
      <c r="C133" s="72" t="s">
        <v>299</v>
      </c>
      <c r="D133" s="72" t="s">
        <v>98</v>
      </c>
      <c r="E133" s="72" t="s">
        <v>100</v>
      </c>
      <c r="F133" s="127" t="s">
        <v>471</v>
      </c>
      <c r="G133" s="74">
        <v>13296</v>
      </c>
      <c r="H133" s="81" t="s">
        <v>349</v>
      </c>
      <c r="I133" s="132" t="s">
        <v>350</v>
      </c>
      <c r="J133" s="81" t="s">
        <v>298</v>
      </c>
      <c r="K133" s="80">
        <v>44910</v>
      </c>
      <c r="L133" s="153">
        <v>220600</v>
      </c>
      <c r="M133" s="74">
        <v>13441</v>
      </c>
      <c r="N133" s="80">
        <v>44910</v>
      </c>
      <c r="O133" s="80">
        <v>45275</v>
      </c>
      <c r="P133" s="72" t="s">
        <v>433</v>
      </c>
      <c r="Q133" s="81" t="s">
        <v>101</v>
      </c>
      <c r="R133" s="81" t="s">
        <v>101</v>
      </c>
      <c r="S133" s="81" t="s">
        <v>101</v>
      </c>
      <c r="T133" s="81" t="s">
        <v>491</v>
      </c>
      <c r="U133" s="81" t="s">
        <v>101</v>
      </c>
      <c r="V133" s="65"/>
      <c r="W133" s="65"/>
      <c r="X133" s="101"/>
      <c r="Y133" s="65"/>
      <c r="Z133" s="80"/>
      <c r="AA133" s="65"/>
      <c r="AB133" s="81"/>
      <c r="AC133" s="81"/>
      <c r="AD133" s="168">
        <v>0</v>
      </c>
      <c r="AE133" s="168">
        <v>0</v>
      </c>
      <c r="AF133" s="81"/>
      <c r="AG133" s="82"/>
      <c r="AH133" s="168">
        <v>0</v>
      </c>
      <c r="AI133" s="159">
        <f t="shared" si="1"/>
        <v>220600</v>
      </c>
      <c r="AJ133" s="165">
        <v>0</v>
      </c>
      <c r="AK133" s="165">
        <f>144669.48+19986.36+19192.2+18309.8</f>
        <v>202157.84000000003</v>
      </c>
      <c r="AL133" s="171">
        <f>AJ133+AK133</f>
        <v>202157.84000000003</v>
      </c>
      <c r="AM133" s="101" t="s">
        <v>101</v>
      </c>
      <c r="AN133" s="101" t="s">
        <v>101</v>
      </c>
      <c r="AO133" s="101" t="s">
        <v>101</v>
      </c>
      <c r="AP133" s="101" t="s">
        <v>101</v>
      </c>
      <c r="AQ133" s="101" t="s">
        <v>101</v>
      </c>
      <c r="AR133" s="101" t="s">
        <v>101</v>
      </c>
      <c r="AS133" s="101" t="s">
        <v>101</v>
      </c>
      <c r="AT133" s="101" t="s">
        <v>101</v>
      </c>
      <c r="AU133" s="101" t="s">
        <v>101</v>
      </c>
      <c r="AV133" s="101" t="s">
        <v>101</v>
      </c>
      <c r="AW133" s="101" t="s">
        <v>101</v>
      </c>
      <c r="AX133" s="101" t="s">
        <v>101</v>
      </c>
      <c r="AY133" s="101" t="s">
        <v>101</v>
      </c>
      <c r="AZ133" s="101" t="s">
        <v>101</v>
      </c>
      <c r="BA133" s="101" t="s">
        <v>101</v>
      </c>
      <c r="BB133" s="101" t="s">
        <v>101</v>
      </c>
      <c r="BC133" s="101" t="s">
        <v>101</v>
      </c>
      <c r="BD133" s="101" t="s">
        <v>101</v>
      </c>
      <c r="BE133" s="101" t="s">
        <v>101</v>
      </c>
      <c r="BF133" s="101" t="s">
        <v>101</v>
      </c>
      <c r="BG133" s="101" t="s">
        <v>101</v>
      </c>
      <c r="BH133" s="72" t="s">
        <v>101</v>
      </c>
    </row>
    <row r="134" spans="1:60" ht="51" x14ac:dyDescent="0.25">
      <c r="A134" s="81">
        <v>37</v>
      </c>
      <c r="B134" s="81" t="s">
        <v>351</v>
      </c>
      <c r="C134" s="72" t="s">
        <v>357</v>
      </c>
      <c r="D134" s="72" t="s">
        <v>142</v>
      </c>
      <c r="E134" s="72" t="s">
        <v>100</v>
      </c>
      <c r="F134" s="127" t="s">
        <v>352</v>
      </c>
      <c r="G134" s="74">
        <v>13274</v>
      </c>
      <c r="H134" s="81" t="s">
        <v>353</v>
      </c>
      <c r="I134" s="132" t="s">
        <v>354</v>
      </c>
      <c r="J134" s="81" t="s">
        <v>355</v>
      </c>
      <c r="K134" s="80">
        <v>44882</v>
      </c>
      <c r="L134" s="153">
        <v>39000</v>
      </c>
      <c r="M134" s="74">
        <v>13422</v>
      </c>
      <c r="N134" s="80" t="s">
        <v>356</v>
      </c>
      <c r="O134" s="80">
        <v>45277</v>
      </c>
      <c r="P134" s="72" t="s">
        <v>433</v>
      </c>
      <c r="Q134" s="81" t="s">
        <v>101</v>
      </c>
      <c r="R134" s="81" t="s">
        <v>101</v>
      </c>
      <c r="S134" s="81" t="s">
        <v>101</v>
      </c>
      <c r="T134" s="81" t="s">
        <v>99</v>
      </c>
      <c r="U134" s="81" t="s">
        <v>101</v>
      </c>
      <c r="V134" s="65" t="s">
        <v>101</v>
      </c>
      <c r="W134" s="65" t="s">
        <v>101</v>
      </c>
      <c r="X134" s="101" t="s">
        <v>101</v>
      </c>
      <c r="Y134" s="65" t="s">
        <v>101</v>
      </c>
      <c r="Z134" s="80" t="s">
        <v>101</v>
      </c>
      <c r="AA134" s="65" t="s">
        <v>101</v>
      </c>
      <c r="AB134" s="81" t="s">
        <v>101</v>
      </c>
      <c r="AC134" s="81" t="s">
        <v>101</v>
      </c>
      <c r="AD134" s="168">
        <v>0</v>
      </c>
      <c r="AE134" s="168">
        <v>0</v>
      </c>
      <c r="AF134" s="81" t="s">
        <v>101</v>
      </c>
      <c r="AG134" s="82" t="s">
        <v>101</v>
      </c>
      <c r="AH134" s="168">
        <v>0</v>
      </c>
      <c r="AI134" s="159">
        <f t="shared" si="1"/>
        <v>39000</v>
      </c>
      <c r="AJ134" s="165">
        <v>0</v>
      </c>
      <c r="AK134" s="165">
        <f>176583.35+32500+32500+32500</f>
        <v>274083.34999999998</v>
      </c>
      <c r="AL134" s="171">
        <f t="shared" si="2"/>
        <v>274083.34999999998</v>
      </c>
      <c r="AM134" s="101" t="s">
        <v>400</v>
      </c>
      <c r="AN134" s="101" t="s">
        <v>401</v>
      </c>
      <c r="AO134" s="101" t="s">
        <v>402</v>
      </c>
      <c r="AP134" s="101" t="s">
        <v>401</v>
      </c>
      <c r="AQ134" s="101" t="s">
        <v>101</v>
      </c>
      <c r="AR134" s="101" t="s">
        <v>101</v>
      </c>
      <c r="AS134" s="101" t="s">
        <v>101</v>
      </c>
      <c r="AT134" s="101" t="s">
        <v>101</v>
      </c>
      <c r="AU134" s="101" t="s">
        <v>101</v>
      </c>
      <c r="AV134" s="101" t="s">
        <v>101</v>
      </c>
      <c r="AW134" s="101" t="s">
        <v>101</v>
      </c>
      <c r="AX134" s="101" t="s">
        <v>101</v>
      </c>
      <c r="AY134" s="101" t="s">
        <v>101</v>
      </c>
      <c r="AZ134" s="101" t="s">
        <v>101</v>
      </c>
      <c r="BA134" s="101" t="s">
        <v>101</v>
      </c>
      <c r="BB134" s="101" t="s">
        <v>101</v>
      </c>
      <c r="BC134" s="101" t="s">
        <v>101</v>
      </c>
      <c r="BD134" s="101" t="s">
        <v>101</v>
      </c>
      <c r="BE134" s="101" t="s">
        <v>101</v>
      </c>
      <c r="BF134" s="101" t="s">
        <v>101</v>
      </c>
      <c r="BG134" s="101" t="s">
        <v>101</v>
      </c>
      <c r="BH134" s="72" t="s">
        <v>101</v>
      </c>
    </row>
    <row r="135" spans="1:60" ht="51" x14ac:dyDescent="0.25">
      <c r="A135" s="81">
        <v>38</v>
      </c>
      <c r="B135" s="81" t="s">
        <v>358</v>
      </c>
      <c r="C135" s="72" t="s">
        <v>444</v>
      </c>
      <c r="D135" s="72" t="s">
        <v>445</v>
      </c>
      <c r="E135" s="72" t="s">
        <v>100</v>
      </c>
      <c r="F135" s="127" t="s">
        <v>359</v>
      </c>
      <c r="G135" s="74">
        <v>13435</v>
      </c>
      <c r="H135" s="72" t="s">
        <v>360</v>
      </c>
      <c r="I135" s="132" t="s">
        <v>361</v>
      </c>
      <c r="J135" s="81" t="s">
        <v>362</v>
      </c>
      <c r="K135" s="80">
        <v>44914</v>
      </c>
      <c r="L135" s="153">
        <v>224784</v>
      </c>
      <c r="M135" s="74">
        <v>13435</v>
      </c>
      <c r="N135" s="80">
        <v>44914</v>
      </c>
      <c r="O135" s="80">
        <v>45279</v>
      </c>
      <c r="P135" s="72" t="s">
        <v>433</v>
      </c>
      <c r="Q135" s="81" t="s">
        <v>101</v>
      </c>
      <c r="R135" s="81" t="s">
        <v>101</v>
      </c>
      <c r="S135" s="81" t="s">
        <v>101</v>
      </c>
      <c r="T135" s="81" t="s">
        <v>99</v>
      </c>
      <c r="U135" s="81" t="s">
        <v>101</v>
      </c>
      <c r="V135" s="65"/>
      <c r="W135" s="65"/>
      <c r="X135" s="101"/>
      <c r="Y135" s="65"/>
      <c r="Z135" s="80"/>
      <c r="AA135" s="65"/>
      <c r="AB135" s="81"/>
      <c r="AC135" s="81"/>
      <c r="AD135" s="168">
        <v>0</v>
      </c>
      <c r="AE135" s="168">
        <v>0</v>
      </c>
      <c r="AF135" s="81"/>
      <c r="AG135" s="82"/>
      <c r="AH135" s="168">
        <v>0</v>
      </c>
      <c r="AI135" s="159">
        <f t="shared" si="1"/>
        <v>224784</v>
      </c>
      <c r="AJ135" s="165">
        <v>0</v>
      </c>
      <c r="AK135" s="165">
        <f>13776+9928.8+4998+9828+24091.2+7316.4+32608.8+24550.18+28474.55</f>
        <v>155571.93</v>
      </c>
      <c r="AL135" s="171">
        <f t="shared" si="2"/>
        <v>155571.93</v>
      </c>
      <c r="AM135" s="101" t="s">
        <v>101</v>
      </c>
      <c r="AN135" s="101" t="s">
        <v>101</v>
      </c>
      <c r="AO135" s="101" t="s">
        <v>101</v>
      </c>
      <c r="AP135" s="101" t="s">
        <v>101</v>
      </c>
      <c r="AQ135" s="101" t="s">
        <v>448</v>
      </c>
      <c r="AR135" s="66" t="s">
        <v>447</v>
      </c>
      <c r="AS135" s="101" t="s">
        <v>101</v>
      </c>
      <c r="AT135" s="101" t="s">
        <v>101</v>
      </c>
      <c r="AU135" s="101" t="s">
        <v>449</v>
      </c>
      <c r="AV135" s="101" t="s">
        <v>450</v>
      </c>
      <c r="AW135" s="101" t="s">
        <v>101</v>
      </c>
      <c r="AX135" s="101" t="s">
        <v>101</v>
      </c>
      <c r="AY135" s="101" t="s">
        <v>101</v>
      </c>
      <c r="AZ135" s="101" t="s">
        <v>101</v>
      </c>
      <c r="BA135" s="101" t="s">
        <v>101</v>
      </c>
      <c r="BB135" s="101" t="s">
        <v>101</v>
      </c>
      <c r="BC135" s="101" t="s">
        <v>101</v>
      </c>
      <c r="BD135" s="101" t="s">
        <v>101</v>
      </c>
      <c r="BE135" s="101" t="s">
        <v>101</v>
      </c>
      <c r="BF135" s="101" t="s">
        <v>101</v>
      </c>
      <c r="BG135" s="101" t="s">
        <v>101</v>
      </c>
      <c r="BH135" s="72" t="s">
        <v>101</v>
      </c>
    </row>
    <row r="136" spans="1:60" ht="51" x14ac:dyDescent="0.25">
      <c r="A136" s="81">
        <v>39</v>
      </c>
      <c r="B136" s="81" t="s">
        <v>358</v>
      </c>
      <c r="C136" s="72" t="s">
        <v>444</v>
      </c>
      <c r="D136" s="72" t="s">
        <v>445</v>
      </c>
      <c r="E136" s="72" t="s">
        <v>100</v>
      </c>
      <c r="F136" s="127" t="s">
        <v>359</v>
      </c>
      <c r="G136" s="74">
        <v>13435</v>
      </c>
      <c r="H136" s="72" t="s">
        <v>363</v>
      </c>
      <c r="I136" s="132" t="s">
        <v>361</v>
      </c>
      <c r="J136" s="81" t="s">
        <v>362</v>
      </c>
      <c r="K136" s="80">
        <v>44914</v>
      </c>
      <c r="L136" s="153">
        <v>24840</v>
      </c>
      <c r="M136" s="74">
        <v>13435</v>
      </c>
      <c r="N136" s="80">
        <v>44914</v>
      </c>
      <c r="O136" s="80">
        <v>45279</v>
      </c>
      <c r="P136" s="72" t="s">
        <v>433</v>
      </c>
      <c r="Q136" s="81" t="s">
        <v>101</v>
      </c>
      <c r="R136" s="81" t="s">
        <v>101</v>
      </c>
      <c r="S136" s="81" t="s">
        <v>101</v>
      </c>
      <c r="T136" s="81" t="s">
        <v>99</v>
      </c>
      <c r="U136" s="81" t="s">
        <v>101</v>
      </c>
      <c r="V136" s="65"/>
      <c r="W136" s="65"/>
      <c r="X136" s="101"/>
      <c r="Y136" s="65"/>
      <c r="Z136" s="80"/>
      <c r="AA136" s="65"/>
      <c r="AB136" s="81"/>
      <c r="AC136" s="81"/>
      <c r="AD136" s="168">
        <v>0</v>
      </c>
      <c r="AE136" s="168">
        <v>0</v>
      </c>
      <c r="AF136" s="81"/>
      <c r="AG136" s="82"/>
      <c r="AH136" s="168">
        <v>0</v>
      </c>
      <c r="AI136" s="159">
        <f t="shared" si="1"/>
        <v>24840</v>
      </c>
      <c r="AJ136" s="165">
        <v>0</v>
      </c>
      <c r="AK136" s="165">
        <f>478.72+317.68+344.96+712.8+174.25+420.94+903.04+931.91</f>
        <v>4284.3</v>
      </c>
      <c r="AL136" s="171">
        <f t="shared" si="2"/>
        <v>4284.3</v>
      </c>
      <c r="AM136" s="101" t="s">
        <v>101</v>
      </c>
      <c r="AN136" s="101" t="s">
        <v>101</v>
      </c>
      <c r="AO136" s="101" t="s">
        <v>101</v>
      </c>
      <c r="AP136" s="101" t="s">
        <v>101</v>
      </c>
      <c r="AQ136" s="101" t="s">
        <v>448</v>
      </c>
      <c r="AR136" s="66" t="s">
        <v>470</v>
      </c>
      <c r="AS136" s="101" t="s">
        <v>101</v>
      </c>
      <c r="AT136" s="101" t="s">
        <v>101</v>
      </c>
      <c r="AU136" s="101" t="s">
        <v>101</v>
      </c>
      <c r="AV136" s="101" t="s">
        <v>101</v>
      </c>
      <c r="AW136" s="101" t="s">
        <v>101</v>
      </c>
      <c r="AX136" s="101" t="s">
        <v>101</v>
      </c>
      <c r="AY136" s="101" t="s">
        <v>101</v>
      </c>
      <c r="AZ136" s="101" t="s">
        <v>101</v>
      </c>
      <c r="BA136" s="101" t="s">
        <v>101</v>
      </c>
      <c r="BB136" s="101" t="s">
        <v>101</v>
      </c>
      <c r="BC136" s="101" t="s">
        <v>101</v>
      </c>
      <c r="BD136" s="101" t="s">
        <v>101</v>
      </c>
      <c r="BE136" s="101" t="s">
        <v>101</v>
      </c>
      <c r="BF136" s="101" t="s">
        <v>101</v>
      </c>
      <c r="BG136" s="101" t="s">
        <v>101</v>
      </c>
      <c r="BH136" s="72" t="s">
        <v>101</v>
      </c>
    </row>
    <row r="137" spans="1:60" ht="63.75" x14ac:dyDescent="0.25">
      <c r="A137" s="81">
        <v>40</v>
      </c>
      <c r="B137" s="81" t="s">
        <v>364</v>
      </c>
      <c r="C137" s="72" t="s">
        <v>320</v>
      </c>
      <c r="D137" s="72" t="s">
        <v>98</v>
      </c>
      <c r="E137" s="72" t="s">
        <v>100</v>
      </c>
      <c r="F137" s="127" t="s">
        <v>321</v>
      </c>
      <c r="G137" s="74">
        <v>13425</v>
      </c>
      <c r="H137" s="81" t="s">
        <v>365</v>
      </c>
      <c r="I137" s="132" t="s">
        <v>473</v>
      </c>
      <c r="J137" s="81" t="s">
        <v>366</v>
      </c>
      <c r="K137" s="80">
        <v>44960</v>
      </c>
      <c r="L137" s="153">
        <v>10010</v>
      </c>
      <c r="M137" s="74">
        <v>13480</v>
      </c>
      <c r="N137" s="80">
        <v>44960</v>
      </c>
      <c r="O137" s="80">
        <v>45326</v>
      </c>
      <c r="P137" s="72" t="s">
        <v>433</v>
      </c>
      <c r="Q137" s="81" t="s">
        <v>101</v>
      </c>
      <c r="R137" s="81" t="s">
        <v>101</v>
      </c>
      <c r="S137" s="81" t="s">
        <v>101</v>
      </c>
      <c r="T137" s="81" t="s">
        <v>108</v>
      </c>
      <c r="U137" s="81" t="s">
        <v>101</v>
      </c>
      <c r="V137" s="65" t="s">
        <v>101</v>
      </c>
      <c r="W137" s="65" t="s">
        <v>101</v>
      </c>
      <c r="X137" s="101" t="s">
        <v>101</v>
      </c>
      <c r="Y137" s="65" t="s">
        <v>101</v>
      </c>
      <c r="Z137" s="80" t="s">
        <v>101</v>
      </c>
      <c r="AA137" s="65" t="s">
        <v>101</v>
      </c>
      <c r="AB137" s="81" t="s">
        <v>101</v>
      </c>
      <c r="AC137" s="81" t="s">
        <v>101</v>
      </c>
      <c r="AD137" s="168">
        <v>0</v>
      </c>
      <c r="AE137" s="168">
        <v>0</v>
      </c>
      <c r="AF137" s="81" t="s">
        <v>101</v>
      </c>
      <c r="AG137" s="82" t="s">
        <v>101</v>
      </c>
      <c r="AH137" s="168">
        <v>0</v>
      </c>
      <c r="AI137" s="159">
        <f t="shared" si="1"/>
        <v>10010</v>
      </c>
      <c r="AJ137" s="165">
        <v>0</v>
      </c>
      <c r="AK137" s="165">
        <f>4290+2860+1430</f>
        <v>8580</v>
      </c>
      <c r="AL137" s="171">
        <f t="shared" si="2"/>
        <v>8580</v>
      </c>
      <c r="AM137" s="101" t="s">
        <v>101</v>
      </c>
      <c r="AN137" s="101" t="s">
        <v>101</v>
      </c>
      <c r="AO137" s="101" t="s">
        <v>101</v>
      </c>
      <c r="AP137" s="101" t="s">
        <v>101</v>
      </c>
      <c r="AQ137" s="101" t="s">
        <v>101</v>
      </c>
      <c r="AR137" s="101" t="s">
        <v>101</v>
      </c>
      <c r="AS137" s="101" t="s">
        <v>101</v>
      </c>
      <c r="AT137" s="101" t="s">
        <v>101</v>
      </c>
      <c r="AU137" s="101" t="s">
        <v>101</v>
      </c>
      <c r="AV137" s="101" t="s">
        <v>101</v>
      </c>
      <c r="AW137" s="101" t="s">
        <v>101</v>
      </c>
      <c r="AX137" s="101" t="s">
        <v>101</v>
      </c>
      <c r="AY137" s="101" t="s">
        <v>101</v>
      </c>
      <c r="AZ137" s="101" t="s">
        <v>101</v>
      </c>
      <c r="BA137" s="101" t="s">
        <v>101</v>
      </c>
      <c r="BB137" s="101" t="s">
        <v>101</v>
      </c>
      <c r="BC137" s="101" t="s">
        <v>101</v>
      </c>
      <c r="BD137" s="101" t="s">
        <v>101</v>
      </c>
      <c r="BE137" s="101" t="s">
        <v>101</v>
      </c>
      <c r="BF137" s="101" t="s">
        <v>101</v>
      </c>
      <c r="BG137" s="101" t="s">
        <v>101</v>
      </c>
      <c r="BH137" s="72" t="s">
        <v>101</v>
      </c>
    </row>
    <row r="138" spans="1:60" ht="63.75" x14ac:dyDescent="0.25">
      <c r="A138" s="81">
        <v>41</v>
      </c>
      <c r="B138" s="81" t="s">
        <v>367</v>
      </c>
      <c r="C138" s="72" t="s">
        <v>320</v>
      </c>
      <c r="D138" s="72" t="s">
        <v>98</v>
      </c>
      <c r="E138" s="72" t="s">
        <v>100</v>
      </c>
      <c r="F138" s="127" t="s">
        <v>321</v>
      </c>
      <c r="G138" s="74">
        <v>13447</v>
      </c>
      <c r="H138" s="81" t="s">
        <v>368</v>
      </c>
      <c r="I138" s="132" t="s">
        <v>369</v>
      </c>
      <c r="J138" s="81" t="s">
        <v>370</v>
      </c>
      <c r="K138" s="80">
        <v>44960</v>
      </c>
      <c r="L138" s="153">
        <v>17499</v>
      </c>
      <c r="M138" s="74">
        <v>13476</v>
      </c>
      <c r="N138" s="80">
        <v>44960</v>
      </c>
      <c r="O138" s="80">
        <v>45326</v>
      </c>
      <c r="P138" s="72" t="s">
        <v>433</v>
      </c>
      <c r="Q138" s="81" t="s">
        <v>101</v>
      </c>
      <c r="R138" s="81" t="s">
        <v>101</v>
      </c>
      <c r="S138" s="81" t="s">
        <v>101</v>
      </c>
      <c r="T138" s="81" t="s">
        <v>491</v>
      </c>
      <c r="U138" s="81" t="s">
        <v>101</v>
      </c>
      <c r="V138" s="65" t="s">
        <v>101</v>
      </c>
      <c r="W138" s="65" t="s">
        <v>101</v>
      </c>
      <c r="X138" s="65" t="s">
        <v>101</v>
      </c>
      <c r="Y138" s="65" t="s">
        <v>101</v>
      </c>
      <c r="Z138" s="65" t="s">
        <v>101</v>
      </c>
      <c r="AA138" s="65" t="s">
        <v>101</v>
      </c>
      <c r="AB138" s="65" t="s">
        <v>101</v>
      </c>
      <c r="AC138" s="65" t="s">
        <v>101</v>
      </c>
      <c r="AD138" s="168">
        <v>0</v>
      </c>
      <c r="AE138" s="168">
        <v>0</v>
      </c>
      <c r="AF138" s="65" t="s">
        <v>101</v>
      </c>
      <c r="AG138" s="65" t="s">
        <v>101</v>
      </c>
      <c r="AH138" s="168">
        <v>0</v>
      </c>
      <c r="AI138" s="159">
        <f t="shared" si="1"/>
        <v>17499</v>
      </c>
      <c r="AJ138" s="165">
        <v>0</v>
      </c>
      <c r="AK138" s="165">
        <f>5249.7+5249.7</f>
        <v>10499.4</v>
      </c>
      <c r="AL138" s="171">
        <f t="shared" si="2"/>
        <v>10499.4</v>
      </c>
      <c r="AM138" s="101" t="s">
        <v>101</v>
      </c>
      <c r="AN138" s="101" t="s">
        <v>101</v>
      </c>
      <c r="AO138" s="101" t="s">
        <v>101</v>
      </c>
      <c r="AP138" s="101" t="s">
        <v>101</v>
      </c>
      <c r="AQ138" s="101" t="s">
        <v>101</v>
      </c>
      <c r="AR138" s="101" t="s">
        <v>101</v>
      </c>
      <c r="AS138" s="101" t="s">
        <v>101</v>
      </c>
      <c r="AT138" s="101" t="s">
        <v>101</v>
      </c>
      <c r="AU138" s="101" t="s">
        <v>101</v>
      </c>
      <c r="AV138" s="101" t="s">
        <v>101</v>
      </c>
      <c r="AW138" s="101" t="s">
        <v>101</v>
      </c>
      <c r="AX138" s="101" t="s">
        <v>101</v>
      </c>
      <c r="AY138" s="101" t="s">
        <v>101</v>
      </c>
      <c r="AZ138" s="101" t="s">
        <v>101</v>
      </c>
      <c r="BA138" s="101" t="s">
        <v>101</v>
      </c>
      <c r="BB138" s="101" t="s">
        <v>101</v>
      </c>
      <c r="BC138" s="101" t="s">
        <v>101</v>
      </c>
      <c r="BD138" s="101" t="s">
        <v>101</v>
      </c>
      <c r="BE138" s="101" t="s">
        <v>101</v>
      </c>
      <c r="BF138" s="101" t="s">
        <v>101</v>
      </c>
      <c r="BG138" s="101" t="s">
        <v>101</v>
      </c>
      <c r="BH138" s="72" t="s">
        <v>101</v>
      </c>
    </row>
    <row r="139" spans="1:60" ht="51" x14ac:dyDescent="0.25">
      <c r="A139" s="81">
        <v>42</v>
      </c>
      <c r="B139" s="81" t="s">
        <v>373</v>
      </c>
      <c r="C139" s="72" t="s">
        <v>374</v>
      </c>
      <c r="D139" s="72" t="s">
        <v>98</v>
      </c>
      <c r="E139" s="72" t="s">
        <v>100</v>
      </c>
      <c r="F139" s="127" t="s">
        <v>375</v>
      </c>
      <c r="G139" s="74">
        <v>13262</v>
      </c>
      <c r="H139" s="81" t="s">
        <v>376</v>
      </c>
      <c r="I139" s="132" t="s">
        <v>377</v>
      </c>
      <c r="J139" s="81" t="s">
        <v>378</v>
      </c>
      <c r="K139" s="80">
        <v>44753</v>
      </c>
      <c r="L139" s="153">
        <v>171489.8</v>
      </c>
      <c r="M139" s="74">
        <v>13325</v>
      </c>
      <c r="N139" s="80">
        <v>44732</v>
      </c>
      <c r="O139" s="80">
        <v>45097</v>
      </c>
      <c r="P139" s="72" t="s">
        <v>433</v>
      </c>
      <c r="Q139" s="81" t="s">
        <v>101</v>
      </c>
      <c r="R139" s="81" t="s">
        <v>101</v>
      </c>
      <c r="S139" s="81" t="s">
        <v>101</v>
      </c>
      <c r="T139" s="72" t="s">
        <v>379</v>
      </c>
      <c r="U139" s="81" t="s">
        <v>101</v>
      </c>
      <c r="V139" s="65" t="s">
        <v>101</v>
      </c>
      <c r="W139" s="65" t="s">
        <v>101</v>
      </c>
      <c r="X139" s="101" t="s">
        <v>101</v>
      </c>
      <c r="Y139" s="65" t="s">
        <v>101</v>
      </c>
      <c r="Z139" s="80" t="s">
        <v>101</v>
      </c>
      <c r="AA139" s="65" t="s">
        <v>101</v>
      </c>
      <c r="AB139" s="81" t="s">
        <v>101</v>
      </c>
      <c r="AC139" s="81" t="s">
        <v>101</v>
      </c>
      <c r="AD139" s="168">
        <v>0</v>
      </c>
      <c r="AE139" s="168">
        <v>0</v>
      </c>
      <c r="AF139" s="81" t="s">
        <v>101</v>
      </c>
      <c r="AG139" s="82">
        <v>0</v>
      </c>
      <c r="AH139" s="168">
        <v>0</v>
      </c>
      <c r="AI139" s="159">
        <f t="shared" si="1"/>
        <v>171489.8</v>
      </c>
      <c r="AJ139" s="165">
        <v>0</v>
      </c>
      <c r="AK139" s="165">
        <v>14928</v>
      </c>
      <c r="AL139" s="171">
        <f t="shared" si="2"/>
        <v>14928</v>
      </c>
      <c r="AM139" s="101" t="s">
        <v>101</v>
      </c>
      <c r="AN139" s="101" t="s">
        <v>101</v>
      </c>
      <c r="AO139" s="101" t="s">
        <v>101</v>
      </c>
      <c r="AP139" s="101" t="s">
        <v>101</v>
      </c>
      <c r="AQ139" s="101" t="s">
        <v>101</v>
      </c>
      <c r="AR139" s="101" t="s">
        <v>101</v>
      </c>
      <c r="AS139" s="101" t="s">
        <v>101</v>
      </c>
      <c r="AT139" s="101" t="s">
        <v>101</v>
      </c>
      <c r="AU139" s="101" t="s">
        <v>101</v>
      </c>
      <c r="AV139" s="101" t="s">
        <v>101</v>
      </c>
      <c r="AW139" s="101" t="s">
        <v>101</v>
      </c>
      <c r="AX139" s="101" t="s">
        <v>101</v>
      </c>
      <c r="AY139" s="101" t="s">
        <v>101</v>
      </c>
      <c r="AZ139" s="101" t="s">
        <v>101</v>
      </c>
      <c r="BA139" s="101" t="s">
        <v>101</v>
      </c>
      <c r="BB139" s="101" t="s">
        <v>101</v>
      </c>
      <c r="BC139" s="101" t="s">
        <v>101</v>
      </c>
      <c r="BD139" s="101" t="s">
        <v>101</v>
      </c>
      <c r="BE139" s="101" t="s">
        <v>101</v>
      </c>
      <c r="BF139" s="101" t="s">
        <v>101</v>
      </c>
      <c r="BG139" s="101" t="s">
        <v>101</v>
      </c>
      <c r="BH139" s="72" t="s">
        <v>101</v>
      </c>
    </row>
    <row r="140" spans="1:60" ht="51" x14ac:dyDescent="0.25">
      <c r="A140" s="81">
        <v>43</v>
      </c>
      <c r="B140" s="81" t="s">
        <v>381</v>
      </c>
      <c r="C140" s="72" t="s">
        <v>101</v>
      </c>
      <c r="D140" s="72" t="s">
        <v>446</v>
      </c>
      <c r="E140" s="72" t="s">
        <v>100</v>
      </c>
      <c r="F140" s="127" t="s">
        <v>382</v>
      </c>
      <c r="G140" s="74" t="s">
        <v>101</v>
      </c>
      <c r="H140" s="81" t="s">
        <v>383</v>
      </c>
      <c r="I140" s="132" t="s">
        <v>384</v>
      </c>
      <c r="J140" s="81" t="s">
        <v>385</v>
      </c>
      <c r="K140" s="80">
        <v>44999</v>
      </c>
      <c r="L140" s="153">
        <v>6279</v>
      </c>
      <c r="M140" s="74">
        <v>13493</v>
      </c>
      <c r="N140" s="80">
        <v>44999</v>
      </c>
      <c r="O140" s="80">
        <v>45184</v>
      </c>
      <c r="P140" s="72" t="s">
        <v>433</v>
      </c>
      <c r="Q140" s="81" t="s">
        <v>101</v>
      </c>
      <c r="R140" s="81" t="s">
        <v>101</v>
      </c>
      <c r="S140" s="81" t="s">
        <v>101</v>
      </c>
      <c r="T140" s="81" t="s">
        <v>386</v>
      </c>
      <c r="U140" s="81" t="s">
        <v>101</v>
      </c>
      <c r="V140" s="65" t="s">
        <v>101</v>
      </c>
      <c r="W140" s="65" t="s">
        <v>101</v>
      </c>
      <c r="X140" s="101" t="s">
        <v>101</v>
      </c>
      <c r="Y140" s="65" t="s">
        <v>101</v>
      </c>
      <c r="Z140" s="80" t="s">
        <v>101</v>
      </c>
      <c r="AA140" s="65" t="s">
        <v>101</v>
      </c>
      <c r="AB140" s="81" t="s">
        <v>101</v>
      </c>
      <c r="AC140" s="81" t="s">
        <v>101</v>
      </c>
      <c r="AD140" s="168">
        <v>0</v>
      </c>
      <c r="AE140" s="168">
        <v>0</v>
      </c>
      <c r="AF140" s="81" t="s">
        <v>101</v>
      </c>
      <c r="AG140" s="82" t="s">
        <v>101</v>
      </c>
      <c r="AH140" s="168">
        <v>0</v>
      </c>
      <c r="AI140" s="159">
        <f t="shared" si="1"/>
        <v>6279</v>
      </c>
      <c r="AJ140" s="165">
        <v>0</v>
      </c>
      <c r="AK140" s="165">
        <v>11662</v>
      </c>
      <c r="AL140" s="171">
        <f t="shared" si="2"/>
        <v>11662</v>
      </c>
      <c r="AM140" s="101" t="s">
        <v>101</v>
      </c>
      <c r="AN140" s="101" t="s">
        <v>101</v>
      </c>
      <c r="AO140" s="101" t="s">
        <v>101</v>
      </c>
      <c r="AP140" s="101" t="s">
        <v>101</v>
      </c>
      <c r="AQ140" s="101" t="s">
        <v>448</v>
      </c>
      <c r="AR140" s="101" t="s">
        <v>471</v>
      </c>
      <c r="AS140" s="101" t="s">
        <v>101</v>
      </c>
      <c r="AT140" s="101" t="s">
        <v>101</v>
      </c>
      <c r="AU140" s="101" t="s">
        <v>101</v>
      </c>
      <c r="AV140" s="101" t="s">
        <v>101</v>
      </c>
      <c r="AW140" s="101" t="s">
        <v>101</v>
      </c>
      <c r="AX140" s="101" t="s">
        <v>101</v>
      </c>
      <c r="AY140" s="101" t="s">
        <v>101</v>
      </c>
      <c r="AZ140" s="101" t="s">
        <v>101</v>
      </c>
      <c r="BA140" s="101" t="s">
        <v>101</v>
      </c>
      <c r="BB140" s="101" t="s">
        <v>101</v>
      </c>
      <c r="BC140" s="101" t="s">
        <v>101</v>
      </c>
      <c r="BD140" s="101" t="s">
        <v>101</v>
      </c>
      <c r="BE140" s="101" t="s">
        <v>101</v>
      </c>
      <c r="BF140" s="101" t="s">
        <v>101</v>
      </c>
      <c r="BG140" s="101" t="s">
        <v>101</v>
      </c>
      <c r="BH140" s="72" t="s">
        <v>101</v>
      </c>
    </row>
    <row r="141" spans="1:60" ht="51" x14ac:dyDescent="0.25">
      <c r="A141" s="81">
        <v>44</v>
      </c>
      <c r="B141" s="81" t="s">
        <v>387</v>
      </c>
      <c r="C141" s="72" t="s">
        <v>388</v>
      </c>
      <c r="D141" s="72" t="s">
        <v>98</v>
      </c>
      <c r="E141" s="72" t="s">
        <v>100</v>
      </c>
      <c r="F141" s="127" t="s">
        <v>352</v>
      </c>
      <c r="G141" s="74">
        <v>13265</v>
      </c>
      <c r="H141" s="81" t="s">
        <v>389</v>
      </c>
      <c r="I141" s="124" t="s">
        <v>390</v>
      </c>
      <c r="J141" s="81" t="s">
        <v>391</v>
      </c>
      <c r="K141" s="80">
        <v>44888</v>
      </c>
      <c r="L141" s="153">
        <v>379200</v>
      </c>
      <c r="M141" s="74">
        <v>13419</v>
      </c>
      <c r="N141" s="80">
        <v>44887</v>
      </c>
      <c r="O141" s="80">
        <v>45252</v>
      </c>
      <c r="P141" s="72" t="s">
        <v>435</v>
      </c>
      <c r="Q141" s="81" t="s">
        <v>101</v>
      </c>
      <c r="R141" s="81" t="s">
        <v>101</v>
      </c>
      <c r="S141" s="81" t="s">
        <v>101</v>
      </c>
      <c r="T141" s="81" t="s">
        <v>386</v>
      </c>
      <c r="U141" s="81" t="s">
        <v>101</v>
      </c>
      <c r="V141" s="65" t="s">
        <v>101</v>
      </c>
      <c r="W141" s="65" t="s">
        <v>101</v>
      </c>
      <c r="X141" s="101" t="s">
        <v>101</v>
      </c>
      <c r="Y141" s="65" t="s">
        <v>101</v>
      </c>
      <c r="Z141" s="80" t="s">
        <v>101</v>
      </c>
      <c r="AA141" s="65" t="s">
        <v>101</v>
      </c>
      <c r="AB141" s="81" t="s">
        <v>101</v>
      </c>
      <c r="AC141" s="81" t="s">
        <v>101</v>
      </c>
      <c r="AD141" s="168">
        <v>0</v>
      </c>
      <c r="AE141" s="168">
        <v>0</v>
      </c>
      <c r="AF141" s="81" t="s">
        <v>101</v>
      </c>
      <c r="AG141" s="82" t="s">
        <v>101</v>
      </c>
      <c r="AH141" s="168">
        <v>0</v>
      </c>
      <c r="AI141" s="159">
        <f t="shared" si="1"/>
        <v>379200</v>
      </c>
      <c r="AJ141" s="165">
        <v>0</v>
      </c>
      <c r="AK141" s="165">
        <f>221200+31600+31600+31600</f>
        <v>316000</v>
      </c>
      <c r="AL141" s="171">
        <f t="shared" ref="AL141:AL149" si="3">AJ141+AK141</f>
        <v>316000</v>
      </c>
      <c r="AM141" s="101" t="s">
        <v>101</v>
      </c>
      <c r="AN141" s="101" t="s">
        <v>101</v>
      </c>
      <c r="AO141" s="101" t="s">
        <v>101</v>
      </c>
      <c r="AP141" s="101" t="s">
        <v>101</v>
      </c>
      <c r="AQ141" s="101" t="s">
        <v>101</v>
      </c>
      <c r="AR141" s="101" t="s">
        <v>101</v>
      </c>
      <c r="AS141" s="101" t="s">
        <v>101</v>
      </c>
      <c r="AT141" s="101" t="s">
        <v>101</v>
      </c>
      <c r="AU141" s="101" t="s">
        <v>101</v>
      </c>
      <c r="AV141" s="101" t="s">
        <v>101</v>
      </c>
      <c r="AW141" s="101" t="s">
        <v>101</v>
      </c>
      <c r="AX141" s="101" t="s">
        <v>101</v>
      </c>
      <c r="AY141" s="101" t="s">
        <v>101</v>
      </c>
      <c r="AZ141" s="101" t="s">
        <v>101</v>
      </c>
      <c r="BA141" s="101" t="s">
        <v>101</v>
      </c>
      <c r="BB141" s="101" t="s">
        <v>101</v>
      </c>
      <c r="BC141" s="101" t="s">
        <v>101</v>
      </c>
      <c r="BD141" s="101" t="s">
        <v>101</v>
      </c>
      <c r="BE141" s="101" t="s">
        <v>101</v>
      </c>
      <c r="BF141" s="101" t="s">
        <v>101</v>
      </c>
      <c r="BG141" s="101" t="s">
        <v>101</v>
      </c>
      <c r="BH141" s="72" t="s">
        <v>101</v>
      </c>
    </row>
    <row r="142" spans="1:60" ht="25.5" x14ac:dyDescent="0.25">
      <c r="A142" s="81">
        <v>45</v>
      </c>
      <c r="B142" s="81" t="s">
        <v>500</v>
      </c>
      <c r="C142" s="72" t="s">
        <v>514</v>
      </c>
      <c r="D142" s="72" t="s">
        <v>501</v>
      </c>
      <c r="E142" s="72" t="s">
        <v>100</v>
      </c>
      <c r="F142" s="127" t="s">
        <v>502</v>
      </c>
      <c r="G142" s="74">
        <v>13514</v>
      </c>
      <c r="H142" s="81" t="s">
        <v>503</v>
      </c>
      <c r="I142" s="124" t="s">
        <v>504</v>
      </c>
      <c r="J142" s="81" t="s">
        <v>505</v>
      </c>
      <c r="K142" s="80">
        <v>45034</v>
      </c>
      <c r="L142" s="153">
        <v>22500</v>
      </c>
      <c r="M142" s="74">
        <v>13516</v>
      </c>
      <c r="N142" s="80">
        <v>45034</v>
      </c>
      <c r="O142" s="80">
        <v>45218</v>
      </c>
      <c r="P142" s="72" t="s">
        <v>506</v>
      </c>
      <c r="Q142" s="81" t="s">
        <v>101</v>
      </c>
      <c r="R142" s="81" t="s">
        <v>101</v>
      </c>
      <c r="S142" s="81" t="s">
        <v>101</v>
      </c>
      <c r="T142" s="81" t="s">
        <v>491</v>
      </c>
      <c r="U142" s="81" t="s">
        <v>101</v>
      </c>
      <c r="V142" s="65" t="s">
        <v>101</v>
      </c>
      <c r="W142" s="65" t="s">
        <v>101</v>
      </c>
      <c r="X142" s="101" t="s">
        <v>101</v>
      </c>
      <c r="Y142" s="65" t="s">
        <v>101</v>
      </c>
      <c r="Z142" s="80" t="s">
        <v>101</v>
      </c>
      <c r="AA142" s="65" t="s">
        <v>101</v>
      </c>
      <c r="AB142" s="81" t="s">
        <v>101</v>
      </c>
      <c r="AC142" s="81" t="s">
        <v>101</v>
      </c>
      <c r="AD142" s="168">
        <v>0</v>
      </c>
      <c r="AE142" s="168">
        <v>0</v>
      </c>
      <c r="AF142" s="81" t="s">
        <v>101</v>
      </c>
      <c r="AG142" s="82" t="s">
        <v>101</v>
      </c>
      <c r="AH142" s="168">
        <v>0</v>
      </c>
      <c r="AI142" s="159">
        <f t="shared" si="1"/>
        <v>22500</v>
      </c>
      <c r="AJ142" s="165">
        <v>0</v>
      </c>
      <c r="AK142" s="165">
        <f>19410</f>
        <v>19410</v>
      </c>
      <c r="AL142" s="171">
        <f t="shared" si="3"/>
        <v>19410</v>
      </c>
      <c r="AM142" s="101" t="s">
        <v>101</v>
      </c>
      <c r="AN142" s="101" t="s">
        <v>101</v>
      </c>
      <c r="AO142" s="101" t="s">
        <v>101</v>
      </c>
      <c r="AP142" s="101" t="s">
        <v>101</v>
      </c>
      <c r="AQ142" s="101" t="s">
        <v>101</v>
      </c>
      <c r="AR142" s="101" t="s">
        <v>101</v>
      </c>
      <c r="AS142" s="101" t="s">
        <v>101</v>
      </c>
      <c r="AT142" s="101" t="s">
        <v>101</v>
      </c>
      <c r="AU142" s="101" t="s">
        <v>101</v>
      </c>
      <c r="AV142" s="101" t="s">
        <v>101</v>
      </c>
      <c r="AW142" s="101" t="s">
        <v>101</v>
      </c>
      <c r="AX142" s="101" t="s">
        <v>101</v>
      </c>
      <c r="AY142" s="101" t="s">
        <v>101</v>
      </c>
      <c r="AZ142" s="101" t="s">
        <v>101</v>
      </c>
      <c r="BA142" s="101" t="s">
        <v>101</v>
      </c>
      <c r="BB142" s="101" t="s">
        <v>101</v>
      </c>
      <c r="BC142" s="101" t="s">
        <v>101</v>
      </c>
      <c r="BD142" s="101" t="s">
        <v>101</v>
      </c>
      <c r="BE142" s="101" t="s">
        <v>101</v>
      </c>
      <c r="BF142" s="101" t="s">
        <v>101</v>
      </c>
      <c r="BG142" s="101" t="s">
        <v>101</v>
      </c>
      <c r="BH142" s="72" t="s">
        <v>101</v>
      </c>
    </row>
    <row r="143" spans="1:60" ht="25.5" x14ac:dyDescent="0.25">
      <c r="A143" s="81">
        <v>46</v>
      </c>
      <c r="B143" s="81" t="s">
        <v>508</v>
      </c>
      <c r="C143" s="72" t="s">
        <v>509</v>
      </c>
      <c r="D143" s="72" t="s">
        <v>98</v>
      </c>
      <c r="E143" s="72" t="s">
        <v>100</v>
      </c>
      <c r="F143" s="127" t="s">
        <v>314</v>
      </c>
      <c r="G143" s="74">
        <v>13143</v>
      </c>
      <c r="H143" s="81" t="s">
        <v>510</v>
      </c>
      <c r="I143" s="124" t="s">
        <v>511</v>
      </c>
      <c r="J143" s="81" t="s">
        <v>512</v>
      </c>
      <c r="K143" s="80">
        <v>44837</v>
      </c>
      <c r="L143" s="153">
        <v>292042.11</v>
      </c>
      <c r="M143" s="74">
        <v>13383</v>
      </c>
      <c r="N143" s="80">
        <v>44837</v>
      </c>
      <c r="O143" s="80">
        <v>45202</v>
      </c>
      <c r="P143" s="72" t="s">
        <v>506</v>
      </c>
      <c r="Q143" s="81" t="s">
        <v>101</v>
      </c>
      <c r="R143" s="81" t="s">
        <v>101</v>
      </c>
      <c r="S143" s="81" t="s">
        <v>101</v>
      </c>
      <c r="T143" s="81" t="s">
        <v>491</v>
      </c>
      <c r="U143" s="81" t="s">
        <v>101</v>
      </c>
      <c r="V143" s="65" t="s">
        <v>101</v>
      </c>
      <c r="W143" s="65" t="s">
        <v>101</v>
      </c>
      <c r="X143" s="101" t="s">
        <v>101</v>
      </c>
      <c r="Y143" s="65" t="s">
        <v>101</v>
      </c>
      <c r="Z143" s="80" t="s">
        <v>101</v>
      </c>
      <c r="AA143" s="65" t="s">
        <v>101</v>
      </c>
      <c r="AB143" s="81" t="s">
        <v>101</v>
      </c>
      <c r="AC143" s="81" t="s">
        <v>101</v>
      </c>
      <c r="AD143" s="168">
        <v>0</v>
      </c>
      <c r="AE143" s="168">
        <v>0</v>
      </c>
      <c r="AF143" s="81" t="s">
        <v>101</v>
      </c>
      <c r="AG143" s="82" t="s">
        <v>101</v>
      </c>
      <c r="AH143" s="168">
        <v>0</v>
      </c>
      <c r="AI143" s="159">
        <f t="shared" si="1"/>
        <v>292042.11</v>
      </c>
      <c r="AJ143" s="165">
        <v>0</v>
      </c>
      <c r="AK143" s="165">
        <f>7912+2302.14</f>
        <v>10214.14</v>
      </c>
      <c r="AL143" s="171">
        <f t="shared" si="3"/>
        <v>10214.14</v>
      </c>
      <c r="AM143" s="101" t="s">
        <v>101</v>
      </c>
      <c r="AN143" s="101" t="s">
        <v>101</v>
      </c>
      <c r="AO143" s="101" t="s">
        <v>101</v>
      </c>
      <c r="AP143" s="101" t="s">
        <v>101</v>
      </c>
      <c r="AQ143" s="101" t="s">
        <v>101</v>
      </c>
      <c r="AR143" s="101" t="s">
        <v>101</v>
      </c>
      <c r="AS143" s="101" t="s">
        <v>101</v>
      </c>
      <c r="AT143" s="101" t="s">
        <v>101</v>
      </c>
      <c r="AU143" s="101" t="s">
        <v>101</v>
      </c>
      <c r="AV143" s="101" t="s">
        <v>101</v>
      </c>
      <c r="AW143" s="101" t="s">
        <v>101</v>
      </c>
      <c r="AX143" s="101" t="s">
        <v>101</v>
      </c>
      <c r="AY143" s="101" t="s">
        <v>101</v>
      </c>
      <c r="AZ143" s="101" t="s">
        <v>101</v>
      </c>
      <c r="BA143" s="101" t="s">
        <v>101</v>
      </c>
      <c r="BB143" s="101" t="s">
        <v>101</v>
      </c>
      <c r="BC143" s="101" t="s">
        <v>101</v>
      </c>
      <c r="BD143" s="101" t="s">
        <v>101</v>
      </c>
      <c r="BE143" s="101" t="s">
        <v>101</v>
      </c>
      <c r="BF143" s="101" t="s">
        <v>101</v>
      </c>
      <c r="BG143" s="101" t="s">
        <v>101</v>
      </c>
      <c r="BH143" s="72" t="s">
        <v>101</v>
      </c>
    </row>
    <row r="144" spans="1:60" ht="38.25" x14ac:dyDescent="0.25">
      <c r="A144" s="81">
        <v>47</v>
      </c>
      <c r="B144" s="81" t="s">
        <v>513</v>
      </c>
      <c r="C144" s="72" t="s">
        <v>515</v>
      </c>
      <c r="D144" s="72" t="s">
        <v>501</v>
      </c>
      <c r="E144" s="72" t="s">
        <v>100</v>
      </c>
      <c r="F144" s="127" t="s">
        <v>516</v>
      </c>
      <c r="G144" s="74">
        <v>13505</v>
      </c>
      <c r="H144" s="81" t="s">
        <v>517</v>
      </c>
      <c r="I144" s="124" t="s">
        <v>511</v>
      </c>
      <c r="J144" s="81" t="s">
        <v>512</v>
      </c>
      <c r="K144" s="80">
        <v>45019</v>
      </c>
      <c r="L144" s="153">
        <v>7912</v>
      </c>
      <c r="M144" s="74">
        <v>13508</v>
      </c>
      <c r="N144" s="80">
        <v>45019</v>
      </c>
      <c r="O144" s="80">
        <v>45386</v>
      </c>
      <c r="P144" s="72" t="s">
        <v>506</v>
      </c>
      <c r="Q144" s="81" t="s">
        <v>101</v>
      </c>
      <c r="R144" s="81" t="s">
        <v>101</v>
      </c>
      <c r="S144" s="81" t="s">
        <v>101</v>
      </c>
      <c r="T144" s="81" t="s">
        <v>491</v>
      </c>
      <c r="U144" s="81" t="s">
        <v>101</v>
      </c>
      <c r="V144" s="65" t="s">
        <v>101</v>
      </c>
      <c r="W144" s="65" t="s">
        <v>101</v>
      </c>
      <c r="X144" s="101" t="s">
        <v>518</v>
      </c>
      <c r="Y144" s="65" t="s">
        <v>101</v>
      </c>
      <c r="Z144" s="80" t="s">
        <v>101</v>
      </c>
      <c r="AA144" s="65" t="s">
        <v>101</v>
      </c>
      <c r="AB144" s="81" t="s">
        <v>101</v>
      </c>
      <c r="AC144" s="81" t="s">
        <v>101</v>
      </c>
      <c r="AD144" s="168">
        <v>0</v>
      </c>
      <c r="AE144" s="168">
        <v>0</v>
      </c>
      <c r="AF144" s="81" t="s">
        <v>101</v>
      </c>
      <c r="AG144" s="82" t="s">
        <v>101</v>
      </c>
      <c r="AH144" s="168">
        <v>0</v>
      </c>
      <c r="AI144" s="159">
        <f t="shared" si="1"/>
        <v>7912</v>
      </c>
      <c r="AJ144" s="165">
        <v>0</v>
      </c>
      <c r="AK144" s="165">
        <v>10704.7</v>
      </c>
      <c r="AL144" s="171">
        <f t="shared" si="3"/>
        <v>10704.7</v>
      </c>
      <c r="AM144" s="101" t="s">
        <v>101</v>
      </c>
      <c r="AN144" s="101" t="s">
        <v>101</v>
      </c>
      <c r="AO144" s="101" t="s">
        <v>101</v>
      </c>
      <c r="AP144" s="101" t="s">
        <v>101</v>
      </c>
      <c r="AQ144" s="111" t="s">
        <v>468</v>
      </c>
      <c r="AR144" s="112" t="s">
        <v>469</v>
      </c>
      <c r="AS144" s="101" t="s">
        <v>101</v>
      </c>
      <c r="AT144" s="101" t="s">
        <v>101</v>
      </c>
      <c r="AU144" s="101" t="s">
        <v>101</v>
      </c>
      <c r="AV144" s="101" t="s">
        <v>101</v>
      </c>
      <c r="AW144" s="101" t="s">
        <v>101</v>
      </c>
      <c r="AX144" s="101" t="s">
        <v>101</v>
      </c>
      <c r="AY144" s="101" t="s">
        <v>101</v>
      </c>
      <c r="AZ144" s="101" t="s">
        <v>101</v>
      </c>
      <c r="BA144" s="101" t="s">
        <v>101</v>
      </c>
      <c r="BB144" s="101" t="s">
        <v>101</v>
      </c>
      <c r="BC144" s="101" t="s">
        <v>101</v>
      </c>
      <c r="BD144" s="101" t="s">
        <v>101</v>
      </c>
      <c r="BE144" s="101" t="s">
        <v>101</v>
      </c>
      <c r="BF144" s="101" t="s">
        <v>101</v>
      </c>
      <c r="BG144" s="101" t="s">
        <v>101</v>
      </c>
      <c r="BH144" s="72" t="s">
        <v>101</v>
      </c>
    </row>
    <row r="145" spans="1:60" ht="25.5" x14ac:dyDescent="0.25">
      <c r="A145" s="81">
        <v>48</v>
      </c>
      <c r="B145" s="81" t="s">
        <v>521</v>
      </c>
      <c r="C145" s="72" t="s">
        <v>522</v>
      </c>
      <c r="D145" s="72" t="s">
        <v>446</v>
      </c>
      <c r="E145" s="72" t="s">
        <v>206</v>
      </c>
      <c r="F145" s="127" t="s">
        <v>158</v>
      </c>
      <c r="G145" s="74">
        <v>13553</v>
      </c>
      <c r="H145" s="81">
        <v>9912609338</v>
      </c>
      <c r="I145" s="124" t="s">
        <v>160</v>
      </c>
      <c r="J145" s="81" t="s">
        <v>161</v>
      </c>
      <c r="K145" s="80">
        <v>45078</v>
      </c>
      <c r="L145" s="153">
        <v>1000000</v>
      </c>
      <c r="M145" s="74">
        <v>13553</v>
      </c>
      <c r="N145" s="80">
        <v>45078</v>
      </c>
      <c r="O145" s="80">
        <v>45444</v>
      </c>
      <c r="P145" s="72" t="s">
        <v>523</v>
      </c>
      <c r="Q145" s="81" t="s">
        <v>101</v>
      </c>
      <c r="R145" s="81" t="s">
        <v>101</v>
      </c>
      <c r="S145" s="81" t="s">
        <v>101</v>
      </c>
      <c r="T145" s="81" t="s">
        <v>484</v>
      </c>
      <c r="U145" s="81" t="s">
        <v>101</v>
      </c>
      <c r="V145" s="65" t="s">
        <v>101</v>
      </c>
      <c r="W145" s="65" t="s">
        <v>101</v>
      </c>
      <c r="X145" s="101" t="s">
        <v>101</v>
      </c>
      <c r="Y145" s="65" t="s">
        <v>101</v>
      </c>
      <c r="Z145" s="80" t="s">
        <v>101</v>
      </c>
      <c r="AA145" s="65" t="s">
        <v>101</v>
      </c>
      <c r="AB145" s="81" t="s">
        <v>101</v>
      </c>
      <c r="AC145" s="81" t="s">
        <v>101</v>
      </c>
      <c r="AD145" s="168">
        <v>0</v>
      </c>
      <c r="AE145" s="168">
        <v>0</v>
      </c>
      <c r="AF145" s="81" t="s">
        <v>101</v>
      </c>
      <c r="AG145" s="82" t="s">
        <v>101</v>
      </c>
      <c r="AH145" s="168">
        <v>0</v>
      </c>
      <c r="AI145" s="159">
        <f t="shared" si="1"/>
        <v>1000000</v>
      </c>
      <c r="AJ145" s="165">
        <v>0</v>
      </c>
      <c r="AK145" s="165">
        <f>64789.75+113551.44</f>
        <v>178341.19</v>
      </c>
      <c r="AL145" s="171">
        <f t="shared" si="3"/>
        <v>178341.19</v>
      </c>
      <c r="AM145" s="101"/>
      <c r="AN145" s="101"/>
      <c r="AO145" s="101"/>
      <c r="AP145" s="101"/>
      <c r="AQ145" s="101" t="s">
        <v>448</v>
      </c>
      <c r="AR145" s="66" t="s">
        <v>470</v>
      </c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72"/>
    </row>
    <row r="146" spans="1:60" ht="25.5" x14ac:dyDescent="0.25">
      <c r="A146" s="81">
        <v>49</v>
      </c>
      <c r="B146" s="81" t="s">
        <v>524</v>
      </c>
      <c r="C146" s="72" t="s">
        <v>525</v>
      </c>
      <c r="D146" s="72" t="s">
        <v>98</v>
      </c>
      <c r="E146" s="72" t="s">
        <v>206</v>
      </c>
      <c r="F146" s="127" t="s">
        <v>526</v>
      </c>
      <c r="G146" s="74"/>
      <c r="H146" s="81" t="s">
        <v>527</v>
      </c>
      <c r="I146" s="124" t="s">
        <v>572</v>
      </c>
      <c r="J146" s="81" t="s">
        <v>528</v>
      </c>
      <c r="K146" s="80">
        <v>44956</v>
      </c>
      <c r="L146" s="153">
        <v>238000</v>
      </c>
      <c r="M146" s="74">
        <v>13467</v>
      </c>
      <c r="N146" s="80">
        <v>44956</v>
      </c>
      <c r="O146" s="80">
        <v>45321</v>
      </c>
      <c r="P146" s="72" t="s">
        <v>506</v>
      </c>
      <c r="Q146" s="81" t="s">
        <v>101</v>
      </c>
      <c r="R146" s="81" t="s">
        <v>101</v>
      </c>
      <c r="S146" s="81" t="s">
        <v>101</v>
      </c>
      <c r="T146" s="81" t="s">
        <v>484</v>
      </c>
      <c r="U146" s="81" t="s">
        <v>101</v>
      </c>
      <c r="V146" s="65" t="s">
        <v>101</v>
      </c>
      <c r="W146" s="65" t="s">
        <v>101</v>
      </c>
      <c r="X146" s="101" t="s">
        <v>101</v>
      </c>
      <c r="Y146" s="65" t="s">
        <v>101</v>
      </c>
      <c r="Z146" s="80" t="s">
        <v>101</v>
      </c>
      <c r="AA146" s="65" t="s">
        <v>101</v>
      </c>
      <c r="AB146" s="81" t="s">
        <v>101</v>
      </c>
      <c r="AC146" s="81" t="s">
        <v>101</v>
      </c>
      <c r="AD146" s="168">
        <v>0</v>
      </c>
      <c r="AE146" s="168">
        <v>0</v>
      </c>
      <c r="AF146" s="81" t="s">
        <v>101</v>
      </c>
      <c r="AG146" s="82" t="s">
        <v>101</v>
      </c>
      <c r="AH146" s="168">
        <v>0</v>
      </c>
      <c r="AI146" s="159">
        <f t="shared" si="1"/>
        <v>238000</v>
      </c>
      <c r="AJ146" s="165">
        <v>0</v>
      </c>
      <c r="AK146" s="165">
        <f>38005.95+28438.09+7584.96</f>
        <v>74029</v>
      </c>
      <c r="AL146" s="171">
        <f t="shared" si="3"/>
        <v>74029</v>
      </c>
      <c r="AM146" s="101" t="s">
        <v>101</v>
      </c>
      <c r="AN146" s="101" t="s">
        <v>101</v>
      </c>
      <c r="AO146" s="101" t="s">
        <v>101</v>
      </c>
      <c r="AP146" s="101" t="s">
        <v>101</v>
      </c>
      <c r="AQ146" s="101" t="s">
        <v>101</v>
      </c>
      <c r="AR146" s="101" t="s">
        <v>101</v>
      </c>
      <c r="AS146" s="101" t="s">
        <v>101</v>
      </c>
      <c r="AT146" s="101" t="s">
        <v>101</v>
      </c>
      <c r="AU146" s="101" t="s">
        <v>101</v>
      </c>
      <c r="AV146" s="101" t="s">
        <v>101</v>
      </c>
      <c r="AW146" s="101" t="s">
        <v>101</v>
      </c>
      <c r="AX146" s="101" t="s">
        <v>101</v>
      </c>
      <c r="AY146" s="101" t="s">
        <v>101</v>
      </c>
      <c r="AZ146" s="101" t="s">
        <v>101</v>
      </c>
      <c r="BA146" s="101" t="s">
        <v>101</v>
      </c>
      <c r="BB146" s="101" t="s">
        <v>101</v>
      </c>
      <c r="BC146" s="101" t="s">
        <v>101</v>
      </c>
      <c r="BD146" s="101" t="s">
        <v>101</v>
      </c>
      <c r="BE146" s="101" t="s">
        <v>101</v>
      </c>
      <c r="BF146" s="101" t="s">
        <v>101</v>
      </c>
      <c r="BG146" s="101" t="s">
        <v>101</v>
      </c>
      <c r="BH146" s="72" t="s">
        <v>101</v>
      </c>
    </row>
    <row r="147" spans="1:60" ht="25.5" x14ac:dyDescent="0.25">
      <c r="A147" s="81">
        <v>50</v>
      </c>
      <c r="B147" s="81" t="s">
        <v>529</v>
      </c>
      <c r="C147" s="72" t="s">
        <v>530</v>
      </c>
      <c r="D147" s="72" t="s">
        <v>98</v>
      </c>
      <c r="E147" s="72" t="s">
        <v>206</v>
      </c>
      <c r="F147" s="127" t="s">
        <v>531</v>
      </c>
      <c r="G147" s="74">
        <v>13309</v>
      </c>
      <c r="H147" s="81" t="s">
        <v>532</v>
      </c>
      <c r="I147" s="124" t="s">
        <v>533</v>
      </c>
      <c r="J147" s="81" t="s">
        <v>534</v>
      </c>
      <c r="K147" s="80">
        <v>45057</v>
      </c>
      <c r="L147" s="153">
        <v>7980</v>
      </c>
      <c r="M147" s="74">
        <v>13535</v>
      </c>
      <c r="N147" s="80">
        <v>45057</v>
      </c>
      <c r="O147" s="80">
        <v>45423</v>
      </c>
      <c r="P147" s="72" t="s">
        <v>506</v>
      </c>
      <c r="Q147" s="81" t="s">
        <v>101</v>
      </c>
      <c r="R147" s="81" t="s">
        <v>101</v>
      </c>
      <c r="S147" s="81" t="s">
        <v>101</v>
      </c>
      <c r="T147" s="81" t="s">
        <v>484</v>
      </c>
      <c r="U147" s="81" t="s">
        <v>101</v>
      </c>
      <c r="V147" s="65" t="s">
        <v>101</v>
      </c>
      <c r="W147" s="65" t="s">
        <v>101</v>
      </c>
      <c r="X147" s="101" t="s">
        <v>101</v>
      </c>
      <c r="Y147" s="65" t="s">
        <v>101</v>
      </c>
      <c r="Z147" s="80" t="s">
        <v>101</v>
      </c>
      <c r="AA147" s="65" t="s">
        <v>101</v>
      </c>
      <c r="AB147" s="81" t="s">
        <v>101</v>
      </c>
      <c r="AC147" s="81" t="s">
        <v>101</v>
      </c>
      <c r="AD147" s="168">
        <v>0</v>
      </c>
      <c r="AE147" s="168">
        <v>0</v>
      </c>
      <c r="AF147" s="81" t="s">
        <v>101</v>
      </c>
      <c r="AG147" s="82" t="s">
        <v>101</v>
      </c>
      <c r="AH147" s="168">
        <v>0</v>
      </c>
      <c r="AI147" s="159">
        <f t="shared" si="1"/>
        <v>7980</v>
      </c>
      <c r="AJ147" s="165">
        <v>0</v>
      </c>
      <c r="AK147" s="165">
        <v>7980</v>
      </c>
      <c r="AL147" s="171">
        <f t="shared" si="3"/>
        <v>7980</v>
      </c>
      <c r="AM147" s="101" t="s">
        <v>101</v>
      </c>
      <c r="AN147" s="101" t="s">
        <v>101</v>
      </c>
      <c r="AO147" s="101" t="s">
        <v>101</v>
      </c>
      <c r="AP147" s="101" t="s">
        <v>101</v>
      </c>
      <c r="AQ147" s="101" t="s">
        <v>101</v>
      </c>
      <c r="AR147" s="101" t="s">
        <v>101</v>
      </c>
      <c r="AS147" s="101" t="s">
        <v>101</v>
      </c>
      <c r="AT147" s="101" t="s">
        <v>101</v>
      </c>
      <c r="AU147" s="101" t="s">
        <v>101</v>
      </c>
      <c r="AV147" s="101" t="s">
        <v>101</v>
      </c>
      <c r="AW147" s="101" t="s">
        <v>101</v>
      </c>
      <c r="AX147" s="101" t="s">
        <v>101</v>
      </c>
      <c r="AY147" s="101" t="s">
        <v>101</v>
      </c>
      <c r="AZ147" s="101" t="s">
        <v>101</v>
      </c>
      <c r="BA147" s="101" t="s">
        <v>101</v>
      </c>
      <c r="BB147" s="101" t="s">
        <v>101</v>
      </c>
      <c r="BC147" s="101" t="s">
        <v>101</v>
      </c>
      <c r="BD147" s="101" t="s">
        <v>101</v>
      </c>
      <c r="BE147" s="101" t="s">
        <v>101</v>
      </c>
      <c r="BF147" s="101" t="s">
        <v>101</v>
      </c>
      <c r="BG147" s="101" t="s">
        <v>101</v>
      </c>
      <c r="BH147" s="72" t="s">
        <v>101</v>
      </c>
    </row>
    <row r="148" spans="1:60" ht="25.5" x14ac:dyDescent="0.25">
      <c r="A148" s="81">
        <v>51</v>
      </c>
      <c r="B148" s="81" t="s">
        <v>594</v>
      </c>
      <c r="C148" s="72" t="s">
        <v>536</v>
      </c>
      <c r="D148" s="72" t="s">
        <v>98</v>
      </c>
      <c r="E148" s="72" t="s">
        <v>206</v>
      </c>
      <c r="F148" s="127" t="s">
        <v>537</v>
      </c>
      <c r="G148" s="74">
        <v>13350</v>
      </c>
      <c r="H148" s="81" t="s">
        <v>595</v>
      </c>
      <c r="I148" s="124" t="s">
        <v>539</v>
      </c>
      <c r="J148" s="81" t="s">
        <v>540</v>
      </c>
      <c r="K148" s="80">
        <v>45040</v>
      </c>
      <c r="L148" s="153">
        <v>202370</v>
      </c>
      <c r="M148" s="74">
        <v>13350</v>
      </c>
      <c r="N148" s="80">
        <v>45040</v>
      </c>
      <c r="O148" s="80">
        <v>45407</v>
      </c>
      <c r="P148" s="72" t="s">
        <v>506</v>
      </c>
      <c r="Q148" s="81" t="s">
        <v>101</v>
      </c>
      <c r="R148" s="81" t="s">
        <v>101</v>
      </c>
      <c r="S148" s="81" t="s">
        <v>101</v>
      </c>
      <c r="T148" s="81" t="s">
        <v>596</v>
      </c>
      <c r="U148" s="81" t="s">
        <v>101</v>
      </c>
      <c r="V148" s="65" t="s">
        <v>101</v>
      </c>
      <c r="W148" s="65" t="s">
        <v>101</v>
      </c>
      <c r="X148" s="101" t="s">
        <v>101</v>
      </c>
      <c r="Y148" s="65" t="s">
        <v>101</v>
      </c>
      <c r="Z148" s="80" t="s">
        <v>101</v>
      </c>
      <c r="AA148" s="65" t="s">
        <v>101</v>
      </c>
      <c r="AB148" s="81" t="s">
        <v>101</v>
      </c>
      <c r="AC148" s="81" t="s">
        <v>101</v>
      </c>
      <c r="AD148" s="168">
        <v>0</v>
      </c>
      <c r="AE148" s="168">
        <v>0</v>
      </c>
      <c r="AF148" s="81" t="s">
        <v>101</v>
      </c>
      <c r="AG148" s="82" t="s">
        <v>101</v>
      </c>
      <c r="AH148" s="168">
        <v>0</v>
      </c>
      <c r="AI148" s="159">
        <f t="shared" si="1"/>
        <v>202370</v>
      </c>
      <c r="AJ148" s="165">
        <v>0</v>
      </c>
      <c r="AK148" s="165">
        <v>202370</v>
      </c>
      <c r="AL148" s="171">
        <f>AJ148+AK148</f>
        <v>202370</v>
      </c>
      <c r="AM148" s="101" t="s">
        <v>101</v>
      </c>
      <c r="AN148" s="101" t="s">
        <v>101</v>
      </c>
      <c r="AO148" s="101" t="s">
        <v>101</v>
      </c>
      <c r="AP148" s="101" t="s">
        <v>101</v>
      </c>
      <c r="AQ148" s="101" t="s">
        <v>101</v>
      </c>
      <c r="AR148" s="101" t="s">
        <v>101</v>
      </c>
      <c r="AS148" s="101" t="s">
        <v>101</v>
      </c>
      <c r="AT148" s="101" t="s">
        <v>101</v>
      </c>
      <c r="AU148" s="101" t="s">
        <v>101</v>
      </c>
      <c r="AV148" s="101" t="s">
        <v>101</v>
      </c>
      <c r="AW148" s="101" t="s">
        <v>101</v>
      </c>
      <c r="AX148" s="101" t="s">
        <v>101</v>
      </c>
      <c r="AY148" s="101" t="s">
        <v>101</v>
      </c>
      <c r="AZ148" s="101" t="s">
        <v>101</v>
      </c>
      <c r="BA148" s="101" t="s">
        <v>101</v>
      </c>
      <c r="BB148" s="101" t="s">
        <v>101</v>
      </c>
      <c r="BC148" s="101" t="s">
        <v>101</v>
      </c>
      <c r="BD148" s="101" t="s">
        <v>101</v>
      </c>
      <c r="BE148" s="101" t="s">
        <v>101</v>
      </c>
      <c r="BF148" s="101" t="s">
        <v>101</v>
      </c>
      <c r="BG148" s="101" t="s">
        <v>101</v>
      </c>
      <c r="BH148" s="72" t="s">
        <v>101</v>
      </c>
    </row>
    <row r="149" spans="1:60" ht="25.5" x14ac:dyDescent="0.25">
      <c r="A149" s="81">
        <v>52</v>
      </c>
      <c r="B149" s="81" t="s">
        <v>535</v>
      </c>
      <c r="C149" s="72" t="s">
        <v>536</v>
      </c>
      <c r="D149" s="72" t="s">
        <v>98</v>
      </c>
      <c r="E149" s="72" t="s">
        <v>206</v>
      </c>
      <c r="F149" s="127" t="s">
        <v>537</v>
      </c>
      <c r="G149" s="74">
        <v>13350</v>
      </c>
      <c r="H149" s="81" t="s">
        <v>538</v>
      </c>
      <c r="I149" s="124" t="s">
        <v>539</v>
      </c>
      <c r="J149" s="81" t="s">
        <v>540</v>
      </c>
      <c r="K149" s="80">
        <v>45056</v>
      </c>
      <c r="L149" s="153">
        <v>8800</v>
      </c>
      <c r="M149" s="74">
        <v>13537</v>
      </c>
      <c r="N149" s="80">
        <v>45056</v>
      </c>
      <c r="O149" s="80">
        <v>45423</v>
      </c>
      <c r="P149" s="72" t="s">
        <v>506</v>
      </c>
      <c r="Q149" s="81" t="s">
        <v>101</v>
      </c>
      <c r="R149" s="81" t="s">
        <v>101</v>
      </c>
      <c r="S149" s="81" t="s">
        <v>101</v>
      </c>
      <c r="T149" s="81" t="s">
        <v>484</v>
      </c>
      <c r="U149" s="81" t="s">
        <v>101</v>
      </c>
      <c r="V149" s="65" t="s">
        <v>101</v>
      </c>
      <c r="W149" s="65" t="s">
        <v>101</v>
      </c>
      <c r="X149" s="101" t="s">
        <v>101</v>
      </c>
      <c r="Y149" s="65" t="s">
        <v>101</v>
      </c>
      <c r="Z149" s="80" t="s">
        <v>101</v>
      </c>
      <c r="AA149" s="65" t="s">
        <v>101</v>
      </c>
      <c r="AB149" s="81" t="s">
        <v>101</v>
      </c>
      <c r="AC149" s="81" t="s">
        <v>101</v>
      </c>
      <c r="AD149" s="168">
        <v>0</v>
      </c>
      <c r="AE149" s="168">
        <v>0</v>
      </c>
      <c r="AF149" s="81" t="s">
        <v>101</v>
      </c>
      <c r="AG149" s="82" t="s">
        <v>101</v>
      </c>
      <c r="AH149" s="168">
        <v>0</v>
      </c>
      <c r="AI149" s="159">
        <f t="shared" ref="AI149:AI162" si="4">L149-AE149+AD149+AH149</f>
        <v>8800</v>
      </c>
      <c r="AJ149" s="165">
        <v>0</v>
      </c>
      <c r="AK149" s="165">
        <v>8800</v>
      </c>
      <c r="AL149" s="171">
        <f t="shared" si="3"/>
        <v>8800</v>
      </c>
      <c r="AM149" s="101" t="s">
        <v>101</v>
      </c>
      <c r="AN149" s="101" t="s">
        <v>101</v>
      </c>
      <c r="AO149" s="101" t="s">
        <v>101</v>
      </c>
      <c r="AP149" s="101" t="s">
        <v>101</v>
      </c>
      <c r="AQ149" s="101" t="s">
        <v>101</v>
      </c>
      <c r="AR149" s="101" t="s">
        <v>101</v>
      </c>
      <c r="AS149" s="101" t="s">
        <v>101</v>
      </c>
      <c r="AT149" s="101" t="s">
        <v>101</v>
      </c>
      <c r="AU149" s="101" t="s">
        <v>101</v>
      </c>
      <c r="AV149" s="101" t="s">
        <v>101</v>
      </c>
      <c r="AW149" s="101" t="s">
        <v>101</v>
      </c>
      <c r="AX149" s="101" t="s">
        <v>101</v>
      </c>
      <c r="AY149" s="101" t="s">
        <v>101</v>
      </c>
      <c r="AZ149" s="101" t="s">
        <v>101</v>
      </c>
      <c r="BA149" s="101" t="s">
        <v>101</v>
      </c>
      <c r="BB149" s="101" t="s">
        <v>101</v>
      </c>
      <c r="BC149" s="101" t="s">
        <v>101</v>
      </c>
      <c r="BD149" s="101" t="s">
        <v>101</v>
      </c>
      <c r="BE149" s="101" t="s">
        <v>101</v>
      </c>
      <c r="BF149" s="101" t="s">
        <v>101</v>
      </c>
      <c r="BG149" s="101" t="s">
        <v>101</v>
      </c>
      <c r="BH149" s="72" t="s">
        <v>101</v>
      </c>
    </row>
    <row r="150" spans="1:60" ht="25.5" x14ac:dyDescent="0.25">
      <c r="A150" s="81">
        <v>53</v>
      </c>
      <c r="B150" s="81" t="s">
        <v>542</v>
      </c>
      <c r="C150" s="72" t="s">
        <v>543</v>
      </c>
      <c r="D150" s="72" t="s">
        <v>98</v>
      </c>
      <c r="E150" s="72" t="s">
        <v>206</v>
      </c>
      <c r="F150" s="127" t="s">
        <v>544</v>
      </c>
      <c r="G150" s="74">
        <v>13482</v>
      </c>
      <c r="H150" s="81" t="s">
        <v>545</v>
      </c>
      <c r="I150" s="124" t="s">
        <v>546</v>
      </c>
      <c r="J150" s="81" t="s">
        <v>547</v>
      </c>
      <c r="K150" s="80">
        <v>45051</v>
      </c>
      <c r="L150" s="153">
        <v>774000</v>
      </c>
      <c r="M150" s="74">
        <v>13533</v>
      </c>
      <c r="N150" s="80">
        <v>45051</v>
      </c>
      <c r="O150" s="80">
        <v>45417</v>
      </c>
      <c r="P150" s="72" t="s">
        <v>435</v>
      </c>
      <c r="Q150" s="81" t="s">
        <v>101</v>
      </c>
      <c r="R150" s="81" t="s">
        <v>101</v>
      </c>
      <c r="S150" s="81" t="s">
        <v>101</v>
      </c>
      <c r="T150" s="81" t="s">
        <v>484</v>
      </c>
      <c r="U150" s="81" t="s">
        <v>101</v>
      </c>
      <c r="V150" s="65" t="s">
        <v>101</v>
      </c>
      <c r="W150" s="65" t="s">
        <v>101</v>
      </c>
      <c r="X150" s="101" t="s">
        <v>101</v>
      </c>
      <c r="Y150" s="65" t="s">
        <v>101</v>
      </c>
      <c r="Z150" s="80" t="s">
        <v>101</v>
      </c>
      <c r="AA150" s="65" t="s">
        <v>101</v>
      </c>
      <c r="AB150" s="81" t="s">
        <v>101</v>
      </c>
      <c r="AC150" s="81" t="s">
        <v>101</v>
      </c>
      <c r="AD150" s="168">
        <v>0</v>
      </c>
      <c r="AE150" s="168">
        <v>0</v>
      </c>
      <c r="AF150" s="81" t="s">
        <v>101</v>
      </c>
      <c r="AG150" s="82" t="s">
        <v>101</v>
      </c>
      <c r="AH150" s="168">
        <v>0</v>
      </c>
      <c r="AI150" s="159">
        <f t="shared" si="4"/>
        <v>774000</v>
      </c>
      <c r="AJ150" s="165">
        <v>0</v>
      </c>
      <c r="AK150" s="165">
        <f>64500+129000</f>
        <v>193500</v>
      </c>
      <c r="AL150" s="171">
        <f t="shared" ref="AL150:AL158" si="5">AJ150+AK150</f>
        <v>193500</v>
      </c>
      <c r="AM150" s="101" t="s">
        <v>101</v>
      </c>
      <c r="AN150" s="101" t="s">
        <v>101</v>
      </c>
      <c r="AO150" s="101" t="s">
        <v>101</v>
      </c>
      <c r="AP150" s="101" t="s">
        <v>101</v>
      </c>
      <c r="AQ150" s="101" t="s">
        <v>101</v>
      </c>
      <c r="AR150" s="101" t="s">
        <v>101</v>
      </c>
      <c r="AS150" s="101" t="s">
        <v>101</v>
      </c>
      <c r="AT150" s="101" t="s">
        <v>101</v>
      </c>
      <c r="AU150" s="101" t="s">
        <v>101</v>
      </c>
      <c r="AV150" s="101" t="s">
        <v>101</v>
      </c>
      <c r="AW150" s="101" t="s">
        <v>101</v>
      </c>
      <c r="AX150" s="101" t="s">
        <v>101</v>
      </c>
      <c r="AY150" s="101" t="s">
        <v>101</v>
      </c>
      <c r="AZ150" s="101" t="s">
        <v>101</v>
      </c>
      <c r="BA150" s="101" t="s">
        <v>101</v>
      </c>
      <c r="BB150" s="101" t="s">
        <v>101</v>
      </c>
      <c r="BC150" s="101" t="s">
        <v>101</v>
      </c>
      <c r="BD150" s="101" t="s">
        <v>101</v>
      </c>
      <c r="BE150" s="101" t="s">
        <v>101</v>
      </c>
      <c r="BF150" s="101" t="s">
        <v>101</v>
      </c>
      <c r="BG150" s="101" t="s">
        <v>101</v>
      </c>
      <c r="BH150" s="72" t="s">
        <v>101</v>
      </c>
    </row>
    <row r="151" spans="1:60" ht="25.5" x14ac:dyDescent="0.25">
      <c r="A151" s="81">
        <v>54</v>
      </c>
      <c r="B151" s="81" t="s">
        <v>652</v>
      </c>
      <c r="C151" s="72" t="s">
        <v>653</v>
      </c>
      <c r="D151" s="72" t="s">
        <v>501</v>
      </c>
      <c r="E151" s="72" t="s">
        <v>100</v>
      </c>
      <c r="F151" s="127" t="s">
        <v>654</v>
      </c>
      <c r="G151" s="74">
        <v>13559</v>
      </c>
      <c r="H151" s="81" t="s">
        <v>655</v>
      </c>
      <c r="I151" s="124" t="s">
        <v>656</v>
      </c>
      <c r="J151" s="81" t="s">
        <v>657</v>
      </c>
      <c r="K151" s="80">
        <v>45098</v>
      </c>
      <c r="L151" s="153">
        <v>6400</v>
      </c>
      <c r="M151" s="74">
        <v>13564</v>
      </c>
      <c r="N151" s="80">
        <v>45098</v>
      </c>
      <c r="O151" s="80">
        <v>45281</v>
      </c>
      <c r="P151" s="72" t="s">
        <v>506</v>
      </c>
      <c r="Q151" s="81" t="s">
        <v>101</v>
      </c>
      <c r="R151" s="81" t="s">
        <v>101</v>
      </c>
      <c r="S151" s="81" t="s">
        <v>101</v>
      </c>
      <c r="T151" s="81" t="s">
        <v>491</v>
      </c>
      <c r="U151" s="81" t="s">
        <v>101</v>
      </c>
      <c r="V151" s="65" t="s">
        <v>101</v>
      </c>
      <c r="W151" s="65" t="s">
        <v>101</v>
      </c>
      <c r="X151" s="101" t="s">
        <v>101</v>
      </c>
      <c r="Y151" s="65" t="s">
        <v>101</v>
      </c>
      <c r="Z151" s="80" t="s">
        <v>101</v>
      </c>
      <c r="AA151" s="65" t="s">
        <v>101</v>
      </c>
      <c r="AB151" s="81" t="s">
        <v>101</v>
      </c>
      <c r="AC151" s="81" t="s">
        <v>101</v>
      </c>
      <c r="AD151" s="168">
        <v>0</v>
      </c>
      <c r="AE151" s="168">
        <v>0</v>
      </c>
      <c r="AF151" s="81" t="s">
        <v>101</v>
      </c>
      <c r="AG151" s="82" t="s">
        <v>101</v>
      </c>
      <c r="AH151" s="168">
        <v>0</v>
      </c>
      <c r="AI151" s="159">
        <f t="shared" si="4"/>
        <v>6400</v>
      </c>
      <c r="AJ151" s="165">
        <v>0</v>
      </c>
      <c r="AK151" s="165">
        <v>6400</v>
      </c>
      <c r="AL151" s="171">
        <f t="shared" si="5"/>
        <v>6400</v>
      </c>
      <c r="AM151" s="101" t="s">
        <v>101</v>
      </c>
      <c r="AN151" s="101" t="s">
        <v>101</v>
      </c>
      <c r="AO151" s="101" t="s">
        <v>101</v>
      </c>
      <c r="AP151" s="101" t="s">
        <v>101</v>
      </c>
      <c r="AQ151" s="101" t="s">
        <v>101</v>
      </c>
      <c r="AR151" s="101" t="s">
        <v>101</v>
      </c>
      <c r="AS151" s="101" t="s">
        <v>101</v>
      </c>
      <c r="AT151" s="101" t="s">
        <v>101</v>
      </c>
      <c r="AU151" s="101" t="s">
        <v>101</v>
      </c>
      <c r="AV151" s="101" t="s">
        <v>101</v>
      </c>
      <c r="AW151" s="101" t="s">
        <v>101</v>
      </c>
      <c r="AX151" s="101" t="s">
        <v>101</v>
      </c>
      <c r="AY151" s="101" t="s">
        <v>101</v>
      </c>
      <c r="AZ151" s="101" t="s">
        <v>101</v>
      </c>
      <c r="BA151" s="101" t="s">
        <v>101</v>
      </c>
      <c r="BB151" s="101" t="s">
        <v>101</v>
      </c>
      <c r="BC151" s="101" t="s">
        <v>101</v>
      </c>
      <c r="BD151" s="101" t="s">
        <v>101</v>
      </c>
      <c r="BE151" s="101" t="s">
        <v>101</v>
      </c>
      <c r="BF151" s="101" t="s">
        <v>101</v>
      </c>
      <c r="BG151" s="101" t="s">
        <v>101</v>
      </c>
      <c r="BH151" s="72" t="s">
        <v>101</v>
      </c>
    </row>
    <row r="152" spans="1:60" ht="25.5" x14ac:dyDescent="0.25">
      <c r="A152" s="81">
        <v>55</v>
      </c>
      <c r="B152" s="81" t="s">
        <v>560</v>
      </c>
      <c r="C152" s="72" t="s">
        <v>554</v>
      </c>
      <c r="D152" s="72" t="s">
        <v>98</v>
      </c>
      <c r="E152" s="72" t="s">
        <v>206</v>
      </c>
      <c r="F152" s="127" t="s">
        <v>555</v>
      </c>
      <c r="G152" s="74">
        <v>13381</v>
      </c>
      <c r="H152" s="81" t="s">
        <v>556</v>
      </c>
      <c r="I152" s="124" t="s">
        <v>557</v>
      </c>
      <c r="J152" s="81" t="s">
        <v>558</v>
      </c>
      <c r="K152" s="80">
        <v>45006</v>
      </c>
      <c r="L152" s="153">
        <v>2475</v>
      </c>
      <c r="M152" s="74">
        <v>13502</v>
      </c>
      <c r="N152" s="80">
        <v>45006</v>
      </c>
      <c r="O152" s="80">
        <v>45191</v>
      </c>
      <c r="P152" s="72" t="s">
        <v>506</v>
      </c>
      <c r="Q152" s="81" t="s">
        <v>101</v>
      </c>
      <c r="R152" s="81" t="s">
        <v>101</v>
      </c>
      <c r="S152" s="81" t="s">
        <v>101</v>
      </c>
      <c r="T152" s="81" t="s">
        <v>484</v>
      </c>
      <c r="U152" s="81" t="s">
        <v>101</v>
      </c>
      <c r="V152" s="65" t="s">
        <v>101</v>
      </c>
      <c r="W152" s="65" t="s">
        <v>101</v>
      </c>
      <c r="X152" s="101" t="s">
        <v>101</v>
      </c>
      <c r="Y152" s="65" t="s">
        <v>101</v>
      </c>
      <c r="Z152" s="80" t="s">
        <v>101</v>
      </c>
      <c r="AA152" s="65" t="s">
        <v>101</v>
      </c>
      <c r="AB152" s="81" t="s">
        <v>101</v>
      </c>
      <c r="AC152" s="81" t="s">
        <v>101</v>
      </c>
      <c r="AD152" s="168">
        <v>0</v>
      </c>
      <c r="AE152" s="168">
        <v>0</v>
      </c>
      <c r="AF152" s="81" t="s">
        <v>101</v>
      </c>
      <c r="AG152" s="82" t="s">
        <v>101</v>
      </c>
      <c r="AH152" s="168">
        <v>0</v>
      </c>
      <c r="AI152" s="159">
        <f t="shared" si="4"/>
        <v>2475</v>
      </c>
      <c r="AJ152" s="165">
        <v>0</v>
      </c>
      <c r="AK152" s="165">
        <v>1006.5</v>
      </c>
      <c r="AL152" s="171">
        <f t="shared" si="5"/>
        <v>1006.5</v>
      </c>
      <c r="AM152" s="101" t="s">
        <v>101</v>
      </c>
      <c r="AN152" s="101" t="s">
        <v>101</v>
      </c>
      <c r="AO152" s="101" t="s">
        <v>101</v>
      </c>
      <c r="AP152" s="101" t="s">
        <v>101</v>
      </c>
      <c r="AQ152" s="101" t="s">
        <v>101</v>
      </c>
      <c r="AR152" s="101" t="s">
        <v>101</v>
      </c>
      <c r="AS152" s="101" t="s">
        <v>101</v>
      </c>
      <c r="AT152" s="101" t="s">
        <v>101</v>
      </c>
      <c r="AU152" s="101" t="s">
        <v>101</v>
      </c>
      <c r="AV152" s="101" t="s">
        <v>101</v>
      </c>
      <c r="AW152" s="101" t="s">
        <v>101</v>
      </c>
      <c r="AX152" s="101" t="s">
        <v>101</v>
      </c>
      <c r="AY152" s="101" t="s">
        <v>101</v>
      </c>
      <c r="AZ152" s="101" t="s">
        <v>101</v>
      </c>
      <c r="BA152" s="101" t="s">
        <v>101</v>
      </c>
      <c r="BB152" s="101" t="s">
        <v>101</v>
      </c>
      <c r="BC152" s="101" t="s">
        <v>101</v>
      </c>
      <c r="BD152" s="101" t="s">
        <v>101</v>
      </c>
      <c r="BE152" s="101" t="s">
        <v>101</v>
      </c>
      <c r="BF152" s="101" t="s">
        <v>101</v>
      </c>
      <c r="BG152" s="101" t="s">
        <v>101</v>
      </c>
      <c r="BH152" s="72" t="s">
        <v>101</v>
      </c>
    </row>
    <row r="153" spans="1:60" ht="25.5" x14ac:dyDescent="0.25">
      <c r="A153" s="81">
        <v>56</v>
      </c>
      <c r="B153" s="81" t="s">
        <v>567</v>
      </c>
      <c r="C153" s="72" t="s">
        <v>536</v>
      </c>
      <c r="D153" s="72" t="s">
        <v>98</v>
      </c>
      <c r="E153" s="72" t="s">
        <v>206</v>
      </c>
      <c r="F153" s="127" t="s">
        <v>537</v>
      </c>
      <c r="G153" s="74">
        <v>13350</v>
      </c>
      <c r="H153" s="81" t="s">
        <v>568</v>
      </c>
      <c r="I153" s="124" t="s">
        <v>569</v>
      </c>
      <c r="J153" s="81" t="s">
        <v>570</v>
      </c>
      <c r="K153" s="80">
        <v>45040</v>
      </c>
      <c r="L153" s="153">
        <v>996617</v>
      </c>
      <c r="M153" s="74">
        <v>13519</v>
      </c>
      <c r="N153" s="80">
        <v>45040</v>
      </c>
      <c r="O153" s="80">
        <v>45407</v>
      </c>
      <c r="P153" s="72" t="s">
        <v>506</v>
      </c>
      <c r="Q153" s="81" t="s">
        <v>101</v>
      </c>
      <c r="R153" s="81" t="s">
        <v>101</v>
      </c>
      <c r="S153" s="81" t="s">
        <v>101</v>
      </c>
      <c r="T153" s="81" t="s">
        <v>571</v>
      </c>
      <c r="U153" s="81" t="s">
        <v>101</v>
      </c>
      <c r="V153" s="65" t="s">
        <v>101</v>
      </c>
      <c r="W153" s="65" t="s">
        <v>101</v>
      </c>
      <c r="X153" s="101" t="s">
        <v>101</v>
      </c>
      <c r="Y153" s="65" t="s">
        <v>101</v>
      </c>
      <c r="Z153" s="80" t="s">
        <v>101</v>
      </c>
      <c r="AA153" s="65" t="s">
        <v>101</v>
      </c>
      <c r="AB153" s="81" t="s">
        <v>101</v>
      </c>
      <c r="AC153" s="81" t="s">
        <v>101</v>
      </c>
      <c r="AD153" s="168">
        <v>0</v>
      </c>
      <c r="AE153" s="168">
        <v>0</v>
      </c>
      <c r="AF153" s="81" t="s">
        <v>101</v>
      </c>
      <c r="AG153" s="82" t="s">
        <v>101</v>
      </c>
      <c r="AH153" s="168">
        <v>0</v>
      </c>
      <c r="AI153" s="159">
        <f t="shared" si="4"/>
        <v>996617</v>
      </c>
      <c r="AJ153" s="165">
        <v>0</v>
      </c>
      <c r="AK153" s="165">
        <v>996617</v>
      </c>
      <c r="AL153" s="171">
        <f t="shared" si="5"/>
        <v>996617</v>
      </c>
      <c r="AM153" s="101" t="s">
        <v>101</v>
      </c>
      <c r="AN153" s="101" t="s">
        <v>101</v>
      </c>
      <c r="AO153" s="101" t="s">
        <v>101</v>
      </c>
      <c r="AP153" s="101" t="s">
        <v>101</v>
      </c>
      <c r="AQ153" s="101" t="s">
        <v>101</v>
      </c>
      <c r="AR153" s="101" t="s">
        <v>101</v>
      </c>
      <c r="AS153" s="101" t="s">
        <v>101</v>
      </c>
      <c r="AT153" s="101" t="s">
        <v>101</v>
      </c>
      <c r="AU153" s="101" t="s">
        <v>101</v>
      </c>
      <c r="AV153" s="101" t="s">
        <v>101</v>
      </c>
      <c r="AW153" s="101" t="s">
        <v>101</v>
      </c>
      <c r="AX153" s="101" t="s">
        <v>101</v>
      </c>
      <c r="AY153" s="101" t="s">
        <v>101</v>
      </c>
      <c r="AZ153" s="101" t="s">
        <v>101</v>
      </c>
      <c r="BA153" s="101" t="s">
        <v>101</v>
      </c>
      <c r="BB153" s="101" t="s">
        <v>101</v>
      </c>
      <c r="BC153" s="101" t="s">
        <v>101</v>
      </c>
      <c r="BD153" s="101" t="s">
        <v>101</v>
      </c>
      <c r="BE153" s="101" t="s">
        <v>101</v>
      </c>
      <c r="BF153" s="101" t="s">
        <v>101</v>
      </c>
      <c r="BG153" s="101" t="s">
        <v>101</v>
      </c>
      <c r="BH153" s="72" t="s">
        <v>101</v>
      </c>
    </row>
    <row r="154" spans="1:60" ht="38.25" x14ac:dyDescent="0.25">
      <c r="A154" s="81">
        <v>57</v>
      </c>
      <c r="B154" s="81" t="s">
        <v>573</v>
      </c>
      <c r="C154" s="72" t="s">
        <v>574</v>
      </c>
      <c r="D154" s="72" t="s">
        <v>98</v>
      </c>
      <c r="E154" s="72" t="s">
        <v>206</v>
      </c>
      <c r="F154" s="127" t="s">
        <v>575</v>
      </c>
      <c r="G154" s="74">
        <v>13218</v>
      </c>
      <c r="H154" s="81" t="s">
        <v>576</v>
      </c>
      <c r="I154" s="124" t="s">
        <v>577</v>
      </c>
      <c r="J154" s="81" t="s">
        <v>578</v>
      </c>
      <c r="K154" s="80">
        <v>44627</v>
      </c>
      <c r="L154" s="153">
        <v>279166.67</v>
      </c>
      <c r="M154" s="74">
        <v>13243</v>
      </c>
      <c r="N154" s="80">
        <v>44627</v>
      </c>
      <c r="O154" s="80">
        <v>44992</v>
      </c>
      <c r="P154" s="72" t="s">
        <v>506</v>
      </c>
      <c r="Q154" s="81" t="s">
        <v>101</v>
      </c>
      <c r="R154" s="81" t="s">
        <v>101</v>
      </c>
      <c r="S154" s="81" t="s">
        <v>101</v>
      </c>
      <c r="T154" s="81" t="s">
        <v>484</v>
      </c>
      <c r="U154" s="81" t="s">
        <v>101</v>
      </c>
      <c r="V154" s="65" t="s">
        <v>102</v>
      </c>
      <c r="W154" s="65">
        <v>44992</v>
      </c>
      <c r="X154" s="94">
        <v>13488</v>
      </c>
      <c r="Y154" s="65" t="s">
        <v>579</v>
      </c>
      <c r="Z154" s="80">
        <v>44992</v>
      </c>
      <c r="AA154" s="65">
        <v>45358</v>
      </c>
      <c r="AB154" s="81" t="s">
        <v>101</v>
      </c>
      <c r="AC154" s="81" t="s">
        <v>101</v>
      </c>
      <c r="AD154" s="168">
        <v>0</v>
      </c>
      <c r="AE154" s="168">
        <v>0</v>
      </c>
      <c r="AF154" s="81" t="s">
        <v>101</v>
      </c>
      <c r="AG154" s="82" t="s">
        <v>101</v>
      </c>
      <c r="AH154" s="168">
        <v>0</v>
      </c>
      <c r="AI154" s="159">
        <f t="shared" si="4"/>
        <v>279166.67</v>
      </c>
      <c r="AJ154" s="165">
        <v>0</v>
      </c>
      <c r="AK154" s="165">
        <f>40826.34+8942.66+9538.66</f>
        <v>59307.66</v>
      </c>
      <c r="AL154" s="171">
        <f t="shared" si="5"/>
        <v>59307.66</v>
      </c>
      <c r="AM154" s="101" t="s">
        <v>101</v>
      </c>
      <c r="AN154" s="101" t="s">
        <v>101</v>
      </c>
      <c r="AO154" s="101" t="s">
        <v>101</v>
      </c>
      <c r="AP154" s="101" t="s">
        <v>101</v>
      </c>
      <c r="AQ154" s="101" t="s">
        <v>101</v>
      </c>
      <c r="AR154" s="101" t="s">
        <v>101</v>
      </c>
      <c r="AS154" s="101" t="s">
        <v>101</v>
      </c>
      <c r="AT154" s="101" t="s">
        <v>101</v>
      </c>
      <c r="AU154" s="101" t="s">
        <v>101</v>
      </c>
      <c r="AV154" s="101" t="s">
        <v>101</v>
      </c>
      <c r="AW154" s="101" t="s">
        <v>101</v>
      </c>
      <c r="AX154" s="101" t="s">
        <v>101</v>
      </c>
      <c r="AY154" s="101" t="s">
        <v>101</v>
      </c>
      <c r="AZ154" s="101" t="s">
        <v>101</v>
      </c>
      <c r="BA154" s="101" t="s">
        <v>101</v>
      </c>
      <c r="BB154" s="101" t="s">
        <v>101</v>
      </c>
      <c r="BC154" s="101" t="s">
        <v>101</v>
      </c>
      <c r="BD154" s="101" t="s">
        <v>101</v>
      </c>
      <c r="BE154" s="101" t="s">
        <v>101</v>
      </c>
      <c r="BF154" s="101" t="s">
        <v>101</v>
      </c>
      <c r="BG154" s="101" t="s">
        <v>101</v>
      </c>
      <c r="BH154" s="72" t="s">
        <v>101</v>
      </c>
    </row>
    <row r="155" spans="1:60" ht="25.5" x14ac:dyDescent="0.25">
      <c r="A155" s="81">
        <v>58</v>
      </c>
      <c r="B155" s="81" t="s">
        <v>580</v>
      </c>
      <c r="C155" s="72" t="s">
        <v>554</v>
      </c>
      <c r="D155" s="72" t="s">
        <v>98</v>
      </c>
      <c r="E155" s="72" t="s">
        <v>206</v>
      </c>
      <c r="F155" s="127" t="s">
        <v>555</v>
      </c>
      <c r="G155" s="74">
        <v>13381</v>
      </c>
      <c r="H155" s="81" t="s">
        <v>581</v>
      </c>
      <c r="I155" s="124" t="s">
        <v>582</v>
      </c>
      <c r="J155" s="81" t="s">
        <v>583</v>
      </c>
      <c r="K155" s="80">
        <v>45006</v>
      </c>
      <c r="L155" s="153">
        <v>4075</v>
      </c>
      <c r="M155" s="74">
        <v>13502</v>
      </c>
      <c r="N155" s="80">
        <v>45006</v>
      </c>
      <c r="O155" s="80">
        <v>45191</v>
      </c>
      <c r="P155" s="72" t="s">
        <v>506</v>
      </c>
      <c r="Q155" s="81" t="s">
        <v>101</v>
      </c>
      <c r="R155" s="81" t="s">
        <v>101</v>
      </c>
      <c r="S155" s="81" t="s">
        <v>101</v>
      </c>
      <c r="T155" s="81" t="s">
        <v>484</v>
      </c>
      <c r="U155" s="81" t="s">
        <v>101</v>
      </c>
      <c r="V155" s="65" t="s">
        <v>101</v>
      </c>
      <c r="W155" s="65" t="s">
        <v>101</v>
      </c>
      <c r="X155" s="101" t="s">
        <v>101</v>
      </c>
      <c r="Y155" s="65" t="s">
        <v>101</v>
      </c>
      <c r="Z155" s="80" t="s">
        <v>101</v>
      </c>
      <c r="AA155" s="65" t="s">
        <v>101</v>
      </c>
      <c r="AB155" s="81" t="s">
        <v>101</v>
      </c>
      <c r="AC155" s="81" t="s">
        <v>101</v>
      </c>
      <c r="AD155" s="168">
        <v>0</v>
      </c>
      <c r="AE155" s="168">
        <v>0</v>
      </c>
      <c r="AF155" s="81" t="s">
        <v>101</v>
      </c>
      <c r="AG155" s="82" t="s">
        <v>101</v>
      </c>
      <c r="AH155" s="168">
        <v>0</v>
      </c>
      <c r="AI155" s="159">
        <f t="shared" si="4"/>
        <v>4075</v>
      </c>
      <c r="AJ155" s="165">
        <v>0</v>
      </c>
      <c r="AK155" s="165">
        <v>3211.5</v>
      </c>
      <c r="AL155" s="171">
        <f t="shared" si="5"/>
        <v>3211.5</v>
      </c>
      <c r="AM155" s="101" t="s">
        <v>101</v>
      </c>
      <c r="AN155" s="101" t="s">
        <v>101</v>
      </c>
      <c r="AO155" s="101" t="s">
        <v>101</v>
      </c>
      <c r="AP155" s="101" t="s">
        <v>101</v>
      </c>
      <c r="AQ155" s="101" t="s">
        <v>101</v>
      </c>
      <c r="AR155" s="101" t="s">
        <v>101</v>
      </c>
      <c r="AS155" s="101" t="s">
        <v>101</v>
      </c>
      <c r="AT155" s="101" t="s">
        <v>101</v>
      </c>
      <c r="AU155" s="101" t="s">
        <v>101</v>
      </c>
      <c r="AV155" s="101" t="s">
        <v>101</v>
      </c>
      <c r="AW155" s="101" t="s">
        <v>101</v>
      </c>
      <c r="AX155" s="101" t="s">
        <v>101</v>
      </c>
      <c r="AY155" s="101" t="s">
        <v>101</v>
      </c>
      <c r="AZ155" s="101" t="s">
        <v>101</v>
      </c>
      <c r="BA155" s="101" t="s">
        <v>101</v>
      </c>
      <c r="BB155" s="101" t="s">
        <v>101</v>
      </c>
      <c r="BC155" s="101" t="s">
        <v>101</v>
      </c>
      <c r="BD155" s="101" t="s">
        <v>101</v>
      </c>
      <c r="BE155" s="101" t="s">
        <v>101</v>
      </c>
      <c r="BF155" s="101" t="s">
        <v>101</v>
      </c>
      <c r="BG155" s="101" t="s">
        <v>101</v>
      </c>
      <c r="BH155" s="72" t="s">
        <v>101</v>
      </c>
    </row>
    <row r="156" spans="1:60" ht="25.5" x14ac:dyDescent="0.25">
      <c r="A156" s="81">
        <v>59</v>
      </c>
      <c r="B156" s="81" t="s">
        <v>584</v>
      </c>
      <c r="C156" s="72" t="s">
        <v>554</v>
      </c>
      <c r="D156" s="72" t="s">
        <v>98</v>
      </c>
      <c r="E156" s="72" t="s">
        <v>206</v>
      </c>
      <c r="F156" s="127" t="s">
        <v>555</v>
      </c>
      <c r="G156" s="74">
        <v>13381</v>
      </c>
      <c r="H156" s="81" t="s">
        <v>585</v>
      </c>
      <c r="I156" s="124" t="s">
        <v>586</v>
      </c>
      <c r="J156" s="81" t="s">
        <v>587</v>
      </c>
      <c r="K156" s="80">
        <v>45006</v>
      </c>
      <c r="L156" s="153">
        <v>26019.75</v>
      </c>
      <c r="M156" s="74">
        <v>13502</v>
      </c>
      <c r="N156" s="80">
        <v>45006</v>
      </c>
      <c r="O156" s="80">
        <v>45191</v>
      </c>
      <c r="P156" s="72" t="s">
        <v>506</v>
      </c>
      <c r="Q156" s="81" t="s">
        <v>101</v>
      </c>
      <c r="R156" s="81" t="s">
        <v>101</v>
      </c>
      <c r="S156" s="81" t="s">
        <v>101</v>
      </c>
      <c r="T156" s="81" t="s">
        <v>484</v>
      </c>
      <c r="U156" s="81" t="s">
        <v>101</v>
      </c>
      <c r="V156" s="65" t="s">
        <v>101</v>
      </c>
      <c r="W156" s="65" t="s">
        <v>101</v>
      </c>
      <c r="X156" s="101" t="s">
        <v>101</v>
      </c>
      <c r="Y156" s="65" t="s">
        <v>101</v>
      </c>
      <c r="Z156" s="80" t="s">
        <v>101</v>
      </c>
      <c r="AA156" s="65" t="s">
        <v>101</v>
      </c>
      <c r="AB156" s="81" t="s">
        <v>101</v>
      </c>
      <c r="AC156" s="81" t="s">
        <v>101</v>
      </c>
      <c r="AD156" s="168">
        <v>0</v>
      </c>
      <c r="AE156" s="168">
        <v>0</v>
      </c>
      <c r="AF156" s="81" t="s">
        <v>101</v>
      </c>
      <c r="AG156" s="82" t="s">
        <v>101</v>
      </c>
      <c r="AH156" s="168">
        <v>0</v>
      </c>
      <c r="AI156" s="159">
        <f t="shared" si="4"/>
        <v>26019.75</v>
      </c>
      <c r="AJ156" s="165">
        <v>0</v>
      </c>
      <c r="AK156" s="165">
        <f>2675+3506.4</f>
        <v>6181.4</v>
      </c>
      <c r="AL156" s="171">
        <f t="shared" si="5"/>
        <v>6181.4</v>
      </c>
      <c r="AM156" s="101" t="s">
        <v>101</v>
      </c>
      <c r="AN156" s="101" t="s">
        <v>101</v>
      </c>
      <c r="AO156" s="101" t="s">
        <v>101</v>
      </c>
      <c r="AP156" s="101" t="s">
        <v>101</v>
      </c>
      <c r="AQ156" s="101" t="s">
        <v>101</v>
      </c>
      <c r="AR156" s="101" t="s">
        <v>101</v>
      </c>
      <c r="AS156" s="101" t="s">
        <v>101</v>
      </c>
      <c r="AT156" s="101" t="s">
        <v>101</v>
      </c>
      <c r="AU156" s="101" t="s">
        <v>101</v>
      </c>
      <c r="AV156" s="101" t="s">
        <v>101</v>
      </c>
      <c r="AW156" s="101" t="s">
        <v>101</v>
      </c>
      <c r="AX156" s="101" t="s">
        <v>101</v>
      </c>
      <c r="AY156" s="101" t="s">
        <v>101</v>
      </c>
      <c r="AZ156" s="101" t="s">
        <v>101</v>
      </c>
      <c r="BA156" s="101" t="s">
        <v>101</v>
      </c>
      <c r="BB156" s="101" t="s">
        <v>101</v>
      </c>
      <c r="BC156" s="101" t="s">
        <v>101</v>
      </c>
      <c r="BD156" s="101" t="s">
        <v>101</v>
      </c>
      <c r="BE156" s="101" t="s">
        <v>101</v>
      </c>
      <c r="BF156" s="101" t="s">
        <v>101</v>
      </c>
      <c r="BG156" s="101" t="s">
        <v>101</v>
      </c>
      <c r="BH156" s="72" t="s">
        <v>101</v>
      </c>
    </row>
    <row r="157" spans="1:60" ht="25.5" x14ac:dyDescent="0.25">
      <c r="A157" s="81">
        <v>60</v>
      </c>
      <c r="B157" s="81" t="s">
        <v>645</v>
      </c>
      <c r="C157" s="72" t="s">
        <v>628</v>
      </c>
      <c r="D157" s="72" t="s">
        <v>142</v>
      </c>
      <c r="E157" s="72" t="s">
        <v>206</v>
      </c>
      <c r="F157" s="127" t="s">
        <v>629</v>
      </c>
      <c r="G157" s="74">
        <v>13363</v>
      </c>
      <c r="H157" s="81" t="s">
        <v>639</v>
      </c>
      <c r="I157" s="124" t="s">
        <v>635</v>
      </c>
      <c r="J157" s="81" t="s">
        <v>640</v>
      </c>
      <c r="K157" s="80">
        <v>45030</v>
      </c>
      <c r="L157" s="153">
        <v>150000</v>
      </c>
      <c r="M157" s="74" t="s">
        <v>641</v>
      </c>
      <c r="N157" s="80">
        <v>45031</v>
      </c>
      <c r="O157" s="80">
        <v>45397</v>
      </c>
      <c r="P157" s="72" t="s">
        <v>506</v>
      </c>
      <c r="Q157" s="81" t="s">
        <v>101</v>
      </c>
      <c r="R157" s="81" t="s">
        <v>101</v>
      </c>
      <c r="S157" s="81" t="s">
        <v>101</v>
      </c>
      <c r="T157" s="81" t="s">
        <v>484</v>
      </c>
      <c r="U157" s="81" t="s">
        <v>101</v>
      </c>
      <c r="V157" s="65" t="s">
        <v>101</v>
      </c>
      <c r="W157" s="65" t="s">
        <v>101</v>
      </c>
      <c r="X157" s="101" t="s">
        <v>101</v>
      </c>
      <c r="Y157" s="65" t="s">
        <v>101</v>
      </c>
      <c r="Z157" s="80" t="s">
        <v>101</v>
      </c>
      <c r="AA157" s="65" t="s">
        <v>101</v>
      </c>
      <c r="AB157" s="81" t="s">
        <v>101</v>
      </c>
      <c r="AC157" s="81" t="s">
        <v>101</v>
      </c>
      <c r="AD157" s="168">
        <v>0</v>
      </c>
      <c r="AE157" s="168">
        <v>0</v>
      </c>
      <c r="AF157" s="81" t="s">
        <v>101</v>
      </c>
      <c r="AG157" s="82" t="s">
        <v>101</v>
      </c>
      <c r="AH157" s="168">
        <v>0</v>
      </c>
      <c r="AI157" s="159">
        <f t="shared" si="4"/>
        <v>150000</v>
      </c>
      <c r="AJ157" s="165">
        <v>0</v>
      </c>
      <c r="AK157" s="165">
        <v>27245.1</v>
      </c>
      <c r="AL157" s="171">
        <f>AJ157+AK157</f>
        <v>27245.1</v>
      </c>
      <c r="AM157" s="101" t="s">
        <v>642</v>
      </c>
      <c r="AN157" s="101" t="s">
        <v>644</v>
      </c>
      <c r="AO157" s="101" t="s">
        <v>643</v>
      </c>
      <c r="AP157" s="101" t="s">
        <v>644</v>
      </c>
      <c r="AQ157" s="101" t="s">
        <v>101</v>
      </c>
      <c r="AR157" s="101" t="s">
        <v>101</v>
      </c>
      <c r="AS157" s="101" t="s">
        <v>101</v>
      </c>
      <c r="AT157" s="101" t="s">
        <v>101</v>
      </c>
      <c r="AU157" s="101" t="s">
        <v>101</v>
      </c>
      <c r="AV157" s="101" t="s">
        <v>101</v>
      </c>
      <c r="AW157" s="101" t="s">
        <v>101</v>
      </c>
      <c r="AX157" s="101" t="s">
        <v>101</v>
      </c>
      <c r="AY157" s="101" t="s">
        <v>101</v>
      </c>
      <c r="AZ157" s="101" t="s">
        <v>101</v>
      </c>
      <c r="BA157" s="101" t="s">
        <v>101</v>
      </c>
      <c r="BB157" s="101" t="s">
        <v>101</v>
      </c>
      <c r="BC157" s="101" t="s">
        <v>101</v>
      </c>
      <c r="BD157" s="101" t="s">
        <v>101</v>
      </c>
      <c r="BE157" s="101" t="s">
        <v>101</v>
      </c>
      <c r="BF157" s="101" t="s">
        <v>101</v>
      </c>
      <c r="BG157" s="101" t="s">
        <v>101</v>
      </c>
      <c r="BH157" s="72" t="s">
        <v>101</v>
      </c>
    </row>
    <row r="158" spans="1:60" ht="25.5" x14ac:dyDescent="0.25">
      <c r="A158" s="81">
        <v>61</v>
      </c>
      <c r="B158" s="81" t="s">
        <v>630</v>
      </c>
      <c r="C158" s="72" t="s">
        <v>631</v>
      </c>
      <c r="D158" s="72" t="s">
        <v>142</v>
      </c>
      <c r="E158" s="72" t="s">
        <v>206</v>
      </c>
      <c r="F158" s="127" t="s">
        <v>632</v>
      </c>
      <c r="G158" s="74">
        <v>13265</v>
      </c>
      <c r="H158" s="81" t="s">
        <v>633</v>
      </c>
      <c r="I158" s="124" t="s">
        <v>634</v>
      </c>
      <c r="J158" s="81" t="s">
        <v>636</v>
      </c>
      <c r="K158" s="80">
        <v>45054</v>
      </c>
      <c r="L158" s="153">
        <v>700000</v>
      </c>
      <c r="M158" s="74">
        <v>13529</v>
      </c>
      <c r="N158" s="80">
        <v>45054</v>
      </c>
      <c r="O158" s="80">
        <v>45421</v>
      </c>
      <c r="P158" s="72" t="s">
        <v>435</v>
      </c>
      <c r="Q158" s="81" t="s">
        <v>101</v>
      </c>
      <c r="R158" s="81" t="s">
        <v>101</v>
      </c>
      <c r="S158" s="81" t="s">
        <v>101</v>
      </c>
      <c r="T158" s="81" t="s">
        <v>484</v>
      </c>
      <c r="U158" s="81" t="s">
        <v>101</v>
      </c>
      <c r="V158" s="65" t="s">
        <v>101</v>
      </c>
      <c r="W158" s="65" t="s">
        <v>101</v>
      </c>
      <c r="X158" s="65" t="s">
        <v>101</v>
      </c>
      <c r="Y158" s="65" t="s">
        <v>101</v>
      </c>
      <c r="Z158" s="65" t="s">
        <v>101</v>
      </c>
      <c r="AA158" s="65" t="s">
        <v>101</v>
      </c>
      <c r="AB158" s="65" t="s">
        <v>101</v>
      </c>
      <c r="AC158" s="65" t="s">
        <v>101</v>
      </c>
      <c r="AD158" s="168">
        <v>0</v>
      </c>
      <c r="AE158" s="168">
        <v>0</v>
      </c>
      <c r="AF158" s="81" t="s">
        <v>101</v>
      </c>
      <c r="AG158" s="82" t="s">
        <v>101</v>
      </c>
      <c r="AH158" s="168">
        <v>0</v>
      </c>
      <c r="AI158" s="159">
        <f t="shared" si="4"/>
        <v>700000</v>
      </c>
      <c r="AJ158" s="165">
        <v>0</v>
      </c>
      <c r="AK158" s="165">
        <v>36495.07</v>
      </c>
      <c r="AL158" s="171">
        <f t="shared" si="5"/>
        <v>36495.07</v>
      </c>
      <c r="AM158" s="101" t="s">
        <v>637</v>
      </c>
      <c r="AN158" s="101" t="s">
        <v>638</v>
      </c>
      <c r="AO158" s="101" t="s">
        <v>613</v>
      </c>
      <c r="AP158" s="101" t="s">
        <v>638</v>
      </c>
      <c r="AQ158" s="101" t="s">
        <v>101</v>
      </c>
      <c r="AR158" s="101" t="s">
        <v>101</v>
      </c>
      <c r="AS158" s="101" t="s">
        <v>101</v>
      </c>
      <c r="AT158" s="101" t="s">
        <v>101</v>
      </c>
      <c r="AU158" s="101" t="s">
        <v>101</v>
      </c>
      <c r="AV158" s="101" t="s">
        <v>101</v>
      </c>
      <c r="AW158" s="101" t="s">
        <v>101</v>
      </c>
      <c r="AX158" s="101" t="s">
        <v>101</v>
      </c>
      <c r="AY158" s="101" t="s">
        <v>101</v>
      </c>
      <c r="AZ158" s="101" t="s">
        <v>101</v>
      </c>
      <c r="BA158" s="101" t="s">
        <v>101</v>
      </c>
      <c r="BB158" s="101" t="s">
        <v>101</v>
      </c>
      <c r="BC158" s="101" t="s">
        <v>101</v>
      </c>
      <c r="BD158" s="101" t="s">
        <v>101</v>
      </c>
      <c r="BE158" s="101" t="s">
        <v>101</v>
      </c>
      <c r="BF158" s="101" t="s">
        <v>101</v>
      </c>
      <c r="BG158" s="101" t="s">
        <v>101</v>
      </c>
      <c r="BH158" s="72" t="s">
        <v>101</v>
      </c>
    </row>
    <row r="159" spans="1:60" ht="25.5" x14ac:dyDescent="0.25">
      <c r="A159" s="81">
        <v>62</v>
      </c>
      <c r="B159" s="81" t="s">
        <v>646</v>
      </c>
      <c r="C159" s="72" t="s">
        <v>647</v>
      </c>
      <c r="D159" s="72" t="s">
        <v>501</v>
      </c>
      <c r="E159" s="72" t="s">
        <v>100</v>
      </c>
      <c r="F159" s="127" t="s">
        <v>648</v>
      </c>
      <c r="G159" s="74">
        <v>13493</v>
      </c>
      <c r="H159" s="81" t="s">
        <v>649</v>
      </c>
      <c r="I159" s="124" t="s">
        <v>617</v>
      </c>
      <c r="J159" s="81" t="s">
        <v>650</v>
      </c>
      <c r="K159" s="80">
        <v>45002</v>
      </c>
      <c r="L159" s="153">
        <v>199.75</v>
      </c>
      <c r="M159" s="74">
        <v>13512</v>
      </c>
      <c r="N159" s="80">
        <v>45002</v>
      </c>
      <c r="O159" s="80">
        <v>45187</v>
      </c>
      <c r="P159" s="72" t="s">
        <v>433</v>
      </c>
      <c r="Q159" s="81" t="s">
        <v>101</v>
      </c>
      <c r="R159" s="81" t="s">
        <v>101</v>
      </c>
      <c r="S159" s="81" t="s">
        <v>101</v>
      </c>
      <c r="T159" s="81" t="s">
        <v>484</v>
      </c>
      <c r="U159" s="81" t="s">
        <v>101</v>
      </c>
      <c r="V159" s="65" t="s">
        <v>101</v>
      </c>
      <c r="W159" s="65" t="s">
        <v>101</v>
      </c>
      <c r="X159" s="65" t="s">
        <v>101</v>
      </c>
      <c r="Y159" s="65" t="s">
        <v>101</v>
      </c>
      <c r="Z159" s="65" t="s">
        <v>101</v>
      </c>
      <c r="AA159" s="65" t="s">
        <v>101</v>
      </c>
      <c r="AB159" s="65" t="s">
        <v>101</v>
      </c>
      <c r="AC159" s="65" t="s">
        <v>101</v>
      </c>
      <c r="AD159" s="168">
        <v>0</v>
      </c>
      <c r="AE159" s="168">
        <v>0</v>
      </c>
      <c r="AF159" s="81" t="s">
        <v>101</v>
      </c>
      <c r="AG159" s="82" t="s">
        <v>101</v>
      </c>
      <c r="AH159" s="168">
        <v>0</v>
      </c>
      <c r="AI159" s="159">
        <f t="shared" si="4"/>
        <v>199.75</v>
      </c>
      <c r="AJ159" s="165">
        <v>0</v>
      </c>
      <c r="AK159" s="165">
        <v>199.75</v>
      </c>
      <c r="AL159" s="171">
        <f>AJ159+AK159</f>
        <v>199.75</v>
      </c>
      <c r="AM159" s="101" t="s">
        <v>101</v>
      </c>
      <c r="AN159" s="101" t="s">
        <v>101</v>
      </c>
      <c r="AO159" s="101" t="s">
        <v>101</v>
      </c>
      <c r="AP159" s="101" t="s">
        <v>101</v>
      </c>
      <c r="AQ159" s="101" t="s">
        <v>101</v>
      </c>
      <c r="AR159" s="101" t="s">
        <v>101</v>
      </c>
      <c r="AS159" s="101" t="s">
        <v>101</v>
      </c>
      <c r="AT159" s="101" t="s">
        <v>101</v>
      </c>
      <c r="AU159" s="101" t="s">
        <v>101</v>
      </c>
      <c r="AV159" s="101" t="s">
        <v>101</v>
      </c>
      <c r="AW159" s="101" t="s">
        <v>101</v>
      </c>
      <c r="AX159" s="101" t="s">
        <v>101</v>
      </c>
      <c r="AY159" s="101" t="s">
        <v>101</v>
      </c>
      <c r="AZ159" s="101" t="s">
        <v>101</v>
      </c>
      <c r="BA159" s="101" t="s">
        <v>101</v>
      </c>
      <c r="BB159" s="101" t="s">
        <v>101</v>
      </c>
      <c r="BC159" s="101" t="s">
        <v>101</v>
      </c>
      <c r="BD159" s="101" t="s">
        <v>101</v>
      </c>
      <c r="BE159" s="101" t="s">
        <v>101</v>
      </c>
      <c r="BF159" s="101" t="s">
        <v>101</v>
      </c>
      <c r="BG159" s="101" t="s">
        <v>101</v>
      </c>
      <c r="BH159" s="72" t="s">
        <v>101</v>
      </c>
    </row>
    <row r="160" spans="1:60" s="102" customFormat="1" ht="25.5" x14ac:dyDescent="0.25">
      <c r="A160" s="81">
        <v>63</v>
      </c>
      <c r="B160" s="81" t="s">
        <v>658</v>
      </c>
      <c r="C160" s="72" t="s">
        <v>101</v>
      </c>
      <c r="D160" s="72" t="s">
        <v>446</v>
      </c>
      <c r="E160" s="72" t="s">
        <v>100</v>
      </c>
      <c r="F160" s="127" t="s">
        <v>661</v>
      </c>
      <c r="G160" s="74" t="s">
        <v>101</v>
      </c>
      <c r="H160" s="81" t="s">
        <v>662</v>
      </c>
      <c r="I160" s="124" t="s">
        <v>659</v>
      </c>
      <c r="J160" s="81" t="s">
        <v>660</v>
      </c>
      <c r="K160" s="80">
        <v>45140</v>
      </c>
      <c r="L160" s="153">
        <v>8735</v>
      </c>
      <c r="M160" s="74">
        <v>13589</v>
      </c>
      <c r="N160" s="80">
        <v>45140</v>
      </c>
      <c r="O160" s="80">
        <v>45325</v>
      </c>
      <c r="P160" s="72" t="s">
        <v>433</v>
      </c>
      <c r="Q160" s="81" t="s">
        <v>101</v>
      </c>
      <c r="R160" s="81" t="s">
        <v>101</v>
      </c>
      <c r="S160" s="81" t="s">
        <v>101</v>
      </c>
      <c r="T160" s="81" t="s">
        <v>484</v>
      </c>
      <c r="U160" s="81" t="s">
        <v>101</v>
      </c>
      <c r="V160" s="65" t="s">
        <v>101</v>
      </c>
      <c r="W160" s="65" t="s">
        <v>101</v>
      </c>
      <c r="X160" s="65" t="s">
        <v>101</v>
      </c>
      <c r="Y160" s="65" t="s">
        <v>101</v>
      </c>
      <c r="Z160" s="65" t="s">
        <v>101</v>
      </c>
      <c r="AA160" s="65" t="s">
        <v>101</v>
      </c>
      <c r="AB160" s="65" t="s">
        <v>101</v>
      </c>
      <c r="AC160" s="65" t="s">
        <v>101</v>
      </c>
      <c r="AD160" s="168">
        <v>0</v>
      </c>
      <c r="AE160" s="168">
        <v>0</v>
      </c>
      <c r="AF160" s="81" t="s">
        <v>101</v>
      </c>
      <c r="AG160" s="82" t="s">
        <v>101</v>
      </c>
      <c r="AH160" s="168">
        <v>0</v>
      </c>
      <c r="AI160" s="159">
        <f t="shared" si="4"/>
        <v>8735</v>
      </c>
      <c r="AJ160" s="165">
        <v>0</v>
      </c>
      <c r="AK160" s="165">
        <v>8735</v>
      </c>
      <c r="AL160" s="171">
        <f>AJ160+AK160</f>
        <v>8735</v>
      </c>
      <c r="AM160" s="101" t="s">
        <v>101</v>
      </c>
      <c r="AN160" s="101" t="s">
        <v>101</v>
      </c>
      <c r="AO160" s="101" t="s">
        <v>101</v>
      </c>
      <c r="AP160" s="101" t="s">
        <v>101</v>
      </c>
      <c r="AQ160" s="66" t="s">
        <v>157</v>
      </c>
      <c r="AR160" s="66" t="s">
        <v>163</v>
      </c>
      <c r="AS160" s="101" t="s">
        <v>663</v>
      </c>
      <c r="AT160" s="101" t="s">
        <v>101</v>
      </c>
      <c r="AU160" s="101" t="s">
        <v>101</v>
      </c>
      <c r="AV160" s="101" t="s">
        <v>101</v>
      </c>
      <c r="AW160" s="101" t="s">
        <v>101</v>
      </c>
      <c r="AX160" s="101" t="s">
        <v>101</v>
      </c>
      <c r="AY160" s="101" t="s">
        <v>101</v>
      </c>
      <c r="AZ160" s="101" t="s">
        <v>101</v>
      </c>
      <c r="BA160" s="101" t="s">
        <v>101</v>
      </c>
      <c r="BB160" s="101" t="s">
        <v>101</v>
      </c>
      <c r="BC160" s="101" t="s">
        <v>101</v>
      </c>
      <c r="BD160" s="101" t="s">
        <v>101</v>
      </c>
      <c r="BE160" s="101" t="s">
        <v>101</v>
      </c>
      <c r="BF160" s="101" t="s">
        <v>101</v>
      </c>
      <c r="BG160" s="101" t="s">
        <v>101</v>
      </c>
      <c r="BH160" s="72" t="s">
        <v>101</v>
      </c>
    </row>
    <row r="161" spans="1:60" s="102" customFormat="1" ht="25.5" x14ac:dyDescent="0.25">
      <c r="A161" s="81">
        <v>64</v>
      </c>
      <c r="B161" s="81" t="s">
        <v>676</v>
      </c>
      <c r="C161" s="72" t="s">
        <v>677</v>
      </c>
      <c r="D161" s="72" t="s">
        <v>98</v>
      </c>
      <c r="E161" s="72" t="s">
        <v>206</v>
      </c>
      <c r="F161" s="127" t="s">
        <v>678</v>
      </c>
      <c r="G161" s="74">
        <v>13309</v>
      </c>
      <c r="H161" s="81" t="s">
        <v>679</v>
      </c>
      <c r="I161" s="124" t="s">
        <v>680</v>
      </c>
      <c r="J161" s="81" t="s">
        <v>681</v>
      </c>
      <c r="K161" s="80">
        <v>45058</v>
      </c>
      <c r="L161" s="153">
        <v>89357.94</v>
      </c>
      <c r="M161" s="74">
        <v>13542</v>
      </c>
      <c r="N161" s="80">
        <v>45058</v>
      </c>
      <c r="O161" s="80">
        <v>45425</v>
      </c>
      <c r="P161" s="81" t="s">
        <v>433</v>
      </c>
      <c r="Q161" s="81" t="s">
        <v>101</v>
      </c>
      <c r="R161" s="81" t="s">
        <v>101</v>
      </c>
      <c r="S161" s="81" t="s">
        <v>101</v>
      </c>
      <c r="T161" s="81" t="s">
        <v>491</v>
      </c>
      <c r="U161" s="81" t="s">
        <v>101</v>
      </c>
      <c r="V161" s="65" t="s">
        <v>101</v>
      </c>
      <c r="W161" s="65" t="s">
        <v>101</v>
      </c>
      <c r="X161" s="65" t="s">
        <v>101</v>
      </c>
      <c r="Y161" s="65" t="s">
        <v>101</v>
      </c>
      <c r="Z161" s="65" t="s">
        <v>101</v>
      </c>
      <c r="AA161" s="65" t="s">
        <v>101</v>
      </c>
      <c r="AB161" s="65" t="s">
        <v>101</v>
      </c>
      <c r="AC161" s="65" t="s">
        <v>101</v>
      </c>
      <c r="AD161" s="168">
        <v>0</v>
      </c>
      <c r="AE161" s="168">
        <v>0</v>
      </c>
      <c r="AF161" s="81" t="s">
        <v>101</v>
      </c>
      <c r="AG161" s="82" t="s">
        <v>101</v>
      </c>
      <c r="AH161" s="168">
        <v>0</v>
      </c>
      <c r="AI161" s="159">
        <f t="shared" si="4"/>
        <v>89357.94</v>
      </c>
      <c r="AJ161" s="165">
        <v>0</v>
      </c>
      <c r="AK161" s="165">
        <f>479.7+41190.53</f>
        <v>41670.229999999996</v>
      </c>
      <c r="AL161" s="171">
        <f>AJ161+AK161</f>
        <v>41670.229999999996</v>
      </c>
      <c r="AM161" s="101"/>
      <c r="AN161" s="101"/>
      <c r="AO161" s="101"/>
      <c r="AP161" s="101"/>
      <c r="AQ161" s="66"/>
      <c r="AR161" s="66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72"/>
    </row>
    <row r="162" spans="1:60" s="102" customFormat="1" ht="39" thickBot="1" x14ac:dyDescent="0.3">
      <c r="A162" s="85">
        <v>65</v>
      </c>
      <c r="B162" s="85" t="s">
        <v>688</v>
      </c>
      <c r="C162" s="95" t="s">
        <v>689</v>
      </c>
      <c r="D162" s="95" t="s">
        <v>98</v>
      </c>
      <c r="E162" s="95" t="s">
        <v>206</v>
      </c>
      <c r="F162" s="129" t="s">
        <v>690</v>
      </c>
      <c r="G162" s="83">
        <v>13402</v>
      </c>
      <c r="H162" s="85" t="s">
        <v>691</v>
      </c>
      <c r="I162" s="133" t="s">
        <v>692</v>
      </c>
      <c r="J162" s="85" t="s">
        <v>693</v>
      </c>
      <c r="K162" s="84">
        <v>45100</v>
      </c>
      <c r="L162" s="154">
        <v>69064.800000000003</v>
      </c>
      <c r="M162" s="83">
        <v>13560</v>
      </c>
      <c r="N162" s="84">
        <v>45100</v>
      </c>
      <c r="O162" s="84">
        <v>45467</v>
      </c>
      <c r="P162" s="84" t="s">
        <v>433</v>
      </c>
      <c r="Q162" s="62" t="s">
        <v>101</v>
      </c>
      <c r="R162" s="85" t="s">
        <v>101</v>
      </c>
      <c r="S162" s="85" t="s">
        <v>101</v>
      </c>
      <c r="T162" s="85" t="s">
        <v>325</v>
      </c>
      <c r="U162" s="85" t="s">
        <v>101</v>
      </c>
      <c r="V162" s="76" t="s">
        <v>101</v>
      </c>
      <c r="W162" s="76" t="s">
        <v>101</v>
      </c>
      <c r="X162" s="76" t="s">
        <v>101</v>
      </c>
      <c r="Y162" s="76" t="s">
        <v>101</v>
      </c>
      <c r="Z162" s="76" t="s">
        <v>101</v>
      </c>
      <c r="AA162" s="76" t="s">
        <v>101</v>
      </c>
      <c r="AB162" s="76" t="s">
        <v>101</v>
      </c>
      <c r="AC162" s="76" t="s">
        <v>101</v>
      </c>
      <c r="AD162" s="172">
        <v>0</v>
      </c>
      <c r="AE162" s="172">
        <v>0</v>
      </c>
      <c r="AF162" s="85" t="s">
        <v>101</v>
      </c>
      <c r="AG162" s="86" t="s">
        <v>101</v>
      </c>
      <c r="AH162" s="172">
        <v>0</v>
      </c>
      <c r="AI162" s="159">
        <f t="shared" si="4"/>
        <v>69064.800000000003</v>
      </c>
      <c r="AJ162" s="173">
        <v>0</v>
      </c>
      <c r="AK162" s="173">
        <f>69064.8</f>
        <v>69064.800000000003</v>
      </c>
      <c r="AL162" s="174">
        <f>AJ162+AK162</f>
        <v>69064.800000000003</v>
      </c>
      <c r="AM162" s="114"/>
      <c r="AN162" s="114"/>
      <c r="AO162" s="114"/>
      <c r="AP162" s="114"/>
      <c r="AQ162" s="75"/>
      <c r="AR162" s="75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95"/>
    </row>
    <row r="163" spans="1:60" s="102" customFormat="1" ht="13.5" thickBot="1" x14ac:dyDescent="0.3">
      <c r="A163" s="115" t="s">
        <v>605</v>
      </c>
      <c r="B163" s="116"/>
      <c r="C163" s="116"/>
      <c r="D163" s="116"/>
      <c r="E163" s="116"/>
      <c r="F163" s="117"/>
      <c r="G163" s="118"/>
      <c r="H163" s="97"/>
      <c r="I163" s="134"/>
      <c r="J163" s="97"/>
      <c r="K163" s="119"/>
      <c r="L163" s="155">
        <f>SUM(L20:L162)</f>
        <v>12295011.770000001</v>
      </c>
      <c r="M163" s="118"/>
      <c r="N163" s="119"/>
      <c r="O163" s="119"/>
      <c r="P163" s="98"/>
      <c r="Q163" s="97"/>
      <c r="R163" s="155">
        <f>SUM(R20:R162)</f>
        <v>0</v>
      </c>
      <c r="S163" s="155">
        <f>SUM(S20:S162)</f>
        <v>0</v>
      </c>
      <c r="T163" s="97"/>
      <c r="U163" s="97"/>
      <c r="V163" s="120"/>
      <c r="W163" s="120"/>
      <c r="X163" s="121"/>
      <c r="Y163" s="120"/>
      <c r="Z163" s="119"/>
      <c r="AA163" s="120"/>
      <c r="AB163" s="97"/>
      <c r="AC163" s="97"/>
      <c r="AD163" s="155">
        <f>SUM(AD20:AD162)</f>
        <v>412591.24</v>
      </c>
      <c r="AE163" s="155">
        <f>SUM(AE20:AE162)</f>
        <v>0</v>
      </c>
      <c r="AF163" s="97"/>
      <c r="AG163" s="122"/>
      <c r="AH163" s="155">
        <f>SUM(AH20:AH162)</f>
        <v>64419.27</v>
      </c>
      <c r="AI163" s="155">
        <f>SUM(AI20:AI162)</f>
        <v>12772022.280000001</v>
      </c>
      <c r="AJ163" s="155">
        <f>SUM(AJ20:AJ162)</f>
        <v>16874308.66</v>
      </c>
      <c r="AK163" s="155">
        <f>SUM(AK20:AK162)</f>
        <v>9453444.5</v>
      </c>
      <c r="AL163" s="155">
        <f>SUM(AL20:AL162)</f>
        <v>26327753.159999996</v>
      </c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3"/>
    </row>
    <row r="164" spans="1:60" x14ac:dyDescent="0.25">
      <c r="A164" s="47"/>
      <c r="AI164" s="157"/>
      <c r="AL164" s="177"/>
      <c r="AS164" s="47"/>
      <c r="AT164" s="47"/>
      <c r="AU164" s="47"/>
      <c r="AV164" s="47"/>
    </row>
    <row r="165" spans="1:60" ht="15" x14ac:dyDescent="0.25">
      <c r="A165" s="113" t="s">
        <v>697</v>
      </c>
      <c r="AI165" s="157"/>
      <c r="AL165" s="177"/>
      <c r="AS165" s="47"/>
      <c r="AT165" s="47"/>
      <c r="AU165" s="47"/>
      <c r="AV165" s="47"/>
    </row>
    <row r="166" spans="1:60" ht="15" x14ac:dyDescent="0.25">
      <c r="A166" s="113" t="s">
        <v>695</v>
      </c>
      <c r="AI166" s="157"/>
      <c r="AL166" s="177"/>
      <c r="AS166" s="47"/>
      <c r="AT166" s="47"/>
      <c r="AU166" s="47"/>
      <c r="AV166" s="47"/>
    </row>
    <row r="167" spans="1:60" ht="15" x14ac:dyDescent="0.25">
      <c r="A167" s="113" t="s">
        <v>696</v>
      </c>
      <c r="AI167" s="157"/>
      <c r="AL167" s="177"/>
      <c r="AS167" s="47"/>
      <c r="AT167" s="47"/>
      <c r="AU167" s="47"/>
      <c r="AV167" s="47"/>
    </row>
    <row r="168" spans="1:60" x14ac:dyDescent="0.25">
      <c r="A168" s="47"/>
      <c r="AI168" s="157"/>
      <c r="AL168" s="177"/>
      <c r="AS168" s="47"/>
      <c r="AT168" s="47"/>
      <c r="AU168" s="47"/>
      <c r="AV168" s="47"/>
    </row>
    <row r="169" spans="1:60" x14ac:dyDescent="0.25">
      <c r="A169" s="47"/>
      <c r="AI169" s="157"/>
      <c r="AL169" s="177"/>
      <c r="AS169" s="47"/>
      <c r="AT169" s="47"/>
      <c r="AU169" s="47"/>
      <c r="AV169" s="47"/>
    </row>
    <row r="170" spans="1:60" x14ac:dyDescent="0.25">
      <c r="A170" s="47"/>
      <c r="AI170" s="157"/>
      <c r="AL170" s="177"/>
      <c r="AS170" s="47"/>
      <c r="AT170" s="47"/>
      <c r="AU170" s="47"/>
      <c r="AV170" s="47"/>
    </row>
    <row r="171" spans="1:60" x14ac:dyDescent="0.25">
      <c r="A171" s="47"/>
      <c r="AI171" s="157"/>
      <c r="AL171" s="177"/>
      <c r="AS171" s="47"/>
      <c r="AT171" s="47"/>
      <c r="AU171" s="47"/>
      <c r="AV171" s="47"/>
    </row>
    <row r="172" spans="1:60" x14ac:dyDescent="0.25">
      <c r="A172" s="47"/>
      <c r="AI172" s="157"/>
      <c r="AL172" s="177"/>
      <c r="AS172" s="47"/>
      <c r="AT172" s="47"/>
      <c r="AU172" s="47"/>
      <c r="AV172" s="47"/>
    </row>
    <row r="173" spans="1:60" x14ac:dyDescent="0.25">
      <c r="A173" s="47"/>
      <c r="AI173" s="157"/>
      <c r="AL173" s="177"/>
      <c r="AS173" s="47"/>
      <c r="AT173" s="47"/>
      <c r="AU173" s="47"/>
      <c r="AV173" s="47"/>
    </row>
    <row r="174" spans="1:60" x14ac:dyDescent="0.25">
      <c r="A174" s="47"/>
      <c r="AI174" s="157"/>
      <c r="AL174" s="177"/>
      <c r="AS174" s="47"/>
      <c r="AT174" s="47"/>
      <c r="AU174" s="47"/>
      <c r="AV174" s="47"/>
    </row>
    <row r="175" spans="1:60" x14ac:dyDescent="0.25">
      <c r="A175" s="47"/>
      <c r="AI175" s="157"/>
      <c r="AL175" s="177"/>
      <c r="AS175" s="47"/>
      <c r="AT175" s="47"/>
      <c r="AU175" s="47"/>
      <c r="AV175" s="47"/>
    </row>
    <row r="176" spans="1:60" x14ac:dyDescent="0.25">
      <c r="A176" s="47"/>
      <c r="AI176" s="157"/>
      <c r="AL176" s="177"/>
      <c r="AS176" s="47"/>
      <c r="AT176" s="47"/>
      <c r="AU176" s="47"/>
      <c r="AV176" s="47"/>
    </row>
    <row r="177" spans="1:48" x14ac:dyDescent="0.25">
      <c r="A177" s="47"/>
      <c r="AI177" s="157"/>
      <c r="AL177" s="177"/>
      <c r="AS177" s="47"/>
      <c r="AT177" s="47"/>
      <c r="AU177" s="47"/>
      <c r="AV177" s="47"/>
    </row>
    <row r="178" spans="1:48" x14ac:dyDescent="0.25">
      <c r="A178" s="47"/>
      <c r="AI178" s="157"/>
      <c r="AL178" s="177"/>
      <c r="AS178" s="47"/>
      <c r="AT178" s="47"/>
      <c r="AU178" s="47"/>
      <c r="AV178" s="47"/>
    </row>
    <row r="179" spans="1:48" x14ac:dyDescent="0.25">
      <c r="A179" s="47"/>
      <c r="AI179" s="157"/>
      <c r="AL179" s="177"/>
      <c r="AS179" s="47"/>
      <c r="AT179" s="47"/>
      <c r="AU179" s="47"/>
      <c r="AV179" s="47"/>
    </row>
    <row r="180" spans="1:48" x14ac:dyDescent="0.25">
      <c r="A180" s="47"/>
      <c r="AI180" s="157"/>
      <c r="AL180" s="177"/>
      <c r="AS180" s="47"/>
      <c r="AT180" s="47"/>
      <c r="AU180" s="47"/>
      <c r="AV180" s="47"/>
    </row>
    <row r="181" spans="1:48" x14ac:dyDescent="0.25">
      <c r="A181" s="47"/>
      <c r="AI181" s="157"/>
      <c r="AL181" s="177"/>
      <c r="AS181" s="47"/>
      <c r="AT181" s="47"/>
      <c r="AU181" s="47"/>
      <c r="AV181" s="47"/>
    </row>
    <row r="182" spans="1:48" x14ac:dyDescent="0.25">
      <c r="A182" s="47"/>
      <c r="AI182" s="157"/>
      <c r="AL182" s="177"/>
      <c r="AS182" s="47"/>
      <c r="AT182" s="47"/>
      <c r="AU182" s="47"/>
      <c r="AV182" s="47"/>
    </row>
    <row r="183" spans="1:48" x14ac:dyDescent="0.25">
      <c r="A183" s="47"/>
      <c r="AI183" s="157"/>
      <c r="AL183" s="177"/>
      <c r="AS183" s="47"/>
      <c r="AT183" s="47"/>
      <c r="AU183" s="47"/>
      <c r="AV183" s="47"/>
    </row>
    <row r="184" spans="1:48" x14ac:dyDescent="0.25">
      <c r="A184" s="47"/>
      <c r="AI184" s="157"/>
      <c r="AL184" s="177"/>
      <c r="AS184" s="47"/>
      <c r="AT184" s="47"/>
      <c r="AU184" s="47"/>
      <c r="AV184" s="47"/>
    </row>
    <row r="185" spans="1:48" x14ac:dyDescent="0.25">
      <c r="A185" s="47"/>
      <c r="AI185" s="157"/>
      <c r="AL185" s="177"/>
      <c r="AS185" s="47"/>
      <c r="AT185" s="47"/>
      <c r="AU185" s="47"/>
      <c r="AV185" s="47"/>
    </row>
    <row r="186" spans="1:48" x14ac:dyDescent="0.25">
      <c r="A186" s="47"/>
      <c r="AI186" s="157"/>
      <c r="AL186" s="177"/>
      <c r="AS186" s="47"/>
      <c r="AT186" s="47"/>
      <c r="AU186" s="47"/>
      <c r="AV186" s="47"/>
    </row>
    <row r="187" spans="1:48" x14ac:dyDescent="0.25">
      <c r="A187" s="47"/>
      <c r="AI187" s="157"/>
      <c r="AL187" s="177"/>
      <c r="AS187" s="47"/>
      <c r="AT187" s="47"/>
      <c r="AU187" s="47"/>
      <c r="AV187" s="47"/>
    </row>
    <row r="188" spans="1:48" x14ac:dyDescent="0.25">
      <c r="A188" s="47"/>
      <c r="AI188" s="157"/>
      <c r="AL188" s="177"/>
      <c r="AS188" s="47"/>
      <c r="AT188" s="47"/>
      <c r="AU188" s="47"/>
      <c r="AV188" s="47"/>
    </row>
    <row r="189" spans="1:48" x14ac:dyDescent="0.25">
      <c r="A189" s="47"/>
      <c r="AI189" s="157"/>
      <c r="AL189" s="177"/>
      <c r="AS189" s="47"/>
      <c r="AT189" s="47"/>
      <c r="AU189" s="47"/>
      <c r="AV189" s="47"/>
    </row>
    <row r="190" spans="1:48" x14ac:dyDescent="0.25">
      <c r="A190" s="47"/>
      <c r="AI190" s="157"/>
      <c r="AL190" s="177"/>
      <c r="AS190" s="47"/>
      <c r="AT190" s="47"/>
      <c r="AU190" s="47"/>
      <c r="AV190" s="47"/>
    </row>
    <row r="191" spans="1:48" x14ac:dyDescent="0.25">
      <c r="A191" s="47"/>
      <c r="AI191" s="157"/>
      <c r="AL191" s="177"/>
      <c r="AS191" s="47"/>
      <c r="AT191" s="47"/>
      <c r="AU191" s="47"/>
      <c r="AV191" s="47"/>
    </row>
    <row r="192" spans="1:48" x14ac:dyDescent="0.25">
      <c r="A192" s="47"/>
      <c r="AI192" s="157"/>
      <c r="AL192" s="177"/>
      <c r="AS192" s="47"/>
      <c r="AT192" s="47"/>
      <c r="AU192" s="47"/>
      <c r="AV192" s="47"/>
    </row>
    <row r="193" spans="1:48" x14ac:dyDescent="0.25">
      <c r="A193" s="47"/>
      <c r="AI193" s="157"/>
      <c r="AL193" s="177"/>
      <c r="AS193" s="47"/>
      <c r="AT193" s="47"/>
      <c r="AU193" s="47"/>
      <c r="AV193" s="47"/>
    </row>
    <row r="194" spans="1:48" x14ac:dyDescent="0.25">
      <c r="A194" s="47"/>
      <c r="AI194" s="157"/>
      <c r="AL194" s="177"/>
      <c r="AS194" s="47"/>
      <c r="AT194" s="47"/>
      <c r="AU194" s="47"/>
      <c r="AV194" s="47"/>
    </row>
    <row r="195" spans="1:48" x14ac:dyDescent="0.25">
      <c r="A195" s="47"/>
      <c r="AI195" s="157"/>
      <c r="AL195" s="177"/>
      <c r="AS195" s="47"/>
      <c r="AT195" s="47"/>
      <c r="AU195" s="47"/>
      <c r="AV195" s="47"/>
    </row>
    <row r="196" spans="1:48" x14ac:dyDescent="0.25">
      <c r="A196" s="47"/>
      <c r="AI196" s="157"/>
      <c r="AL196" s="177"/>
      <c r="AS196" s="47"/>
      <c r="AT196" s="47"/>
      <c r="AU196" s="47"/>
      <c r="AV196" s="47"/>
    </row>
    <row r="197" spans="1:48" x14ac:dyDescent="0.25">
      <c r="A197" s="47"/>
      <c r="AI197" s="157"/>
      <c r="AL197" s="177"/>
      <c r="AS197" s="47"/>
      <c r="AT197" s="47"/>
      <c r="AU197" s="47"/>
      <c r="AV197" s="47"/>
    </row>
    <row r="198" spans="1:48" x14ac:dyDescent="0.25">
      <c r="A198" s="47"/>
      <c r="AI198" s="157"/>
      <c r="AL198" s="177"/>
      <c r="AS198" s="47"/>
      <c r="AT198" s="47"/>
      <c r="AU198" s="47"/>
      <c r="AV198" s="47"/>
    </row>
    <row r="199" spans="1:48" x14ac:dyDescent="0.25">
      <c r="A199" s="47"/>
      <c r="AI199" s="157"/>
      <c r="AL199" s="177"/>
      <c r="AS199" s="47"/>
      <c r="AT199" s="47"/>
      <c r="AU199" s="47"/>
      <c r="AV199" s="47"/>
    </row>
    <row r="200" spans="1:48" x14ac:dyDescent="0.25">
      <c r="A200" s="47"/>
      <c r="AI200" s="157"/>
      <c r="AL200" s="177"/>
      <c r="AS200" s="47"/>
      <c r="AT200" s="47"/>
      <c r="AU200" s="47"/>
      <c r="AV200" s="47"/>
    </row>
    <row r="201" spans="1:48" x14ac:dyDescent="0.25">
      <c r="A201" s="47"/>
      <c r="AI201" s="157"/>
      <c r="AL201" s="177"/>
      <c r="AS201" s="47"/>
      <c r="AT201" s="47"/>
      <c r="AU201" s="47"/>
      <c r="AV201" s="47"/>
    </row>
    <row r="202" spans="1:48" x14ac:dyDescent="0.25">
      <c r="A202" s="47"/>
      <c r="AI202" s="157"/>
      <c r="AL202" s="177"/>
      <c r="AS202" s="47"/>
      <c r="AT202" s="47"/>
      <c r="AU202" s="47"/>
      <c r="AV202" s="47"/>
    </row>
    <row r="203" spans="1:48" x14ac:dyDescent="0.25">
      <c r="A203" s="47"/>
      <c r="AI203" s="157"/>
      <c r="AL203" s="177"/>
      <c r="AS203" s="47"/>
      <c r="AT203" s="47"/>
      <c r="AU203" s="47"/>
      <c r="AV203" s="47"/>
    </row>
    <row r="204" spans="1:48" x14ac:dyDescent="0.25">
      <c r="A204" s="47"/>
      <c r="AI204" s="157"/>
      <c r="AL204" s="177"/>
      <c r="AS204" s="47"/>
      <c r="AT204" s="47"/>
      <c r="AU204" s="47"/>
      <c r="AV204" s="47"/>
    </row>
    <row r="205" spans="1:48" x14ac:dyDescent="0.25">
      <c r="A205" s="47"/>
      <c r="AI205" s="157"/>
      <c r="AL205" s="177"/>
      <c r="AS205" s="47"/>
      <c r="AT205" s="47"/>
      <c r="AU205" s="47"/>
      <c r="AV205" s="47"/>
    </row>
    <row r="206" spans="1:48" x14ac:dyDescent="0.25">
      <c r="A206" s="47"/>
      <c r="AI206" s="157"/>
      <c r="AL206" s="177"/>
      <c r="AS206" s="47"/>
      <c r="AT206" s="47"/>
      <c r="AU206" s="47"/>
      <c r="AV206" s="47"/>
    </row>
    <row r="207" spans="1:48" x14ac:dyDescent="0.25">
      <c r="A207" s="47"/>
      <c r="AI207" s="157"/>
      <c r="AL207" s="177"/>
      <c r="AS207" s="47"/>
      <c r="AT207" s="47"/>
      <c r="AU207" s="47"/>
      <c r="AV207" s="47"/>
    </row>
    <row r="208" spans="1:48" x14ac:dyDescent="0.25">
      <c r="A208" s="47"/>
      <c r="AI208" s="157"/>
      <c r="AL208" s="177"/>
      <c r="AS208" s="47"/>
      <c r="AT208" s="47"/>
      <c r="AU208" s="47"/>
      <c r="AV208" s="47"/>
    </row>
    <row r="209" spans="1:48" x14ac:dyDescent="0.25">
      <c r="A209" s="47"/>
      <c r="AI209" s="157"/>
      <c r="AL209" s="177"/>
      <c r="AS209" s="47"/>
      <c r="AT209" s="47"/>
      <c r="AU209" s="47"/>
      <c r="AV209" s="47"/>
    </row>
    <row r="210" spans="1:48" x14ac:dyDescent="0.25">
      <c r="A210" s="47"/>
      <c r="AI210" s="157"/>
      <c r="AL210" s="177"/>
      <c r="AS210" s="47"/>
      <c r="AT210" s="47"/>
      <c r="AU210" s="47"/>
      <c r="AV210" s="47"/>
    </row>
    <row r="211" spans="1:48" x14ac:dyDescent="0.25">
      <c r="A211" s="47"/>
      <c r="AI211" s="157"/>
      <c r="AL211" s="177"/>
      <c r="AS211" s="47"/>
      <c r="AT211" s="47"/>
      <c r="AU211" s="47"/>
      <c r="AV211" s="47"/>
    </row>
    <row r="212" spans="1:48" x14ac:dyDescent="0.25">
      <c r="A212" s="47"/>
      <c r="AI212" s="157"/>
      <c r="AL212" s="177"/>
      <c r="AS212" s="47"/>
      <c r="AT212" s="47"/>
      <c r="AU212" s="47"/>
      <c r="AV212" s="47"/>
    </row>
    <row r="213" spans="1:48" x14ac:dyDescent="0.25">
      <c r="A213" s="47"/>
      <c r="AI213" s="157"/>
      <c r="AL213" s="177"/>
      <c r="AS213" s="47"/>
      <c r="AT213" s="47"/>
      <c r="AU213" s="47"/>
      <c r="AV213" s="47"/>
    </row>
    <row r="214" spans="1:48" x14ac:dyDescent="0.25">
      <c r="A214" s="47"/>
      <c r="AI214" s="157"/>
      <c r="AL214" s="177"/>
      <c r="AS214" s="47"/>
      <c r="AT214" s="47"/>
      <c r="AU214" s="47"/>
      <c r="AV214" s="47"/>
    </row>
    <row r="215" spans="1:48" x14ac:dyDescent="0.25">
      <c r="A215" s="47"/>
      <c r="AI215" s="157"/>
      <c r="AL215" s="177"/>
      <c r="AS215" s="47"/>
      <c r="AT215" s="47"/>
      <c r="AU215" s="47"/>
      <c r="AV215" s="47"/>
    </row>
    <row r="216" spans="1:48" x14ac:dyDescent="0.25">
      <c r="A216" s="47"/>
      <c r="AI216" s="157"/>
      <c r="AL216" s="177"/>
      <c r="AS216" s="47"/>
      <c r="AT216" s="47"/>
      <c r="AU216" s="47"/>
      <c r="AV216" s="47"/>
    </row>
    <row r="217" spans="1:48" x14ac:dyDescent="0.25">
      <c r="A217" s="47"/>
      <c r="AI217" s="157"/>
      <c r="AL217" s="177"/>
      <c r="AS217" s="47"/>
      <c r="AT217" s="47"/>
      <c r="AU217" s="47"/>
      <c r="AV217" s="47"/>
    </row>
    <row r="218" spans="1:48" x14ac:dyDescent="0.25">
      <c r="A218" s="47"/>
      <c r="AI218" s="157"/>
      <c r="AL218" s="177"/>
      <c r="AS218" s="47"/>
      <c r="AT218" s="47"/>
      <c r="AU218" s="47"/>
      <c r="AV218" s="47"/>
    </row>
    <row r="219" spans="1:48" x14ac:dyDescent="0.25">
      <c r="A219" s="47"/>
      <c r="AI219" s="157"/>
      <c r="AL219" s="177"/>
      <c r="AS219" s="47"/>
      <c r="AT219" s="47"/>
      <c r="AU219" s="47"/>
      <c r="AV219" s="47"/>
    </row>
    <row r="220" spans="1:48" x14ac:dyDescent="0.25">
      <c r="A220" s="47"/>
      <c r="AI220" s="157"/>
      <c r="AL220" s="177"/>
      <c r="AS220" s="47"/>
      <c r="AT220" s="47"/>
      <c r="AU220" s="47"/>
      <c r="AV220" s="47"/>
    </row>
    <row r="221" spans="1:48" x14ac:dyDescent="0.25">
      <c r="A221" s="47"/>
      <c r="AI221" s="157"/>
      <c r="AL221" s="177"/>
      <c r="AS221" s="47"/>
      <c r="AT221" s="47"/>
      <c r="AU221" s="47"/>
      <c r="AV221" s="47"/>
    </row>
    <row r="222" spans="1:48" x14ac:dyDescent="0.25">
      <c r="A222" s="47"/>
      <c r="AI222" s="157"/>
      <c r="AL222" s="177"/>
      <c r="AS222" s="47"/>
      <c r="AT222" s="47"/>
      <c r="AU222" s="47"/>
      <c r="AV222" s="47"/>
    </row>
    <row r="223" spans="1:48" x14ac:dyDescent="0.25">
      <c r="A223" s="47"/>
      <c r="AI223" s="157"/>
      <c r="AL223" s="177"/>
      <c r="AS223" s="47"/>
      <c r="AT223" s="47"/>
      <c r="AU223" s="47"/>
      <c r="AV223" s="47"/>
    </row>
    <row r="224" spans="1:48" x14ac:dyDescent="0.25">
      <c r="A224" s="47"/>
      <c r="AI224" s="157"/>
      <c r="AL224" s="177"/>
      <c r="AS224" s="47"/>
      <c r="AT224" s="47"/>
      <c r="AU224" s="47"/>
      <c r="AV224" s="47"/>
    </row>
    <row r="225" spans="35:38" x14ac:dyDescent="0.25">
      <c r="AI225" s="157"/>
      <c r="AL225" s="177"/>
    </row>
    <row r="226" spans="35:38" x14ac:dyDescent="0.25">
      <c r="AI226" s="157"/>
      <c r="AL226" s="177"/>
    </row>
    <row r="227" spans="35:38" x14ac:dyDescent="0.25">
      <c r="AI227" s="157"/>
      <c r="AL227" s="177"/>
    </row>
    <row r="228" spans="35:38" x14ac:dyDescent="0.25">
      <c r="AI228" s="157"/>
      <c r="AL228" s="177"/>
    </row>
    <row r="229" spans="35:38" x14ac:dyDescent="0.25">
      <c r="AI229" s="157"/>
      <c r="AL229" s="177"/>
    </row>
    <row r="230" spans="35:38" x14ac:dyDescent="0.25">
      <c r="AI230" s="157"/>
      <c r="AL230" s="177"/>
    </row>
    <row r="231" spans="35:38" x14ac:dyDescent="0.25">
      <c r="AI231" s="157"/>
      <c r="AL231" s="177"/>
    </row>
    <row r="232" spans="35:38" x14ac:dyDescent="0.25">
      <c r="AI232" s="157"/>
      <c r="AL232" s="177"/>
    </row>
    <row r="233" spans="35:38" x14ac:dyDescent="0.25">
      <c r="AI233" s="157"/>
      <c r="AL233" s="177"/>
    </row>
    <row r="234" spans="35:38" x14ac:dyDescent="0.25">
      <c r="AI234" s="157"/>
      <c r="AL234" s="177"/>
    </row>
    <row r="235" spans="35:38" x14ac:dyDescent="0.25">
      <c r="AI235" s="157"/>
      <c r="AL235" s="177"/>
    </row>
    <row r="236" spans="35:38" x14ac:dyDescent="0.25">
      <c r="AI236" s="157"/>
      <c r="AL236" s="177"/>
    </row>
    <row r="237" spans="35:38" x14ac:dyDescent="0.25">
      <c r="AI237" s="157"/>
      <c r="AL237" s="177"/>
    </row>
    <row r="238" spans="35:38" x14ac:dyDescent="0.25">
      <c r="AI238" s="157"/>
      <c r="AL238" s="177"/>
    </row>
    <row r="239" spans="35:38" x14ac:dyDescent="0.25">
      <c r="AI239" s="157"/>
      <c r="AL239" s="177"/>
    </row>
    <row r="240" spans="35:38" x14ac:dyDescent="0.25">
      <c r="AI240" s="157"/>
      <c r="AL240" s="177"/>
    </row>
    <row r="241" spans="35:38" x14ac:dyDescent="0.25">
      <c r="AI241" s="157"/>
      <c r="AL241" s="177"/>
    </row>
    <row r="242" spans="35:38" x14ac:dyDescent="0.25">
      <c r="AI242" s="157"/>
      <c r="AL242" s="177"/>
    </row>
    <row r="243" spans="35:38" x14ac:dyDescent="0.25">
      <c r="AI243" s="157"/>
      <c r="AL243" s="177"/>
    </row>
    <row r="244" spans="35:38" x14ac:dyDescent="0.25">
      <c r="AI244" s="157"/>
      <c r="AL244" s="177"/>
    </row>
    <row r="245" spans="35:38" x14ac:dyDescent="0.25">
      <c r="AI245" s="157"/>
      <c r="AL245" s="177"/>
    </row>
    <row r="246" spans="35:38" x14ac:dyDescent="0.25">
      <c r="AI246" s="157"/>
      <c r="AL246" s="177"/>
    </row>
    <row r="247" spans="35:38" x14ac:dyDescent="0.25">
      <c r="AI247" s="157"/>
      <c r="AL247" s="177"/>
    </row>
    <row r="248" spans="35:38" x14ac:dyDescent="0.25">
      <c r="AI248" s="157"/>
      <c r="AL248" s="177"/>
    </row>
    <row r="249" spans="35:38" x14ac:dyDescent="0.25">
      <c r="AI249" s="157"/>
      <c r="AL249" s="177"/>
    </row>
    <row r="250" spans="35:38" x14ac:dyDescent="0.25">
      <c r="AI250" s="157"/>
      <c r="AL250" s="177"/>
    </row>
    <row r="251" spans="35:38" x14ac:dyDescent="0.25">
      <c r="AI251" s="157"/>
      <c r="AL251" s="177"/>
    </row>
    <row r="252" spans="35:38" x14ac:dyDescent="0.25">
      <c r="AI252" s="157"/>
      <c r="AL252" s="177"/>
    </row>
    <row r="253" spans="35:38" x14ac:dyDescent="0.25">
      <c r="AI253" s="157"/>
      <c r="AL253" s="177"/>
    </row>
    <row r="254" spans="35:38" x14ac:dyDescent="0.25">
      <c r="AI254" s="157"/>
      <c r="AL254" s="177"/>
    </row>
    <row r="255" spans="35:38" x14ac:dyDescent="0.25">
      <c r="AI255" s="157"/>
      <c r="AL255" s="177"/>
    </row>
    <row r="256" spans="35:38" x14ac:dyDescent="0.25">
      <c r="AI256" s="157"/>
      <c r="AL256" s="177"/>
    </row>
    <row r="257" spans="35:38" x14ac:dyDescent="0.25">
      <c r="AI257" s="157"/>
      <c r="AL257" s="177"/>
    </row>
    <row r="258" spans="35:38" x14ac:dyDescent="0.25">
      <c r="AI258" s="157"/>
      <c r="AL258" s="177"/>
    </row>
    <row r="259" spans="35:38" x14ac:dyDescent="0.25">
      <c r="AI259" s="157"/>
      <c r="AL259" s="177"/>
    </row>
    <row r="260" spans="35:38" x14ac:dyDescent="0.25">
      <c r="AI260" s="157"/>
      <c r="AL260" s="177"/>
    </row>
    <row r="261" spans="35:38" x14ac:dyDescent="0.25">
      <c r="AI261" s="157"/>
      <c r="AL261" s="177"/>
    </row>
    <row r="262" spans="35:38" x14ac:dyDescent="0.25">
      <c r="AI262" s="157"/>
      <c r="AL262" s="177"/>
    </row>
    <row r="263" spans="35:38" x14ac:dyDescent="0.25">
      <c r="AI263" s="157"/>
      <c r="AL263" s="177"/>
    </row>
    <row r="264" spans="35:38" x14ac:dyDescent="0.25">
      <c r="AI264" s="157"/>
      <c r="AL264" s="177"/>
    </row>
    <row r="265" spans="35:38" x14ac:dyDescent="0.25">
      <c r="AI265" s="157"/>
      <c r="AL265" s="177"/>
    </row>
    <row r="266" spans="35:38" x14ac:dyDescent="0.25">
      <c r="AI266" s="157"/>
      <c r="AL266" s="177"/>
    </row>
    <row r="267" spans="35:38" x14ac:dyDescent="0.25">
      <c r="AI267" s="157"/>
      <c r="AL267" s="177"/>
    </row>
    <row r="268" spans="35:38" x14ac:dyDescent="0.25">
      <c r="AI268" s="157"/>
      <c r="AL268" s="177"/>
    </row>
    <row r="269" spans="35:38" x14ac:dyDescent="0.25">
      <c r="AI269" s="157"/>
      <c r="AL269" s="177"/>
    </row>
    <row r="270" spans="35:38" x14ac:dyDescent="0.25">
      <c r="AI270" s="157"/>
      <c r="AL270" s="177"/>
    </row>
    <row r="271" spans="35:38" x14ac:dyDescent="0.25">
      <c r="AI271" s="157"/>
      <c r="AL271" s="177"/>
    </row>
    <row r="272" spans="35:38" x14ac:dyDescent="0.25">
      <c r="AI272" s="157"/>
      <c r="AL272" s="177"/>
    </row>
    <row r="273" spans="35:38" x14ac:dyDescent="0.25">
      <c r="AI273" s="157"/>
      <c r="AL273" s="177"/>
    </row>
    <row r="274" spans="35:38" x14ac:dyDescent="0.25">
      <c r="AI274" s="157"/>
      <c r="AL274" s="177"/>
    </row>
    <row r="275" spans="35:38" x14ac:dyDescent="0.25">
      <c r="AI275" s="157"/>
      <c r="AL275" s="177"/>
    </row>
    <row r="276" spans="35:38" x14ac:dyDescent="0.25">
      <c r="AI276" s="157"/>
      <c r="AL276" s="177"/>
    </row>
    <row r="277" spans="35:38" x14ac:dyDescent="0.25">
      <c r="AI277" s="157"/>
      <c r="AL277" s="177"/>
    </row>
    <row r="278" spans="35:38" x14ac:dyDescent="0.25">
      <c r="AI278" s="157"/>
      <c r="AL278" s="177"/>
    </row>
    <row r="279" spans="35:38" x14ac:dyDescent="0.25">
      <c r="AI279" s="157"/>
      <c r="AL279" s="177"/>
    </row>
    <row r="280" spans="35:38" x14ac:dyDescent="0.25">
      <c r="AI280" s="157"/>
      <c r="AL280" s="177"/>
    </row>
    <row r="281" spans="35:38" x14ac:dyDescent="0.25">
      <c r="AI281" s="157"/>
      <c r="AL281" s="177"/>
    </row>
    <row r="282" spans="35:38" x14ac:dyDescent="0.25">
      <c r="AI282" s="157"/>
      <c r="AL282" s="177"/>
    </row>
    <row r="283" spans="35:38" x14ac:dyDescent="0.25">
      <c r="AI283" s="157"/>
      <c r="AL283" s="177"/>
    </row>
    <row r="284" spans="35:38" x14ac:dyDescent="0.25">
      <c r="AI284" s="157"/>
      <c r="AL284" s="177"/>
    </row>
    <row r="285" spans="35:38" x14ac:dyDescent="0.25">
      <c r="AI285" s="157"/>
      <c r="AL285" s="177"/>
    </row>
    <row r="286" spans="35:38" x14ac:dyDescent="0.25">
      <c r="AI286" s="157"/>
      <c r="AL286" s="177"/>
    </row>
    <row r="287" spans="35:38" x14ac:dyDescent="0.25">
      <c r="AI287" s="157"/>
      <c r="AL287" s="177"/>
    </row>
    <row r="288" spans="35:38" x14ac:dyDescent="0.25">
      <c r="AI288" s="157"/>
      <c r="AL288" s="177"/>
    </row>
    <row r="289" spans="35:38" x14ac:dyDescent="0.25">
      <c r="AI289" s="157"/>
      <c r="AL289" s="177"/>
    </row>
    <row r="290" spans="35:38" x14ac:dyDescent="0.25">
      <c r="AI290" s="157"/>
      <c r="AL290" s="177"/>
    </row>
    <row r="291" spans="35:38" x14ac:dyDescent="0.25">
      <c r="AI291" s="157"/>
      <c r="AL291" s="177"/>
    </row>
    <row r="292" spans="35:38" x14ac:dyDescent="0.25">
      <c r="AI292" s="157"/>
      <c r="AL292" s="177"/>
    </row>
    <row r="293" spans="35:38" x14ac:dyDescent="0.25">
      <c r="AI293" s="157"/>
      <c r="AL293" s="177"/>
    </row>
    <row r="294" spans="35:38" x14ac:dyDescent="0.25">
      <c r="AI294" s="157"/>
      <c r="AL294" s="177"/>
    </row>
    <row r="295" spans="35:38" x14ac:dyDescent="0.25">
      <c r="AI295" s="157"/>
      <c r="AL295" s="177"/>
    </row>
    <row r="296" spans="35:38" x14ac:dyDescent="0.25">
      <c r="AI296" s="157"/>
      <c r="AL296" s="177"/>
    </row>
    <row r="297" spans="35:38" x14ac:dyDescent="0.25">
      <c r="AI297" s="157"/>
      <c r="AL297" s="177"/>
    </row>
    <row r="298" spans="35:38" x14ac:dyDescent="0.25">
      <c r="AI298" s="157"/>
      <c r="AL298" s="177"/>
    </row>
    <row r="299" spans="35:38" x14ac:dyDescent="0.25">
      <c r="AI299" s="157"/>
      <c r="AL299" s="177"/>
    </row>
    <row r="300" spans="35:38" x14ac:dyDescent="0.25">
      <c r="AI300" s="157"/>
      <c r="AL300" s="177"/>
    </row>
    <row r="301" spans="35:38" x14ac:dyDescent="0.25">
      <c r="AI301" s="157"/>
      <c r="AL301" s="177"/>
    </row>
    <row r="302" spans="35:38" x14ac:dyDescent="0.25">
      <c r="AI302" s="157"/>
      <c r="AL302" s="177"/>
    </row>
    <row r="303" spans="35:38" x14ac:dyDescent="0.25">
      <c r="AI303" s="157"/>
      <c r="AL303" s="177"/>
    </row>
    <row r="304" spans="35:38" x14ac:dyDescent="0.25">
      <c r="AI304" s="157"/>
      <c r="AL304" s="177"/>
    </row>
    <row r="305" spans="35:38" x14ac:dyDescent="0.25">
      <c r="AI305" s="157"/>
      <c r="AL305" s="177"/>
    </row>
    <row r="306" spans="35:38" x14ac:dyDescent="0.25">
      <c r="AI306" s="157"/>
      <c r="AL306" s="177"/>
    </row>
    <row r="307" spans="35:38" x14ac:dyDescent="0.25">
      <c r="AI307" s="157"/>
      <c r="AL307" s="177"/>
    </row>
    <row r="308" spans="35:38" x14ac:dyDescent="0.25">
      <c r="AI308" s="157"/>
      <c r="AL308" s="177"/>
    </row>
    <row r="309" spans="35:38" x14ac:dyDescent="0.25">
      <c r="AI309" s="157"/>
      <c r="AL309" s="177"/>
    </row>
    <row r="310" spans="35:38" x14ac:dyDescent="0.25">
      <c r="AI310" s="157"/>
      <c r="AL310" s="177"/>
    </row>
    <row r="311" spans="35:38" x14ac:dyDescent="0.25">
      <c r="AI311" s="157"/>
      <c r="AL311" s="177"/>
    </row>
    <row r="312" spans="35:38" x14ac:dyDescent="0.25">
      <c r="AI312" s="157"/>
      <c r="AL312" s="177"/>
    </row>
    <row r="313" spans="35:38" x14ac:dyDescent="0.25">
      <c r="AI313" s="157"/>
      <c r="AL313" s="177"/>
    </row>
    <row r="314" spans="35:38" x14ac:dyDescent="0.25">
      <c r="AI314" s="157"/>
      <c r="AL314" s="177"/>
    </row>
    <row r="315" spans="35:38" x14ac:dyDescent="0.25">
      <c r="AI315" s="157"/>
      <c r="AL315" s="177"/>
    </row>
    <row r="316" spans="35:38" x14ac:dyDescent="0.25">
      <c r="AI316" s="157"/>
      <c r="AL316" s="177"/>
    </row>
    <row r="317" spans="35:38" x14ac:dyDescent="0.25">
      <c r="AI317" s="157"/>
      <c r="AL317" s="177"/>
    </row>
    <row r="318" spans="35:38" x14ac:dyDescent="0.25">
      <c r="AI318" s="157"/>
      <c r="AL318" s="177"/>
    </row>
    <row r="319" spans="35:38" x14ac:dyDescent="0.25">
      <c r="AI319" s="157"/>
      <c r="AL319" s="177"/>
    </row>
    <row r="320" spans="35:38" x14ac:dyDescent="0.25">
      <c r="AI320" s="157"/>
      <c r="AL320" s="177"/>
    </row>
    <row r="321" spans="35:38" x14ac:dyDescent="0.25">
      <c r="AI321" s="157"/>
      <c r="AL321" s="177"/>
    </row>
    <row r="322" spans="35:38" x14ac:dyDescent="0.25">
      <c r="AI322" s="157"/>
      <c r="AL322" s="177"/>
    </row>
    <row r="323" spans="35:38" x14ac:dyDescent="0.25">
      <c r="AI323" s="157"/>
      <c r="AL323" s="177"/>
    </row>
    <row r="324" spans="35:38" x14ac:dyDescent="0.25">
      <c r="AI324" s="157"/>
      <c r="AL324" s="177"/>
    </row>
    <row r="325" spans="35:38" x14ac:dyDescent="0.25">
      <c r="AI325" s="157"/>
      <c r="AL325" s="177"/>
    </row>
    <row r="326" spans="35:38" x14ac:dyDescent="0.25">
      <c r="AI326" s="157"/>
      <c r="AL326" s="177"/>
    </row>
    <row r="327" spans="35:38" x14ac:dyDescent="0.25">
      <c r="AI327" s="157"/>
      <c r="AL327" s="177"/>
    </row>
    <row r="328" spans="35:38" x14ac:dyDescent="0.25">
      <c r="AI328" s="157"/>
      <c r="AL328" s="177"/>
    </row>
    <row r="329" spans="35:38" x14ac:dyDescent="0.25">
      <c r="AI329" s="157"/>
      <c r="AL329" s="177"/>
    </row>
    <row r="330" spans="35:38" x14ac:dyDescent="0.25">
      <c r="AI330" s="157"/>
      <c r="AL330" s="177"/>
    </row>
    <row r="331" spans="35:38" x14ac:dyDescent="0.25">
      <c r="AI331" s="157"/>
      <c r="AL331" s="177"/>
    </row>
    <row r="332" spans="35:38" x14ac:dyDescent="0.25">
      <c r="AI332" s="157"/>
      <c r="AL332" s="177"/>
    </row>
    <row r="333" spans="35:38" x14ac:dyDescent="0.25">
      <c r="AI333" s="157"/>
      <c r="AL333" s="177"/>
    </row>
    <row r="334" spans="35:38" x14ac:dyDescent="0.25">
      <c r="AI334" s="157"/>
      <c r="AL334" s="177"/>
    </row>
    <row r="335" spans="35:38" x14ac:dyDescent="0.25">
      <c r="AI335" s="157"/>
      <c r="AL335" s="177"/>
    </row>
    <row r="336" spans="35:38" x14ac:dyDescent="0.25">
      <c r="AI336" s="157"/>
      <c r="AL336" s="177"/>
    </row>
    <row r="337" spans="35:38" x14ac:dyDescent="0.25">
      <c r="AI337" s="157"/>
      <c r="AL337" s="177"/>
    </row>
    <row r="338" spans="35:38" x14ac:dyDescent="0.25">
      <c r="AI338" s="157"/>
      <c r="AL338" s="177"/>
    </row>
    <row r="339" spans="35:38" x14ac:dyDescent="0.25">
      <c r="AI339" s="157"/>
      <c r="AL339" s="177"/>
    </row>
    <row r="340" spans="35:38" x14ac:dyDescent="0.25">
      <c r="AI340" s="157"/>
      <c r="AL340" s="177"/>
    </row>
    <row r="341" spans="35:38" x14ac:dyDescent="0.25">
      <c r="AI341" s="157"/>
      <c r="AL341" s="177"/>
    </row>
    <row r="342" spans="35:38" x14ac:dyDescent="0.25">
      <c r="AI342" s="157"/>
      <c r="AL342" s="177"/>
    </row>
    <row r="343" spans="35:38" x14ac:dyDescent="0.25">
      <c r="AI343" s="157"/>
      <c r="AL343" s="177"/>
    </row>
    <row r="344" spans="35:38" x14ac:dyDescent="0.25">
      <c r="AI344" s="157"/>
      <c r="AL344" s="177"/>
    </row>
    <row r="345" spans="35:38" x14ac:dyDescent="0.25">
      <c r="AI345" s="157"/>
      <c r="AL345" s="177"/>
    </row>
    <row r="346" spans="35:38" x14ac:dyDescent="0.25">
      <c r="AI346" s="157"/>
      <c r="AL346" s="177"/>
    </row>
    <row r="347" spans="35:38" x14ac:dyDescent="0.25">
      <c r="AI347" s="157"/>
      <c r="AL347" s="177"/>
    </row>
    <row r="348" spans="35:38" x14ac:dyDescent="0.25">
      <c r="AI348" s="157"/>
      <c r="AL348" s="177"/>
    </row>
    <row r="349" spans="35:38" x14ac:dyDescent="0.25">
      <c r="AI349" s="157"/>
      <c r="AL349" s="177"/>
    </row>
    <row r="350" spans="35:38" x14ac:dyDescent="0.25">
      <c r="AI350" s="157"/>
      <c r="AL350" s="177"/>
    </row>
    <row r="351" spans="35:38" x14ac:dyDescent="0.25">
      <c r="AI351" s="157"/>
      <c r="AL351" s="177"/>
    </row>
    <row r="352" spans="35:38" x14ac:dyDescent="0.25">
      <c r="AI352" s="157"/>
      <c r="AL352" s="177"/>
    </row>
    <row r="353" spans="35:38" x14ac:dyDescent="0.25">
      <c r="AI353" s="157"/>
      <c r="AL353" s="177"/>
    </row>
    <row r="354" spans="35:38" x14ac:dyDescent="0.25">
      <c r="AI354" s="157"/>
      <c r="AL354" s="177"/>
    </row>
    <row r="355" spans="35:38" x14ac:dyDescent="0.25">
      <c r="AI355" s="157"/>
      <c r="AL355" s="177"/>
    </row>
    <row r="356" spans="35:38" x14ac:dyDescent="0.25">
      <c r="AI356" s="157"/>
      <c r="AL356" s="177"/>
    </row>
    <row r="357" spans="35:38" x14ac:dyDescent="0.25">
      <c r="AI357" s="157"/>
      <c r="AL357" s="177"/>
    </row>
    <row r="358" spans="35:38" x14ac:dyDescent="0.25">
      <c r="AI358" s="157"/>
      <c r="AL358" s="177"/>
    </row>
    <row r="359" spans="35:38" x14ac:dyDescent="0.25">
      <c r="AI359" s="157"/>
      <c r="AL359" s="177"/>
    </row>
    <row r="360" spans="35:38" x14ac:dyDescent="0.25">
      <c r="AI360" s="157"/>
      <c r="AL360" s="177"/>
    </row>
    <row r="361" spans="35:38" x14ac:dyDescent="0.25">
      <c r="AI361" s="157"/>
      <c r="AL361" s="177"/>
    </row>
    <row r="362" spans="35:38" x14ac:dyDescent="0.25">
      <c r="AI362" s="157"/>
      <c r="AL362" s="177"/>
    </row>
    <row r="363" spans="35:38" x14ac:dyDescent="0.25">
      <c r="AI363" s="157"/>
      <c r="AL363" s="177"/>
    </row>
    <row r="364" spans="35:38" x14ac:dyDescent="0.25">
      <c r="AI364" s="157"/>
      <c r="AL364" s="177"/>
    </row>
    <row r="365" spans="35:38" x14ac:dyDescent="0.25">
      <c r="AI365" s="157"/>
      <c r="AL365" s="177"/>
    </row>
    <row r="366" spans="35:38" x14ac:dyDescent="0.25">
      <c r="AI366" s="157"/>
      <c r="AL366" s="177"/>
    </row>
    <row r="367" spans="35:38" x14ac:dyDescent="0.25">
      <c r="AI367" s="157"/>
      <c r="AL367" s="177"/>
    </row>
    <row r="368" spans="35:38" x14ac:dyDescent="0.25">
      <c r="AI368" s="157"/>
      <c r="AL368" s="177"/>
    </row>
    <row r="369" spans="35:38" x14ac:dyDescent="0.25">
      <c r="AI369" s="157"/>
      <c r="AL369" s="177"/>
    </row>
    <row r="370" spans="35:38" x14ac:dyDescent="0.25">
      <c r="AI370" s="157"/>
      <c r="AL370" s="177"/>
    </row>
    <row r="371" spans="35:38" x14ac:dyDescent="0.25">
      <c r="AI371" s="157"/>
      <c r="AL371" s="177"/>
    </row>
    <row r="372" spans="35:38" x14ac:dyDescent="0.25">
      <c r="AI372" s="157"/>
      <c r="AL372" s="177"/>
    </row>
    <row r="373" spans="35:38" x14ac:dyDescent="0.25">
      <c r="AI373" s="157"/>
      <c r="AL373" s="177"/>
    </row>
    <row r="374" spans="35:38" x14ac:dyDescent="0.25">
      <c r="AI374" s="157"/>
      <c r="AL374" s="177"/>
    </row>
    <row r="375" spans="35:38" x14ac:dyDescent="0.25">
      <c r="AI375" s="157"/>
      <c r="AL375" s="177"/>
    </row>
    <row r="376" spans="35:38" x14ac:dyDescent="0.25">
      <c r="AI376" s="157"/>
      <c r="AL376" s="177"/>
    </row>
    <row r="377" spans="35:38" x14ac:dyDescent="0.25">
      <c r="AI377" s="157"/>
      <c r="AL377" s="177"/>
    </row>
    <row r="378" spans="35:38" x14ac:dyDescent="0.25">
      <c r="AI378" s="157"/>
      <c r="AL378" s="177"/>
    </row>
    <row r="379" spans="35:38" x14ac:dyDescent="0.25">
      <c r="AI379" s="157"/>
      <c r="AL379" s="177"/>
    </row>
    <row r="380" spans="35:38" x14ac:dyDescent="0.25">
      <c r="AI380" s="157"/>
      <c r="AL380" s="177"/>
    </row>
    <row r="381" spans="35:38" x14ac:dyDescent="0.25">
      <c r="AI381" s="157"/>
      <c r="AL381" s="177"/>
    </row>
    <row r="382" spans="35:38" x14ac:dyDescent="0.25">
      <c r="AI382" s="157"/>
      <c r="AL382" s="177"/>
    </row>
    <row r="383" spans="35:38" x14ac:dyDescent="0.25">
      <c r="AI383" s="157"/>
      <c r="AL383" s="177"/>
    </row>
    <row r="384" spans="35:38" x14ac:dyDescent="0.25">
      <c r="AI384" s="157"/>
      <c r="AL384" s="177"/>
    </row>
    <row r="385" spans="35:38" x14ac:dyDescent="0.25">
      <c r="AI385" s="157"/>
      <c r="AL385" s="177"/>
    </row>
    <row r="386" spans="35:38" x14ac:dyDescent="0.25">
      <c r="AI386" s="157"/>
      <c r="AL386" s="177"/>
    </row>
    <row r="387" spans="35:38" x14ac:dyDescent="0.25">
      <c r="AI387" s="157"/>
      <c r="AL387" s="177"/>
    </row>
    <row r="388" spans="35:38" x14ac:dyDescent="0.25">
      <c r="AI388" s="157"/>
      <c r="AL388" s="177"/>
    </row>
    <row r="389" spans="35:38" x14ac:dyDescent="0.25">
      <c r="AI389" s="157"/>
      <c r="AL389" s="177"/>
    </row>
    <row r="390" spans="35:38" x14ac:dyDescent="0.25">
      <c r="AI390" s="157"/>
      <c r="AL390" s="177"/>
    </row>
    <row r="391" spans="35:38" x14ac:dyDescent="0.25">
      <c r="AI391" s="157"/>
      <c r="AL391" s="177"/>
    </row>
    <row r="392" spans="35:38" x14ac:dyDescent="0.25">
      <c r="AI392" s="157"/>
      <c r="AL392" s="177"/>
    </row>
    <row r="393" spans="35:38" x14ac:dyDescent="0.25">
      <c r="AI393" s="157"/>
      <c r="AL393" s="177"/>
    </row>
    <row r="394" spans="35:38" x14ac:dyDescent="0.25">
      <c r="AI394" s="157"/>
      <c r="AL394" s="177"/>
    </row>
    <row r="395" spans="35:38" x14ac:dyDescent="0.25">
      <c r="AI395" s="157"/>
      <c r="AL395" s="177"/>
    </row>
    <row r="396" spans="35:38" x14ac:dyDescent="0.25">
      <c r="AI396" s="157"/>
      <c r="AL396" s="177"/>
    </row>
    <row r="397" spans="35:38" x14ac:dyDescent="0.25">
      <c r="AI397" s="157"/>
      <c r="AL397" s="177"/>
    </row>
    <row r="398" spans="35:38" x14ac:dyDescent="0.25">
      <c r="AI398" s="157"/>
      <c r="AL398" s="177"/>
    </row>
    <row r="399" spans="35:38" x14ac:dyDescent="0.25">
      <c r="AI399" s="157"/>
      <c r="AL399" s="177"/>
    </row>
    <row r="400" spans="35:38" x14ac:dyDescent="0.25">
      <c r="AI400" s="157"/>
      <c r="AL400" s="177"/>
    </row>
    <row r="401" spans="35:38" x14ac:dyDescent="0.25">
      <c r="AI401" s="157"/>
      <c r="AL401" s="177"/>
    </row>
    <row r="402" spans="35:38" x14ac:dyDescent="0.25">
      <c r="AI402" s="157"/>
      <c r="AL402" s="177"/>
    </row>
    <row r="403" spans="35:38" x14ac:dyDescent="0.25">
      <c r="AI403" s="157"/>
      <c r="AL403" s="177"/>
    </row>
    <row r="404" spans="35:38" x14ac:dyDescent="0.25">
      <c r="AI404" s="157"/>
      <c r="AL404" s="177"/>
    </row>
    <row r="405" spans="35:38" x14ac:dyDescent="0.25">
      <c r="AI405" s="157"/>
      <c r="AL405" s="177"/>
    </row>
    <row r="406" spans="35:38" x14ac:dyDescent="0.25">
      <c r="AI406" s="157"/>
      <c r="AL406" s="177"/>
    </row>
    <row r="407" spans="35:38" x14ac:dyDescent="0.25">
      <c r="AI407" s="157"/>
      <c r="AL407" s="177"/>
    </row>
    <row r="408" spans="35:38" x14ac:dyDescent="0.25">
      <c r="AI408" s="157"/>
      <c r="AL408" s="177"/>
    </row>
    <row r="409" spans="35:38" x14ac:dyDescent="0.25">
      <c r="AI409" s="157"/>
      <c r="AL409" s="177"/>
    </row>
    <row r="410" spans="35:38" x14ac:dyDescent="0.25">
      <c r="AI410" s="157"/>
      <c r="AL410" s="177"/>
    </row>
    <row r="411" spans="35:38" x14ac:dyDescent="0.25">
      <c r="AI411" s="157"/>
      <c r="AL411" s="177"/>
    </row>
    <row r="412" spans="35:38" x14ac:dyDescent="0.25">
      <c r="AI412" s="157"/>
      <c r="AL412" s="177"/>
    </row>
    <row r="413" spans="35:38" x14ac:dyDescent="0.25">
      <c r="AI413" s="157"/>
      <c r="AL413" s="177"/>
    </row>
    <row r="414" spans="35:38" x14ac:dyDescent="0.25">
      <c r="AI414" s="157"/>
      <c r="AL414" s="177"/>
    </row>
    <row r="415" spans="35:38" x14ac:dyDescent="0.25">
      <c r="AI415" s="157"/>
      <c r="AL415" s="177"/>
    </row>
    <row r="416" spans="35:38" x14ac:dyDescent="0.25">
      <c r="AI416" s="157"/>
      <c r="AL416" s="177"/>
    </row>
    <row r="417" spans="35:38" x14ac:dyDescent="0.25">
      <c r="AI417" s="157"/>
      <c r="AL417" s="177"/>
    </row>
    <row r="418" spans="35:38" x14ac:dyDescent="0.25">
      <c r="AI418" s="157"/>
      <c r="AL418" s="177"/>
    </row>
    <row r="419" spans="35:38" x14ac:dyDescent="0.25">
      <c r="AI419" s="157"/>
      <c r="AL419" s="177"/>
    </row>
    <row r="420" spans="35:38" x14ac:dyDescent="0.25">
      <c r="AI420" s="157"/>
      <c r="AL420" s="177"/>
    </row>
    <row r="421" spans="35:38" x14ac:dyDescent="0.25">
      <c r="AI421" s="157"/>
      <c r="AL421" s="177"/>
    </row>
    <row r="422" spans="35:38" x14ac:dyDescent="0.25">
      <c r="AI422" s="157"/>
      <c r="AL422" s="177"/>
    </row>
    <row r="423" spans="35:38" x14ac:dyDescent="0.25">
      <c r="AI423" s="157"/>
      <c r="AL423" s="177"/>
    </row>
    <row r="424" spans="35:38" x14ac:dyDescent="0.25">
      <c r="AI424" s="157"/>
      <c r="AL424" s="177"/>
    </row>
    <row r="425" spans="35:38" x14ac:dyDescent="0.25">
      <c r="AI425" s="157"/>
      <c r="AL425" s="177"/>
    </row>
    <row r="426" spans="35:38" x14ac:dyDescent="0.25">
      <c r="AI426" s="157"/>
      <c r="AL426" s="177"/>
    </row>
    <row r="427" spans="35:38" x14ac:dyDescent="0.25">
      <c r="AI427" s="157"/>
      <c r="AL427" s="177"/>
    </row>
    <row r="428" spans="35:38" x14ac:dyDescent="0.25">
      <c r="AI428" s="157"/>
      <c r="AL428" s="177"/>
    </row>
    <row r="429" spans="35:38" x14ac:dyDescent="0.25">
      <c r="AI429" s="157"/>
      <c r="AL429" s="177"/>
    </row>
    <row r="430" spans="35:38" x14ac:dyDescent="0.25">
      <c r="AI430" s="157"/>
      <c r="AL430" s="177"/>
    </row>
    <row r="431" spans="35:38" x14ac:dyDescent="0.25">
      <c r="AI431" s="157"/>
      <c r="AL431" s="177"/>
    </row>
    <row r="432" spans="35:38" x14ac:dyDescent="0.25">
      <c r="AI432" s="157"/>
      <c r="AL432" s="177"/>
    </row>
    <row r="433" spans="35:38" x14ac:dyDescent="0.25">
      <c r="AI433" s="157"/>
      <c r="AL433" s="177"/>
    </row>
    <row r="434" spans="35:38" x14ac:dyDescent="0.25">
      <c r="AI434" s="157"/>
      <c r="AL434" s="177"/>
    </row>
    <row r="435" spans="35:38" x14ac:dyDescent="0.25">
      <c r="AI435" s="157"/>
      <c r="AL435" s="177"/>
    </row>
    <row r="436" spans="35:38" x14ac:dyDescent="0.25">
      <c r="AI436" s="157"/>
      <c r="AL436" s="177"/>
    </row>
    <row r="437" spans="35:38" x14ac:dyDescent="0.25">
      <c r="AI437" s="157"/>
      <c r="AL437" s="177"/>
    </row>
    <row r="438" spans="35:38" x14ac:dyDescent="0.25">
      <c r="AI438" s="157"/>
      <c r="AL438" s="177"/>
    </row>
    <row r="439" spans="35:38" x14ac:dyDescent="0.25">
      <c r="AI439" s="157"/>
      <c r="AL439" s="177"/>
    </row>
    <row r="440" spans="35:38" x14ac:dyDescent="0.25">
      <c r="AI440" s="157"/>
      <c r="AL440" s="177"/>
    </row>
    <row r="441" spans="35:38" x14ac:dyDescent="0.25">
      <c r="AI441" s="157"/>
      <c r="AL441" s="177"/>
    </row>
    <row r="442" spans="35:38" x14ac:dyDescent="0.25">
      <c r="AI442" s="157"/>
      <c r="AL442" s="177"/>
    </row>
    <row r="443" spans="35:38" x14ac:dyDescent="0.25">
      <c r="AI443" s="157"/>
      <c r="AL443" s="177"/>
    </row>
    <row r="444" spans="35:38" x14ac:dyDescent="0.25">
      <c r="AI444" s="157"/>
      <c r="AL444" s="177"/>
    </row>
    <row r="445" spans="35:38" x14ac:dyDescent="0.25">
      <c r="AI445" s="157"/>
      <c r="AL445" s="177"/>
    </row>
    <row r="446" spans="35:38" x14ac:dyDescent="0.25">
      <c r="AI446" s="157"/>
      <c r="AL446" s="177"/>
    </row>
    <row r="447" spans="35:38" x14ac:dyDescent="0.25">
      <c r="AI447" s="157"/>
      <c r="AL447" s="177"/>
    </row>
    <row r="448" spans="35:38" x14ac:dyDescent="0.25">
      <c r="AI448" s="157"/>
      <c r="AL448" s="177"/>
    </row>
    <row r="449" spans="35:38" x14ac:dyDescent="0.25">
      <c r="AI449" s="157"/>
      <c r="AL449" s="177"/>
    </row>
    <row r="450" spans="35:38" x14ac:dyDescent="0.25">
      <c r="AI450" s="157"/>
      <c r="AL450" s="177"/>
    </row>
    <row r="451" spans="35:38" x14ac:dyDescent="0.25">
      <c r="AI451" s="157"/>
      <c r="AL451" s="177"/>
    </row>
    <row r="452" spans="35:38" x14ac:dyDescent="0.25">
      <c r="AI452" s="157"/>
      <c r="AL452" s="177"/>
    </row>
    <row r="453" spans="35:38" x14ac:dyDescent="0.25">
      <c r="AI453" s="157"/>
      <c r="AL453" s="177"/>
    </row>
    <row r="454" spans="35:38" x14ac:dyDescent="0.25">
      <c r="AI454" s="157"/>
      <c r="AL454" s="177"/>
    </row>
    <row r="455" spans="35:38" x14ac:dyDescent="0.25">
      <c r="AI455" s="157"/>
      <c r="AL455" s="177"/>
    </row>
    <row r="456" spans="35:38" x14ac:dyDescent="0.25">
      <c r="AI456" s="157"/>
      <c r="AL456" s="177"/>
    </row>
    <row r="457" spans="35:38" x14ac:dyDescent="0.25">
      <c r="AI457" s="157"/>
      <c r="AL457" s="177"/>
    </row>
    <row r="458" spans="35:38" x14ac:dyDescent="0.25">
      <c r="AI458" s="157"/>
      <c r="AL458" s="177"/>
    </row>
    <row r="459" spans="35:38" x14ac:dyDescent="0.25">
      <c r="AI459" s="157"/>
      <c r="AL459" s="177"/>
    </row>
    <row r="460" spans="35:38" x14ac:dyDescent="0.25">
      <c r="AI460" s="157"/>
      <c r="AL460" s="177"/>
    </row>
    <row r="461" spans="35:38" x14ac:dyDescent="0.25">
      <c r="AI461" s="157"/>
      <c r="AL461" s="177"/>
    </row>
    <row r="462" spans="35:38" x14ac:dyDescent="0.25">
      <c r="AI462" s="157"/>
      <c r="AL462" s="177"/>
    </row>
    <row r="463" spans="35:38" x14ac:dyDescent="0.25">
      <c r="AI463" s="157"/>
      <c r="AL463" s="177"/>
    </row>
    <row r="464" spans="35:38" x14ac:dyDescent="0.25">
      <c r="AI464" s="157"/>
      <c r="AL464" s="177"/>
    </row>
    <row r="465" spans="35:38" x14ac:dyDescent="0.25">
      <c r="AI465" s="157"/>
      <c r="AL465" s="177"/>
    </row>
    <row r="466" spans="35:38" x14ac:dyDescent="0.25">
      <c r="AI466" s="157"/>
      <c r="AL466" s="177"/>
    </row>
    <row r="467" spans="35:38" x14ac:dyDescent="0.25">
      <c r="AI467" s="157"/>
      <c r="AL467" s="177"/>
    </row>
    <row r="468" spans="35:38" x14ac:dyDescent="0.25">
      <c r="AI468" s="157"/>
      <c r="AL468" s="177"/>
    </row>
    <row r="469" spans="35:38" x14ac:dyDescent="0.25">
      <c r="AI469" s="157"/>
      <c r="AL469" s="177"/>
    </row>
    <row r="470" spans="35:38" x14ac:dyDescent="0.25">
      <c r="AI470" s="157"/>
      <c r="AL470" s="177"/>
    </row>
    <row r="471" spans="35:38" x14ac:dyDescent="0.25">
      <c r="AI471" s="157"/>
      <c r="AL471" s="177"/>
    </row>
    <row r="472" spans="35:38" x14ac:dyDescent="0.25">
      <c r="AI472" s="157"/>
      <c r="AL472" s="177"/>
    </row>
    <row r="473" spans="35:38" x14ac:dyDescent="0.25">
      <c r="AI473" s="157"/>
      <c r="AL473" s="177"/>
    </row>
    <row r="474" spans="35:38" x14ac:dyDescent="0.25">
      <c r="AI474" s="157"/>
      <c r="AL474" s="177"/>
    </row>
    <row r="475" spans="35:38" x14ac:dyDescent="0.25">
      <c r="AI475" s="157"/>
      <c r="AL475" s="177"/>
    </row>
    <row r="476" spans="35:38" x14ac:dyDescent="0.25">
      <c r="AI476" s="157"/>
      <c r="AL476" s="177"/>
    </row>
    <row r="477" spans="35:38" x14ac:dyDescent="0.25">
      <c r="AI477" s="157"/>
      <c r="AL477" s="177"/>
    </row>
    <row r="478" spans="35:38" x14ac:dyDescent="0.25">
      <c r="AI478" s="157"/>
      <c r="AL478" s="177"/>
    </row>
    <row r="479" spans="35:38" x14ac:dyDescent="0.25">
      <c r="AI479" s="157"/>
      <c r="AL479" s="177"/>
    </row>
    <row r="480" spans="35:38" x14ac:dyDescent="0.25">
      <c r="AI480" s="157"/>
      <c r="AL480" s="177"/>
    </row>
    <row r="481" spans="35:38" x14ac:dyDescent="0.25">
      <c r="AI481" s="157"/>
      <c r="AL481" s="177"/>
    </row>
    <row r="482" spans="35:38" x14ac:dyDescent="0.25">
      <c r="AI482" s="157"/>
      <c r="AL482" s="177"/>
    </row>
    <row r="483" spans="35:38" x14ac:dyDescent="0.25">
      <c r="AI483" s="157"/>
      <c r="AL483" s="177"/>
    </row>
    <row r="484" spans="35:38" x14ac:dyDescent="0.25">
      <c r="AI484" s="157"/>
      <c r="AL484" s="177"/>
    </row>
    <row r="485" spans="35:38" x14ac:dyDescent="0.25">
      <c r="AI485" s="157"/>
      <c r="AL485" s="177"/>
    </row>
    <row r="486" spans="35:38" x14ac:dyDescent="0.25">
      <c r="AI486" s="157"/>
      <c r="AL486" s="177"/>
    </row>
    <row r="487" spans="35:38" x14ac:dyDescent="0.25">
      <c r="AI487" s="157"/>
      <c r="AL487" s="177"/>
    </row>
    <row r="488" spans="35:38" x14ac:dyDescent="0.25">
      <c r="AI488" s="157"/>
      <c r="AL488" s="177"/>
    </row>
    <row r="489" spans="35:38" x14ac:dyDescent="0.25">
      <c r="AI489" s="157"/>
      <c r="AL489" s="177"/>
    </row>
    <row r="490" spans="35:38" x14ac:dyDescent="0.25">
      <c r="AI490" s="157"/>
      <c r="AL490" s="177"/>
    </row>
    <row r="491" spans="35:38" x14ac:dyDescent="0.25">
      <c r="AI491" s="157"/>
      <c r="AL491" s="177"/>
    </row>
    <row r="492" spans="35:38" x14ac:dyDescent="0.25">
      <c r="AI492" s="157"/>
      <c r="AL492" s="177"/>
    </row>
    <row r="493" spans="35:38" x14ac:dyDescent="0.25">
      <c r="AI493" s="157"/>
      <c r="AL493" s="177"/>
    </row>
    <row r="494" spans="35:38" x14ac:dyDescent="0.25">
      <c r="AI494" s="157"/>
      <c r="AL494" s="177"/>
    </row>
    <row r="495" spans="35:38" x14ac:dyDescent="0.25">
      <c r="AI495" s="157"/>
      <c r="AL495" s="177"/>
    </row>
    <row r="496" spans="35:38" x14ac:dyDescent="0.25">
      <c r="AI496" s="157"/>
      <c r="AL496" s="177"/>
    </row>
    <row r="497" spans="35:38" x14ac:dyDescent="0.25">
      <c r="AI497" s="157"/>
      <c r="AL497" s="177"/>
    </row>
    <row r="498" spans="35:38" x14ac:dyDescent="0.25">
      <c r="AI498" s="157"/>
      <c r="AL498" s="177"/>
    </row>
    <row r="499" spans="35:38" x14ac:dyDescent="0.25">
      <c r="AI499" s="157"/>
      <c r="AL499" s="177"/>
    </row>
    <row r="500" spans="35:38" x14ac:dyDescent="0.25">
      <c r="AI500" s="157"/>
      <c r="AL500" s="177"/>
    </row>
    <row r="501" spans="35:38" x14ac:dyDescent="0.25">
      <c r="AI501" s="157"/>
      <c r="AL501" s="177"/>
    </row>
    <row r="502" spans="35:38" x14ac:dyDescent="0.25">
      <c r="AI502" s="157"/>
      <c r="AL502" s="177"/>
    </row>
    <row r="503" spans="35:38" x14ac:dyDescent="0.25">
      <c r="AI503" s="157"/>
      <c r="AL503" s="177"/>
    </row>
    <row r="504" spans="35:38" x14ac:dyDescent="0.25">
      <c r="AI504" s="157"/>
      <c r="AL504" s="177"/>
    </row>
    <row r="505" spans="35:38" x14ac:dyDescent="0.25">
      <c r="AI505" s="157"/>
      <c r="AL505" s="177"/>
    </row>
    <row r="506" spans="35:38" x14ac:dyDescent="0.25">
      <c r="AI506" s="157"/>
      <c r="AL506" s="177"/>
    </row>
    <row r="507" spans="35:38" x14ac:dyDescent="0.25">
      <c r="AI507" s="157"/>
      <c r="AL507" s="177"/>
    </row>
    <row r="508" spans="35:38" x14ac:dyDescent="0.25">
      <c r="AI508" s="157"/>
      <c r="AL508" s="177"/>
    </row>
    <row r="509" spans="35:38" x14ac:dyDescent="0.25">
      <c r="AI509" s="157"/>
      <c r="AL509" s="177"/>
    </row>
    <row r="510" spans="35:38" x14ac:dyDescent="0.25">
      <c r="AI510" s="157"/>
      <c r="AL510" s="177"/>
    </row>
    <row r="511" spans="35:38" x14ac:dyDescent="0.25">
      <c r="AI511" s="157"/>
      <c r="AL511" s="177"/>
    </row>
    <row r="512" spans="35:38" x14ac:dyDescent="0.25">
      <c r="AI512" s="157"/>
      <c r="AL512" s="177"/>
    </row>
    <row r="513" spans="35:38" x14ac:dyDescent="0.25">
      <c r="AI513" s="157"/>
      <c r="AL513" s="177"/>
    </row>
    <row r="514" spans="35:38" x14ac:dyDescent="0.25">
      <c r="AI514" s="157"/>
      <c r="AL514" s="177"/>
    </row>
    <row r="515" spans="35:38" x14ac:dyDescent="0.25">
      <c r="AI515" s="157"/>
      <c r="AL515" s="177"/>
    </row>
    <row r="516" spans="35:38" x14ac:dyDescent="0.25">
      <c r="AI516" s="157"/>
      <c r="AL516" s="177"/>
    </row>
    <row r="517" spans="35:38" x14ac:dyDescent="0.25">
      <c r="AI517" s="157"/>
      <c r="AL517" s="177"/>
    </row>
    <row r="518" spans="35:38" x14ac:dyDescent="0.25">
      <c r="AI518" s="157"/>
      <c r="AL518" s="177"/>
    </row>
    <row r="519" spans="35:38" x14ac:dyDescent="0.25">
      <c r="AI519" s="157"/>
      <c r="AL519" s="177"/>
    </row>
    <row r="520" spans="35:38" x14ac:dyDescent="0.25">
      <c r="AI520" s="157"/>
      <c r="AL520" s="177"/>
    </row>
    <row r="521" spans="35:38" x14ac:dyDescent="0.25">
      <c r="AI521" s="157"/>
      <c r="AL521" s="177"/>
    </row>
    <row r="522" spans="35:38" x14ac:dyDescent="0.25">
      <c r="AI522" s="157"/>
      <c r="AL522" s="177"/>
    </row>
    <row r="523" spans="35:38" x14ac:dyDescent="0.25">
      <c r="AI523" s="157"/>
      <c r="AL523" s="177"/>
    </row>
    <row r="524" spans="35:38" x14ac:dyDescent="0.25">
      <c r="AI524" s="157"/>
      <c r="AL524" s="177"/>
    </row>
  </sheetData>
  <mergeCells count="1016">
    <mergeCell ref="A163:F163"/>
    <mergeCell ref="BE114:BE117"/>
    <mergeCell ref="BF114:BF117"/>
    <mergeCell ref="B97:B100"/>
    <mergeCell ref="BB105:BB109"/>
    <mergeCell ref="BF97:BF100"/>
    <mergeCell ref="BF105:BF109"/>
    <mergeCell ref="B69:B74"/>
    <mergeCell ref="BH69:BH74"/>
    <mergeCell ref="AS69:AS74"/>
    <mergeCell ref="AT69:AT74"/>
    <mergeCell ref="AU69:AU74"/>
    <mergeCell ref="AV69:AV74"/>
    <mergeCell ref="AW69:AW74"/>
    <mergeCell ref="AX69:AX74"/>
    <mergeCell ref="AY69:AY74"/>
    <mergeCell ref="AZ69:AZ74"/>
    <mergeCell ref="BA69:BA74"/>
    <mergeCell ref="BB69:BB74"/>
    <mergeCell ref="BC69:BC74"/>
    <mergeCell ref="BD69:BD74"/>
    <mergeCell ref="BE69:BE74"/>
    <mergeCell ref="BF69:BF74"/>
    <mergeCell ref="BG69:BG74"/>
    <mergeCell ref="AL69:AL74"/>
    <mergeCell ref="BF110:BF113"/>
    <mergeCell ref="D90:D92"/>
    <mergeCell ref="F90:F92"/>
    <mergeCell ref="BH114:BH117"/>
    <mergeCell ref="AL114:AL117"/>
    <mergeCell ref="AM114:AM117"/>
    <mergeCell ref="AQ114:AQ117"/>
    <mergeCell ref="AR114:AR117"/>
    <mergeCell ref="AJ118:AJ119"/>
    <mergeCell ref="AH118:AH119"/>
    <mergeCell ref="AG118:AG119"/>
    <mergeCell ref="AF118:AF119"/>
    <mergeCell ref="AE118:AE119"/>
    <mergeCell ref="AD118:AD119"/>
    <mergeCell ref="B110:B113"/>
    <mergeCell ref="B101:B104"/>
    <mergeCell ref="C114:C117"/>
    <mergeCell ref="Q118:Q119"/>
    <mergeCell ref="P118:P119"/>
    <mergeCell ref="Q105:Q109"/>
    <mergeCell ref="P105:P109"/>
    <mergeCell ref="R110:R113"/>
    <mergeCell ref="C97:C100"/>
    <mergeCell ref="P114:P117"/>
    <mergeCell ref="Q114:Q117"/>
    <mergeCell ref="H114:H117"/>
    <mergeCell ref="B118:B119"/>
    <mergeCell ref="E97:E100"/>
    <mergeCell ref="F118:F119"/>
    <mergeCell ref="E118:E119"/>
    <mergeCell ref="B114:B117"/>
    <mergeCell ref="F105:F109"/>
    <mergeCell ref="F97:F100"/>
    <mergeCell ref="BE118:BE119"/>
    <mergeCell ref="BF118:BF119"/>
    <mergeCell ref="BG118:BG119"/>
    <mergeCell ref="BH118:BH119"/>
    <mergeCell ref="AU118:AU119"/>
    <mergeCell ref="AV118:AV119"/>
    <mergeCell ref="AW118:AW119"/>
    <mergeCell ref="AX118:AX119"/>
    <mergeCell ref="AY118:AY119"/>
    <mergeCell ref="AZ118:AZ119"/>
    <mergeCell ref="BA118:BA119"/>
    <mergeCell ref="BB118:BB119"/>
    <mergeCell ref="BC118:BC119"/>
    <mergeCell ref="AL118:AL119"/>
    <mergeCell ref="AM118:AM119"/>
    <mergeCell ref="AN118:AN119"/>
    <mergeCell ref="AO118:AO119"/>
    <mergeCell ref="AP118:AP119"/>
    <mergeCell ref="AQ118:AQ119"/>
    <mergeCell ref="AR118:AR119"/>
    <mergeCell ref="AS118:AS119"/>
    <mergeCell ref="AT118:AT119"/>
    <mergeCell ref="BG114:BG117"/>
    <mergeCell ref="AX114:AX117"/>
    <mergeCell ref="AY114:AY117"/>
    <mergeCell ref="AZ114:AZ117"/>
    <mergeCell ref="BB114:BB117"/>
    <mergeCell ref="F101:F104"/>
    <mergeCell ref="G101:G104"/>
    <mergeCell ref="H97:H100"/>
    <mergeCell ref="BA114:BA117"/>
    <mergeCell ref="C90:C92"/>
    <mergeCell ref="BC114:BC117"/>
    <mergeCell ref="O118:O119"/>
    <mergeCell ref="N118:N119"/>
    <mergeCell ref="M118:M119"/>
    <mergeCell ref="BD114:BD117"/>
    <mergeCell ref="S118:S119"/>
    <mergeCell ref="D118:D119"/>
    <mergeCell ref="C118:C119"/>
    <mergeCell ref="AK118:AK119"/>
    <mergeCell ref="BD105:BD109"/>
    <mergeCell ref="AT105:AT109"/>
    <mergeCell ref="AN93:AN96"/>
    <mergeCell ref="AV97:AV100"/>
    <mergeCell ref="AW97:AW100"/>
    <mergeCell ref="AX97:AX100"/>
    <mergeCell ref="AO110:AO113"/>
    <mergeCell ref="AP110:AP113"/>
    <mergeCell ref="BA105:BA109"/>
    <mergeCell ref="BA110:BA113"/>
    <mergeCell ref="AZ101:AZ104"/>
    <mergeCell ref="BD118:BD119"/>
    <mergeCell ref="G114:G117"/>
    <mergeCell ref="A118:A119"/>
    <mergeCell ref="A114:A117"/>
    <mergeCell ref="U118:U119"/>
    <mergeCell ref="T118:T119"/>
    <mergeCell ref="R118:R119"/>
    <mergeCell ref="A105:A109"/>
    <mergeCell ref="I97:I100"/>
    <mergeCell ref="J97:J100"/>
    <mergeCell ref="D97:D100"/>
    <mergeCell ref="J105:J109"/>
    <mergeCell ref="V118:V119"/>
    <mergeCell ref="AC118:AC119"/>
    <mergeCell ref="AB118:AB119"/>
    <mergeCell ref="AA118:AA119"/>
    <mergeCell ref="Z118:Z119"/>
    <mergeCell ref="Y118:Y119"/>
    <mergeCell ref="X118:X119"/>
    <mergeCell ref="W118:W119"/>
    <mergeCell ref="I114:I117"/>
    <mergeCell ref="J114:J117"/>
    <mergeCell ref="K114:K117"/>
    <mergeCell ref="L118:L119"/>
    <mergeCell ref="K118:K119"/>
    <mergeCell ref="J118:J119"/>
    <mergeCell ref="I118:I119"/>
    <mergeCell ref="H118:H119"/>
    <mergeCell ref="G118:G119"/>
    <mergeCell ref="H101:H104"/>
    <mergeCell ref="I101:I104"/>
    <mergeCell ref="I105:I109"/>
    <mergeCell ref="T114:T117"/>
    <mergeCell ref="G97:G100"/>
    <mergeCell ref="I69:I74"/>
    <mergeCell ref="AP90:AP92"/>
    <mergeCell ref="AL75:AL79"/>
    <mergeCell ref="AM75:AM79"/>
    <mergeCell ref="L60:L62"/>
    <mergeCell ref="AP60:AP62"/>
    <mergeCell ref="AN75:AN79"/>
    <mergeCell ref="AO75:AO79"/>
    <mergeCell ref="AP75:AP79"/>
    <mergeCell ref="M101:M104"/>
    <mergeCell ref="T93:T96"/>
    <mergeCell ref="G75:G79"/>
    <mergeCell ref="H75:H79"/>
    <mergeCell ref="I75:I79"/>
    <mergeCell ref="J75:J79"/>
    <mergeCell ref="K75:K79"/>
    <mergeCell ref="L90:L92"/>
    <mergeCell ref="M90:M92"/>
    <mergeCell ref="M97:M100"/>
    <mergeCell ref="O101:O104"/>
    <mergeCell ref="P101:P104"/>
    <mergeCell ref="S97:S100"/>
    <mergeCell ref="D114:D117"/>
    <mergeCell ref="E114:E117"/>
    <mergeCell ref="F114:F117"/>
    <mergeCell ref="F80:F89"/>
    <mergeCell ref="E93:E96"/>
    <mergeCell ref="C110:C113"/>
    <mergeCell ref="C101:C104"/>
    <mergeCell ref="D101:D104"/>
    <mergeCell ref="E101:E104"/>
    <mergeCell ref="L114:L117"/>
    <mergeCell ref="M114:M117"/>
    <mergeCell ref="AS93:AS96"/>
    <mergeCell ref="AU101:AU104"/>
    <mergeCell ref="S114:S117"/>
    <mergeCell ref="T101:T104"/>
    <mergeCell ref="U101:U104"/>
    <mergeCell ref="I60:I62"/>
    <mergeCell ref="AN105:AN109"/>
    <mergeCell ref="AO105:AO109"/>
    <mergeCell ref="AP105:AP109"/>
    <mergeCell ref="AQ105:AQ109"/>
    <mergeCell ref="AR105:AR109"/>
    <mergeCell ref="AS105:AS109"/>
    <mergeCell ref="H90:H92"/>
    <mergeCell ref="O90:O92"/>
    <mergeCell ref="AM101:AM104"/>
    <mergeCell ref="M93:M96"/>
    <mergeCell ref="J101:J104"/>
    <mergeCell ref="K101:K104"/>
    <mergeCell ref="L101:L104"/>
    <mergeCell ref="G93:G96"/>
    <mergeCell ref="H93:H96"/>
    <mergeCell ref="M55:M57"/>
    <mergeCell ref="AM58:AM59"/>
    <mergeCell ref="AN58:AN59"/>
    <mergeCell ref="Q97:Q100"/>
    <mergeCell ref="Q90:Q92"/>
    <mergeCell ref="R90:R92"/>
    <mergeCell ref="R97:R100"/>
    <mergeCell ref="U63:U68"/>
    <mergeCell ref="P58:P59"/>
    <mergeCell ref="T105:T109"/>
    <mergeCell ref="S105:S109"/>
    <mergeCell ref="U93:U96"/>
    <mergeCell ref="AR93:AR96"/>
    <mergeCell ref="AS114:AS117"/>
    <mergeCell ref="AT114:AT117"/>
    <mergeCell ref="AU114:AU117"/>
    <mergeCell ref="AN69:AN74"/>
    <mergeCell ref="AS60:AS62"/>
    <mergeCell ref="Q63:Q68"/>
    <mergeCell ref="U69:U74"/>
    <mergeCell ref="T69:T74"/>
    <mergeCell ref="S69:S74"/>
    <mergeCell ref="R69:R74"/>
    <mergeCell ref="Q69:Q74"/>
    <mergeCell ref="P69:P74"/>
    <mergeCell ref="T80:T89"/>
    <mergeCell ref="AS110:AS113"/>
    <mergeCell ref="U75:U79"/>
    <mergeCell ref="U110:U113"/>
    <mergeCell ref="AL97:AL100"/>
    <mergeCell ref="AL93:AL96"/>
    <mergeCell ref="AR75:AR79"/>
    <mergeCell ref="AV114:AV117"/>
    <mergeCell ref="AW114:AW117"/>
    <mergeCell ref="AN114:AN117"/>
    <mergeCell ref="AO114:AO117"/>
    <mergeCell ref="AP114:AP117"/>
    <mergeCell ref="AU80:AU89"/>
    <mergeCell ref="AR80:AR89"/>
    <mergeCell ref="AT75:AT79"/>
    <mergeCell ref="AU75:AU79"/>
    <mergeCell ref="S80:S89"/>
    <mergeCell ref="L75:L79"/>
    <mergeCell ref="M75:M79"/>
    <mergeCell ref="N114:N117"/>
    <mergeCell ref="O114:O117"/>
    <mergeCell ref="R114:R117"/>
    <mergeCell ref="U114:U117"/>
    <mergeCell ref="G90:G92"/>
    <mergeCell ref="S110:S113"/>
    <mergeCell ref="T110:T113"/>
    <mergeCell ref="AT90:AT92"/>
    <mergeCell ref="AV90:AV92"/>
    <mergeCell ref="AW80:AW89"/>
    <mergeCell ref="Q101:Q104"/>
    <mergeCell ref="R101:R104"/>
    <mergeCell ref="N97:N100"/>
    <mergeCell ref="O97:O100"/>
    <mergeCell ref="J90:J92"/>
    <mergeCell ref="K90:K92"/>
    <mergeCell ref="J93:J96"/>
    <mergeCell ref="K93:K96"/>
    <mergeCell ref="L93:L96"/>
    <mergeCell ref="K97:K100"/>
    <mergeCell ref="AP93:AP96"/>
    <mergeCell ref="AQ90:AQ92"/>
    <mergeCell ref="N75:N79"/>
    <mergeCell ref="AM60:AM62"/>
    <mergeCell ref="AM63:AM68"/>
    <mergeCell ref="U60:U62"/>
    <mergeCell ref="T60:T62"/>
    <mergeCell ref="S60:S62"/>
    <mergeCell ref="AM80:AM89"/>
    <mergeCell ref="S101:S104"/>
    <mergeCell ref="AO101:AO104"/>
    <mergeCell ref="AP101:AP104"/>
    <mergeCell ref="N101:N104"/>
    <mergeCell ref="AN97:AN100"/>
    <mergeCell ref="AO97:AO100"/>
    <mergeCell ref="AQ75:AQ79"/>
    <mergeCell ref="AM97:AM100"/>
    <mergeCell ref="AM93:AM96"/>
    <mergeCell ref="S90:S92"/>
    <mergeCell ref="T90:T92"/>
    <mergeCell ref="N90:N92"/>
    <mergeCell ref="N93:N96"/>
    <mergeCell ref="O93:O96"/>
    <mergeCell ref="R75:R79"/>
    <mergeCell ref="Q75:Q79"/>
    <mergeCell ref="P63:P68"/>
    <mergeCell ref="O69:O74"/>
    <mergeCell ref="N69:N74"/>
    <mergeCell ref="U34:U38"/>
    <mergeCell ref="BC39:BC45"/>
    <mergeCell ref="R34:R38"/>
    <mergeCell ref="M39:M45"/>
    <mergeCell ref="N39:N45"/>
    <mergeCell ref="O39:O45"/>
    <mergeCell ref="K46:K52"/>
    <mergeCell ref="K39:K45"/>
    <mergeCell ref="N55:N57"/>
    <mergeCell ref="K60:K62"/>
    <mergeCell ref="I58:I59"/>
    <mergeCell ref="I53:I54"/>
    <mergeCell ref="G63:G68"/>
    <mergeCell ref="F63:F68"/>
    <mergeCell ref="L46:L52"/>
    <mergeCell ref="L55:L57"/>
    <mergeCell ref="O60:O62"/>
    <mergeCell ref="J63:J68"/>
    <mergeCell ref="L63:L68"/>
    <mergeCell ref="M63:M68"/>
    <mergeCell ref="G53:G54"/>
    <mergeCell ref="L58:L59"/>
    <mergeCell ref="K58:K59"/>
    <mergeCell ref="N63:N68"/>
    <mergeCell ref="N46:N52"/>
    <mergeCell ref="N60:N62"/>
    <mergeCell ref="O63:O68"/>
    <mergeCell ref="N58:N59"/>
    <mergeCell ref="M58:M59"/>
    <mergeCell ref="O58:O59"/>
    <mergeCell ref="M46:M52"/>
    <mergeCell ref="O46:O52"/>
    <mergeCell ref="BC110:BC113"/>
    <mergeCell ref="BD110:BD113"/>
    <mergeCell ref="AT93:AT96"/>
    <mergeCell ref="AU93:AU96"/>
    <mergeCell ref="AV93:AV96"/>
    <mergeCell ref="AQ93:AQ96"/>
    <mergeCell ref="AY93:AY96"/>
    <mergeCell ref="AY101:AY104"/>
    <mergeCell ref="BA97:BA100"/>
    <mergeCell ref="BB97:BB100"/>
    <mergeCell ref="BD97:BD100"/>
    <mergeCell ref="BE97:BE100"/>
    <mergeCell ref="AZ97:AZ100"/>
    <mergeCell ref="AV101:AV104"/>
    <mergeCell ref="AY105:AY109"/>
    <mergeCell ref="AZ105:AZ109"/>
    <mergeCell ref="AU97:AU100"/>
    <mergeCell ref="AT97:AT100"/>
    <mergeCell ref="AX101:AX104"/>
    <mergeCell ref="AQ97:AQ100"/>
    <mergeCell ref="AR97:AR100"/>
    <mergeCell ref="AS97:AS100"/>
    <mergeCell ref="AR110:AR113"/>
    <mergeCell ref="BB101:BB104"/>
    <mergeCell ref="BC101:BC104"/>
    <mergeCell ref="BD101:BD104"/>
    <mergeCell ref="BE101:BE104"/>
    <mergeCell ref="AY97:AY100"/>
    <mergeCell ref="BE105:BE109"/>
    <mergeCell ref="AU105:AU109"/>
    <mergeCell ref="AW101:AW104"/>
    <mergeCell ref="AV105:AV109"/>
    <mergeCell ref="AW105:AW109"/>
    <mergeCell ref="AX105:AX109"/>
    <mergeCell ref="AR101:AR104"/>
    <mergeCell ref="AS101:AS104"/>
    <mergeCell ref="AT101:AT104"/>
    <mergeCell ref="AQ101:AQ104"/>
    <mergeCell ref="AP97:AP100"/>
    <mergeCell ref="AN101:AN104"/>
    <mergeCell ref="BC97:BC100"/>
    <mergeCell ref="BH105:BH109"/>
    <mergeCell ref="D105:D109"/>
    <mergeCell ref="AL105:AL109"/>
    <mergeCell ref="BC105:BC109"/>
    <mergeCell ref="N105:N109"/>
    <mergeCell ref="M105:M109"/>
    <mergeCell ref="L105:L109"/>
    <mergeCell ref="K105:K109"/>
    <mergeCell ref="J110:J113"/>
    <mergeCell ref="K110:K113"/>
    <mergeCell ref="L110:L113"/>
    <mergeCell ref="M110:M113"/>
    <mergeCell ref="N110:N113"/>
    <mergeCell ref="O110:O113"/>
    <mergeCell ref="P110:P113"/>
    <mergeCell ref="Q110:Q113"/>
    <mergeCell ref="BG105:BG109"/>
    <mergeCell ref="D110:D113"/>
    <mergeCell ref="E110:E113"/>
    <mergeCell ref="F110:F113"/>
    <mergeCell ref="G110:G113"/>
    <mergeCell ref="H110:H113"/>
    <mergeCell ref="I110:I113"/>
    <mergeCell ref="AL110:AL113"/>
    <mergeCell ref="AM105:AM109"/>
    <mergeCell ref="BG110:BG113"/>
    <mergeCell ref="BH110:BH113"/>
    <mergeCell ref="AM110:AM113"/>
    <mergeCell ref="AN110:AN113"/>
    <mergeCell ref="BE110:BE113"/>
    <mergeCell ref="AY110:AY113"/>
    <mergeCell ref="AT110:AT113"/>
    <mergeCell ref="BH39:BH45"/>
    <mergeCell ref="BH55:BH57"/>
    <mergeCell ref="BA55:BA57"/>
    <mergeCell ref="BB55:BB57"/>
    <mergeCell ref="BB20:BB24"/>
    <mergeCell ref="BC20:BC24"/>
    <mergeCell ref="BG20:BG24"/>
    <mergeCell ref="BH34:BH38"/>
    <mergeCell ref="BH46:BH52"/>
    <mergeCell ref="BA25:BA27"/>
    <mergeCell ref="BG55:BG57"/>
    <mergeCell ref="BG58:BG59"/>
    <mergeCell ref="BG39:BG45"/>
    <mergeCell ref="BG34:BG38"/>
    <mergeCell ref="BF101:BF104"/>
    <mergeCell ref="G105:G109"/>
    <mergeCell ref="AU110:AU113"/>
    <mergeCell ref="AV110:AV113"/>
    <mergeCell ref="AW110:AW113"/>
    <mergeCell ref="AX110:AX113"/>
    <mergeCell ref="BF39:BF45"/>
    <mergeCell ref="AO46:AO52"/>
    <mergeCell ref="AP46:AP52"/>
    <mergeCell ref="AO58:AO59"/>
    <mergeCell ref="AP58:AP59"/>
    <mergeCell ref="AO53:AO54"/>
    <mergeCell ref="BD58:BD59"/>
    <mergeCell ref="BE58:BE59"/>
    <mergeCell ref="AW58:AW59"/>
    <mergeCell ref="BE46:BE52"/>
    <mergeCell ref="AN39:AN45"/>
    <mergeCell ref="AO39:AO45"/>
    <mergeCell ref="BG80:BG89"/>
    <mergeCell ref="A63:A68"/>
    <mergeCell ref="C63:C68"/>
    <mergeCell ref="C93:C96"/>
    <mergeCell ref="D93:D96"/>
    <mergeCell ref="F93:F96"/>
    <mergeCell ref="B80:B89"/>
    <mergeCell ref="A80:A89"/>
    <mergeCell ref="R80:R89"/>
    <mergeCell ref="Q80:Q89"/>
    <mergeCell ref="P80:P89"/>
    <mergeCell ref="O80:O89"/>
    <mergeCell ref="D80:D89"/>
    <mergeCell ref="E80:E89"/>
    <mergeCell ref="C80:C89"/>
    <mergeCell ref="J80:J89"/>
    <mergeCell ref="L80:L89"/>
    <mergeCell ref="B63:B68"/>
    <mergeCell ref="D63:D68"/>
    <mergeCell ref="R93:R96"/>
    <mergeCell ref="A75:A79"/>
    <mergeCell ref="B75:B79"/>
    <mergeCell ref="C75:C79"/>
    <mergeCell ref="BA90:BA92"/>
    <mergeCell ref="BB90:BB92"/>
    <mergeCell ref="BC90:BC92"/>
    <mergeCell ref="BD75:BD79"/>
    <mergeCell ref="AY80:AY89"/>
    <mergeCell ref="AX80:AX89"/>
    <mergeCell ref="AW75:AW79"/>
    <mergeCell ref="AX75:AX79"/>
    <mergeCell ref="AS90:AS92"/>
    <mergeCell ref="BF75:BF79"/>
    <mergeCell ref="BE75:BE79"/>
    <mergeCell ref="AW53:AW54"/>
    <mergeCell ref="BB60:BB62"/>
    <mergeCell ref="BC60:BC62"/>
    <mergeCell ref="AZ53:AZ54"/>
    <mergeCell ref="AX55:AX57"/>
    <mergeCell ref="BE34:BE38"/>
    <mergeCell ref="BB34:BB38"/>
    <mergeCell ref="BC34:BC38"/>
    <mergeCell ref="AZ46:AZ52"/>
    <mergeCell ref="BD25:BD27"/>
    <mergeCell ref="AV20:AV24"/>
    <mergeCell ref="AV75:AV79"/>
    <mergeCell ref="AX25:AX27"/>
    <mergeCell ref="AY25:AY27"/>
    <mergeCell ref="BC63:BC68"/>
    <mergeCell ref="BB58:BB59"/>
    <mergeCell ref="BC58:BC59"/>
    <mergeCell ref="BF25:BF27"/>
    <mergeCell ref="BB28:BB33"/>
    <mergeCell ref="BC28:BC33"/>
    <mergeCell ref="BD28:BD33"/>
    <mergeCell ref="BE28:BE33"/>
    <mergeCell ref="BF28:BF33"/>
    <mergeCell ref="BE25:BE27"/>
    <mergeCell ref="BA46:BA52"/>
    <mergeCell ref="BB46:BB52"/>
    <mergeCell ref="BD39:BD45"/>
    <mergeCell ref="BE39:BE45"/>
    <mergeCell ref="BB63:BB68"/>
    <mergeCell ref="AV60:AV62"/>
    <mergeCell ref="BE20:BE24"/>
    <mergeCell ref="BF20:BF24"/>
    <mergeCell ref="BF63:BF68"/>
    <mergeCell ref="BD63:BD68"/>
    <mergeCell ref="BA20:BA24"/>
    <mergeCell ref="AV34:AV38"/>
    <mergeCell ref="AW34:AW38"/>
    <mergeCell ref="AX34:AX38"/>
    <mergeCell ref="AV39:AV45"/>
    <mergeCell ref="AY20:AY24"/>
    <mergeCell ref="AX20:AX24"/>
    <mergeCell ref="AY39:AY45"/>
    <mergeCell ref="AY28:AY33"/>
    <mergeCell ref="AZ28:AZ33"/>
    <mergeCell ref="BA28:BA33"/>
    <mergeCell ref="AP39:AP45"/>
    <mergeCell ref="AP53:AP54"/>
    <mergeCell ref="AQ55:AQ57"/>
    <mergeCell ref="AU60:AU62"/>
    <mergeCell ref="BE60:BE62"/>
    <mergeCell ref="AZ58:AZ59"/>
    <mergeCell ref="AX63:AX68"/>
    <mergeCell ref="AV63:AV68"/>
    <mergeCell ref="AU58:AU59"/>
    <mergeCell ref="AQ60:AQ62"/>
    <mergeCell ref="AP25:AP27"/>
    <mergeCell ref="AU39:AU45"/>
    <mergeCell ref="AP55:AP57"/>
    <mergeCell ref="AS34:AS38"/>
    <mergeCell ref="AT34:AT38"/>
    <mergeCell ref="AS39:AS45"/>
    <mergeCell ref="AQ63:AQ68"/>
    <mergeCell ref="AP20:AP24"/>
    <mergeCell ref="AN25:AN27"/>
    <mergeCell ref="AN20:AN24"/>
    <mergeCell ref="AS20:AS24"/>
    <mergeCell ref="AR20:AR24"/>
    <mergeCell ref="AV46:AV52"/>
    <mergeCell ref="AW46:AW52"/>
    <mergeCell ref="AU34:AU38"/>
    <mergeCell ref="AR34:AR38"/>
    <mergeCell ref="AR39:AR45"/>
    <mergeCell ref="AP34:AP38"/>
    <mergeCell ref="S34:S38"/>
    <mergeCell ref="S25:S27"/>
    <mergeCell ref="AZ20:AZ24"/>
    <mergeCell ref="D55:D57"/>
    <mergeCell ref="AM55:AM57"/>
    <mergeCell ref="J20:J24"/>
    <mergeCell ref="AQ39:AQ45"/>
    <mergeCell ref="AN34:AN38"/>
    <mergeCell ref="AO34:AO38"/>
    <mergeCell ref="G20:G24"/>
    <mergeCell ref="AN28:AN33"/>
    <mergeCell ref="Q28:Q33"/>
    <mergeCell ref="AN55:AN57"/>
    <mergeCell ref="AO55:AO57"/>
    <mergeCell ref="T20:T24"/>
    <mergeCell ref="U20:U24"/>
    <mergeCell ref="AL20:AL24"/>
    <mergeCell ref="T25:T27"/>
    <mergeCell ref="T53:T54"/>
    <mergeCell ref="U53:U54"/>
    <mergeCell ref="U39:U45"/>
    <mergeCell ref="J25:J27"/>
    <mergeCell ref="K25:K27"/>
    <mergeCell ref="C20:C24"/>
    <mergeCell ref="D20:D24"/>
    <mergeCell ref="E20:E24"/>
    <mergeCell ref="F20:F24"/>
    <mergeCell ref="K20:K24"/>
    <mergeCell ref="P20:P24"/>
    <mergeCell ref="AO28:AO33"/>
    <mergeCell ref="AR28:AR33"/>
    <mergeCell ref="AS28:AS33"/>
    <mergeCell ref="A15:A19"/>
    <mergeCell ref="H15:AL15"/>
    <mergeCell ref="H16:T16"/>
    <mergeCell ref="AW15:BH15"/>
    <mergeCell ref="BF16:BH16"/>
    <mergeCell ref="T55:T57"/>
    <mergeCell ref="U55:U57"/>
    <mergeCell ref="S55:S57"/>
    <mergeCell ref="R55:R57"/>
    <mergeCell ref="R20:R24"/>
    <mergeCell ref="AZ25:AZ27"/>
    <mergeCell ref="AQ46:AQ52"/>
    <mergeCell ref="AX46:AX52"/>
    <mergeCell ref="AY46:AY52"/>
    <mergeCell ref="AT53:AT54"/>
    <mergeCell ref="AQ25:AQ27"/>
    <mergeCell ref="L25:L27"/>
    <mergeCell ref="J34:J38"/>
    <mergeCell ref="S28:S33"/>
    <mergeCell ref="F34:F38"/>
    <mergeCell ref="J55:J57"/>
    <mergeCell ref="A25:A27"/>
    <mergeCell ref="AP28:AP33"/>
    <mergeCell ref="AQ28:AQ33"/>
    <mergeCell ref="T28:T33"/>
    <mergeCell ref="U28:U33"/>
    <mergeCell ref="AL28:AL33"/>
    <mergeCell ref="AM28:AM33"/>
    <mergeCell ref="H20:H24"/>
    <mergeCell ref="H28:H33"/>
    <mergeCell ref="I28:I33"/>
    <mergeCell ref="J28:J33"/>
    <mergeCell ref="R25:R27"/>
    <mergeCell ref="M28:M33"/>
    <mergeCell ref="AM20:AM24"/>
    <mergeCell ref="BH20:BH24"/>
    <mergeCell ref="BG25:BG27"/>
    <mergeCell ref="BH25:BH27"/>
    <mergeCell ref="BH28:BH33"/>
    <mergeCell ref="BG28:BG33"/>
    <mergeCell ref="BD20:BD24"/>
    <mergeCell ref="A20:A24"/>
    <mergeCell ref="G28:G33"/>
    <mergeCell ref="O20:O24"/>
    <mergeCell ref="AU25:AU27"/>
    <mergeCell ref="AX28:AX33"/>
    <mergeCell ref="AT28:AT33"/>
    <mergeCell ref="AW28:AW33"/>
    <mergeCell ref="A28:A33"/>
    <mergeCell ref="AW20:AW24"/>
    <mergeCell ref="AT20:AT24"/>
    <mergeCell ref="AV25:AV27"/>
    <mergeCell ref="AW25:AW27"/>
    <mergeCell ref="AM16:AM18"/>
    <mergeCell ref="AN16:AN18"/>
    <mergeCell ref="AO16:AO18"/>
    <mergeCell ref="AP16:AP18"/>
    <mergeCell ref="AQ16:AQ18"/>
    <mergeCell ref="AU16:AU18"/>
    <mergeCell ref="AV16:AV18"/>
    <mergeCell ref="AW16:AW18"/>
    <mergeCell ref="AM15:AP15"/>
    <mergeCell ref="AQ15:AV15"/>
    <mergeCell ref="Z17:AA17"/>
    <mergeCell ref="AB17:AE17"/>
    <mergeCell ref="AF16:AH16"/>
    <mergeCell ref="AF17:AH17"/>
    <mergeCell ref="AY16:BA16"/>
    <mergeCell ref="BB16:BC16"/>
    <mergeCell ref="BD16:BD18"/>
    <mergeCell ref="AI16:AL17"/>
    <mergeCell ref="B15:G15"/>
    <mergeCell ref="AR16:AR18"/>
    <mergeCell ref="AS16:AS18"/>
    <mergeCell ref="A14:AG14"/>
    <mergeCell ref="AT16:AT18"/>
    <mergeCell ref="B34:B38"/>
    <mergeCell ref="C34:C38"/>
    <mergeCell ref="AQ20:AQ24"/>
    <mergeCell ref="B25:B27"/>
    <mergeCell ref="C25:C27"/>
    <mergeCell ref="D25:D27"/>
    <mergeCell ref="E25:E27"/>
    <mergeCell ref="F25:F27"/>
    <mergeCell ref="G25:G27"/>
    <mergeCell ref="V16:AE16"/>
    <mergeCell ref="V17:Y17"/>
    <mergeCell ref="BE16:BE18"/>
    <mergeCell ref="B28:B33"/>
    <mergeCell ref="C28:C33"/>
    <mergeCell ref="BD34:BD38"/>
    <mergeCell ref="AX16:AX18"/>
    <mergeCell ref="N34:N38"/>
    <mergeCell ref="O34:O38"/>
    <mergeCell ref="P34:P38"/>
    <mergeCell ref="Q34:Q38"/>
    <mergeCell ref="B20:B24"/>
    <mergeCell ref="Q20:Q24"/>
    <mergeCell ref="I20:I24"/>
    <mergeCell ref="O28:O33"/>
    <mergeCell ref="I25:I27"/>
    <mergeCell ref="AU28:AU33"/>
    <mergeCell ref="AV28:AV33"/>
    <mergeCell ref="M25:M27"/>
    <mergeCell ref="N25:N27"/>
    <mergeCell ref="O25:O27"/>
    <mergeCell ref="P25:P27"/>
    <mergeCell ref="BF34:BF38"/>
    <mergeCell ref="R28:R33"/>
    <mergeCell ref="AR25:AR27"/>
    <mergeCell ref="D28:D33"/>
    <mergeCell ref="E28:E33"/>
    <mergeCell ref="F28:F33"/>
    <mergeCell ref="L28:L33"/>
    <mergeCell ref="N28:N33"/>
    <mergeCell ref="AO20:AO24"/>
    <mergeCell ref="G34:G38"/>
    <mergeCell ref="D34:D38"/>
    <mergeCell ref="I46:I52"/>
    <mergeCell ref="K53:K54"/>
    <mergeCell ref="L53:L54"/>
    <mergeCell ref="P53:P54"/>
    <mergeCell ref="P28:P33"/>
    <mergeCell ref="D39:D45"/>
    <mergeCell ref="S39:S45"/>
    <mergeCell ref="BB25:BB27"/>
    <mergeCell ref="BC25:BC27"/>
    <mergeCell ref="AQ34:AQ38"/>
    <mergeCell ref="H25:H27"/>
    <mergeCell ref="L20:L24"/>
    <mergeCell ref="M20:M24"/>
    <mergeCell ref="N20:N24"/>
    <mergeCell ref="U25:U27"/>
    <mergeCell ref="S20:S24"/>
    <mergeCell ref="AS25:AS27"/>
    <mergeCell ref="AT25:AT27"/>
    <mergeCell ref="AU20:AU24"/>
    <mergeCell ref="Q25:Q27"/>
    <mergeCell ref="K28:K33"/>
    <mergeCell ref="M53:M54"/>
    <mergeCell ref="N53:N54"/>
    <mergeCell ref="O53:O54"/>
    <mergeCell ref="B39:B45"/>
    <mergeCell ref="C39:C45"/>
    <mergeCell ref="C53:C54"/>
    <mergeCell ref="D53:D54"/>
    <mergeCell ref="K34:K38"/>
    <mergeCell ref="L34:L38"/>
    <mergeCell ref="S53:S54"/>
    <mergeCell ref="AS46:AS52"/>
    <mergeCell ref="AT46:AT52"/>
    <mergeCell ref="R53:R54"/>
    <mergeCell ref="S46:S52"/>
    <mergeCell ref="Q53:Q54"/>
    <mergeCell ref="P39:P45"/>
    <mergeCell ref="AT39:AT45"/>
    <mergeCell ref="J53:J54"/>
    <mergeCell ref="Q39:Q45"/>
    <mergeCell ref="R39:R45"/>
    <mergeCell ref="AM46:AM52"/>
    <mergeCell ref="T39:T45"/>
    <mergeCell ref="U46:U52"/>
    <mergeCell ref="B46:B52"/>
    <mergeCell ref="I34:I38"/>
    <mergeCell ref="L39:L45"/>
    <mergeCell ref="M34:M38"/>
    <mergeCell ref="AL34:AL38"/>
    <mergeCell ref="T34:T38"/>
    <mergeCell ref="AM39:AM45"/>
    <mergeCell ref="AM53:AM54"/>
    <mergeCell ref="AN53:AN54"/>
    <mergeCell ref="BH53:BH54"/>
    <mergeCell ref="BD93:BD96"/>
    <mergeCell ref="BF93:BF96"/>
    <mergeCell ref="BG90:BG92"/>
    <mergeCell ref="E60:E62"/>
    <mergeCell ref="B60:B62"/>
    <mergeCell ref="E58:E59"/>
    <mergeCell ref="C55:C57"/>
    <mergeCell ref="E39:E45"/>
    <mergeCell ref="H46:H52"/>
    <mergeCell ref="P46:P52"/>
    <mergeCell ref="Q46:Q52"/>
    <mergeCell ref="R46:R52"/>
    <mergeCell ref="B55:B57"/>
    <mergeCell ref="O55:O57"/>
    <mergeCell ref="H58:H59"/>
    <mergeCell ref="B90:B92"/>
    <mergeCell ref="D75:D79"/>
    <mergeCell ref="E75:E79"/>
    <mergeCell ref="E90:E92"/>
    <mergeCell ref="H69:H74"/>
    <mergeCell ref="G69:G74"/>
    <mergeCell ref="H63:H68"/>
    <mergeCell ref="I63:I68"/>
    <mergeCell ref="K63:K68"/>
    <mergeCell ref="BE80:BE89"/>
    <mergeCell ref="BG63:BG68"/>
    <mergeCell ref="BG53:BG54"/>
    <mergeCell ref="I55:I57"/>
    <mergeCell ref="H55:H57"/>
    <mergeCell ref="AV53:AV54"/>
    <mergeCell ref="AY53:AY54"/>
    <mergeCell ref="BG75:BG79"/>
    <mergeCell ref="BA53:BA54"/>
    <mergeCell ref="BB53:BB54"/>
    <mergeCell ref="BC53:BC54"/>
    <mergeCell ref="BD53:BD54"/>
    <mergeCell ref="BF46:BF52"/>
    <mergeCell ref="BH58:BH59"/>
    <mergeCell ref="BH93:BH96"/>
    <mergeCell ref="AY75:AY79"/>
    <mergeCell ref="AZ75:AZ79"/>
    <mergeCell ref="AQ58:AQ59"/>
    <mergeCell ref="AZ80:AZ89"/>
    <mergeCell ref="BA75:BA79"/>
    <mergeCell ref="BB75:BB79"/>
    <mergeCell ref="BE53:BE54"/>
    <mergeCell ref="BF53:BF54"/>
    <mergeCell ref="BC55:BC57"/>
    <mergeCell ref="BF55:BF57"/>
    <mergeCell ref="BD55:BD57"/>
    <mergeCell ref="AQ53:AQ54"/>
    <mergeCell ref="AR53:AR54"/>
    <mergeCell ref="AS58:AS59"/>
    <mergeCell ref="BE55:BE57"/>
    <mergeCell ref="BF60:BF62"/>
    <mergeCell ref="BD80:BD89"/>
    <mergeCell ref="AY55:AY57"/>
    <mergeCell ref="AT55:AT57"/>
    <mergeCell ref="AU55:AU57"/>
    <mergeCell ref="AT80:AT89"/>
    <mergeCell ref="BC80:BC89"/>
    <mergeCell ref="BH63:BH68"/>
    <mergeCell ref="BH60:BH62"/>
    <mergeCell ref="BE90:BE92"/>
    <mergeCell ref="BF90:BF92"/>
    <mergeCell ref="AZ93:AZ96"/>
    <mergeCell ref="AW93:AW96"/>
    <mergeCell ref="AY63:AY68"/>
    <mergeCell ref="AZ63:AZ68"/>
    <mergeCell ref="AZ60:AZ62"/>
    <mergeCell ref="BA60:BA62"/>
    <mergeCell ref="BG60:BG62"/>
    <mergeCell ref="BH101:BH104"/>
    <mergeCell ref="BA39:BA45"/>
    <mergeCell ref="BB39:BB45"/>
    <mergeCell ref="BA34:BA38"/>
    <mergeCell ref="BG46:BG52"/>
    <mergeCell ref="BC46:BC52"/>
    <mergeCell ref="BD46:BD52"/>
    <mergeCell ref="BA101:BA104"/>
    <mergeCell ref="BE93:BE96"/>
    <mergeCell ref="BB93:BB96"/>
    <mergeCell ref="BE63:BE68"/>
    <mergeCell ref="BG101:BG104"/>
    <mergeCell ref="BH97:BH100"/>
    <mergeCell ref="BH80:BH89"/>
    <mergeCell ref="BF80:BF89"/>
    <mergeCell ref="BG93:BG96"/>
    <mergeCell ref="BH90:BH92"/>
    <mergeCell ref="BC93:BC96"/>
    <mergeCell ref="BA93:BA96"/>
    <mergeCell ref="BG97:BG100"/>
    <mergeCell ref="BD60:BD62"/>
    <mergeCell ref="BF58:BF59"/>
    <mergeCell ref="BH75:BH79"/>
    <mergeCell ref="S93:S96"/>
    <mergeCell ref="T97:T100"/>
    <mergeCell ref="Q93:Q96"/>
    <mergeCell ref="P60:P62"/>
    <mergeCell ref="AX93:AX96"/>
    <mergeCell ref="AW90:AW92"/>
    <mergeCell ref="AX90:AX92"/>
    <mergeCell ref="AX58:AX59"/>
    <mergeCell ref="AY58:AY59"/>
    <mergeCell ref="S75:S79"/>
    <mergeCell ref="R58:R59"/>
    <mergeCell ref="Q58:Q59"/>
    <mergeCell ref="AL55:AL57"/>
    <mergeCell ref="AX60:AX62"/>
    <mergeCell ref="AU63:AU68"/>
    <mergeCell ref="BA80:BA89"/>
    <mergeCell ref="BD90:BD92"/>
    <mergeCell ref="AN60:AN62"/>
    <mergeCell ref="AO60:AO62"/>
    <mergeCell ref="AN63:AN68"/>
    <mergeCell ref="AZ90:AZ92"/>
    <mergeCell ref="AR90:AR92"/>
    <mergeCell ref="AO63:AO68"/>
    <mergeCell ref="AN80:AN89"/>
    <mergeCell ref="AP80:AP89"/>
    <mergeCell ref="AQ80:AQ89"/>
    <mergeCell ref="AV80:AV89"/>
    <mergeCell ref="AN90:AN92"/>
    <mergeCell ref="AO90:AO92"/>
    <mergeCell ref="AL60:AL62"/>
    <mergeCell ref="AL63:AL68"/>
    <mergeCell ref="AO93:AO96"/>
    <mergeCell ref="BB110:BB113"/>
    <mergeCell ref="BA63:BA68"/>
    <mergeCell ref="AS53:AS54"/>
    <mergeCell ref="AV58:AV59"/>
    <mergeCell ref="AS80:AS89"/>
    <mergeCell ref="AY60:AY62"/>
    <mergeCell ref="AY90:AY92"/>
    <mergeCell ref="BA58:BA59"/>
    <mergeCell ref="BB80:BB89"/>
    <mergeCell ref="A39:A45"/>
    <mergeCell ref="A34:A38"/>
    <mergeCell ref="C46:C52"/>
    <mergeCell ref="D46:D52"/>
    <mergeCell ref="E46:E52"/>
    <mergeCell ref="F46:F52"/>
    <mergeCell ref="G46:G52"/>
    <mergeCell ref="Q55:Q57"/>
    <mergeCell ref="P55:P57"/>
    <mergeCell ref="AZ55:AZ57"/>
    <mergeCell ref="AR55:AR57"/>
    <mergeCell ref="AS55:AS57"/>
    <mergeCell ref="U105:U109"/>
    <mergeCell ref="AZ110:AZ113"/>
    <mergeCell ref="AL101:AL104"/>
    <mergeCell ref="P90:P92"/>
    <mergeCell ref="U97:U100"/>
    <mergeCell ref="AL90:AL92"/>
    <mergeCell ref="AM90:AM92"/>
    <mergeCell ref="AQ110:AQ113"/>
    <mergeCell ref="AP63:AP68"/>
    <mergeCell ref="AU90:AU92"/>
    <mergeCell ref="AR63:AR68"/>
    <mergeCell ref="A55:A57"/>
    <mergeCell ref="F58:F59"/>
    <mergeCell ref="G55:G57"/>
    <mergeCell ref="K55:K57"/>
    <mergeCell ref="A60:A62"/>
    <mergeCell ref="B53:B54"/>
    <mergeCell ref="D58:D59"/>
    <mergeCell ref="C58:C59"/>
    <mergeCell ref="B58:B59"/>
    <mergeCell ref="E53:E54"/>
    <mergeCell ref="A58:A59"/>
    <mergeCell ref="H60:H62"/>
    <mergeCell ref="G58:G59"/>
    <mergeCell ref="J46:J52"/>
    <mergeCell ref="E34:E38"/>
    <mergeCell ref="J58:J59"/>
    <mergeCell ref="H53:H54"/>
    <mergeCell ref="G39:G45"/>
    <mergeCell ref="F53:F54"/>
    <mergeCell ref="H34:H38"/>
    <mergeCell ref="A46:A52"/>
    <mergeCell ref="J60:J62"/>
    <mergeCell ref="C60:C62"/>
    <mergeCell ref="D60:D62"/>
    <mergeCell ref="A110:A113"/>
    <mergeCell ref="A93:A96"/>
    <mergeCell ref="B93:B96"/>
    <mergeCell ref="A101:A104"/>
    <mergeCell ref="G60:G62"/>
    <mergeCell ref="C105:C109"/>
    <mergeCell ref="B105:B109"/>
    <mergeCell ref="P97:P100"/>
    <mergeCell ref="R60:R62"/>
    <mergeCell ref="R63:R68"/>
    <mergeCell ref="G80:G89"/>
    <mergeCell ref="I80:I89"/>
    <mergeCell ref="O105:O109"/>
    <mergeCell ref="H80:H89"/>
    <mergeCell ref="Q60:Q62"/>
    <mergeCell ref="M60:M62"/>
    <mergeCell ref="O75:O79"/>
    <mergeCell ref="I90:I92"/>
    <mergeCell ref="L97:L100"/>
    <mergeCell ref="A69:A74"/>
    <mergeCell ref="N80:N89"/>
    <mergeCell ref="K80:K89"/>
    <mergeCell ref="E63:E68"/>
    <mergeCell ref="H105:H109"/>
    <mergeCell ref="E105:E109"/>
    <mergeCell ref="R105:R109"/>
    <mergeCell ref="P93:P96"/>
    <mergeCell ref="I93:I96"/>
    <mergeCell ref="M69:M74"/>
    <mergeCell ref="L69:L74"/>
    <mergeCell ref="K69:K74"/>
    <mergeCell ref="J69:J74"/>
    <mergeCell ref="A97:A100"/>
    <mergeCell ref="A90:A92"/>
    <mergeCell ref="E55:E57"/>
    <mergeCell ref="F55:F57"/>
    <mergeCell ref="H39:H45"/>
    <mergeCell ref="I39:I45"/>
    <mergeCell ref="AO80:AO89"/>
    <mergeCell ref="U90:U92"/>
    <mergeCell ref="P75:P79"/>
    <mergeCell ref="M80:M89"/>
    <mergeCell ref="A53:A54"/>
    <mergeCell ref="AT58:AT59"/>
    <mergeCell ref="AL58:AL59"/>
    <mergeCell ref="F39:F45"/>
    <mergeCell ref="S63:S68"/>
    <mergeCell ref="AL80:AL89"/>
    <mergeCell ref="U80:U89"/>
    <mergeCell ref="F75:F79"/>
    <mergeCell ref="S58:S59"/>
    <mergeCell ref="F69:F74"/>
    <mergeCell ref="E69:E74"/>
    <mergeCell ref="T58:T59"/>
    <mergeCell ref="U58:U59"/>
    <mergeCell ref="AS63:AS68"/>
    <mergeCell ref="AT63:AT68"/>
    <mergeCell ref="T63:T68"/>
    <mergeCell ref="T75:T79"/>
    <mergeCell ref="T46:T52"/>
    <mergeCell ref="D69:D74"/>
    <mergeCell ref="C69:C74"/>
    <mergeCell ref="F60:F62"/>
    <mergeCell ref="J39:J45"/>
    <mergeCell ref="AW63:AW68"/>
    <mergeCell ref="BC75:BC79"/>
    <mergeCell ref="AL53:AL54"/>
    <mergeCell ref="AL46:AL52"/>
    <mergeCell ref="AN46:AN52"/>
    <mergeCell ref="AO25:AO27"/>
    <mergeCell ref="AL25:AL27"/>
    <mergeCell ref="AM25:AM27"/>
    <mergeCell ref="AV55:AV57"/>
    <mergeCell ref="AR58:AR59"/>
    <mergeCell ref="AW60:AW62"/>
    <mergeCell ref="AO69:AO74"/>
    <mergeCell ref="AP69:AP74"/>
    <mergeCell ref="AQ69:AQ74"/>
    <mergeCell ref="AR69:AR74"/>
    <mergeCell ref="AM69:AM74"/>
    <mergeCell ref="AR46:AR52"/>
    <mergeCell ref="AM34:AM38"/>
    <mergeCell ref="AW55:AW57"/>
    <mergeCell ref="AR60:AR62"/>
    <mergeCell ref="AX53:AX54"/>
    <mergeCell ref="AU46:AU52"/>
    <mergeCell ref="AU53:AU54"/>
    <mergeCell ref="AL39:AL45"/>
    <mergeCell ref="AT60:AT62"/>
    <mergeCell ref="AS75:AS79"/>
    <mergeCell ref="AY34:AY38"/>
    <mergeCell ref="AZ34:AZ38"/>
    <mergeCell ref="AW39:AW45"/>
    <mergeCell ref="AX39:AX45"/>
    <mergeCell ref="AZ39:AZ45"/>
  </mergeCells>
  <phoneticPr fontId="2" type="noConversion"/>
  <printOptions horizontalCentered="1" verticalCentered="1"/>
  <pageMargins left="0.98425196850393704" right="0.98425196850393704" top="0.78740157480314965" bottom="0.78740157480314965" header="0.31496062992125984" footer="0.31496062992125984"/>
  <pageSetup paperSize="9" scale="40" fitToHeight="0" orientation="landscape" horizontalDpi="4294967293" verticalDpi="4294967293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93 AN69 X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1"/>
  <sheetViews>
    <sheetView topLeftCell="M1" zoomScale="80" zoomScaleNormal="80" workbookViewId="0">
      <selection activeCell="V31" sqref="V31"/>
    </sheetView>
  </sheetViews>
  <sheetFormatPr defaultRowHeight="15" x14ac:dyDescent="0.25"/>
  <cols>
    <col min="1" max="1" width="47.5703125" customWidth="1"/>
    <col min="2" max="2" width="16.5703125" style="3" customWidth="1"/>
    <col min="3" max="3" width="5.85546875" customWidth="1"/>
    <col min="4" max="4" width="43.85546875" bestFit="1" customWidth="1"/>
    <col min="5" max="5" width="15.140625" style="4" bestFit="1" customWidth="1"/>
    <col min="6" max="6" width="17" style="3" customWidth="1"/>
    <col min="7" max="7" width="6.42578125" customWidth="1"/>
    <col min="8" max="8" width="33" bestFit="1" customWidth="1"/>
    <col min="9" max="9" width="16.7109375" style="4" customWidth="1"/>
    <col min="10" max="10" width="17" style="3" customWidth="1"/>
    <col min="12" max="12" width="47.42578125" customWidth="1"/>
    <col min="13" max="13" width="16.7109375" style="4" customWidth="1"/>
    <col min="14" max="14" width="17" style="3" customWidth="1"/>
    <col min="16" max="16" width="47.42578125" customWidth="1"/>
    <col min="17" max="18" width="20.140625" customWidth="1"/>
    <col min="20" max="20" width="52.7109375" customWidth="1"/>
    <col min="21" max="21" width="21.7109375" customWidth="1"/>
    <col min="22" max="22" width="27.5703125" customWidth="1"/>
    <col min="24" max="24" width="13.85546875" bestFit="1" customWidth="1"/>
    <col min="25" max="25" width="11.28515625" bestFit="1" customWidth="1"/>
  </cols>
  <sheetData>
    <row r="1" spans="1:22" s="2" customFormat="1" x14ac:dyDescent="0.25">
      <c r="A1" s="17" t="s">
        <v>472</v>
      </c>
      <c r="B1" s="5" t="s">
        <v>605</v>
      </c>
      <c r="D1" s="42" t="s">
        <v>606</v>
      </c>
      <c r="E1" s="43"/>
      <c r="F1" s="5" t="s">
        <v>478</v>
      </c>
      <c r="H1" s="42" t="s">
        <v>607</v>
      </c>
      <c r="I1" s="44"/>
      <c r="J1" s="5" t="s">
        <v>478</v>
      </c>
      <c r="L1" s="45" t="s">
        <v>651</v>
      </c>
      <c r="M1" s="46"/>
      <c r="N1" s="27" t="s">
        <v>478</v>
      </c>
      <c r="P1" s="45" t="s">
        <v>671</v>
      </c>
      <c r="Q1" s="46"/>
      <c r="R1" s="27" t="s">
        <v>478</v>
      </c>
      <c r="T1" s="45" t="s">
        <v>694</v>
      </c>
      <c r="U1" s="46"/>
      <c r="V1" s="27" t="s">
        <v>478</v>
      </c>
    </row>
    <row r="2" spans="1:22" x14ac:dyDescent="0.25">
      <c r="A2" s="8" t="s">
        <v>405</v>
      </c>
      <c r="B2" s="6">
        <v>2317.1999999999998</v>
      </c>
      <c r="D2" s="8" t="s">
        <v>101</v>
      </c>
      <c r="E2" s="12">
        <v>0</v>
      </c>
      <c r="F2" s="6">
        <f t="shared" ref="F2:F51" si="0">B2+E2</f>
        <v>2317.1999999999998</v>
      </c>
      <c r="H2" s="8" t="s">
        <v>101</v>
      </c>
      <c r="I2" s="15">
        <v>0</v>
      </c>
      <c r="J2" s="6">
        <f t="shared" ref="J2:J51" si="1">F2+I2</f>
        <v>2317.1999999999998</v>
      </c>
      <c r="L2" s="28" t="str">
        <f>A2</f>
        <v>A.A. RODRIGUES</v>
      </c>
      <c r="M2" s="15">
        <v>0</v>
      </c>
      <c r="N2" s="29">
        <f t="shared" ref="N2:N7" si="2">J2+M2</f>
        <v>2317.1999999999998</v>
      </c>
      <c r="P2" s="38" t="str">
        <f>L2</f>
        <v>A.A. RODRIGUES</v>
      </c>
      <c r="Q2" s="15">
        <v>0</v>
      </c>
      <c r="R2" s="29">
        <f t="shared" ref="R2:R8" si="3">N2+Q2</f>
        <v>2317.1999999999998</v>
      </c>
      <c r="T2" s="38" t="str">
        <f>P2</f>
        <v>A.A. RODRIGUES</v>
      </c>
      <c r="U2" s="15"/>
      <c r="V2" s="29">
        <f>R2+U2</f>
        <v>2317.1999999999998</v>
      </c>
    </row>
    <row r="3" spans="1:22" x14ac:dyDescent="0.25">
      <c r="A3" s="8" t="s">
        <v>101</v>
      </c>
      <c r="B3" s="6">
        <v>0</v>
      </c>
      <c r="D3" s="8" t="s">
        <v>101</v>
      </c>
      <c r="E3" s="12">
        <v>0</v>
      </c>
      <c r="F3" s="6">
        <f>B3+E3</f>
        <v>0</v>
      </c>
      <c r="H3" s="8" t="s">
        <v>608</v>
      </c>
      <c r="I3" s="15">
        <f>19410</f>
        <v>19410</v>
      </c>
      <c r="J3" s="6">
        <f t="shared" si="1"/>
        <v>19410</v>
      </c>
      <c r="L3" s="28" t="str">
        <f>H3</f>
        <v>A.P.C. GUIMARAES</v>
      </c>
      <c r="M3" s="15">
        <v>0</v>
      </c>
      <c r="N3" s="29">
        <f t="shared" si="2"/>
        <v>19410</v>
      </c>
      <c r="P3" s="38" t="str">
        <f t="shared" ref="P3:P53" si="4">L3</f>
        <v>A.P.C. GUIMARAES</v>
      </c>
      <c r="Q3" s="15">
        <v>0</v>
      </c>
      <c r="R3" s="29">
        <f t="shared" si="3"/>
        <v>19410</v>
      </c>
      <c r="T3" s="38" t="str">
        <f t="shared" ref="T3:T43" si="5">P3</f>
        <v>A.P.C. GUIMARAES</v>
      </c>
      <c r="U3" s="15"/>
      <c r="V3" s="29">
        <f>R3+U3</f>
        <v>19410</v>
      </c>
    </row>
    <row r="4" spans="1:22" x14ac:dyDescent="0.25">
      <c r="A4" s="8" t="s">
        <v>406</v>
      </c>
      <c r="B4" s="6">
        <v>874.25</v>
      </c>
      <c r="D4" s="8" t="s">
        <v>101</v>
      </c>
      <c r="E4" s="12">
        <v>0</v>
      </c>
      <c r="F4" s="6">
        <f t="shared" si="0"/>
        <v>874.25</v>
      </c>
      <c r="H4" s="8" t="s">
        <v>101</v>
      </c>
      <c r="I4" s="15">
        <v>3295.2</v>
      </c>
      <c r="J4" s="6">
        <f t="shared" si="1"/>
        <v>4169.45</v>
      </c>
      <c r="L4" s="28" t="str">
        <f>A4</f>
        <v>A.S. LIMA</v>
      </c>
      <c r="M4" s="15">
        <v>1810.25</v>
      </c>
      <c r="N4" s="29">
        <f t="shared" si="2"/>
        <v>5979.7</v>
      </c>
      <c r="P4" s="38" t="str">
        <f t="shared" si="4"/>
        <v>A.S. LIMA</v>
      </c>
      <c r="Q4" s="15">
        <v>0</v>
      </c>
      <c r="R4" s="29">
        <f t="shared" si="3"/>
        <v>5979.7</v>
      </c>
      <c r="T4" s="38" t="str">
        <f t="shared" si="5"/>
        <v>A.S. LIMA</v>
      </c>
      <c r="U4" s="15">
        <v>1003.75</v>
      </c>
      <c r="V4" s="29">
        <f t="shared" ref="V4" si="6">R4+U4</f>
        <v>6983.45</v>
      </c>
    </row>
    <row r="5" spans="1:22" x14ac:dyDescent="0.25">
      <c r="A5" s="8" t="s">
        <v>407</v>
      </c>
      <c r="B5" s="6">
        <v>2440</v>
      </c>
      <c r="D5" s="8" t="s">
        <v>101</v>
      </c>
      <c r="E5" s="12">
        <v>2440</v>
      </c>
      <c r="F5" s="6">
        <f t="shared" si="0"/>
        <v>4880</v>
      </c>
      <c r="H5" s="8" t="s">
        <v>101</v>
      </c>
      <c r="I5" s="15">
        <v>9760</v>
      </c>
      <c r="J5" s="6">
        <f t="shared" si="1"/>
        <v>14640</v>
      </c>
      <c r="L5" s="28" t="str">
        <f>A5</f>
        <v>ACQUALIMP</v>
      </c>
      <c r="M5" s="15">
        <v>0</v>
      </c>
      <c r="N5" s="29">
        <f t="shared" si="2"/>
        <v>14640</v>
      </c>
      <c r="P5" s="38" t="str">
        <f t="shared" si="4"/>
        <v>ACQUALIMP</v>
      </c>
      <c r="Q5" s="15">
        <v>4880</v>
      </c>
      <c r="R5" s="29">
        <f>N5+Q5</f>
        <v>19520</v>
      </c>
      <c r="T5" s="38" t="str">
        <f t="shared" si="5"/>
        <v>ACQUALIMP</v>
      </c>
      <c r="U5" s="15"/>
      <c r="V5" s="29">
        <f>R5+U5</f>
        <v>19520</v>
      </c>
    </row>
    <row r="6" spans="1:22" x14ac:dyDescent="0.25">
      <c r="A6" s="8" t="s">
        <v>408</v>
      </c>
      <c r="B6" s="6">
        <v>36707.839999999997</v>
      </c>
      <c r="D6" s="8" t="s">
        <v>101</v>
      </c>
      <c r="E6" s="12">
        <v>26560.240000000002</v>
      </c>
      <c r="F6" s="6">
        <f t="shared" si="0"/>
        <v>63268.08</v>
      </c>
      <c r="H6" s="8" t="s">
        <v>101</v>
      </c>
      <c r="I6" s="15">
        <v>81401.399999999994</v>
      </c>
      <c r="J6" s="6">
        <f t="shared" si="1"/>
        <v>144669.47999999998</v>
      </c>
      <c r="L6" s="28" t="str">
        <f>A6</f>
        <v>ACRETEC</v>
      </c>
      <c r="M6" s="15">
        <v>19986.36</v>
      </c>
      <c r="N6" s="29">
        <f t="shared" si="2"/>
        <v>164655.83999999997</v>
      </c>
      <c r="P6" s="38" t="str">
        <f t="shared" si="4"/>
        <v>ACRETEC</v>
      </c>
      <c r="Q6" s="15">
        <v>19192.2</v>
      </c>
      <c r="R6" s="29">
        <f t="shared" si="3"/>
        <v>183848.03999999998</v>
      </c>
      <c r="T6" s="38" t="str">
        <f t="shared" si="5"/>
        <v>ACRETEC</v>
      </c>
      <c r="U6" s="15">
        <v>18309.8</v>
      </c>
      <c r="V6" s="29">
        <f t="shared" ref="V6:V43" si="7">R6+U6</f>
        <v>202157.83999999997</v>
      </c>
    </row>
    <row r="7" spans="1:22" x14ac:dyDescent="0.25">
      <c r="A7" s="8" t="s">
        <v>101</v>
      </c>
      <c r="B7" s="6">
        <v>0</v>
      </c>
      <c r="D7" s="8" t="s">
        <v>101</v>
      </c>
      <c r="E7" s="12">
        <v>0</v>
      </c>
      <c r="F7" s="6">
        <f t="shared" si="0"/>
        <v>0</v>
      </c>
      <c r="H7" s="8" t="s">
        <v>609</v>
      </c>
      <c r="I7" s="15">
        <v>27245.1</v>
      </c>
      <c r="J7" s="6">
        <f t="shared" si="1"/>
        <v>27245.1</v>
      </c>
      <c r="L7" s="28" t="str">
        <f>H7</f>
        <v>AGENCIA AEROTUR</v>
      </c>
      <c r="M7" s="15">
        <v>0</v>
      </c>
      <c r="N7" s="29">
        <f t="shared" si="2"/>
        <v>27245.1</v>
      </c>
      <c r="P7" s="38" t="str">
        <f t="shared" si="4"/>
        <v>AGENCIA AEROTUR</v>
      </c>
      <c r="Q7" s="15">
        <v>0</v>
      </c>
      <c r="R7" s="29">
        <f t="shared" si="3"/>
        <v>27245.1</v>
      </c>
      <c r="T7" s="38" t="str">
        <f t="shared" si="5"/>
        <v>AGENCIA AEROTUR</v>
      </c>
      <c r="U7" s="15"/>
      <c r="V7" s="29">
        <f t="shared" si="7"/>
        <v>27245.1</v>
      </c>
    </row>
    <row r="8" spans="1:22" x14ac:dyDescent="0.25">
      <c r="A8" s="8" t="s">
        <v>409</v>
      </c>
      <c r="B8" s="6">
        <v>10878</v>
      </c>
      <c r="D8" s="8" t="s">
        <v>101</v>
      </c>
      <c r="E8" s="12">
        <v>0</v>
      </c>
      <c r="F8" s="6">
        <f>B8+E8</f>
        <v>10878</v>
      </c>
      <c r="H8" s="8" t="s">
        <v>101</v>
      </c>
      <c r="I8" s="15">
        <v>4050</v>
      </c>
      <c r="J8" s="6">
        <f>F8+I8</f>
        <v>14928</v>
      </c>
      <c r="L8" s="28" t="str">
        <f>A8</f>
        <v>AMAZONAS</v>
      </c>
      <c r="M8" s="15">
        <v>0</v>
      </c>
      <c r="N8" s="29">
        <f>J8+M8</f>
        <v>14928</v>
      </c>
      <c r="P8" s="38" t="str">
        <f t="shared" si="4"/>
        <v>AMAZONAS</v>
      </c>
      <c r="Q8" s="15">
        <v>0</v>
      </c>
      <c r="R8" s="29">
        <f t="shared" si="3"/>
        <v>14928</v>
      </c>
      <c r="T8" s="38" t="str">
        <f t="shared" si="5"/>
        <v>AMAZONAS</v>
      </c>
      <c r="U8" s="15"/>
      <c r="V8" s="29">
        <f t="shared" si="7"/>
        <v>14928</v>
      </c>
    </row>
    <row r="9" spans="1:22" x14ac:dyDescent="0.25">
      <c r="A9" s="8" t="s">
        <v>101</v>
      </c>
      <c r="B9" s="6">
        <v>0</v>
      </c>
      <c r="D9" s="8" t="s">
        <v>474</v>
      </c>
      <c r="E9" s="12">
        <v>1474.8</v>
      </c>
      <c r="F9" s="6">
        <f t="shared" si="0"/>
        <v>1474.8</v>
      </c>
      <c r="H9" s="8" t="s">
        <v>101</v>
      </c>
      <c r="I9" s="15">
        <v>0</v>
      </c>
      <c r="J9" s="6">
        <f t="shared" si="1"/>
        <v>1474.8</v>
      </c>
      <c r="L9" s="28" t="str">
        <f>D9</f>
        <v>AUGUSTO</v>
      </c>
      <c r="M9" s="15">
        <v>1474.8</v>
      </c>
      <c r="N9" s="29">
        <f t="shared" ref="N9:N51" si="8">J9+M9</f>
        <v>2949.6</v>
      </c>
      <c r="P9" s="38" t="str">
        <f t="shared" si="4"/>
        <v>AUGUSTO</v>
      </c>
      <c r="Q9" s="15">
        <v>0</v>
      </c>
      <c r="R9" s="29">
        <f t="shared" ref="R9:R51" si="9">N9+Q9</f>
        <v>2949.6</v>
      </c>
      <c r="T9" s="38" t="str">
        <f t="shared" si="5"/>
        <v>AUGUSTO</v>
      </c>
      <c r="U9" s="15"/>
      <c r="V9" s="29">
        <f t="shared" si="7"/>
        <v>2949.6</v>
      </c>
    </row>
    <row r="10" spans="1:22" x14ac:dyDescent="0.25">
      <c r="A10" s="8" t="s">
        <v>101</v>
      </c>
      <c r="B10" s="6">
        <v>0</v>
      </c>
      <c r="D10" s="8" t="s">
        <v>101</v>
      </c>
      <c r="E10" s="12">
        <v>0</v>
      </c>
      <c r="F10" s="6">
        <f t="shared" si="0"/>
        <v>0</v>
      </c>
      <c r="H10" s="8" t="s">
        <v>610</v>
      </c>
      <c r="I10" s="15">
        <v>36495.07</v>
      </c>
      <c r="J10" s="6">
        <f t="shared" si="1"/>
        <v>36495.07</v>
      </c>
      <c r="L10" s="28" t="str">
        <f>H10</f>
        <v>AZ COMERCIO</v>
      </c>
      <c r="M10" s="15">
        <v>0</v>
      </c>
      <c r="N10" s="29">
        <f t="shared" si="8"/>
        <v>36495.07</v>
      </c>
      <c r="P10" s="38" t="str">
        <f t="shared" si="4"/>
        <v>AZ COMERCIO</v>
      </c>
      <c r="Q10" s="15">
        <v>0</v>
      </c>
      <c r="R10" s="29">
        <f t="shared" si="9"/>
        <v>36495.07</v>
      </c>
      <c r="T10" s="38" t="str">
        <f t="shared" si="5"/>
        <v>AZ COMERCIO</v>
      </c>
      <c r="U10" s="15"/>
      <c r="V10" s="29">
        <f t="shared" si="7"/>
        <v>36495.07</v>
      </c>
    </row>
    <row r="11" spans="1:22" x14ac:dyDescent="0.25">
      <c r="A11" s="8" t="s">
        <v>410</v>
      </c>
      <c r="B11" s="6">
        <v>44110.28</v>
      </c>
      <c r="D11" s="8" t="s">
        <v>101</v>
      </c>
      <c r="E11" s="12">
        <v>22055.14</v>
      </c>
      <c r="F11" s="6">
        <f t="shared" si="0"/>
        <v>66165.42</v>
      </c>
      <c r="H11" s="8" t="s">
        <v>101</v>
      </c>
      <c r="I11" s="15">
        <f>66165.42</f>
        <v>66165.42</v>
      </c>
      <c r="J11" s="6">
        <f t="shared" si="1"/>
        <v>132330.84</v>
      </c>
      <c r="L11" s="28" t="str">
        <f>A11</f>
        <v>C.COM INFORMÁTICA</v>
      </c>
      <c r="M11" s="15">
        <v>22055.14</v>
      </c>
      <c r="N11" s="29">
        <f t="shared" si="8"/>
        <v>154385.97999999998</v>
      </c>
      <c r="P11" s="38" t="str">
        <f t="shared" si="4"/>
        <v>C.COM INFORMÁTICA</v>
      </c>
      <c r="Q11" s="15">
        <v>23752.06</v>
      </c>
      <c r="R11" s="29">
        <f t="shared" si="9"/>
        <v>178138.03999999998</v>
      </c>
      <c r="T11" s="38" t="str">
        <f t="shared" si="5"/>
        <v>C.COM INFORMÁTICA</v>
      </c>
      <c r="U11" s="15">
        <v>23752.06</v>
      </c>
      <c r="V11" s="29">
        <f t="shared" si="7"/>
        <v>201890.09999999998</v>
      </c>
    </row>
    <row r="12" spans="1:22" x14ac:dyDescent="0.25">
      <c r="A12" s="8" t="s">
        <v>101</v>
      </c>
      <c r="B12" s="6">
        <v>0</v>
      </c>
      <c r="D12" s="8" t="s">
        <v>101</v>
      </c>
      <c r="E12" s="12">
        <v>0</v>
      </c>
      <c r="F12" s="6">
        <f>B12+E12</f>
        <v>0</v>
      </c>
      <c r="H12" s="8" t="s">
        <v>611</v>
      </c>
      <c r="I12" s="15">
        <v>18616.7</v>
      </c>
      <c r="J12" s="6">
        <f t="shared" si="1"/>
        <v>18616.7</v>
      </c>
      <c r="L12" s="28" t="str">
        <f>H12</f>
        <v>CIPRIANI</v>
      </c>
      <c r="M12" s="15">
        <v>2302.14</v>
      </c>
      <c r="N12" s="29">
        <f t="shared" si="8"/>
        <v>20918.84</v>
      </c>
      <c r="P12" s="38" t="str">
        <f t="shared" si="4"/>
        <v>CIPRIANI</v>
      </c>
      <c r="Q12" s="15">
        <v>0</v>
      </c>
      <c r="R12" s="29">
        <f t="shared" si="9"/>
        <v>20918.84</v>
      </c>
      <c r="T12" s="38" t="str">
        <f t="shared" si="5"/>
        <v>CIPRIANI</v>
      </c>
      <c r="U12" s="15"/>
      <c r="V12" s="29">
        <f t="shared" si="7"/>
        <v>20918.84</v>
      </c>
    </row>
    <row r="13" spans="1:22" x14ac:dyDescent="0.25">
      <c r="A13" s="8" t="s">
        <v>411</v>
      </c>
      <c r="B13" s="6">
        <v>94800</v>
      </c>
      <c r="D13" s="8" t="s">
        <v>101</v>
      </c>
      <c r="E13" s="12">
        <v>0</v>
      </c>
      <c r="F13" s="6">
        <f t="shared" si="0"/>
        <v>94800</v>
      </c>
      <c r="H13" s="8" t="s">
        <v>101</v>
      </c>
      <c r="I13" s="15">
        <v>126400</v>
      </c>
      <c r="J13" s="6">
        <f t="shared" si="1"/>
        <v>221200</v>
      </c>
      <c r="L13" s="28" t="str">
        <f>A13</f>
        <v>COOPERVEL</v>
      </c>
      <c r="M13" s="15">
        <v>31600</v>
      </c>
      <c r="N13" s="29">
        <f t="shared" si="8"/>
        <v>252800</v>
      </c>
      <c r="P13" s="38" t="str">
        <f t="shared" si="4"/>
        <v>COOPERVEL</v>
      </c>
      <c r="Q13" s="15">
        <v>31600</v>
      </c>
      <c r="R13" s="29">
        <f t="shared" si="9"/>
        <v>284400</v>
      </c>
      <c r="T13" s="38" t="str">
        <f t="shared" si="5"/>
        <v>COOPERVEL</v>
      </c>
      <c r="U13" s="15">
        <v>31600</v>
      </c>
      <c r="V13" s="29">
        <f t="shared" si="7"/>
        <v>316000</v>
      </c>
    </row>
    <row r="14" spans="1:22" x14ac:dyDescent="0.25">
      <c r="A14" s="8" t="s">
        <v>101</v>
      </c>
      <c r="B14" s="6">
        <v>0</v>
      </c>
      <c r="D14" s="8" t="s">
        <v>101</v>
      </c>
      <c r="E14" s="12">
        <v>0</v>
      </c>
      <c r="F14" s="6">
        <f t="shared" si="0"/>
        <v>0</v>
      </c>
      <c r="H14" s="8" t="s">
        <v>612</v>
      </c>
      <c r="I14" s="15">
        <v>40826.339999999997</v>
      </c>
      <c r="J14" s="6">
        <f>F14+I14</f>
        <v>40826.339999999997</v>
      </c>
      <c r="L14" s="28" t="str">
        <f>H14</f>
        <v>DALCAR</v>
      </c>
      <c r="M14" s="15">
        <v>8942.66</v>
      </c>
      <c r="N14" s="29">
        <f t="shared" si="8"/>
        <v>49769</v>
      </c>
      <c r="P14" s="38" t="str">
        <f t="shared" si="4"/>
        <v>DALCAR</v>
      </c>
      <c r="Q14" s="15">
        <v>0</v>
      </c>
      <c r="R14" s="29">
        <f t="shared" si="9"/>
        <v>49769</v>
      </c>
      <c r="T14" s="38" t="str">
        <f t="shared" si="5"/>
        <v>DALCAR</v>
      </c>
      <c r="U14" s="15">
        <v>9538.66</v>
      </c>
      <c r="V14" s="29">
        <f t="shared" si="7"/>
        <v>59307.66</v>
      </c>
    </row>
    <row r="15" spans="1:22" x14ac:dyDescent="0.25">
      <c r="A15" s="8" t="s">
        <v>101</v>
      </c>
      <c r="B15" s="6">
        <v>0</v>
      </c>
      <c r="D15" s="8" t="s">
        <v>101</v>
      </c>
      <c r="E15" s="12">
        <v>0</v>
      </c>
      <c r="F15" s="6">
        <v>0</v>
      </c>
      <c r="H15" s="8" t="s">
        <v>615</v>
      </c>
      <c r="I15" s="15">
        <v>2675</v>
      </c>
      <c r="J15" s="6">
        <f>F15+I15</f>
        <v>2675</v>
      </c>
      <c r="L15" s="28" t="str">
        <f>H15</f>
        <v>DISBRAS</v>
      </c>
      <c r="M15" s="15">
        <v>0</v>
      </c>
      <c r="N15" s="29">
        <f t="shared" si="8"/>
        <v>2675</v>
      </c>
      <c r="P15" s="38" t="str">
        <f t="shared" si="4"/>
        <v>DISBRAS</v>
      </c>
      <c r="Q15" s="15">
        <v>0</v>
      </c>
      <c r="R15" s="29">
        <f t="shared" si="9"/>
        <v>2675</v>
      </c>
      <c r="T15" s="38" t="str">
        <f t="shared" si="5"/>
        <v>DISBRAS</v>
      </c>
      <c r="U15" s="15"/>
      <c r="V15" s="29">
        <f t="shared" si="7"/>
        <v>2675</v>
      </c>
    </row>
    <row r="16" spans="1:22" x14ac:dyDescent="0.25">
      <c r="A16" s="8" t="s">
        <v>412</v>
      </c>
      <c r="B16" s="6">
        <v>4450</v>
      </c>
      <c r="D16" s="8" t="s">
        <v>101</v>
      </c>
      <c r="E16" s="12">
        <v>2225</v>
      </c>
      <c r="F16" s="6">
        <f t="shared" si="0"/>
        <v>6675</v>
      </c>
      <c r="H16" s="8" t="s">
        <v>101</v>
      </c>
      <c r="I16" s="15">
        <v>6675</v>
      </c>
      <c r="J16" s="6">
        <f t="shared" si="1"/>
        <v>13350</v>
      </c>
      <c r="L16" s="28" t="str">
        <f>A16</f>
        <v>DUX COMERCIO</v>
      </c>
      <c r="M16" s="15">
        <v>4450</v>
      </c>
      <c r="N16" s="29">
        <f t="shared" si="8"/>
        <v>17800</v>
      </c>
      <c r="P16" s="38" t="str">
        <f t="shared" si="4"/>
        <v>DUX COMERCIO</v>
      </c>
      <c r="Q16" s="15">
        <v>2225</v>
      </c>
      <c r="R16" s="29">
        <f t="shared" si="9"/>
        <v>20025</v>
      </c>
      <c r="T16" s="38" t="str">
        <f t="shared" si="5"/>
        <v>DUX COMERCIO</v>
      </c>
      <c r="U16" s="15"/>
      <c r="V16" s="29">
        <f t="shared" si="7"/>
        <v>20025</v>
      </c>
    </row>
    <row r="17" spans="1:22" x14ac:dyDescent="0.25">
      <c r="A17" s="8" t="s">
        <v>101</v>
      </c>
      <c r="B17" s="6">
        <v>0</v>
      </c>
      <c r="D17" s="8" t="s">
        <v>101</v>
      </c>
      <c r="E17" s="12">
        <v>0</v>
      </c>
      <c r="F17" s="6">
        <v>0</v>
      </c>
      <c r="H17" s="8" t="s">
        <v>586</v>
      </c>
      <c r="I17" s="15">
        <v>3211.5</v>
      </c>
      <c r="J17" s="6">
        <f t="shared" si="1"/>
        <v>3211.5</v>
      </c>
      <c r="L17" s="28" t="str">
        <f>H17</f>
        <v>ECO MOURA</v>
      </c>
      <c r="M17" s="15">
        <v>3506.4</v>
      </c>
      <c r="N17" s="29">
        <f t="shared" si="8"/>
        <v>6717.9</v>
      </c>
      <c r="P17" s="38" t="str">
        <f t="shared" si="4"/>
        <v>ECO MOURA</v>
      </c>
      <c r="Q17" s="15">
        <v>0</v>
      </c>
      <c r="R17" s="29">
        <f t="shared" si="9"/>
        <v>6717.9</v>
      </c>
      <c r="T17" s="38" t="str">
        <f t="shared" si="5"/>
        <v>ECO MOURA</v>
      </c>
      <c r="U17" s="15"/>
      <c r="V17" s="29">
        <f t="shared" si="7"/>
        <v>6717.9</v>
      </c>
    </row>
    <row r="18" spans="1:22" x14ac:dyDescent="0.25">
      <c r="A18" s="8" t="s">
        <v>413</v>
      </c>
      <c r="B18" s="6">
        <v>2730</v>
      </c>
      <c r="D18" s="8" t="s">
        <v>101</v>
      </c>
      <c r="E18" s="12">
        <v>1365</v>
      </c>
      <c r="F18" s="6">
        <f t="shared" si="0"/>
        <v>4095</v>
      </c>
      <c r="H18" s="8" t="s">
        <v>101</v>
      </c>
      <c r="I18" s="15">
        <v>4095</v>
      </c>
      <c r="J18" s="6">
        <f t="shared" si="1"/>
        <v>8190</v>
      </c>
      <c r="L18" s="28" t="str">
        <f>A18</f>
        <v>ECS</v>
      </c>
      <c r="M18" s="15">
        <v>1365</v>
      </c>
      <c r="N18" s="29">
        <f t="shared" si="8"/>
        <v>9555</v>
      </c>
      <c r="P18" s="38" t="str">
        <f t="shared" si="4"/>
        <v>ECS</v>
      </c>
      <c r="Q18" s="15">
        <v>1365</v>
      </c>
      <c r="R18" s="29">
        <f t="shared" si="9"/>
        <v>10920</v>
      </c>
      <c r="T18" s="38" t="str">
        <f t="shared" si="5"/>
        <v>ECS</v>
      </c>
      <c r="U18" s="15">
        <v>1365</v>
      </c>
      <c r="V18" s="29">
        <f t="shared" si="7"/>
        <v>12285</v>
      </c>
    </row>
    <row r="19" spans="1:22" x14ac:dyDescent="0.25">
      <c r="A19" s="8" t="s">
        <v>479</v>
      </c>
      <c r="B19" s="6">
        <v>25236.34</v>
      </c>
      <c r="D19" s="8" t="s">
        <v>101</v>
      </c>
      <c r="E19" s="12">
        <f>25996.93+27217.68</f>
        <v>53214.61</v>
      </c>
      <c r="F19" s="6">
        <f t="shared" si="0"/>
        <v>78450.95</v>
      </c>
      <c r="H19" s="8" t="s">
        <v>101</v>
      </c>
      <c r="I19" s="15">
        <v>56425.05</v>
      </c>
      <c r="J19" s="6">
        <f t="shared" si="1"/>
        <v>134876</v>
      </c>
      <c r="L19" s="28" t="str">
        <f>A19</f>
        <v>CORREIOS</v>
      </c>
      <c r="M19" s="15">
        <v>104614.13</v>
      </c>
      <c r="N19" s="29">
        <f t="shared" si="8"/>
        <v>239490.13</v>
      </c>
      <c r="P19" s="38" t="str">
        <f t="shared" si="4"/>
        <v>CORREIOS</v>
      </c>
      <c r="Q19" s="15">
        <v>64789.75</v>
      </c>
      <c r="R19" s="29">
        <f t="shared" si="9"/>
        <v>304279.88</v>
      </c>
      <c r="T19" s="38" t="str">
        <f t="shared" si="5"/>
        <v>CORREIOS</v>
      </c>
      <c r="U19" s="15">
        <v>113551.44</v>
      </c>
      <c r="V19" s="29">
        <f t="shared" si="7"/>
        <v>417831.32</v>
      </c>
    </row>
    <row r="20" spans="1:22" x14ac:dyDescent="0.25">
      <c r="A20" s="8" t="s">
        <v>414</v>
      </c>
      <c r="B20" s="6">
        <v>1430</v>
      </c>
      <c r="D20" s="8" t="s">
        <v>101</v>
      </c>
      <c r="E20" s="12">
        <v>1430</v>
      </c>
      <c r="F20" s="6">
        <f t="shared" si="0"/>
        <v>2860</v>
      </c>
      <c r="H20" s="8" t="s">
        <v>101</v>
      </c>
      <c r="I20" s="15">
        <v>1430</v>
      </c>
      <c r="J20" s="6">
        <f t="shared" si="1"/>
        <v>4290</v>
      </c>
      <c r="L20" s="28" t="str">
        <f>A20</f>
        <v>ER COMERCIO</v>
      </c>
      <c r="M20" s="15">
        <v>2860</v>
      </c>
      <c r="N20" s="29">
        <f t="shared" si="8"/>
        <v>7150</v>
      </c>
      <c r="P20" s="38" t="str">
        <f t="shared" si="4"/>
        <v>ER COMERCIO</v>
      </c>
      <c r="Q20" s="15">
        <v>1430</v>
      </c>
      <c r="R20" s="29">
        <f t="shared" si="9"/>
        <v>8580</v>
      </c>
      <c r="T20" s="38" t="str">
        <f t="shared" si="5"/>
        <v>ER COMERCIO</v>
      </c>
      <c r="U20" s="15"/>
      <c r="V20" s="29">
        <f t="shared" si="7"/>
        <v>8580</v>
      </c>
    </row>
    <row r="21" spans="1:22" x14ac:dyDescent="0.25">
      <c r="A21" s="8" t="s">
        <v>101</v>
      </c>
      <c r="B21" s="6">
        <v>0</v>
      </c>
      <c r="D21" s="8" t="s">
        <v>475</v>
      </c>
      <c r="E21" s="12">
        <v>5249.7</v>
      </c>
      <c r="F21" s="6">
        <f t="shared" si="0"/>
        <v>5249.7</v>
      </c>
      <c r="H21" s="8" t="s">
        <v>101</v>
      </c>
      <c r="I21" s="15">
        <v>0</v>
      </c>
      <c r="J21" s="6">
        <f t="shared" si="1"/>
        <v>5249.7</v>
      </c>
      <c r="L21" s="28" t="str">
        <f>D21</f>
        <v>F.F. DE MEDEIROS</v>
      </c>
      <c r="M21" s="15">
        <v>5249.7</v>
      </c>
      <c r="N21" s="29">
        <f t="shared" si="8"/>
        <v>10499.4</v>
      </c>
      <c r="P21" s="38" t="str">
        <f t="shared" si="4"/>
        <v>F.F. DE MEDEIROS</v>
      </c>
      <c r="Q21" s="15">
        <v>0</v>
      </c>
      <c r="R21" s="29">
        <f t="shared" si="9"/>
        <v>10499.4</v>
      </c>
      <c r="T21" s="38" t="str">
        <f t="shared" si="5"/>
        <v>F.F. DE MEDEIROS</v>
      </c>
      <c r="U21" s="15"/>
      <c r="V21" s="29">
        <f t="shared" si="7"/>
        <v>10499.4</v>
      </c>
    </row>
    <row r="22" spans="1:22" x14ac:dyDescent="0.25">
      <c r="A22" s="8" t="s">
        <v>415</v>
      </c>
      <c r="B22" s="6">
        <v>881254.22</v>
      </c>
      <c r="D22" s="8" t="s">
        <v>101</v>
      </c>
      <c r="E22" s="12">
        <v>0</v>
      </c>
      <c r="F22" s="6">
        <f t="shared" si="0"/>
        <v>881254.22</v>
      </c>
      <c r="H22" s="8" t="s">
        <v>101</v>
      </c>
      <c r="I22" s="15">
        <v>1171112.6499999999</v>
      </c>
      <c r="J22" s="6">
        <f t="shared" si="1"/>
        <v>2052366.8699999999</v>
      </c>
      <c r="L22" s="28" t="str">
        <f>A22</f>
        <v>F.M. TERCEIRIZAÇÃO</v>
      </c>
      <c r="M22" s="15">
        <v>48019.48</v>
      </c>
      <c r="N22" s="29">
        <f t="shared" si="8"/>
        <v>2100386.35</v>
      </c>
      <c r="P22" s="38" t="str">
        <f t="shared" si="4"/>
        <v>F.M. TERCEIRIZAÇÃO</v>
      </c>
      <c r="Q22" s="15">
        <v>299961.11</v>
      </c>
      <c r="R22" s="29">
        <f t="shared" si="9"/>
        <v>2400347.46</v>
      </c>
      <c r="T22" s="38" t="str">
        <f t="shared" si="5"/>
        <v>F.M. TERCEIRIZAÇÃO</v>
      </c>
      <c r="U22" s="15">
        <v>619829.68000000005</v>
      </c>
      <c r="V22" s="29">
        <f t="shared" si="7"/>
        <v>3020177.14</v>
      </c>
    </row>
    <row r="23" spans="1:22" x14ac:dyDescent="0.25">
      <c r="A23" s="8" t="s">
        <v>101</v>
      </c>
      <c r="B23" s="6">
        <v>0</v>
      </c>
      <c r="D23" s="8" t="s">
        <v>101</v>
      </c>
      <c r="E23" s="12">
        <v>0</v>
      </c>
      <c r="F23" s="6">
        <v>0</v>
      </c>
      <c r="H23" s="8" t="s">
        <v>616</v>
      </c>
      <c r="I23" s="15">
        <v>38005.949999999997</v>
      </c>
      <c r="J23" s="6">
        <f>F23+I23</f>
        <v>38005.949999999997</v>
      </c>
      <c r="L23" s="28" t="str">
        <f>H23</f>
        <v>G.R. DA ROSA</v>
      </c>
      <c r="M23" s="15">
        <v>28438.09</v>
      </c>
      <c r="N23" s="29">
        <f t="shared" si="8"/>
        <v>66444.039999999994</v>
      </c>
      <c r="P23" s="38" t="str">
        <f t="shared" si="4"/>
        <v>G.R. DA ROSA</v>
      </c>
      <c r="Q23" s="15">
        <v>0</v>
      </c>
      <c r="R23" s="29">
        <f t="shared" si="9"/>
        <v>66444.039999999994</v>
      </c>
      <c r="T23" s="38" t="str">
        <f t="shared" si="5"/>
        <v>G.R. DA ROSA</v>
      </c>
      <c r="U23" s="15">
        <v>7584.96</v>
      </c>
      <c r="V23" s="29">
        <f t="shared" si="7"/>
        <v>74029</v>
      </c>
    </row>
    <row r="24" spans="1:22" x14ac:dyDescent="0.25">
      <c r="A24" s="8" t="s">
        <v>416</v>
      </c>
      <c r="B24" s="6">
        <v>8083.38</v>
      </c>
      <c r="D24" s="8" t="s">
        <v>101</v>
      </c>
      <c r="E24" s="12">
        <v>0</v>
      </c>
      <c r="F24" s="6">
        <f t="shared" si="0"/>
        <v>8083.38</v>
      </c>
      <c r="H24" s="8" t="s">
        <v>101</v>
      </c>
      <c r="I24" s="15">
        <v>5866.36</v>
      </c>
      <c r="J24" s="6">
        <f t="shared" si="1"/>
        <v>13949.74</v>
      </c>
      <c r="L24" s="28" t="str">
        <f>A24</f>
        <v>G. S. SILVEIRA</v>
      </c>
      <c r="M24" s="15">
        <v>0</v>
      </c>
      <c r="N24" s="29">
        <f t="shared" si="8"/>
        <v>13949.74</v>
      </c>
      <c r="P24" s="38" t="str">
        <f t="shared" si="4"/>
        <v>G. S. SILVEIRA</v>
      </c>
      <c r="Q24" s="15">
        <v>30</v>
      </c>
      <c r="R24" s="29">
        <f t="shared" si="9"/>
        <v>13979.74</v>
      </c>
      <c r="T24" s="38" t="str">
        <f t="shared" si="5"/>
        <v>G. S. SILVEIRA</v>
      </c>
      <c r="U24" s="15"/>
      <c r="V24" s="29">
        <f t="shared" si="7"/>
        <v>13979.74</v>
      </c>
    </row>
    <row r="25" spans="1:22" x14ac:dyDescent="0.25">
      <c r="A25" s="8" t="s">
        <v>101</v>
      </c>
      <c r="B25" s="6">
        <v>0</v>
      </c>
      <c r="D25" s="8" t="s">
        <v>101</v>
      </c>
      <c r="E25" s="12">
        <v>0</v>
      </c>
      <c r="F25" s="6">
        <v>0</v>
      </c>
      <c r="H25" s="8" t="s">
        <v>533</v>
      </c>
      <c r="I25" s="15">
        <v>7980</v>
      </c>
      <c r="J25" s="6">
        <f t="shared" si="1"/>
        <v>7980</v>
      </c>
      <c r="L25" s="28" t="str">
        <f>H25</f>
        <v>GUILHERME DUARTE DE AMORIM</v>
      </c>
      <c r="M25" s="15">
        <v>0</v>
      </c>
      <c r="N25" s="29">
        <f t="shared" si="8"/>
        <v>7980</v>
      </c>
      <c r="P25" s="38" t="str">
        <f t="shared" si="4"/>
        <v>GUILHERME DUARTE DE AMORIM</v>
      </c>
      <c r="Q25" s="15">
        <v>0</v>
      </c>
      <c r="R25" s="29">
        <f t="shared" si="9"/>
        <v>7980</v>
      </c>
      <c r="T25" s="38" t="str">
        <f t="shared" si="5"/>
        <v>GUILHERME DUARTE DE AMORIM</v>
      </c>
      <c r="U25" s="15"/>
      <c r="V25" s="29">
        <f t="shared" si="7"/>
        <v>7980</v>
      </c>
    </row>
    <row r="26" spans="1:22" x14ac:dyDescent="0.25">
      <c r="A26" s="8" t="s">
        <v>417</v>
      </c>
      <c r="B26" s="6">
        <v>13500</v>
      </c>
      <c r="D26" s="8" t="s">
        <v>101</v>
      </c>
      <c r="E26" s="12">
        <f>13500+13500</f>
        <v>27000</v>
      </c>
      <c r="F26" s="6">
        <f t="shared" si="0"/>
        <v>40500</v>
      </c>
      <c r="H26" s="8" t="s">
        <v>101</v>
      </c>
      <c r="I26" s="15">
        <v>40500</v>
      </c>
      <c r="J26" s="6">
        <f t="shared" si="1"/>
        <v>81000</v>
      </c>
      <c r="L26" s="28" t="str">
        <f t="shared" ref="L26:L31" si="10">A26</f>
        <v>IF LOCAÇÕES</v>
      </c>
      <c r="M26" s="15">
        <v>13500</v>
      </c>
      <c r="N26" s="29">
        <f t="shared" si="8"/>
        <v>94500</v>
      </c>
      <c r="P26" s="38" t="str">
        <f t="shared" si="4"/>
        <v>IF LOCAÇÕES</v>
      </c>
      <c r="Q26" s="15">
        <v>35077.589999999997</v>
      </c>
      <c r="R26" s="29">
        <f t="shared" si="9"/>
        <v>129577.59</v>
      </c>
      <c r="T26" s="38" t="str">
        <f t="shared" si="5"/>
        <v>IF LOCAÇÕES</v>
      </c>
      <c r="U26" s="15">
        <v>13500</v>
      </c>
      <c r="V26" s="29">
        <f t="shared" si="7"/>
        <v>143077.59</v>
      </c>
    </row>
    <row r="27" spans="1:22" x14ac:dyDescent="0.25">
      <c r="A27" s="8" t="s">
        <v>418</v>
      </c>
      <c r="B27" s="6">
        <v>6279</v>
      </c>
      <c r="D27" s="8" t="s">
        <v>101</v>
      </c>
      <c r="E27" s="12">
        <v>0</v>
      </c>
      <c r="F27" s="6">
        <f t="shared" si="0"/>
        <v>6279</v>
      </c>
      <c r="H27" s="8" t="s">
        <v>101</v>
      </c>
      <c r="I27" s="15">
        <v>5383</v>
      </c>
      <c r="J27" s="6">
        <f t="shared" si="1"/>
        <v>11662</v>
      </c>
      <c r="L27" s="28" t="str">
        <f t="shared" si="10"/>
        <v>INSTITUTO LODI - IEL</v>
      </c>
      <c r="M27" s="15">
        <v>0</v>
      </c>
      <c r="N27" s="29">
        <f t="shared" si="8"/>
        <v>11662</v>
      </c>
      <c r="P27" s="38" t="str">
        <f t="shared" si="4"/>
        <v>INSTITUTO LODI - IEL</v>
      </c>
      <c r="Q27" s="15">
        <v>0</v>
      </c>
      <c r="R27" s="29">
        <f t="shared" si="9"/>
        <v>11662</v>
      </c>
      <c r="T27" s="38" t="str">
        <f t="shared" si="5"/>
        <v>INSTITUTO LODI - IEL</v>
      </c>
      <c r="U27" s="15"/>
      <c r="V27" s="29">
        <f t="shared" si="7"/>
        <v>11662</v>
      </c>
    </row>
    <row r="28" spans="1:22" x14ac:dyDescent="0.25">
      <c r="A28" s="8" t="s">
        <v>617</v>
      </c>
      <c r="B28" s="6">
        <v>0</v>
      </c>
      <c r="D28" s="8" t="s">
        <v>101</v>
      </c>
      <c r="E28" s="12">
        <v>0</v>
      </c>
      <c r="F28" s="6">
        <f>B28+E28</f>
        <v>0</v>
      </c>
      <c r="H28" s="8" t="s">
        <v>101</v>
      </c>
      <c r="I28" s="15">
        <v>199.75</v>
      </c>
      <c r="J28" s="6">
        <f>F28+I28</f>
        <v>199.75</v>
      </c>
      <c r="L28" s="28" t="str">
        <f t="shared" si="10"/>
        <v>INSTITUTO FENACON</v>
      </c>
      <c r="M28" s="15">
        <v>0</v>
      </c>
      <c r="N28" s="29">
        <f t="shared" si="8"/>
        <v>199.75</v>
      </c>
      <c r="P28" s="38" t="str">
        <f t="shared" si="4"/>
        <v>INSTITUTO FENACON</v>
      </c>
      <c r="Q28" s="15">
        <v>0</v>
      </c>
      <c r="R28" s="29">
        <f t="shared" si="9"/>
        <v>199.75</v>
      </c>
      <c r="T28" s="38" t="str">
        <f t="shared" si="5"/>
        <v>INSTITUTO FENACON</v>
      </c>
      <c r="U28" s="15"/>
      <c r="V28" s="29">
        <f t="shared" si="7"/>
        <v>199.75</v>
      </c>
    </row>
    <row r="29" spans="1:22" x14ac:dyDescent="0.25">
      <c r="A29" s="8" t="s">
        <v>419</v>
      </c>
      <c r="B29" s="6">
        <v>11782.88</v>
      </c>
      <c r="D29" s="8" t="s">
        <v>101</v>
      </c>
      <c r="E29" s="12">
        <v>15241.8</v>
      </c>
      <c r="F29" s="6">
        <f t="shared" si="0"/>
        <v>27024.68</v>
      </c>
      <c r="H29" s="8" t="s">
        <v>101</v>
      </c>
      <c r="I29" s="15">
        <f>12158.4+8553.18</f>
        <v>20711.580000000002</v>
      </c>
      <c r="J29" s="6">
        <f t="shared" si="1"/>
        <v>47736.26</v>
      </c>
      <c r="L29" s="28" t="str">
        <f t="shared" si="10"/>
        <v>JR DISTRIBUIDORA</v>
      </c>
      <c r="M29" s="15">
        <v>0</v>
      </c>
      <c r="N29" s="29">
        <f t="shared" si="8"/>
        <v>47736.26</v>
      </c>
      <c r="P29" s="38" t="str">
        <f t="shared" si="4"/>
        <v>JR DISTRIBUIDORA</v>
      </c>
      <c r="Q29" s="15">
        <v>0</v>
      </c>
      <c r="R29" s="29">
        <f t="shared" si="9"/>
        <v>47736.26</v>
      </c>
      <c r="T29" s="38" t="str">
        <f t="shared" si="5"/>
        <v>JR DISTRIBUIDORA</v>
      </c>
      <c r="U29" s="15"/>
      <c r="V29" s="29">
        <f t="shared" si="7"/>
        <v>47736.26</v>
      </c>
    </row>
    <row r="30" spans="1:22" x14ac:dyDescent="0.25">
      <c r="A30" s="8" t="s">
        <v>420</v>
      </c>
      <c r="B30" s="6">
        <v>42494.48</v>
      </c>
      <c r="D30" s="8" t="s">
        <v>101</v>
      </c>
      <c r="E30" s="12">
        <v>0</v>
      </c>
      <c r="F30" s="6">
        <f t="shared" si="0"/>
        <v>42494.48</v>
      </c>
      <c r="H30" s="8" t="s">
        <v>101</v>
      </c>
      <c r="I30" s="15">
        <v>91775.47</v>
      </c>
      <c r="J30" s="6">
        <f t="shared" si="1"/>
        <v>134269.95000000001</v>
      </c>
      <c r="L30" s="28" t="str">
        <f t="shared" si="10"/>
        <v>LINK CARD</v>
      </c>
      <c r="M30" s="15">
        <v>31087.05</v>
      </c>
      <c r="N30" s="29">
        <f t="shared" si="8"/>
        <v>165357</v>
      </c>
      <c r="P30" s="38" t="str">
        <f t="shared" si="4"/>
        <v>LINK CARD</v>
      </c>
      <c r="Q30" s="15">
        <v>34534.699999999997</v>
      </c>
      <c r="R30" s="29">
        <f t="shared" si="9"/>
        <v>199891.7</v>
      </c>
      <c r="T30" s="38" t="str">
        <f t="shared" si="5"/>
        <v>LINK CARD</v>
      </c>
      <c r="U30" s="15">
        <v>36171.279999999999</v>
      </c>
      <c r="V30" s="29">
        <f t="shared" si="7"/>
        <v>236062.98</v>
      </c>
    </row>
    <row r="31" spans="1:22" x14ac:dyDescent="0.25">
      <c r="A31" s="8" t="s">
        <v>421</v>
      </c>
      <c r="B31" s="6">
        <v>36885.589999999997</v>
      </c>
      <c r="D31" s="8" t="s">
        <v>101</v>
      </c>
      <c r="E31" s="12">
        <v>0</v>
      </c>
      <c r="F31" s="6">
        <f t="shared" si="0"/>
        <v>36885.589999999997</v>
      </c>
      <c r="H31" s="8" t="s">
        <v>101</v>
      </c>
      <c r="I31" s="15">
        <v>0</v>
      </c>
      <c r="J31" s="6">
        <f t="shared" si="1"/>
        <v>36885.589999999997</v>
      </c>
      <c r="L31" s="28" t="str">
        <f t="shared" si="10"/>
        <v>LOACRE</v>
      </c>
      <c r="M31" s="15">
        <v>0</v>
      </c>
      <c r="N31" s="29">
        <f t="shared" si="8"/>
        <v>36885.589999999997</v>
      </c>
      <c r="P31" s="38" t="str">
        <f t="shared" si="4"/>
        <v>LOACRE</v>
      </c>
      <c r="Q31" s="15">
        <v>0</v>
      </c>
      <c r="R31" s="29">
        <f t="shared" si="9"/>
        <v>36885.589999999997</v>
      </c>
      <c r="T31" s="38" t="str">
        <f t="shared" si="5"/>
        <v>LOACRE</v>
      </c>
      <c r="U31" s="15"/>
      <c r="V31" s="29">
        <f t="shared" si="7"/>
        <v>36885.589999999997</v>
      </c>
    </row>
    <row r="32" spans="1:22" x14ac:dyDescent="0.25">
      <c r="A32" s="8" t="s">
        <v>101</v>
      </c>
      <c r="B32" s="6">
        <v>0</v>
      </c>
      <c r="D32" s="8" t="s">
        <v>101</v>
      </c>
      <c r="E32" s="12">
        <v>0</v>
      </c>
      <c r="F32" s="6">
        <f t="shared" si="0"/>
        <v>0</v>
      </c>
      <c r="H32" s="8" t="s">
        <v>619</v>
      </c>
      <c r="I32" s="15">
        <v>211170</v>
      </c>
      <c r="J32" s="6">
        <f t="shared" si="1"/>
        <v>211170</v>
      </c>
      <c r="L32" s="28" t="str">
        <f>H32</f>
        <v>MM2 SINALIZAÇÃO</v>
      </c>
      <c r="M32" s="15">
        <v>0</v>
      </c>
      <c r="N32" s="29">
        <f t="shared" si="8"/>
        <v>211170</v>
      </c>
      <c r="P32" s="38" t="str">
        <f t="shared" si="4"/>
        <v>MM2 SINALIZAÇÃO</v>
      </c>
      <c r="Q32" s="15">
        <v>0</v>
      </c>
      <c r="R32" s="29">
        <f t="shared" si="9"/>
        <v>211170</v>
      </c>
      <c r="T32" s="38" t="str">
        <f t="shared" si="5"/>
        <v>MM2 SINALIZAÇÃO</v>
      </c>
      <c r="U32" s="15"/>
      <c r="V32" s="29">
        <f t="shared" si="7"/>
        <v>211170</v>
      </c>
    </row>
    <row r="33" spans="1:22" x14ac:dyDescent="0.25">
      <c r="A33" s="8" t="s">
        <v>101</v>
      </c>
      <c r="B33" s="6">
        <v>0</v>
      </c>
      <c r="D33" s="8" t="s">
        <v>101</v>
      </c>
      <c r="E33" s="12">
        <v>0</v>
      </c>
      <c r="F33" s="6">
        <f t="shared" si="0"/>
        <v>0</v>
      </c>
      <c r="H33" s="8" t="s">
        <v>620</v>
      </c>
      <c r="I33" s="15">
        <v>64500</v>
      </c>
      <c r="J33" s="6">
        <f t="shared" si="1"/>
        <v>64500</v>
      </c>
      <c r="L33" s="28" t="str">
        <f>H33</f>
        <v>MOURA E OLIVEIRA</v>
      </c>
      <c r="M33" s="15">
        <v>129000</v>
      </c>
      <c r="N33" s="29">
        <f t="shared" si="8"/>
        <v>193500</v>
      </c>
      <c r="P33" s="38" t="str">
        <f t="shared" si="4"/>
        <v>MOURA E OLIVEIRA</v>
      </c>
      <c r="Q33" s="15">
        <v>0</v>
      </c>
      <c r="R33" s="29">
        <f t="shared" si="9"/>
        <v>193500</v>
      </c>
      <c r="T33" s="38" t="str">
        <f t="shared" si="5"/>
        <v>MOURA E OLIVEIRA</v>
      </c>
      <c r="U33" s="15"/>
      <c r="V33" s="29">
        <f t="shared" si="7"/>
        <v>193500</v>
      </c>
    </row>
    <row r="34" spans="1:22" x14ac:dyDescent="0.25">
      <c r="A34" s="8" t="s">
        <v>101</v>
      </c>
      <c r="B34" s="6">
        <v>0</v>
      </c>
      <c r="D34" s="8" t="s">
        <v>101</v>
      </c>
      <c r="E34" s="12">
        <v>0</v>
      </c>
      <c r="F34" s="6">
        <f t="shared" si="0"/>
        <v>0</v>
      </c>
      <c r="H34" s="38" t="s">
        <v>101</v>
      </c>
      <c r="I34" s="15">
        <v>0</v>
      </c>
      <c r="J34" s="6">
        <f t="shared" si="1"/>
        <v>0</v>
      </c>
      <c r="L34" s="38" t="s">
        <v>101</v>
      </c>
      <c r="M34" s="15">
        <v>0</v>
      </c>
      <c r="N34" s="29">
        <f t="shared" si="8"/>
        <v>0</v>
      </c>
      <c r="P34" s="38" t="s">
        <v>101</v>
      </c>
      <c r="Q34" s="15">
        <v>0</v>
      </c>
      <c r="R34" s="29">
        <f t="shared" si="9"/>
        <v>0</v>
      </c>
      <c r="T34" s="38" t="s">
        <v>684</v>
      </c>
      <c r="U34" s="15">
        <v>69064.800000000003</v>
      </c>
      <c r="V34" s="29">
        <f t="shared" si="7"/>
        <v>69064.800000000003</v>
      </c>
    </row>
    <row r="35" spans="1:22" x14ac:dyDescent="0.25">
      <c r="A35" s="8" t="s">
        <v>101</v>
      </c>
      <c r="B35" s="6">
        <v>0</v>
      </c>
      <c r="D35" s="8" t="s">
        <v>476</v>
      </c>
      <c r="E35" s="12">
        <v>158</v>
      </c>
      <c r="F35" s="6">
        <f t="shared" si="0"/>
        <v>158</v>
      </c>
      <c r="H35" s="8" t="s">
        <v>101</v>
      </c>
      <c r="I35" s="15">
        <v>3275</v>
      </c>
      <c r="J35" s="6">
        <f t="shared" si="1"/>
        <v>3433</v>
      </c>
      <c r="L35" s="28" t="str">
        <f>D35</f>
        <v>MS SERVIÇOS</v>
      </c>
      <c r="M35" s="15">
        <v>0</v>
      </c>
      <c r="N35" s="29">
        <f t="shared" si="8"/>
        <v>3433</v>
      </c>
      <c r="P35" s="38" t="str">
        <f t="shared" si="4"/>
        <v>MS SERVIÇOS</v>
      </c>
      <c r="Q35" s="15">
        <v>0</v>
      </c>
      <c r="R35" s="29">
        <f t="shared" si="9"/>
        <v>3433</v>
      </c>
      <c r="T35" s="38" t="str">
        <f t="shared" si="5"/>
        <v>MS SERVIÇOS</v>
      </c>
      <c r="U35" s="15"/>
      <c r="V35" s="29">
        <f t="shared" si="7"/>
        <v>3433</v>
      </c>
    </row>
    <row r="36" spans="1:22" x14ac:dyDescent="0.25">
      <c r="A36" s="8" t="s">
        <v>101</v>
      </c>
      <c r="B36" s="6">
        <v>0</v>
      </c>
      <c r="D36" s="8" t="s">
        <v>101</v>
      </c>
      <c r="E36" s="12">
        <v>0</v>
      </c>
      <c r="F36" s="6">
        <f t="shared" ref="F36" si="11">B36+E36</f>
        <v>0</v>
      </c>
      <c r="H36" s="8"/>
      <c r="I36" s="15">
        <v>0</v>
      </c>
      <c r="J36" s="6">
        <f t="shared" ref="J36" si="12">F36+I36</f>
        <v>0</v>
      </c>
      <c r="L36" s="28" t="s">
        <v>664</v>
      </c>
      <c r="M36" s="15">
        <v>6400</v>
      </c>
      <c r="N36" s="29">
        <f t="shared" ref="N36" si="13">J36+M36</f>
        <v>6400</v>
      </c>
      <c r="P36" s="38" t="str">
        <f t="shared" si="4"/>
        <v>N F GRANDE E CIA LTDA</v>
      </c>
      <c r="Q36" s="15">
        <v>0</v>
      </c>
      <c r="R36" s="29">
        <f t="shared" si="9"/>
        <v>6400</v>
      </c>
      <c r="T36" s="38" t="str">
        <f t="shared" si="5"/>
        <v>N F GRANDE E CIA LTDA</v>
      </c>
      <c r="U36" s="15"/>
      <c r="V36" s="29">
        <f t="shared" si="7"/>
        <v>6400</v>
      </c>
    </row>
    <row r="37" spans="1:22" x14ac:dyDescent="0.25">
      <c r="A37" s="8" t="s">
        <v>101</v>
      </c>
      <c r="B37" s="6">
        <v>0</v>
      </c>
      <c r="D37" s="8" t="s">
        <v>101</v>
      </c>
      <c r="E37" s="12">
        <v>0</v>
      </c>
      <c r="F37" s="6">
        <f t="shared" si="0"/>
        <v>0</v>
      </c>
      <c r="H37" s="8" t="s">
        <v>621</v>
      </c>
      <c r="I37" s="15">
        <v>1006.5</v>
      </c>
      <c r="J37" s="6">
        <f t="shared" si="1"/>
        <v>1006.5</v>
      </c>
      <c r="L37" s="28" t="str">
        <f>H37</f>
        <v>NORTE DISTRIBUIDORA</v>
      </c>
      <c r="M37" s="15">
        <v>0</v>
      </c>
      <c r="N37" s="29">
        <f t="shared" si="8"/>
        <v>1006.5</v>
      </c>
      <c r="P37" s="38" t="str">
        <f t="shared" si="4"/>
        <v>NORTE DISTRIBUIDORA</v>
      </c>
      <c r="Q37" s="15">
        <v>0</v>
      </c>
      <c r="R37" s="29">
        <f t="shared" si="9"/>
        <v>1006.5</v>
      </c>
      <c r="T37" s="38" t="str">
        <f t="shared" si="5"/>
        <v>NORTE DISTRIBUIDORA</v>
      </c>
      <c r="U37" s="15"/>
      <c r="V37" s="29">
        <f t="shared" si="7"/>
        <v>1006.5</v>
      </c>
    </row>
    <row r="38" spans="1:22" x14ac:dyDescent="0.25">
      <c r="A38" s="8" t="s">
        <v>422</v>
      </c>
      <c r="B38" s="6">
        <v>24897.54</v>
      </c>
      <c r="D38" s="8" t="s">
        <v>101</v>
      </c>
      <c r="E38" s="12">
        <v>0</v>
      </c>
      <c r="F38" s="6">
        <f t="shared" si="0"/>
        <v>24897.54</v>
      </c>
      <c r="H38" s="8" t="s">
        <v>101</v>
      </c>
      <c r="I38" s="15">
        <v>33196.720000000001</v>
      </c>
      <c r="J38" s="6">
        <f t="shared" si="1"/>
        <v>58094.26</v>
      </c>
      <c r="L38" s="28" t="str">
        <f>A38</f>
        <v>NORTEXPRESS</v>
      </c>
      <c r="M38" s="15">
        <v>0</v>
      </c>
      <c r="N38" s="29">
        <f t="shared" si="8"/>
        <v>58094.26</v>
      </c>
      <c r="P38" s="38" t="str">
        <f t="shared" si="4"/>
        <v>NORTEXPRESS</v>
      </c>
      <c r="Q38" s="15">
        <v>8299.18</v>
      </c>
      <c r="R38" s="29">
        <f t="shared" si="9"/>
        <v>66393.440000000002</v>
      </c>
      <c r="T38" s="38" t="str">
        <f t="shared" si="5"/>
        <v>NORTEXPRESS</v>
      </c>
      <c r="U38" s="15">
        <v>19682.919999999998</v>
      </c>
      <c r="V38" s="29">
        <f t="shared" si="7"/>
        <v>86076.36</v>
      </c>
    </row>
    <row r="39" spans="1:22" x14ac:dyDescent="0.25">
      <c r="A39" s="8" t="s">
        <v>101</v>
      </c>
      <c r="B39" s="6">
        <v>0</v>
      </c>
      <c r="D39" s="8" t="s">
        <v>101</v>
      </c>
      <c r="E39" s="12">
        <v>0</v>
      </c>
      <c r="F39" s="6">
        <f t="shared" ref="F39" si="14">B39+E39</f>
        <v>0</v>
      </c>
      <c r="H39" s="8" t="s">
        <v>101</v>
      </c>
      <c r="I39" s="15">
        <v>0</v>
      </c>
      <c r="J39" s="6">
        <f t="shared" ref="J39" si="15">F39+I39</f>
        <v>0</v>
      </c>
      <c r="L39" s="28" t="s">
        <v>665</v>
      </c>
      <c r="M39" s="15">
        <v>8735</v>
      </c>
      <c r="N39" s="29">
        <f t="shared" ref="N39" si="16">J39+M39</f>
        <v>8735</v>
      </c>
      <c r="P39" s="38" t="str">
        <f t="shared" si="4"/>
        <v>OPEN TREINAMENTOS EMP</v>
      </c>
      <c r="Q39" s="15">
        <v>0</v>
      </c>
      <c r="R39" s="29">
        <f t="shared" si="9"/>
        <v>8735</v>
      </c>
      <c r="T39" s="38" t="str">
        <f t="shared" si="5"/>
        <v>OPEN TREINAMENTOS EMP</v>
      </c>
      <c r="U39" s="15"/>
      <c r="V39" s="29">
        <f t="shared" si="7"/>
        <v>8735</v>
      </c>
    </row>
    <row r="40" spans="1:22" x14ac:dyDescent="0.25">
      <c r="A40" s="8" t="s">
        <v>101</v>
      </c>
      <c r="B40" s="18">
        <v>0</v>
      </c>
      <c r="D40" s="8" t="s">
        <v>477</v>
      </c>
      <c r="E40" s="12">
        <v>6720</v>
      </c>
      <c r="F40" s="6">
        <f t="shared" si="0"/>
        <v>6720</v>
      </c>
      <c r="H40" s="8" t="s">
        <v>101</v>
      </c>
      <c r="I40" s="15">
        <v>7000</v>
      </c>
      <c r="J40" s="6">
        <f t="shared" si="1"/>
        <v>13720</v>
      </c>
      <c r="L40" s="28" t="str">
        <f>D40</f>
        <v>PLANO CONSULTORIA</v>
      </c>
      <c r="M40" s="15">
        <v>0</v>
      </c>
      <c r="N40" s="29">
        <f t="shared" si="8"/>
        <v>13720</v>
      </c>
      <c r="P40" s="38" t="str">
        <f t="shared" si="4"/>
        <v>PLANO CONSULTORIA</v>
      </c>
      <c r="Q40" s="15">
        <v>0</v>
      </c>
      <c r="R40" s="29">
        <f t="shared" si="9"/>
        <v>13720</v>
      </c>
      <c r="T40" s="38" t="str">
        <f t="shared" si="5"/>
        <v>PLANO CONSULTORIA</v>
      </c>
      <c r="U40" s="15"/>
      <c r="V40" s="29">
        <f t="shared" si="7"/>
        <v>13720</v>
      </c>
    </row>
    <row r="41" spans="1:22" x14ac:dyDescent="0.25">
      <c r="A41" s="8" t="s">
        <v>101</v>
      </c>
      <c r="B41" s="18">
        <v>0</v>
      </c>
      <c r="D41" s="8" t="s">
        <v>101</v>
      </c>
      <c r="E41" s="12">
        <v>0</v>
      </c>
      <c r="F41" s="6">
        <f t="shared" ref="F41" si="17">B41+E41</f>
        <v>0</v>
      </c>
      <c r="H41" s="8" t="s">
        <v>101</v>
      </c>
      <c r="I41" s="15">
        <v>0</v>
      </c>
      <c r="J41" s="6">
        <f t="shared" ref="J41" si="18">F41+I41</f>
        <v>0</v>
      </c>
      <c r="L41" s="28" t="s">
        <v>666</v>
      </c>
      <c r="M41" s="15">
        <v>1040</v>
      </c>
      <c r="N41" s="29">
        <f t="shared" ref="N41" si="19">J41+M41</f>
        <v>1040</v>
      </c>
      <c r="P41" s="38" t="str">
        <f t="shared" si="4"/>
        <v>R B DA SILVA</v>
      </c>
      <c r="Q41" s="15">
        <v>0</v>
      </c>
      <c r="R41" s="29">
        <f t="shared" si="9"/>
        <v>1040</v>
      </c>
      <c r="T41" s="38" t="str">
        <f t="shared" si="5"/>
        <v>R B DA SILVA</v>
      </c>
      <c r="U41" s="15">
        <v>650</v>
      </c>
      <c r="V41" s="29">
        <f t="shared" si="7"/>
        <v>1690</v>
      </c>
    </row>
    <row r="42" spans="1:22" x14ac:dyDescent="0.25">
      <c r="A42" s="8" t="s">
        <v>423</v>
      </c>
      <c r="B42" s="6">
        <v>10220</v>
      </c>
      <c r="D42" s="8" t="s">
        <v>101</v>
      </c>
      <c r="E42" s="12">
        <v>0</v>
      </c>
      <c r="F42" s="6">
        <f t="shared" si="0"/>
        <v>10220</v>
      </c>
      <c r="H42" s="8" t="s">
        <v>101</v>
      </c>
      <c r="I42" s="15">
        <v>20440</v>
      </c>
      <c r="J42" s="6">
        <f t="shared" si="1"/>
        <v>30660</v>
      </c>
      <c r="L42" s="28" t="str">
        <f>A42</f>
        <v>R J ANDRADE</v>
      </c>
      <c r="M42" s="15">
        <v>10475.5</v>
      </c>
      <c r="N42" s="29">
        <f t="shared" si="8"/>
        <v>41135.5</v>
      </c>
      <c r="P42" s="38" t="str">
        <f t="shared" si="4"/>
        <v>R J ANDRADE</v>
      </c>
      <c r="Q42" s="15">
        <v>6183.1</v>
      </c>
      <c r="R42" s="29">
        <f t="shared" si="9"/>
        <v>47318.6</v>
      </c>
      <c r="T42" s="38" t="str">
        <f t="shared" si="5"/>
        <v>R J ANDRADE</v>
      </c>
      <c r="U42" s="15">
        <v>6183.1</v>
      </c>
      <c r="V42" s="29">
        <f t="shared" si="7"/>
        <v>53501.7</v>
      </c>
    </row>
    <row r="43" spans="1:22" x14ac:dyDescent="0.25">
      <c r="A43" s="8" t="s">
        <v>424</v>
      </c>
      <c r="B43" s="6">
        <v>46583.35</v>
      </c>
      <c r="D43" s="8" t="s">
        <v>101</v>
      </c>
      <c r="E43" s="12">
        <v>32500</v>
      </c>
      <c r="F43" s="6">
        <f t="shared" si="0"/>
        <v>79083.350000000006</v>
      </c>
      <c r="H43" s="8" t="s">
        <v>101</v>
      </c>
      <c r="I43" s="15">
        <v>97500</v>
      </c>
      <c r="J43" s="6">
        <f t="shared" si="1"/>
        <v>176583.35</v>
      </c>
      <c r="L43" s="28" t="str">
        <f>A43</f>
        <v>RECHE GALDEANO</v>
      </c>
      <c r="M43" s="15">
        <v>32500</v>
      </c>
      <c r="N43" s="29">
        <f t="shared" si="8"/>
        <v>209083.35</v>
      </c>
      <c r="P43" s="38" t="str">
        <f t="shared" si="4"/>
        <v>RECHE GALDEANO</v>
      </c>
      <c r="Q43" s="15">
        <v>32500</v>
      </c>
      <c r="R43" s="29">
        <f t="shared" si="9"/>
        <v>241583.35</v>
      </c>
      <c r="T43" s="38" t="str">
        <f t="shared" si="5"/>
        <v>RECHE GALDEANO</v>
      </c>
      <c r="U43" s="15">
        <v>32500</v>
      </c>
      <c r="V43" s="29">
        <f t="shared" si="7"/>
        <v>274083.34999999998</v>
      </c>
    </row>
    <row r="44" spans="1:22" x14ac:dyDescent="0.25">
      <c r="A44" s="8" t="s">
        <v>101</v>
      </c>
      <c r="B44" s="6">
        <v>0</v>
      </c>
      <c r="D44" s="8" t="s">
        <v>101</v>
      </c>
      <c r="E44" s="12">
        <v>0</v>
      </c>
      <c r="F44" s="6">
        <f t="shared" si="0"/>
        <v>0</v>
      </c>
      <c r="H44" s="8" t="s">
        <v>101</v>
      </c>
      <c r="I44" s="15">
        <v>0</v>
      </c>
      <c r="J44" s="6">
        <f t="shared" si="1"/>
        <v>0</v>
      </c>
      <c r="L44" s="28" t="s">
        <v>101</v>
      </c>
      <c r="M44" s="15">
        <v>0</v>
      </c>
      <c r="N44" s="29">
        <v>0</v>
      </c>
      <c r="P44" s="38" t="s">
        <v>668</v>
      </c>
      <c r="Q44" s="15">
        <v>479.7</v>
      </c>
      <c r="R44" s="29">
        <f>N44+Q44</f>
        <v>479.7</v>
      </c>
      <c r="T44" s="38" t="s">
        <v>668</v>
      </c>
      <c r="U44" s="15">
        <v>41190.53</v>
      </c>
      <c r="V44" s="29">
        <f>R44+U44</f>
        <v>41670.229999999996</v>
      </c>
    </row>
    <row r="45" spans="1:22" x14ac:dyDescent="0.25">
      <c r="A45" s="8" t="s">
        <v>101</v>
      </c>
      <c r="B45" s="18">
        <v>0</v>
      </c>
      <c r="D45" s="8" t="s">
        <v>101</v>
      </c>
      <c r="E45" s="12">
        <v>0</v>
      </c>
      <c r="F45" s="6">
        <f>B45+E45</f>
        <v>0</v>
      </c>
      <c r="H45" s="8" t="s">
        <v>623</v>
      </c>
      <c r="I45" s="15">
        <v>996617</v>
      </c>
      <c r="J45" s="6">
        <f t="shared" si="1"/>
        <v>996617</v>
      </c>
      <c r="L45" s="28" t="str">
        <f>H45</f>
        <v>SALE SERVIVE</v>
      </c>
      <c r="M45" s="15">
        <v>0</v>
      </c>
      <c r="N45" s="29">
        <f t="shared" si="8"/>
        <v>996617</v>
      </c>
      <c r="P45" s="38" t="str">
        <f t="shared" si="4"/>
        <v>SALE SERVIVE</v>
      </c>
      <c r="Q45" s="15">
        <v>0</v>
      </c>
      <c r="R45" s="29">
        <f t="shared" si="9"/>
        <v>996617</v>
      </c>
      <c r="T45" s="38" t="str">
        <f t="shared" ref="T45:T53" si="20">P45</f>
        <v>SALE SERVIVE</v>
      </c>
      <c r="U45" s="15"/>
      <c r="V45" s="29">
        <f t="shared" ref="V45:V51" si="21">R45+U45</f>
        <v>996617</v>
      </c>
    </row>
    <row r="46" spans="1:22" x14ac:dyDescent="0.25">
      <c r="A46" s="8" t="s">
        <v>101</v>
      </c>
      <c r="B46" s="18">
        <v>0</v>
      </c>
      <c r="D46" s="8" t="s">
        <v>101</v>
      </c>
      <c r="E46" s="12">
        <v>0</v>
      </c>
      <c r="F46" s="6">
        <f>B46+E46</f>
        <v>0</v>
      </c>
      <c r="H46" s="8" t="s">
        <v>624</v>
      </c>
      <c r="I46" s="15">
        <v>1015.2</v>
      </c>
      <c r="J46" s="6">
        <f t="shared" si="1"/>
        <v>1015.2</v>
      </c>
      <c r="L46" s="28" t="str">
        <f>H46</f>
        <v>SANCAR</v>
      </c>
      <c r="M46" s="15">
        <v>0</v>
      </c>
      <c r="N46" s="29">
        <f t="shared" si="8"/>
        <v>1015.2</v>
      </c>
      <c r="P46" s="38" t="str">
        <f t="shared" si="4"/>
        <v>SANCAR</v>
      </c>
      <c r="Q46" s="15">
        <v>0</v>
      </c>
      <c r="R46" s="29">
        <f t="shared" si="9"/>
        <v>1015.2</v>
      </c>
      <c r="T46" s="38" t="str">
        <f t="shared" si="20"/>
        <v>SANCAR</v>
      </c>
      <c r="U46" s="15">
        <v>2365.04</v>
      </c>
      <c r="V46" s="29">
        <f t="shared" si="21"/>
        <v>3380.24</v>
      </c>
    </row>
    <row r="47" spans="1:22" x14ac:dyDescent="0.25">
      <c r="A47" s="8" t="s">
        <v>425</v>
      </c>
      <c r="B47" s="6">
        <v>24522.31</v>
      </c>
      <c r="D47" s="8" t="s">
        <v>101</v>
      </c>
      <c r="E47" s="12">
        <v>9498.23</v>
      </c>
      <c r="F47" s="6">
        <f t="shared" si="0"/>
        <v>34020.54</v>
      </c>
      <c r="H47" s="8" t="s">
        <v>101</v>
      </c>
      <c r="I47" s="15">
        <v>21508.76</v>
      </c>
      <c r="J47" s="6">
        <f t="shared" si="1"/>
        <v>55529.3</v>
      </c>
      <c r="L47" s="28" t="str">
        <f>A47</f>
        <v>SERMATEC</v>
      </c>
      <c r="M47" s="15">
        <v>20701.849999999999</v>
      </c>
      <c r="N47" s="29">
        <f t="shared" si="8"/>
        <v>76231.149999999994</v>
      </c>
      <c r="P47" s="38" t="str">
        <f t="shared" si="4"/>
        <v>SERMATEC</v>
      </c>
      <c r="Q47" s="15">
        <v>11255.31</v>
      </c>
      <c r="R47" s="29">
        <f t="shared" si="9"/>
        <v>87486.459999999992</v>
      </c>
      <c r="T47" s="38" t="str">
        <f t="shared" si="20"/>
        <v>SERMATEC</v>
      </c>
      <c r="U47" s="15">
        <v>11921.51</v>
      </c>
      <c r="V47" s="29">
        <f t="shared" si="21"/>
        <v>99407.969999999987</v>
      </c>
    </row>
    <row r="48" spans="1:22" x14ac:dyDescent="0.25">
      <c r="A48" s="8" t="s">
        <v>361</v>
      </c>
      <c r="B48" s="6">
        <v>24183.52</v>
      </c>
      <c r="D48" s="8" t="s">
        <v>101</v>
      </c>
      <c r="E48" s="12">
        <f>4998+317.68</f>
        <v>5315.68</v>
      </c>
      <c r="F48" s="6">
        <f t="shared" si="0"/>
        <v>29499.200000000001</v>
      </c>
      <c r="H48" s="8" t="s">
        <v>101</v>
      </c>
      <c r="I48" s="15">
        <v>42888.55</v>
      </c>
      <c r="J48" s="6">
        <f t="shared" si="1"/>
        <v>72387.75</v>
      </c>
      <c r="L48" s="28" t="str">
        <f>A48</f>
        <v>SERPRO</v>
      </c>
      <c r="M48" s="15">
        <v>33511.839999999997</v>
      </c>
      <c r="N48" s="29">
        <f t="shared" si="8"/>
        <v>105899.59</v>
      </c>
      <c r="P48" s="38" t="str">
        <f t="shared" si="4"/>
        <v>SERPRO</v>
      </c>
      <c r="Q48" s="15">
        <v>25482.09</v>
      </c>
      <c r="R48" s="29">
        <f t="shared" si="9"/>
        <v>131381.68</v>
      </c>
      <c r="T48" s="38" t="str">
        <f t="shared" si="20"/>
        <v>SERPRO</v>
      </c>
      <c r="U48" s="15">
        <v>28474.55</v>
      </c>
      <c r="V48" s="29">
        <f t="shared" si="21"/>
        <v>159856.22999999998</v>
      </c>
    </row>
    <row r="49" spans="1:25" x14ac:dyDescent="0.25">
      <c r="A49" s="8" t="s">
        <v>426</v>
      </c>
      <c r="B49" s="6">
        <v>663997.80000000005</v>
      </c>
      <c r="D49" s="8" t="s">
        <v>101</v>
      </c>
      <c r="E49" s="12">
        <v>0</v>
      </c>
      <c r="F49" s="6">
        <f t="shared" si="0"/>
        <v>663997.80000000005</v>
      </c>
      <c r="H49" s="8" t="s">
        <v>101</v>
      </c>
      <c r="I49" s="15">
        <v>874953.48</v>
      </c>
      <c r="J49" s="6">
        <f t="shared" si="1"/>
        <v>1538951.28</v>
      </c>
      <c r="L49" s="28" t="str">
        <f>A49</f>
        <v>TEC NEWS</v>
      </c>
      <c r="M49" s="15">
        <v>0</v>
      </c>
      <c r="N49" s="29">
        <f t="shared" si="8"/>
        <v>1538951.28</v>
      </c>
      <c r="P49" s="38" t="str">
        <f t="shared" si="4"/>
        <v>TEC NEWS</v>
      </c>
      <c r="Q49" s="15">
        <v>343715.5</v>
      </c>
      <c r="R49" s="29">
        <f t="shared" si="9"/>
        <v>1882666.78</v>
      </c>
      <c r="T49" s="38" t="str">
        <f t="shared" si="20"/>
        <v>TEC NEWS</v>
      </c>
      <c r="U49" s="15">
        <v>313018.46000000002</v>
      </c>
      <c r="V49" s="29">
        <f t="shared" si="21"/>
        <v>2195685.2400000002</v>
      </c>
    </row>
    <row r="50" spans="1:25" x14ac:dyDescent="0.25">
      <c r="A50" s="8" t="s">
        <v>101</v>
      </c>
      <c r="B50" s="18">
        <v>0</v>
      </c>
      <c r="D50" s="8" t="s">
        <v>101</v>
      </c>
      <c r="E50" s="12">
        <v>0</v>
      </c>
      <c r="F50" s="6">
        <f t="shared" si="0"/>
        <v>0</v>
      </c>
      <c r="H50" s="8" t="s">
        <v>625</v>
      </c>
      <c r="I50" s="15">
        <v>2486.85</v>
      </c>
      <c r="J50" s="6">
        <f t="shared" si="1"/>
        <v>2486.85</v>
      </c>
      <c r="L50" s="28" t="str">
        <f>H50</f>
        <v>V &amp; K PALOMBO</v>
      </c>
      <c r="M50" s="15">
        <v>14166.12</v>
      </c>
      <c r="N50" s="29">
        <f t="shared" si="8"/>
        <v>16652.97</v>
      </c>
      <c r="P50" s="38" t="str">
        <f t="shared" si="4"/>
        <v>V &amp; K PALOMBO</v>
      </c>
      <c r="Q50" s="15">
        <v>13467.64</v>
      </c>
      <c r="R50" s="29">
        <f t="shared" si="9"/>
        <v>30120.61</v>
      </c>
      <c r="T50" s="38" t="str">
        <f t="shared" si="20"/>
        <v>V &amp; K PALOMBO</v>
      </c>
      <c r="U50" s="15">
        <v>3799.74</v>
      </c>
      <c r="V50" s="29">
        <f t="shared" si="21"/>
        <v>33920.35</v>
      </c>
    </row>
    <row r="51" spans="1:25" x14ac:dyDescent="0.25">
      <c r="A51" s="8" t="s">
        <v>101</v>
      </c>
      <c r="B51" s="18">
        <v>0</v>
      </c>
      <c r="D51" s="8" t="s">
        <v>101</v>
      </c>
      <c r="E51" s="12">
        <v>0</v>
      </c>
      <c r="F51" s="6">
        <f t="shared" si="0"/>
        <v>0</v>
      </c>
      <c r="H51" s="8" t="s">
        <v>101</v>
      </c>
      <c r="I51" s="15">
        <v>0</v>
      </c>
      <c r="J51" s="6">
        <f t="shared" si="1"/>
        <v>0</v>
      </c>
      <c r="L51" s="28" t="s">
        <v>101</v>
      </c>
      <c r="M51" s="15">
        <v>0</v>
      </c>
      <c r="N51" s="29">
        <f t="shared" si="8"/>
        <v>0</v>
      </c>
      <c r="P51" s="38" t="s">
        <v>101</v>
      </c>
      <c r="Q51" s="15">
        <v>0</v>
      </c>
      <c r="R51" s="29">
        <f t="shared" si="9"/>
        <v>0</v>
      </c>
      <c r="T51" s="38" t="str">
        <f t="shared" ref="T51" si="22">P51</f>
        <v>-</v>
      </c>
      <c r="U51" s="15">
        <v>0</v>
      </c>
      <c r="V51" s="29">
        <f t="shared" si="21"/>
        <v>0</v>
      </c>
    </row>
    <row r="52" spans="1:25" x14ac:dyDescent="0.25">
      <c r="A52" s="8"/>
      <c r="B52" s="18"/>
      <c r="D52" s="8"/>
      <c r="E52" s="12"/>
      <c r="F52" s="6"/>
      <c r="H52" s="8"/>
      <c r="I52" s="15"/>
      <c r="J52" s="6"/>
      <c r="L52" s="28"/>
      <c r="M52" s="15"/>
      <c r="N52" s="29"/>
      <c r="P52" s="38"/>
      <c r="Q52" s="15"/>
      <c r="R52" s="29"/>
      <c r="T52" s="38"/>
      <c r="U52" s="15"/>
      <c r="V52" s="29"/>
    </row>
    <row r="53" spans="1:25" x14ac:dyDescent="0.25">
      <c r="A53" s="10"/>
      <c r="B53" s="7">
        <f>SUM(B2:B51)</f>
        <v>2020657.98</v>
      </c>
      <c r="D53" s="13"/>
      <c r="E53" s="11">
        <f>SUM(E2:E49)</f>
        <v>212448.19999999998</v>
      </c>
      <c r="F53" s="7">
        <f>SUM(F2:F51)</f>
        <v>2233106.1800000002</v>
      </c>
      <c r="H53" s="13"/>
      <c r="I53" s="16">
        <f>SUM(I2:I51)</f>
        <v>4267269.5999999996</v>
      </c>
      <c r="J53" s="7">
        <f>SUM(J2:J51)</f>
        <v>6500375.7800000003</v>
      </c>
      <c r="L53" s="30" t="s">
        <v>101</v>
      </c>
      <c r="M53" s="16">
        <f>SUM(M2:M51)</f>
        <v>587791.51</v>
      </c>
      <c r="N53" s="31">
        <f>SUM(N2:N51)</f>
        <v>7088167.29</v>
      </c>
      <c r="P53" s="39" t="str">
        <f t="shared" si="4"/>
        <v>-</v>
      </c>
      <c r="Q53" s="16">
        <f>SUM(Q2:Q51)</f>
        <v>960219.92999999993</v>
      </c>
      <c r="R53" s="31">
        <f>SUM(R2:R51)</f>
        <v>8048387.2200000007</v>
      </c>
      <c r="T53" s="39" t="str">
        <f t="shared" si="20"/>
        <v>-</v>
      </c>
      <c r="U53" s="16">
        <f>SUM(U2:U52)</f>
        <v>1405057.2800000003</v>
      </c>
      <c r="V53" s="31">
        <f>SUM(V2:V52)</f>
        <v>9453444.5</v>
      </c>
      <c r="X53" s="4"/>
      <c r="Y53" s="4"/>
    </row>
    <row r="54" spans="1:25" x14ac:dyDescent="0.25">
      <c r="A54" s="8"/>
      <c r="B54" s="6"/>
      <c r="D54" s="22"/>
      <c r="E54" s="15"/>
      <c r="F54" s="24"/>
      <c r="H54" s="22"/>
      <c r="I54" s="15"/>
      <c r="J54" s="18"/>
      <c r="L54" s="28" t="s">
        <v>101</v>
      </c>
      <c r="M54" s="15"/>
      <c r="N54" s="32"/>
      <c r="P54" s="28" t="str">
        <f>L54</f>
        <v>-</v>
      </c>
      <c r="Q54" s="15"/>
      <c r="R54" s="32"/>
      <c r="T54" s="28" t="str">
        <f>P54</f>
        <v>-</v>
      </c>
      <c r="U54" s="15"/>
      <c r="V54" s="32"/>
    </row>
    <row r="55" spans="1:25" x14ac:dyDescent="0.25">
      <c r="A55" s="8" t="s">
        <v>597</v>
      </c>
      <c r="B55" s="6">
        <f>3345.92+3345.92+3345.92+3345.92+3345.92+3345.92</f>
        <v>20075.519999999997</v>
      </c>
      <c r="D55" s="8" t="s">
        <v>101</v>
      </c>
      <c r="E55" s="15">
        <f>1672.96+1672.96+1672.96</f>
        <v>5018.88</v>
      </c>
      <c r="F55" s="18">
        <f>B55+E55</f>
        <v>25094.399999999998</v>
      </c>
      <c r="H55" s="8" t="s">
        <v>101</v>
      </c>
      <c r="I55" s="15">
        <v>35132.160000000003</v>
      </c>
      <c r="J55" s="18">
        <f t="shared" ref="J55:J63" si="23">F55+I55</f>
        <v>60226.559999999998</v>
      </c>
      <c r="L55" s="28" t="str">
        <f t="shared" ref="L55:L62" si="24">A55</f>
        <v xml:space="preserve">JARI </v>
      </c>
      <c r="M55" s="15">
        <v>10037.76</v>
      </c>
      <c r="N55" s="32">
        <f t="shared" ref="N55:N63" si="25">J55+M55</f>
        <v>70264.319999999992</v>
      </c>
      <c r="P55" s="28" t="str">
        <f t="shared" ref="P55:P79" si="26">L55</f>
        <v xml:space="preserve">JARI </v>
      </c>
      <c r="Q55" s="15">
        <v>12547.2</v>
      </c>
      <c r="R55" s="32">
        <f t="shared" ref="R55:R69" si="27">N55+Q55</f>
        <v>82811.51999999999</v>
      </c>
      <c r="T55" s="28" t="str">
        <f t="shared" ref="T55:T69" si="28">P55</f>
        <v xml:space="preserve">JARI </v>
      </c>
      <c r="U55" s="15">
        <v>10037.76</v>
      </c>
      <c r="V55" s="32">
        <f t="shared" ref="V55:V59" si="29">R55+U55</f>
        <v>92849.279999999984</v>
      </c>
    </row>
    <row r="56" spans="1:25" x14ac:dyDescent="0.25">
      <c r="A56" s="8" t="s">
        <v>598</v>
      </c>
      <c r="B56" s="6">
        <f>1391.03+2004.3</f>
        <v>3395.33</v>
      </c>
      <c r="D56" s="8" t="s">
        <v>101</v>
      </c>
      <c r="E56" s="15">
        <f>1528.5+1564.82+773.77+710.06+645.85+698.15</f>
        <v>5921.15</v>
      </c>
      <c r="F56" s="18">
        <f t="shared" ref="F56:F62" si="30">B56+E56</f>
        <v>9316.48</v>
      </c>
      <c r="H56" s="8" t="s">
        <v>101</v>
      </c>
      <c r="I56" s="15">
        <v>6980.48</v>
      </c>
      <c r="J56" s="18">
        <f t="shared" si="23"/>
        <v>16296.96</v>
      </c>
      <c r="L56" s="28" t="str">
        <f t="shared" si="24"/>
        <v>TARIFA BANCÁRIA</v>
      </c>
      <c r="M56" s="15">
        <f>891.98+1017.95</f>
        <v>1909.93</v>
      </c>
      <c r="N56" s="32">
        <f t="shared" si="25"/>
        <v>18206.89</v>
      </c>
      <c r="P56" s="28" t="str">
        <f t="shared" si="26"/>
        <v>TARIFA BANCÁRIA</v>
      </c>
      <c r="Q56" s="15">
        <v>1682.61</v>
      </c>
      <c r="R56" s="32">
        <f t="shared" si="27"/>
        <v>19889.5</v>
      </c>
      <c r="T56" s="28" t="str">
        <f t="shared" si="28"/>
        <v>TARIFA BANCÁRIA</v>
      </c>
      <c r="U56" s="15">
        <v>0</v>
      </c>
      <c r="V56" s="32">
        <f t="shared" si="29"/>
        <v>19889.5</v>
      </c>
    </row>
    <row r="57" spans="1:25" x14ac:dyDescent="0.25">
      <c r="A57" s="8" t="s">
        <v>599</v>
      </c>
      <c r="B57" s="6">
        <f>210385.62</f>
        <v>210385.62</v>
      </c>
      <c r="D57" s="8" t="s">
        <v>101</v>
      </c>
      <c r="E57" s="15">
        <f>66614.2+41820.4</f>
        <v>108434.6</v>
      </c>
      <c r="F57" s="18">
        <f t="shared" si="30"/>
        <v>318820.21999999997</v>
      </c>
      <c r="H57" s="8" t="s">
        <v>101</v>
      </c>
      <c r="I57" s="15">
        <v>456694.67</v>
      </c>
      <c r="J57" s="18">
        <f t="shared" si="23"/>
        <v>775514.8899999999</v>
      </c>
      <c r="L57" s="28" t="str">
        <f t="shared" si="24"/>
        <v>ENCARGO PATRONAL EFETIVO</v>
      </c>
      <c r="M57" s="15">
        <f>112574.61</f>
        <v>112574.61</v>
      </c>
      <c r="N57" s="32">
        <f t="shared" si="25"/>
        <v>888089.49999999988</v>
      </c>
      <c r="P57" s="28" t="str">
        <f t="shared" si="26"/>
        <v>ENCARGO PATRONAL EFETIVO</v>
      </c>
      <c r="Q57" s="15"/>
      <c r="R57" s="32">
        <f t="shared" si="27"/>
        <v>888089.49999999988</v>
      </c>
      <c r="T57" s="28" t="str">
        <f t="shared" si="28"/>
        <v>ENCARGO PATRONAL EFETIVO</v>
      </c>
      <c r="U57" s="15">
        <v>225650.07</v>
      </c>
      <c r="V57" s="32">
        <f t="shared" si="29"/>
        <v>1113739.5699999998</v>
      </c>
    </row>
    <row r="58" spans="1:25" x14ac:dyDescent="0.25">
      <c r="A58" s="8" t="s">
        <v>600</v>
      </c>
      <c r="B58" s="6">
        <f>108809.29</f>
        <v>108809.29</v>
      </c>
      <c r="D58" s="8" t="s">
        <v>101</v>
      </c>
      <c r="E58" s="15">
        <f>317.59+45334.35</f>
        <v>45651.939999999995</v>
      </c>
      <c r="F58" s="18">
        <f t="shared" si="30"/>
        <v>154461.22999999998</v>
      </c>
      <c r="H58" s="8" t="s">
        <v>101</v>
      </c>
      <c r="I58" s="15">
        <v>149991.04999999999</v>
      </c>
      <c r="J58" s="18">
        <f t="shared" si="23"/>
        <v>304452.27999999997</v>
      </c>
      <c r="L58" s="28" t="str">
        <f t="shared" si="24"/>
        <v>ENCARGO PATRONAL COMISSIONADO</v>
      </c>
      <c r="M58" s="15">
        <v>49371.28</v>
      </c>
      <c r="N58" s="32">
        <f t="shared" si="25"/>
        <v>353823.55999999994</v>
      </c>
      <c r="P58" s="28" t="str">
        <f t="shared" si="26"/>
        <v>ENCARGO PATRONAL COMISSIONADO</v>
      </c>
      <c r="Q58" s="15">
        <v>55950.23</v>
      </c>
      <c r="R58" s="32">
        <f t="shared" si="27"/>
        <v>409773.78999999992</v>
      </c>
      <c r="T58" s="28" t="str">
        <f t="shared" si="28"/>
        <v>ENCARGO PATRONAL COMISSIONADO</v>
      </c>
      <c r="U58" s="15">
        <v>57043.23</v>
      </c>
      <c r="V58" s="32">
        <f t="shared" si="29"/>
        <v>466817.0199999999</v>
      </c>
    </row>
    <row r="59" spans="1:25" x14ac:dyDescent="0.25">
      <c r="A59" s="8" t="s">
        <v>601</v>
      </c>
      <c r="B59" s="6">
        <f>2592699.6</f>
        <v>2592699.6</v>
      </c>
      <c r="D59" s="8" t="s">
        <v>101</v>
      </c>
      <c r="E59" s="15">
        <f>8709.54+254487.41+589577.03+20768.3+3200</f>
        <v>876742.28</v>
      </c>
      <c r="F59" s="18">
        <f t="shared" si="30"/>
        <v>3469441.88</v>
      </c>
      <c r="H59" s="8" t="s">
        <v>101</v>
      </c>
      <c r="I59" s="15">
        <v>2608875.02</v>
      </c>
      <c r="J59" s="18">
        <f t="shared" si="23"/>
        <v>6078316.9000000004</v>
      </c>
      <c r="L59" s="28" t="str">
        <f t="shared" si="24"/>
        <v>FOLHA DE PAGAMENTO E RESCISÃO</v>
      </c>
      <c r="M59" s="15">
        <v>885767.55</v>
      </c>
      <c r="N59" s="32">
        <f t="shared" si="25"/>
        <v>6964084.4500000002</v>
      </c>
      <c r="P59" s="28" t="str">
        <f t="shared" si="26"/>
        <v>FOLHA DE PAGAMENTO E RESCISÃO</v>
      </c>
      <c r="Q59" s="15">
        <v>906263.63</v>
      </c>
      <c r="R59" s="32">
        <f t="shared" si="27"/>
        <v>7870348.0800000001</v>
      </c>
      <c r="T59" s="28" t="str">
        <f t="shared" si="28"/>
        <v>FOLHA DE PAGAMENTO E RESCISÃO</v>
      </c>
      <c r="U59" s="15">
        <v>925630.02</v>
      </c>
      <c r="V59" s="32">
        <f t="shared" si="29"/>
        <v>8795978.0999999996</v>
      </c>
    </row>
    <row r="60" spans="1:25" x14ac:dyDescent="0.25">
      <c r="A60" s="8" t="s">
        <v>602</v>
      </c>
      <c r="B60" s="6">
        <f>6050.8</f>
        <v>6050.8</v>
      </c>
      <c r="D60" s="8" t="s">
        <v>101</v>
      </c>
      <c r="E60" s="15">
        <f>2011.36</f>
        <v>2011.36</v>
      </c>
      <c r="F60" s="18">
        <f t="shared" si="30"/>
        <v>8062.16</v>
      </c>
      <c r="H60" s="8" t="s">
        <v>101</v>
      </c>
      <c r="I60" s="15">
        <v>7322.03</v>
      </c>
      <c r="J60" s="18">
        <f t="shared" si="23"/>
        <v>15384.189999999999</v>
      </c>
      <c r="L60" s="28" t="str">
        <f t="shared" si="24"/>
        <v>TELEFONIA FIXA</v>
      </c>
      <c r="M60" s="15">
        <v>0</v>
      </c>
      <c r="N60" s="32">
        <f t="shared" si="25"/>
        <v>15384.189999999999</v>
      </c>
      <c r="P60" s="28" t="str">
        <f t="shared" si="26"/>
        <v>TELEFONIA FIXA</v>
      </c>
      <c r="Q60" s="15">
        <v>5268.04</v>
      </c>
      <c r="R60" s="32">
        <f t="shared" si="27"/>
        <v>20652.23</v>
      </c>
      <c r="T60" s="28" t="str">
        <f t="shared" si="28"/>
        <v>TELEFONIA FIXA</v>
      </c>
      <c r="U60" s="15"/>
      <c r="V60" s="32">
        <f>R60+U60</f>
        <v>20652.23</v>
      </c>
    </row>
    <row r="61" spans="1:25" x14ac:dyDescent="0.25">
      <c r="A61" s="8" t="s">
        <v>603</v>
      </c>
      <c r="B61" s="6">
        <f>4888057.55</f>
        <v>4888057.55</v>
      </c>
      <c r="D61" s="8" t="s">
        <v>101</v>
      </c>
      <c r="E61" s="15">
        <f>101163.6+62996.6+140123.65+146223.8+78221.5+160952.9+146144.05+132802.6+98049+102392.25+195171.45+200033.3</f>
        <v>1564274.6999999997</v>
      </c>
      <c r="F61" s="18">
        <f>B61+E61</f>
        <v>6452332.25</v>
      </c>
      <c r="H61" s="8" t="s">
        <v>101</v>
      </c>
      <c r="I61" s="15">
        <v>6104977.75</v>
      </c>
      <c r="J61" s="18">
        <f t="shared" si="23"/>
        <v>12557310</v>
      </c>
      <c r="L61" s="28" t="str">
        <f t="shared" si="24"/>
        <v>SUBSÍDIO TRANSPORTE + IDOSO + ESTUDANTE</v>
      </c>
      <c r="M61" s="15">
        <v>2006930.8</v>
      </c>
      <c r="N61" s="32">
        <f t="shared" si="25"/>
        <v>14564240.800000001</v>
      </c>
      <c r="P61" s="28" t="str">
        <f t="shared" si="26"/>
        <v>SUBSÍDIO TRANSPORTE + IDOSO + ESTUDANTE</v>
      </c>
      <c r="Q61" s="15">
        <v>1647930.8</v>
      </c>
      <c r="R61" s="32">
        <f>N61+Q61</f>
        <v>16212171.600000001</v>
      </c>
      <c r="T61" s="28" t="str">
        <f t="shared" si="28"/>
        <v>SUBSÍDIO TRANSPORTE + IDOSO + ESTUDANTE</v>
      </c>
      <c r="U61" s="15">
        <v>2166440.4</v>
      </c>
      <c r="V61" s="32">
        <f>R61+U61</f>
        <v>18378612</v>
      </c>
    </row>
    <row r="62" spans="1:25" x14ac:dyDescent="0.25">
      <c r="A62" s="8" t="s">
        <v>604</v>
      </c>
      <c r="B62" s="6">
        <f>16285.33</f>
        <v>16285.33</v>
      </c>
      <c r="D62" s="8" t="s">
        <v>101</v>
      </c>
      <c r="E62" s="15">
        <v>0</v>
      </c>
      <c r="F62" s="18">
        <f t="shared" si="30"/>
        <v>16285.33</v>
      </c>
      <c r="H62" s="8" t="s">
        <v>101</v>
      </c>
      <c r="I62" s="15">
        <v>0</v>
      </c>
      <c r="J62" s="18">
        <f t="shared" si="23"/>
        <v>16285.33</v>
      </c>
      <c r="L62" s="28" t="str">
        <f t="shared" si="24"/>
        <v>SERVIÇOS DE ÁGUA</v>
      </c>
      <c r="M62" s="15">
        <v>0</v>
      </c>
      <c r="N62" s="32">
        <f t="shared" si="25"/>
        <v>16285.33</v>
      </c>
      <c r="P62" s="28" t="str">
        <f t="shared" si="26"/>
        <v>SERVIÇOS DE ÁGUA</v>
      </c>
      <c r="Q62" s="15"/>
      <c r="R62" s="32">
        <f t="shared" si="27"/>
        <v>16285.33</v>
      </c>
      <c r="T62" s="28" t="str">
        <f t="shared" si="28"/>
        <v>SERVIÇOS DE ÁGUA</v>
      </c>
      <c r="U62" s="15"/>
      <c r="V62" s="32">
        <f t="shared" ref="V62:V67" si="31">R62+U62</f>
        <v>16285.33</v>
      </c>
    </row>
    <row r="63" spans="1:25" x14ac:dyDescent="0.25">
      <c r="A63" s="8" t="s">
        <v>101</v>
      </c>
      <c r="B63" s="6">
        <v>0</v>
      </c>
      <c r="D63" s="8" t="s">
        <v>627</v>
      </c>
      <c r="E63" s="15">
        <f>8715.01</f>
        <v>8715.01</v>
      </c>
      <c r="F63" s="18">
        <f>B63+E63</f>
        <v>8715.01</v>
      </c>
      <c r="H63" s="8" t="s">
        <v>101</v>
      </c>
      <c r="I63" s="15">
        <v>4055.96</v>
      </c>
      <c r="J63" s="18">
        <f t="shared" si="23"/>
        <v>12770.970000000001</v>
      </c>
      <c r="L63" s="28" t="str">
        <f>D63</f>
        <v>TRIBUNAL REGIONAL DO TRABALHO 14ª REG.</v>
      </c>
      <c r="M63" s="15">
        <v>0</v>
      </c>
      <c r="N63" s="32">
        <f t="shared" si="25"/>
        <v>12770.970000000001</v>
      </c>
      <c r="P63" s="28" t="str">
        <f t="shared" si="26"/>
        <v>TRIBUNAL REGIONAL DO TRABALHO 14ª REG.</v>
      </c>
      <c r="Q63" s="15">
        <v>4196.68</v>
      </c>
      <c r="R63" s="32">
        <f t="shared" si="27"/>
        <v>16967.650000000001</v>
      </c>
      <c r="T63" s="28" t="str">
        <f t="shared" si="28"/>
        <v>TRIBUNAL REGIONAL DO TRABALHO 14ª REG.</v>
      </c>
      <c r="U63" s="15"/>
      <c r="V63" s="32">
        <f t="shared" si="31"/>
        <v>16967.650000000001</v>
      </c>
    </row>
    <row r="64" spans="1:25" x14ac:dyDescent="0.25">
      <c r="A64" s="8" t="s">
        <v>101</v>
      </c>
      <c r="B64" s="6">
        <v>0</v>
      </c>
      <c r="D64" s="8" t="s">
        <v>101</v>
      </c>
      <c r="E64" s="9">
        <v>0</v>
      </c>
      <c r="F64" s="18">
        <v>0</v>
      </c>
      <c r="H64" s="8" t="s">
        <v>613</v>
      </c>
      <c r="I64" s="9">
        <v>994.8</v>
      </c>
      <c r="J64" s="18">
        <f>F64+I64</f>
        <v>994.8</v>
      </c>
      <c r="L64" s="28" t="str">
        <f>H64</f>
        <v>DETRAN</v>
      </c>
      <c r="M64" s="15">
        <v>0</v>
      </c>
      <c r="N64" s="32">
        <f t="shared" ref="N64:N69" si="32">J64+M64</f>
        <v>994.8</v>
      </c>
      <c r="P64" s="28" t="str">
        <f t="shared" si="26"/>
        <v>DETRAN</v>
      </c>
      <c r="Q64" s="15"/>
      <c r="R64" s="32">
        <f t="shared" si="27"/>
        <v>994.8</v>
      </c>
      <c r="T64" s="28" t="str">
        <f t="shared" si="28"/>
        <v>DETRAN</v>
      </c>
      <c r="U64" s="15">
        <v>6249.6</v>
      </c>
      <c r="V64" s="32">
        <f t="shared" si="31"/>
        <v>7244.4000000000005</v>
      </c>
    </row>
    <row r="65" spans="1:22" ht="13.5" customHeight="1" x14ac:dyDescent="0.25">
      <c r="A65" s="8" t="s">
        <v>101</v>
      </c>
      <c r="B65" s="6">
        <v>0</v>
      </c>
      <c r="D65" s="8" t="s">
        <v>101</v>
      </c>
      <c r="E65" s="9">
        <v>0</v>
      </c>
      <c r="F65" s="18">
        <v>0</v>
      </c>
      <c r="H65" s="8" t="s">
        <v>614</v>
      </c>
      <c r="I65" s="9">
        <f>4500+3102.44+7602.44+3102.44</f>
        <v>18307.32</v>
      </c>
      <c r="J65" s="18">
        <f>F65+I65</f>
        <v>18307.32</v>
      </c>
      <c r="L65" s="28" t="str">
        <f>H65</f>
        <v>DIÁRIAS</v>
      </c>
      <c r="M65" s="15">
        <v>0</v>
      </c>
      <c r="N65" s="32">
        <f t="shared" si="32"/>
        <v>18307.32</v>
      </c>
      <c r="P65" s="28" t="str">
        <f t="shared" si="26"/>
        <v>DIÁRIAS</v>
      </c>
      <c r="Q65" s="15"/>
      <c r="R65" s="32">
        <f t="shared" si="27"/>
        <v>18307.32</v>
      </c>
      <c r="T65" s="28" t="str">
        <f t="shared" si="28"/>
        <v>DIÁRIAS</v>
      </c>
      <c r="U65" s="15"/>
      <c r="V65" s="32">
        <f t="shared" si="31"/>
        <v>18307.32</v>
      </c>
    </row>
    <row r="66" spans="1:22" x14ac:dyDescent="0.25">
      <c r="A66" s="8" t="s">
        <v>101</v>
      </c>
      <c r="B66" s="6">
        <v>0</v>
      </c>
      <c r="D66" s="8"/>
      <c r="E66" s="9">
        <v>0</v>
      </c>
      <c r="F66" s="18">
        <v>0</v>
      </c>
      <c r="H66" s="8" t="s">
        <v>618</v>
      </c>
      <c r="I66" s="14">
        <v>197.18</v>
      </c>
      <c r="J66" s="18">
        <f>F66+I66</f>
        <v>197.18</v>
      </c>
      <c r="L66" s="28" t="str">
        <f>H66</f>
        <v>RESTITUIÇÃO</v>
      </c>
      <c r="M66" s="15">
        <v>0</v>
      </c>
      <c r="N66" s="32">
        <f t="shared" si="32"/>
        <v>197.18</v>
      </c>
      <c r="P66" s="28" t="str">
        <f t="shared" si="26"/>
        <v>RESTITUIÇÃO</v>
      </c>
      <c r="Q66" s="15">
        <v>667.95</v>
      </c>
      <c r="R66" s="32">
        <f t="shared" si="27"/>
        <v>865.13000000000011</v>
      </c>
      <c r="T66" s="28" t="str">
        <f t="shared" si="28"/>
        <v>RESTITUIÇÃO</v>
      </c>
      <c r="U66" s="15"/>
      <c r="V66" s="32">
        <f t="shared" si="31"/>
        <v>865.13000000000011</v>
      </c>
    </row>
    <row r="67" spans="1:22" x14ac:dyDescent="0.25">
      <c r="A67" s="8"/>
      <c r="B67" s="6">
        <v>0</v>
      </c>
      <c r="D67" s="8"/>
      <c r="E67" s="9">
        <v>0</v>
      </c>
      <c r="F67" s="18">
        <v>0</v>
      </c>
      <c r="H67" s="8" t="s">
        <v>622</v>
      </c>
      <c r="I67" s="14">
        <v>825.11</v>
      </c>
      <c r="J67" s="18">
        <f>F67+I67</f>
        <v>825.11</v>
      </c>
      <c r="L67" s="28" t="str">
        <f>H67</f>
        <v>PODER JUDICIÁRIO</v>
      </c>
      <c r="M67" s="15">
        <v>0</v>
      </c>
      <c r="N67" s="32">
        <f t="shared" si="32"/>
        <v>825.11</v>
      </c>
      <c r="P67" s="28" t="str">
        <f t="shared" si="26"/>
        <v>PODER JUDICIÁRIO</v>
      </c>
      <c r="Q67" s="15"/>
      <c r="R67" s="32">
        <f t="shared" si="27"/>
        <v>825.11</v>
      </c>
      <c r="T67" s="28" t="str">
        <f t="shared" si="28"/>
        <v>PODER JUDICIÁRIO</v>
      </c>
      <c r="U67" s="15"/>
      <c r="V67" s="32">
        <f t="shared" si="31"/>
        <v>825.11</v>
      </c>
    </row>
    <row r="68" spans="1:22" x14ac:dyDescent="0.25">
      <c r="A68" s="8"/>
      <c r="B68" s="6">
        <v>0</v>
      </c>
      <c r="D68" s="8"/>
      <c r="E68" s="9">
        <v>0</v>
      </c>
      <c r="F68" s="18">
        <v>0</v>
      </c>
      <c r="H68" s="8" t="s">
        <v>626</v>
      </c>
      <c r="I68" s="14">
        <v>96.51</v>
      </c>
      <c r="J68" s="18">
        <f>F68+I68</f>
        <v>96.51</v>
      </c>
      <c r="L68" s="28" t="str">
        <f>H68</f>
        <v>TRIBUNAL DE JUSTIÇA DE GOIÁS</v>
      </c>
      <c r="M68" s="15">
        <v>0</v>
      </c>
      <c r="N68" s="32">
        <f t="shared" si="32"/>
        <v>96.51</v>
      </c>
      <c r="P68" s="28" t="str">
        <f t="shared" si="26"/>
        <v>TRIBUNAL DE JUSTIÇA DE GOIÁS</v>
      </c>
      <c r="Q68" s="15">
        <v>1174.96</v>
      </c>
      <c r="R68" s="32">
        <f>N68+Q68</f>
        <v>1271.47</v>
      </c>
      <c r="T68" s="28" t="str">
        <f t="shared" si="28"/>
        <v>TRIBUNAL DE JUSTIÇA DE GOIÁS</v>
      </c>
      <c r="U68" s="15"/>
      <c r="V68" s="32">
        <f>R68+U68</f>
        <v>1271.47</v>
      </c>
    </row>
    <row r="69" spans="1:22" x14ac:dyDescent="0.25">
      <c r="A69" s="8" t="s">
        <v>101</v>
      </c>
      <c r="B69" s="6">
        <v>0</v>
      </c>
      <c r="D69" s="8" t="s">
        <v>101</v>
      </c>
      <c r="E69" s="14">
        <v>0</v>
      </c>
      <c r="F69" s="18">
        <v>0</v>
      </c>
      <c r="H69" s="8" t="s">
        <v>101</v>
      </c>
      <c r="I69" s="14">
        <v>0</v>
      </c>
      <c r="J69" s="18">
        <v>0</v>
      </c>
      <c r="L69" s="28" t="s">
        <v>667</v>
      </c>
      <c r="M69" s="15">
        <v>6181.66</v>
      </c>
      <c r="N69" s="32">
        <f t="shared" si="32"/>
        <v>6181.66</v>
      </c>
      <c r="P69" s="28" t="str">
        <f t="shared" si="26"/>
        <v>ENERGISA ACRE</v>
      </c>
      <c r="Q69" s="15">
        <v>14490.2</v>
      </c>
      <c r="R69" s="32">
        <f t="shared" si="27"/>
        <v>20671.86</v>
      </c>
      <c r="T69" s="28" t="str">
        <f t="shared" si="28"/>
        <v>ENERGISA ACRE</v>
      </c>
      <c r="U69" s="15"/>
      <c r="V69" s="32">
        <f t="shared" ref="V69" si="33">R69+U69</f>
        <v>20671.86</v>
      </c>
    </row>
    <row r="70" spans="1:22" x14ac:dyDescent="0.25">
      <c r="A70" s="8" t="s">
        <v>101</v>
      </c>
      <c r="B70" s="6">
        <v>0</v>
      </c>
      <c r="D70" s="8" t="s">
        <v>101</v>
      </c>
      <c r="E70" s="14">
        <v>0</v>
      </c>
      <c r="F70" s="18">
        <v>0</v>
      </c>
      <c r="H70" s="8" t="s">
        <v>101</v>
      </c>
      <c r="I70" s="14">
        <v>0</v>
      </c>
      <c r="J70" s="18">
        <v>0</v>
      </c>
      <c r="L70" s="28" t="s">
        <v>101</v>
      </c>
      <c r="M70" s="15">
        <v>0</v>
      </c>
      <c r="N70" s="32">
        <v>0</v>
      </c>
      <c r="P70" s="28" t="s">
        <v>669</v>
      </c>
      <c r="Q70" s="15">
        <v>3912.51</v>
      </c>
      <c r="R70" s="32">
        <f>N70+Q70</f>
        <v>3912.51</v>
      </c>
      <c r="T70" s="28" t="s">
        <v>669</v>
      </c>
      <c r="U70" s="15"/>
      <c r="V70" s="32">
        <f>R70+U70</f>
        <v>3912.51</v>
      </c>
    </row>
    <row r="71" spans="1:22" x14ac:dyDescent="0.25">
      <c r="A71" s="8" t="s">
        <v>101</v>
      </c>
      <c r="B71" s="6">
        <v>0</v>
      </c>
      <c r="D71" s="8" t="s">
        <v>101</v>
      </c>
      <c r="E71" s="14">
        <v>0</v>
      </c>
      <c r="F71" s="18">
        <v>0</v>
      </c>
      <c r="H71" s="8" t="s">
        <v>101</v>
      </c>
      <c r="I71" s="14">
        <v>0</v>
      </c>
      <c r="J71" s="18">
        <v>0</v>
      </c>
      <c r="L71" s="28" t="s">
        <v>101</v>
      </c>
      <c r="M71" s="15">
        <v>0</v>
      </c>
      <c r="N71" s="32">
        <v>0</v>
      </c>
      <c r="P71" s="28" t="s">
        <v>670</v>
      </c>
      <c r="Q71" s="15">
        <f>1604.13+8428.31</f>
        <v>10032.439999999999</v>
      </c>
      <c r="R71" s="32">
        <f>N71+Q71</f>
        <v>10032.439999999999</v>
      </c>
      <c r="T71" s="28" t="s">
        <v>670</v>
      </c>
      <c r="U71" s="15"/>
      <c r="V71" s="32">
        <f>R71+U71</f>
        <v>10032.439999999999</v>
      </c>
    </row>
    <row r="72" spans="1:22" x14ac:dyDescent="0.25">
      <c r="A72" s="8" t="s">
        <v>101</v>
      </c>
      <c r="B72" s="6">
        <v>0</v>
      </c>
      <c r="D72" s="8" t="s">
        <v>101</v>
      </c>
      <c r="E72" s="14">
        <v>0</v>
      </c>
      <c r="F72" s="18">
        <v>0</v>
      </c>
      <c r="H72" s="8" t="s">
        <v>101</v>
      </c>
      <c r="I72" s="14">
        <v>0</v>
      </c>
      <c r="J72" s="18">
        <v>0</v>
      </c>
      <c r="L72" s="28" t="s">
        <v>101</v>
      </c>
      <c r="M72" s="15">
        <v>0</v>
      </c>
      <c r="N72" s="32">
        <v>0</v>
      </c>
      <c r="P72" s="28" t="s">
        <v>101</v>
      </c>
      <c r="Q72" s="15">
        <v>0</v>
      </c>
      <c r="R72" s="32">
        <v>0</v>
      </c>
      <c r="T72" s="28" t="s">
        <v>686</v>
      </c>
      <c r="U72" s="15">
        <v>4905.6499999999996</v>
      </c>
      <c r="V72" s="32">
        <f>R72+U72</f>
        <v>4905.6499999999996</v>
      </c>
    </row>
    <row r="73" spans="1:22" x14ac:dyDescent="0.25">
      <c r="A73" s="8"/>
      <c r="B73" s="6"/>
      <c r="D73" s="8"/>
      <c r="E73" s="14"/>
      <c r="F73" s="18"/>
      <c r="H73" s="8"/>
      <c r="I73" s="14"/>
      <c r="J73" s="18"/>
      <c r="L73" s="28"/>
      <c r="M73" s="15"/>
      <c r="N73" s="32"/>
      <c r="P73" s="28"/>
      <c r="Q73" s="15"/>
      <c r="R73" s="32"/>
      <c r="T73" s="28" t="s">
        <v>687</v>
      </c>
      <c r="U73" s="15">
        <v>1036.02</v>
      </c>
      <c r="V73" s="32">
        <f>R73+U73</f>
        <v>1036.02</v>
      </c>
    </row>
    <row r="74" spans="1:22" x14ac:dyDescent="0.25">
      <c r="A74" s="8"/>
      <c r="B74" s="6"/>
      <c r="D74" s="8"/>
      <c r="E74" s="14"/>
      <c r="F74" s="18"/>
      <c r="H74" s="8"/>
      <c r="I74" s="14"/>
      <c r="J74" s="18"/>
      <c r="L74" s="28" t="s">
        <v>101</v>
      </c>
      <c r="M74" s="14"/>
      <c r="N74" s="32"/>
      <c r="P74" s="28" t="str">
        <f t="shared" si="26"/>
        <v>-</v>
      </c>
      <c r="Q74" s="14"/>
      <c r="R74" s="32"/>
      <c r="T74" s="38" t="s">
        <v>685</v>
      </c>
      <c r="U74" s="15">
        <v>9692</v>
      </c>
      <c r="V74" s="29">
        <f>R51+U74</f>
        <v>9692</v>
      </c>
    </row>
    <row r="75" spans="1:22" x14ac:dyDescent="0.25">
      <c r="A75" s="8"/>
      <c r="B75" s="6"/>
      <c r="D75" s="8"/>
      <c r="E75" s="14"/>
      <c r="F75" s="18"/>
      <c r="H75" s="8"/>
      <c r="I75" s="14"/>
      <c r="J75" s="18"/>
      <c r="L75" s="28"/>
      <c r="M75" s="14"/>
      <c r="N75" s="32"/>
      <c r="P75" s="28"/>
      <c r="Q75" s="14"/>
      <c r="R75" s="32"/>
      <c r="T75" s="38"/>
      <c r="U75" s="15"/>
      <c r="V75" s="29"/>
    </row>
    <row r="76" spans="1:22" x14ac:dyDescent="0.25">
      <c r="A76" s="8"/>
      <c r="B76" s="6"/>
      <c r="D76" s="8"/>
      <c r="E76" s="14"/>
      <c r="F76" s="18"/>
      <c r="H76" s="8"/>
      <c r="I76" s="14"/>
      <c r="J76" s="18"/>
      <c r="L76" s="28"/>
      <c r="M76" s="14"/>
      <c r="N76" s="32"/>
      <c r="P76" s="28"/>
      <c r="Q76" s="14"/>
      <c r="R76" s="32"/>
      <c r="T76" s="38"/>
      <c r="U76" s="15"/>
      <c r="V76" s="29"/>
    </row>
    <row r="77" spans="1:22" x14ac:dyDescent="0.25">
      <c r="A77" s="20" t="s">
        <v>605</v>
      </c>
      <c r="B77" s="19">
        <f>SUM(B55:B68)</f>
        <v>7845759.04</v>
      </c>
      <c r="D77" s="20"/>
      <c r="E77" s="23">
        <f>SUM(E55:E68)</f>
        <v>2616769.9199999995</v>
      </c>
      <c r="F77" s="25">
        <f>E77+B77</f>
        <v>10462528.959999999</v>
      </c>
      <c r="H77" s="20"/>
      <c r="I77" s="23">
        <f>SUM(I55:I72)</f>
        <v>9394450.040000001</v>
      </c>
      <c r="J77" s="25">
        <f>I77+F77</f>
        <v>19856979</v>
      </c>
      <c r="L77" s="33" t="s">
        <v>101</v>
      </c>
      <c r="M77" s="23">
        <f>SUM(M55:M72)</f>
        <v>3072773.5900000003</v>
      </c>
      <c r="N77" s="34">
        <f>M77+J77</f>
        <v>22929752.59</v>
      </c>
      <c r="P77" s="28" t="str">
        <f t="shared" si="26"/>
        <v>-</v>
      </c>
      <c r="Q77" s="23">
        <f>SUM(Q54:Q74)</f>
        <v>2664117.2500000005</v>
      </c>
      <c r="R77" s="34">
        <f>Q77+N77</f>
        <v>25593869.84</v>
      </c>
      <c r="T77" s="28" t="str">
        <f t="shared" ref="T77:T79" si="34">P77</f>
        <v>-</v>
      </c>
      <c r="U77" s="23">
        <f>SUM(U54:U75)</f>
        <v>3406684.75</v>
      </c>
      <c r="V77" s="34">
        <f>U77+R77</f>
        <v>29000554.59</v>
      </c>
    </row>
    <row r="78" spans="1:22" x14ac:dyDescent="0.25">
      <c r="A78" s="8"/>
      <c r="B78" s="6"/>
      <c r="D78" s="8"/>
      <c r="E78" s="14"/>
      <c r="F78" s="25"/>
      <c r="H78" s="8"/>
      <c r="I78" s="14"/>
      <c r="J78" s="25"/>
      <c r="L78" s="28" t="s">
        <v>101</v>
      </c>
      <c r="M78" s="14"/>
      <c r="N78" s="34"/>
      <c r="P78" s="28" t="str">
        <f t="shared" si="26"/>
        <v>-</v>
      </c>
      <c r="Q78" s="14"/>
      <c r="R78" s="34"/>
      <c r="T78" s="28" t="str">
        <f t="shared" si="34"/>
        <v>-</v>
      </c>
      <c r="U78" s="14"/>
      <c r="V78" s="34"/>
    </row>
    <row r="79" spans="1:22" ht="15.75" thickBot="1" x14ac:dyDescent="0.3">
      <c r="A79" s="21" t="s">
        <v>478</v>
      </c>
      <c r="B79" s="7">
        <f>SUM(B77+B53)</f>
        <v>9866417.0199999996</v>
      </c>
      <c r="D79" s="21"/>
      <c r="E79" s="16">
        <f>SUM(E77+E53)</f>
        <v>2829218.1199999996</v>
      </c>
      <c r="F79" s="26">
        <f>B79+E79</f>
        <v>12695635.139999999</v>
      </c>
      <c r="H79" s="21"/>
      <c r="I79" s="16">
        <f>SUM(I77+I53)</f>
        <v>13661719.640000001</v>
      </c>
      <c r="J79" s="26">
        <f>F79+I79</f>
        <v>26357354.780000001</v>
      </c>
      <c r="L79" s="35" t="s">
        <v>101</v>
      </c>
      <c r="M79" s="36">
        <f>SUM(M77+M53)</f>
        <v>3660565.1000000006</v>
      </c>
      <c r="N79" s="37">
        <f>J79+M79</f>
        <v>30017919.880000003</v>
      </c>
      <c r="P79" s="40" t="str">
        <f t="shared" si="26"/>
        <v>-</v>
      </c>
      <c r="Q79" s="36">
        <f>Q77+Q53</f>
        <v>3624337.1800000006</v>
      </c>
      <c r="R79" s="37">
        <f>N79+Q79</f>
        <v>33642257.060000002</v>
      </c>
      <c r="T79" s="40" t="str">
        <f t="shared" si="34"/>
        <v>-</v>
      </c>
      <c r="U79" s="36">
        <f>U53+U77</f>
        <v>4811742.03</v>
      </c>
      <c r="V79" s="37">
        <f>R79+U79</f>
        <v>38453999.090000004</v>
      </c>
    </row>
    <row r="80" spans="1:22" x14ac:dyDescent="0.25">
      <c r="A80" s="1"/>
      <c r="F80" s="4"/>
      <c r="J80" s="4"/>
      <c r="N80" s="4"/>
    </row>
    <row r="81" spans="1:18" x14ac:dyDescent="0.25">
      <c r="A81" s="1"/>
      <c r="F81" s="4"/>
      <c r="J81" s="4"/>
      <c r="N81" s="4"/>
    </row>
    <row r="82" spans="1:18" x14ac:dyDescent="0.25">
      <c r="A82" s="1"/>
      <c r="F82" s="4"/>
      <c r="J82" s="4"/>
      <c r="N82" s="4"/>
      <c r="Q82" s="41"/>
    </row>
    <row r="83" spans="1:18" x14ac:dyDescent="0.25">
      <c r="A83" s="1"/>
      <c r="F83" s="4"/>
      <c r="J83" s="4"/>
      <c r="N83" s="4"/>
    </row>
    <row r="84" spans="1:18" x14ac:dyDescent="0.25">
      <c r="A84" s="1"/>
      <c r="F84" s="4"/>
      <c r="J84" s="4"/>
      <c r="N84" s="4"/>
      <c r="R84" s="41"/>
    </row>
    <row r="85" spans="1:18" x14ac:dyDescent="0.25">
      <c r="A85" s="1"/>
      <c r="F85" s="4"/>
      <c r="J85" s="4"/>
      <c r="N85" s="4"/>
    </row>
    <row r="86" spans="1:18" x14ac:dyDescent="0.25">
      <c r="A86" s="1"/>
      <c r="F86" s="4"/>
      <c r="J86" s="4"/>
      <c r="N86" s="4"/>
    </row>
    <row r="87" spans="1:18" x14ac:dyDescent="0.25">
      <c r="A87" s="1"/>
      <c r="F87" s="4"/>
      <c r="J87" s="4"/>
      <c r="N87" s="4"/>
    </row>
    <row r="88" spans="1:18" x14ac:dyDescent="0.25">
      <c r="A88" s="1"/>
      <c r="F88" s="4"/>
      <c r="J88" s="4"/>
      <c r="N88" s="4"/>
    </row>
    <row r="89" spans="1:18" x14ac:dyDescent="0.25">
      <c r="A89" s="1"/>
      <c r="F89" s="4"/>
      <c r="J89" s="4"/>
      <c r="N89" s="4"/>
    </row>
    <row r="90" spans="1:18" x14ac:dyDescent="0.25">
      <c r="A90" s="1"/>
      <c r="F90" s="4"/>
      <c r="J90" s="4"/>
      <c r="N90" s="4"/>
    </row>
    <row r="91" spans="1:18" x14ac:dyDescent="0.25">
      <c r="A91" s="1"/>
      <c r="F91" s="4"/>
      <c r="J91" s="4"/>
      <c r="N91" s="4"/>
    </row>
    <row r="92" spans="1:18" x14ac:dyDescent="0.25">
      <c r="A92" s="1"/>
      <c r="F92" s="4"/>
      <c r="J92" s="4"/>
      <c r="N92" s="4"/>
    </row>
    <row r="93" spans="1:18" x14ac:dyDescent="0.25">
      <c r="A93" s="1"/>
      <c r="F93" s="4"/>
      <c r="J93" s="4"/>
      <c r="N93" s="4"/>
    </row>
    <row r="94" spans="1:18" x14ac:dyDescent="0.25">
      <c r="A94" s="1"/>
      <c r="F94" s="4"/>
      <c r="J94" s="4"/>
      <c r="N94" s="4"/>
    </row>
    <row r="95" spans="1:18" x14ac:dyDescent="0.25">
      <c r="A95" s="1"/>
      <c r="F95" s="4"/>
      <c r="J95" s="4"/>
      <c r="N95" s="4"/>
    </row>
    <row r="96" spans="1:18" x14ac:dyDescent="0.25">
      <c r="A96" s="1"/>
      <c r="F96" s="4"/>
      <c r="J96" s="4"/>
      <c r="N96" s="4"/>
    </row>
    <row r="97" spans="1:14" x14ac:dyDescent="0.25">
      <c r="A97" s="1"/>
      <c r="F97" s="4"/>
      <c r="J97" s="4"/>
      <c r="N97" s="4"/>
    </row>
    <row r="98" spans="1:14" x14ac:dyDescent="0.25">
      <c r="A98" s="1"/>
      <c r="F98" s="4"/>
      <c r="J98" s="4"/>
      <c r="N98" s="4"/>
    </row>
    <row r="99" spans="1:14" x14ac:dyDescent="0.25">
      <c r="A99" s="1"/>
      <c r="F99" s="4"/>
      <c r="J99" s="4"/>
      <c r="N99" s="4"/>
    </row>
    <row r="100" spans="1:14" x14ac:dyDescent="0.25">
      <c r="A100" s="1"/>
      <c r="F100" s="4"/>
      <c r="J100" s="4"/>
      <c r="N100" s="4"/>
    </row>
    <row r="101" spans="1:14" x14ac:dyDescent="0.25">
      <c r="A101" s="1"/>
      <c r="F101" s="4"/>
      <c r="J101" s="4"/>
      <c r="N101" s="4"/>
    </row>
    <row r="102" spans="1:14" x14ac:dyDescent="0.25">
      <c r="A102" s="1"/>
      <c r="F102" s="4"/>
      <c r="J102" s="4"/>
      <c r="N102" s="4"/>
    </row>
    <row r="103" spans="1:14" x14ac:dyDescent="0.25">
      <c r="A103" s="1"/>
      <c r="F103" s="4"/>
      <c r="J103" s="4"/>
      <c r="N103" s="4"/>
    </row>
    <row r="104" spans="1:14" x14ac:dyDescent="0.25">
      <c r="A104" s="1"/>
      <c r="F104" s="4"/>
      <c r="J104" s="4"/>
      <c r="N104" s="4"/>
    </row>
    <row r="105" spans="1:14" x14ac:dyDescent="0.25">
      <c r="A105" s="1"/>
      <c r="F105" s="4"/>
      <c r="J105" s="4"/>
      <c r="N105" s="4"/>
    </row>
    <row r="106" spans="1:14" x14ac:dyDescent="0.25">
      <c r="A106" s="1"/>
      <c r="F106" s="4"/>
      <c r="J106" s="4"/>
      <c r="N106" s="4"/>
    </row>
    <row r="107" spans="1:14" x14ac:dyDescent="0.25">
      <c r="A107" s="1"/>
      <c r="F107" s="4"/>
      <c r="J107" s="4"/>
      <c r="N107" s="4"/>
    </row>
    <row r="108" spans="1:14" x14ac:dyDescent="0.25">
      <c r="A108" s="1"/>
      <c r="F108" s="4"/>
      <c r="J108" s="4"/>
      <c r="N108" s="4"/>
    </row>
    <row r="109" spans="1:14" x14ac:dyDescent="0.25">
      <c r="A109" s="1"/>
      <c r="F109" s="4"/>
      <c r="J109" s="4"/>
      <c r="N109" s="4"/>
    </row>
    <row r="110" spans="1:14" x14ac:dyDescent="0.25">
      <c r="A110" s="1"/>
      <c r="F110" s="4"/>
      <c r="J110" s="4"/>
      <c r="N110" s="4"/>
    </row>
    <row r="111" spans="1:14" x14ac:dyDescent="0.25">
      <c r="A111" s="1"/>
      <c r="F111" s="4"/>
      <c r="J111" s="4"/>
      <c r="N111" s="4"/>
    </row>
    <row r="112" spans="1:14" x14ac:dyDescent="0.25">
      <c r="A112" s="1"/>
      <c r="F112" s="4"/>
      <c r="J112" s="4"/>
      <c r="N112" s="4"/>
    </row>
    <row r="113" spans="1:14" x14ac:dyDescent="0.25">
      <c r="A113" s="1"/>
      <c r="F113" s="4"/>
      <c r="J113" s="4"/>
      <c r="N113" s="4"/>
    </row>
    <row r="114" spans="1:14" x14ac:dyDescent="0.25">
      <c r="A114" s="1"/>
      <c r="F114" s="4"/>
      <c r="J114" s="4"/>
      <c r="N114" s="4"/>
    </row>
    <row r="115" spans="1:14" x14ac:dyDescent="0.25">
      <c r="A115" s="1"/>
      <c r="F115" s="4"/>
      <c r="J115" s="4"/>
      <c r="N115" s="4"/>
    </row>
    <row r="116" spans="1:14" x14ac:dyDescent="0.25">
      <c r="A116" s="1"/>
      <c r="F116" s="4"/>
      <c r="J116" s="4"/>
      <c r="N116" s="4"/>
    </row>
    <row r="117" spans="1:14" x14ac:dyDescent="0.25">
      <c r="A117" s="1"/>
      <c r="F117" s="4"/>
      <c r="J117" s="4"/>
      <c r="N117" s="4"/>
    </row>
    <row r="118" spans="1:14" x14ac:dyDescent="0.25">
      <c r="A118" s="1"/>
      <c r="F118" s="4"/>
      <c r="J118" s="4"/>
      <c r="N118" s="4"/>
    </row>
    <row r="119" spans="1:14" x14ac:dyDescent="0.25">
      <c r="A119" s="1"/>
      <c r="F119" s="4"/>
      <c r="J119" s="4"/>
      <c r="N119" s="4"/>
    </row>
    <row r="120" spans="1:14" x14ac:dyDescent="0.25">
      <c r="A120" s="1"/>
      <c r="F120" s="4"/>
      <c r="J120" s="4"/>
      <c r="N120" s="4"/>
    </row>
    <row r="121" spans="1:14" x14ac:dyDescent="0.25">
      <c r="A121" s="1"/>
      <c r="F121" s="4"/>
      <c r="J121" s="4"/>
      <c r="N121" s="4"/>
    </row>
    <row r="122" spans="1:14" x14ac:dyDescent="0.25">
      <c r="A122" s="1"/>
      <c r="F122" s="4"/>
      <c r="J122" s="4"/>
      <c r="N122" s="4"/>
    </row>
    <row r="123" spans="1:14" x14ac:dyDescent="0.25">
      <c r="A123" s="1"/>
      <c r="F123" s="4"/>
      <c r="J123" s="4"/>
      <c r="N123" s="4"/>
    </row>
    <row r="124" spans="1:14" x14ac:dyDescent="0.25">
      <c r="A124" s="1"/>
      <c r="F124" s="4"/>
      <c r="J124" s="4"/>
      <c r="N124" s="4"/>
    </row>
    <row r="125" spans="1:14" x14ac:dyDescent="0.25">
      <c r="A125" s="1"/>
      <c r="F125" s="4"/>
      <c r="J125" s="4"/>
      <c r="N125" s="4"/>
    </row>
    <row r="126" spans="1:14" x14ac:dyDescent="0.25">
      <c r="A126" s="1"/>
      <c r="F126" s="4"/>
      <c r="J126" s="4"/>
      <c r="N126" s="4"/>
    </row>
    <row r="127" spans="1:14" x14ac:dyDescent="0.25">
      <c r="A127" s="1"/>
      <c r="F127" s="4"/>
      <c r="J127" s="4"/>
      <c r="N127" s="4"/>
    </row>
    <row r="128" spans="1:14" x14ac:dyDescent="0.25">
      <c r="A128" s="1"/>
      <c r="F128" s="4"/>
      <c r="J128" s="4"/>
      <c r="N128" s="4"/>
    </row>
    <row r="129" spans="1:14" x14ac:dyDescent="0.25">
      <c r="A129" s="1"/>
      <c r="F129" s="4"/>
      <c r="J129" s="4"/>
      <c r="N129" s="4"/>
    </row>
    <row r="130" spans="1:14" x14ac:dyDescent="0.25">
      <c r="A130" s="1"/>
      <c r="F130" s="4"/>
      <c r="J130" s="4"/>
      <c r="N130" s="4"/>
    </row>
    <row r="131" spans="1:14" x14ac:dyDescent="0.25">
      <c r="A131" s="1"/>
      <c r="F131" s="4"/>
      <c r="J131" s="4"/>
      <c r="N131" s="4"/>
    </row>
    <row r="132" spans="1:14" x14ac:dyDescent="0.25">
      <c r="A132" s="1"/>
      <c r="F132" s="4"/>
      <c r="J132" s="4"/>
      <c r="N132" s="4"/>
    </row>
    <row r="133" spans="1:14" x14ac:dyDescent="0.25">
      <c r="A133" s="1"/>
      <c r="F133" s="4"/>
      <c r="J133" s="4"/>
      <c r="N133" s="4"/>
    </row>
    <row r="134" spans="1:14" x14ac:dyDescent="0.25">
      <c r="A134" s="1"/>
      <c r="F134" s="4"/>
      <c r="J134" s="4"/>
      <c r="N134" s="4"/>
    </row>
    <row r="135" spans="1:14" x14ac:dyDescent="0.25">
      <c r="A135" s="1"/>
      <c r="F135" s="4"/>
      <c r="J135" s="4"/>
      <c r="N135" s="4"/>
    </row>
    <row r="136" spans="1:14" x14ac:dyDescent="0.25">
      <c r="A136" s="1"/>
      <c r="F136" s="4"/>
      <c r="J136" s="4"/>
      <c r="N136" s="4"/>
    </row>
    <row r="137" spans="1:14" x14ac:dyDescent="0.25">
      <c r="A137" s="1"/>
      <c r="F137" s="4"/>
      <c r="J137" s="4"/>
      <c r="N137" s="4"/>
    </row>
    <row r="138" spans="1:14" x14ac:dyDescent="0.25">
      <c r="A138" s="1"/>
      <c r="F138" s="4"/>
      <c r="J138" s="4"/>
      <c r="N138" s="4"/>
    </row>
    <row r="139" spans="1:14" x14ac:dyDescent="0.25">
      <c r="A139" s="1"/>
      <c r="F139" s="4"/>
      <c r="J139" s="4"/>
      <c r="N139" s="4"/>
    </row>
    <row r="140" spans="1:14" x14ac:dyDescent="0.25">
      <c r="A140" s="1"/>
      <c r="F140" s="4"/>
      <c r="J140" s="4"/>
      <c r="N140" s="4"/>
    </row>
    <row r="141" spans="1:14" x14ac:dyDescent="0.25">
      <c r="A141" s="1"/>
      <c r="F141" s="4"/>
      <c r="J141" s="4"/>
      <c r="N141" s="4"/>
    </row>
    <row r="142" spans="1:14" x14ac:dyDescent="0.25">
      <c r="A142" s="1"/>
      <c r="F142" s="4"/>
      <c r="J142" s="4"/>
      <c r="N142" s="4"/>
    </row>
    <row r="143" spans="1:14" x14ac:dyDescent="0.25">
      <c r="A143" s="1"/>
      <c r="F143" s="4"/>
      <c r="J143" s="4"/>
      <c r="N143" s="4"/>
    </row>
    <row r="144" spans="1:14" x14ac:dyDescent="0.25">
      <c r="A144" s="1"/>
      <c r="F144" s="4"/>
      <c r="J144" s="4"/>
      <c r="N144" s="4"/>
    </row>
    <row r="145" spans="1:14" x14ac:dyDescent="0.25">
      <c r="A145" s="1"/>
      <c r="F145" s="4"/>
      <c r="J145" s="4"/>
      <c r="N145" s="4"/>
    </row>
    <row r="146" spans="1:14" x14ac:dyDescent="0.25">
      <c r="A146" s="1"/>
      <c r="F146" s="4"/>
      <c r="J146" s="4"/>
      <c r="N146" s="4"/>
    </row>
    <row r="147" spans="1:14" x14ac:dyDescent="0.25">
      <c r="A147" s="1"/>
      <c r="F147" s="4"/>
      <c r="J147" s="4"/>
      <c r="N147" s="4"/>
    </row>
    <row r="148" spans="1:14" x14ac:dyDescent="0.25">
      <c r="A148" s="1"/>
      <c r="F148" s="4"/>
      <c r="J148" s="4"/>
      <c r="N148" s="4"/>
    </row>
    <row r="149" spans="1:14" x14ac:dyDescent="0.25">
      <c r="A149" s="1"/>
      <c r="F149" s="4"/>
      <c r="J149" s="4"/>
      <c r="N149" s="4"/>
    </row>
    <row r="150" spans="1:14" x14ac:dyDescent="0.25">
      <c r="A150" s="1"/>
      <c r="F150" s="4"/>
      <c r="J150" s="4"/>
      <c r="N150" s="4"/>
    </row>
    <row r="151" spans="1:14" x14ac:dyDescent="0.25">
      <c r="A151" s="1"/>
      <c r="F151" s="4"/>
      <c r="J151" s="4"/>
      <c r="N151" s="4"/>
    </row>
    <row r="152" spans="1:14" x14ac:dyDescent="0.25">
      <c r="A152" s="1"/>
      <c r="F152" s="4"/>
      <c r="J152" s="4"/>
      <c r="N152" s="4"/>
    </row>
    <row r="153" spans="1:14" x14ac:dyDescent="0.25">
      <c r="A153" s="1"/>
      <c r="F153" s="4"/>
      <c r="J153" s="4"/>
      <c r="N153" s="4"/>
    </row>
    <row r="154" spans="1:14" x14ac:dyDescent="0.25">
      <c r="A154" s="1"/>
      <c r="F154" s="4"/>
      <c r="J154" s="4"/>
      <c r="N154" s="4"/>
    </row>
    <row r="155" spans="1:14" x14ac:dyDescent="0.25">
      <c r="A155" s="1"/>
      <c r="F155" s="4"/>
      <c r="J155" s="4"/>
      <c r="N155" s="4"/>
    </row>
    <row r="156" spans="1:14" x14ac:dyDescent="0.25">
      <c r="A156" s="1"/>
      <c r="F156" s="4"/>
      <c r="J156" s="4"/>
      <c r="N156" s="4"/>
    </row>
    <row r="157" spans="1:14" x14ac:dyDescent="0.25">
      <c r="A157" s="1"/>
      <c r="F157" s="4"/>
      <c r="J157" s="4"/>
      <c r="N157" s="4"/>
    </row>
    <row r="158" spans="1:14" x14ac:dyDescent="0.25">
      <c r="A158" s="1"/>
      <c r="F158" s="4"/>
      <c r="J158" s="4"/>
      <c r="N158" s="4"/>
    </row>
    <row r="159" spans="1:14" x14ac:dyDescent="0.25">
      <c r="A159" s="1"/>
      <c r="F159" s="4"/>
      <c r="J159" s="4"/>
      <c r="N159" s="4"/>
    </row>
    <row r="160" spans="1:14" x14ac:dyDescent="0.25">
      <c r="A160" s="1"/>
      <c r="F160" s="4"/>
      <c r="J160" s="4"/>
      <c r="N160" s="4"/>
    </row>
    <row r="161" spans="1:14" x14ac:dyDescent="0.25">
      <c r="A161" s="1"/>
      <c r="F161" s="4"/>
      <c r="J161" s="4"/>
      <c r="N161" s="4"/>
    </row>
    <row r="162" spans="1:14" x14ac:dyDescent="0.25">
      <c r="A162" s="1"/>
      <c r="F162" s="4"/>
      <c r="J162" s="4"/>
      <c r="N162" s="4"/>
    </row>
    <row r="163" spans="1:14" x14ac:dyDescent="0.25">
      <c r="A163" s="1"/>
      <c r="F163" s="4"/>
      <c r="J163" s="4"/>
      <c r="N163" s="4"/>
    </row>
    <row r="164" spans="1:14" x14ac:dyDescent="0.25">
      <c r="A164" s="1"/>
      <c r="F164" s="4"/>
      <c r="J164" s="4"/>
      <c r="N164" s="4"/>
    </row>
    <row r="165" spans="1:14" x14ac:dyDescent="0.25">
      <c r="A165" s="1"/>
      <c r="F165" s="4"/>
      <c r="J165" s="4"/>
      <c r="N165" s="4"/>
    </row>
    <row r="166" spans="1:14" x14ac:dyDescent="0.25">
      <c r="A166" s="1"/>
      <c r="F166" s="4"/>
      <c r="J166" s="4"/>
      <c r="N166" s="4"/>
    </row>
    <row r="167" spans="1:14" x14ac:dyDescent="0.25">
      <c r="A167" s="1"/>
      <c r="F167" s="4"/>
      <c r="J167" s="4"/>
      <c r="N167" s="4"/>
    </row>
    <row r="168" spans="1:14" x14ac:dyDescent="0.25">
      <c r="A168" s="1"/>
      <c r="F168" s="4"/>
      <c r="J168" s="4"/>
      <c r="N168" s="4"/>
    </row>
    <row r="169" spans="1:14" x14ac:dyDescent="0.25">
      <c r="A169" s="1"/>
      <c r="F169" s="4"/>
      <c r="J169" s="4"/>
      <c r="N169" s="4"/>
    </row>
    <row r="170" spans="1:14" x14ac:dyDescent="0.25">
      <c r="A170" s="1"/>
      <c r="F170" s="4"/>
      <c r="J170" s="4"/>
      <c r="N170" s="4"/>
    </row>
    <row r="171" spans="1:14" x14ac:dyDescent="0.25">
      <c r="A171" s="1"/>
      <c r="F171" s="4"/>
      <c r="J171" s="4"/>
      <c r="N171" s="4"/>
    </row>
    <row r="172" spans="1:14" x14ac:dyDescent="0.25">
      <c r="A172" s="1"/>
      <c r="F172" s="4"/>
      <c r="J172" s="4"/>
      <c r="N172" s="4"/>
    </row>
    <row r="173" spans="1:14" x14ac:dyDescent="0.25">
      <c r="A173" s="1"/>
      <c r="F173" s="4"/>
      <c r="J173" s="4"/>
      <c r="N173" s="4"/>
    </row>
    <row r="174" spans="1:14" x14ac:dyDescent="0.25">
      <c r="A174" s="1"/>
      <c r="F174" s="4"/>
      <c r="J174" s="4"/>
      <c r="N174" s="4"/>
    </row>
    <row r="175" spans="1:14" x14ac:dyDescent="0.25">
      <c r="A175" s="1"/>
      <c r="F175" s="4"/>
      <c r="J175" s="4"/>
      <c r="N175" s="4"/>
    </row>
    <row r="176" spans="1:14" x14ac:dyDescent="0.25">
      <c r="A176" s="1"/>
      <c r="F176" s="4"/>
      <c r="J176" s="4"/>
      <c r="N176" s="4"/>
    </row>
    <row r="177" spans="1:14" x14ac:dyDescent="0.25">
      <c r="A177" s="1"/>
      <c r="F177" s="4"/>
      <c r="J177" s="4"/>
      <c r="N177" s="4"/>
    </row>
    <row r="178" spans="1:14" x14ac:dyDescent="0.25">
      <c r="A178" s="1"/>
      <c r="F178" s="4"/>
      <c r="J178" s="4"/>
      <c r="N178" s="4"/>
    </row>
    <row r="179" spans="1:14" x14ac:dyDescent="0.25">
      <c r="A179" s="1"/>
      <c r="F179" s="4"/>
      <c r="J179" s="4"/>
      <c r="N179" s="4"/>
    </row>
    <row r="180" spans="1:14" x14ac:dyDescent="0.25">
      <c r="A180" s="1"/>
      <c r="F180" s="4"/>
      <c r="J180" s="4"/>
      <c r="N180" s="4"/>
    </row>
    <row r="181" spans="1:14" x14ac:dyDescent="0.25">
      <c r="A181" s="1"/>
      <c r="F181" s="4"/>
      <c r="J181" s="4"/>
      <c r="N181" s="4"/>
    </row>
    <row r="182" spans="1:14" x14ac:dyDescent="0.25">
      <c r="A182" s="1"/>
      <c r="F182" s="4"/>
      <c r="J182" s="4"/>
      <c r="N182" s="4"/>
    </row>
    <row r="183" spans="1:14" x14ac:dyDescent="0.25">
      <c r="A183" s="1"/>
      <c r="F183" s="4"/>
      <c r="J183" s="4"/>
      <c r="N183" s="4"/>
    </row>
    <row r="184" spans="1:14" x14ac:dyDescent="0.25">
      <c r="A184" s="1"/>
      <c r="F184" s="4"/>
      <c r="J184" s="4"/>
      <c r="N184" s="4"/>
    </row>
    <row r="185" spans="1:14" x14ac:dyDescent="0.25">
      <c r="A185" s="1"/>
      <c r="F185" s="4"/>
      <c r="J185" s="4"/>
      <c r="N185" s="4"/>
    </row>
    <row r="186" spans="1:14" x14ac:dyDescent="0.25">
      <c r="A186" s="1"/>
      <c r="F186" s="4"/>
      <c r="J186" s="4"/>
      <c r="N186" s="4"/>
    </row>
    <row r="187" spans="1:14" x14ac:dyDescent="0.25">
      <c r="A187" s="1"/>
      <c r="F187" s="4"/>
      <c r="J187" s="4"/>
      <c r="N187" s="4"/>
    </row>
    <row r="188" spans="1:14" x14ac:dyDescent="0.25">
      <c r="A188" s="1"/>
      <c r="F188" s="4"/>
      <c r="J188" s="4"/>
      <c r="N188" s="4"/>
    </row>
    <row r="189" spans="1:14" x14ac:dyDescent="0.25">
      <c r="A189" s="1"/>
      <c r="F189" s="4"/>
      <c r="J189" s="4"/>
      <c r="N189" s="4"/>
    </row>
    <row r="190" spans="1:14" x14ac:dyDescent="0.25">
      <c r="A190" s="1"/>
      <c r="F190" s="4"/>
      <c r="J190" s="4"/>
      <c r="N190" s="4"/>
    </row>
    <row r="191" spans="1:14" x14ac:dyDescent="0.25">
      <c r="A191" s="1"/>
      <c r="F191" s="4"/>
      <c r="J191" s="4"/>
      <c r="N191" s="4"/>
    </row>
    <row r="192" spans="1:14" x14ac:dyDescent="0.25">
      <c r="A192" s="1"/>
      <c r="F192" s="4"/>
      <c r="J192" s="4"/>
      <c r="N192" s="4"/>
    </row>
    <row r="193" spans="1:14" x14ac:dyDescent="0.25">
      <c r="A193" s="1"/>
      <c r="F193" s="4"/>
      <c r="J193" s="4"/>
      <c r="N193" s="4"/>
    </row>
    <row r="194" spans="1:14" x14ac:dyDescent="0.25">
      <c r="A194" s="1"/>
      <c r="F194" s="4"/>
      <c r="J194" s="4"/>
      <c r="N194" s="4"/>
    </row>
    <row r="195" spans="1:14" x14ac:dyDescent="0.25">
      <c r="A195" s="1"/>
      <c r="F195" s="4"/>
      <c r="J195" s="4"/>
      <c r="N195" s="4"/>
    </row>
    <row r="196" spans="1:14" x14ac:dyDescent="0.25">
      <c r="A196" s="1"/>
      <c r="F196" s="4"/>
      <c r="J196" s="4"/>
      <c r="N196" s="4"/>
    </row>
    <row r="197" spans="1:14" x14ac:dyDescent="0.25">
      <c r="A197" s="1"/>
      <c r="F197" s="4"/>
      <c r="J197" s="4"/>
      <c r="N197" s="4"/>
    </row>
    <row r="198" spans="1:14" x14ac:dyDescent="0.25">
      <c r="A198" s="1"/>
      <c r="F198" s="4"/>
      <c r="J198" s="4"/>
      <c r="N198" s="4"/>
    </row>
    <row r="199" spans="1:14" x14ac:dyDescent="0.25">
      <c r="A199" s="1"/>
      <c r="F199" s="4"/>
      <c r="J199" s="4"/>
      <c r="N199" s="4"/>
    </row>
    <row r="200" spans="1:14" x14ac:dyDescent="0.25">
      <c r="A200" s="1"/>
      <c r="F200" s="4"/>
      <c r="J200" s="4"/>
      <c r="N200" s="4"/>
    </row>
    <row r="201" spans="1:14" x14ac:dyDescent="0.25">
      <c r="A201" s="1"/>
      <c r="F201" s="4"/>
      <c r="J201" s="4"/>
      <c r="N201" s="4"/>
    </row>
    <row r="202" spans="1:14" x14ac:dyDescent="0.25">
      <c r="A202" s="1"/>
      <c r="F202" s="4"/>
      <c r="J202" s="4"/>
      <c r="N202" s="4"/>
    </row>
    <row r="203" spans="1:14" x14ac:dyDescent="0.25">
      <c r="A203" s="1"/>
      <c r="F203" s="4"/>
      <c r="J203" s="4"/>
      <c r="N203" s="4"/>
    </row>
    <row r="204" spans="1:14" x14ac:dyDescent="0.25">
      <c r="A204" s="1"/>
      <c r="F204" s="4"/>
      <c r="J204" s="4"/>
      <c r="N204" s="4"/>
    </row>
    <row r="205" spans="1:14" x14ac:dyDescent="0.25">
      <c r="A205" s="1"/>
      <c r="F205" s="4"/>
      <c r="J205" s="4"/>
      <c r="N205" s="4"/>
    </row>
    <row r="206" spans="1:14" x14ac:dyDescent="0.25">
      <c r="A206" s="1"/>
      <c r="F206" s="4"/>
      <c r="J206" s="4"/>
      <c r="N206" s="4"/>
    </row>
    <row r="207" spans="1:14" x14ac:dyDescent="0.25">
      <c r="A207" s="1"/>
      <c r="F207" s="4"/>
      <c r="J207" s="4"/>
      <c r="N207" s="4"/>
    </row>
    <row r="208" spans="1:14" x14ac:dyDescent="0.25">
      <c r="A208" s="1"/>
      <c r="F208" s="4"/>
      <c r="J208" s="4"/>
      <c r="N208" s="4"/>
    </row>
    <row r="209" spans="1:14" x14ac:dyDescent="0.25">
      <c r="A209" s="1"/>
      <c r="F209" s="4"/>
      <c r="J209" s="4"/>
      <c r="N209" s="4"/>
    </row>
    <row r="210" spans="1:14" x14ac:dyDescent="0.25">
      <c r="A210" s="1"/>
      <c r="F210" s="4"/>
      <c r="J210" s="4"/>
      <c r="N210" s="4"/>
    </row>
    <row r="211" spans="1:14" x14ac:dyDescent="0.25">
      <c r="A211" s="1"/>
      <c r="F211" s="4"/>
      <c r="J211" s="4"/>
      <c r="N211" s="4"/>
    </row>
    <row r="212" spans="1:14" x14ac:dyDescent="0.25">
      <c r="A212" s="1"/>
      <c r="F212" s="4"/>
      <c r="J212" s="4"/>
      <c r="N212" s="4"/>
    </row>
    <row r="213" spans="1:14" x14ac:dyDescent="0.25">
      <c r="A213" s="1"/>
      <c r="F213" s="4"/>
      <c r="J213" s="4"/>
      <c r="N213" s="4"/>
    </row>
    <row r="214" spans="1:14" x14ac:dyDescent="0.25">
      <c r="A214" s="1"/>
      <c r="F214" s="4"/>
      <c r="J214" s="4"/>
      <c r="N214" s="4"/>
    </row>
    <row r="215" spans="1:14" x14ac:dyDescent="0.25">
      <c r="A215" s="1"/>
      <c r="F215" s="4"/>
      <c r="J215" s="4"/>
      <c r="N215" s="4"/>
    </row>
    <row r="216" spans="1:14" x14ac:dyDescent="0.25">
      <c r="A216" s="1"/>
      <c r="F216" s="4"/>
      <c r="J216" s="4"/>
      <c r="N216" s="4"/>
    </row>
    <row r="217" spans="1:14" x14ac:dyDescent="0.25">
      <c r="A217" s="1"/>
      <c r="F217" s="4"/>
      <c r="J217" s="4"/>
      <c r="N217" s="4"/>
    </row>
    <row r="218" spans="1:14" x14ac:dyDescent="0.25">
      <c r="A218" s="1"/>
      <c r="F218" s="4"/>
      <c r="J218" s="4"/>
      <c r="N218" s="4"/>
    </row>
    <row r="219" spans="1:14" x14ac:dyDescent="0.25">
      <c r="A219" s="1"/>
      <c r="F219" s="4"/>
      <c r="J219" s="4"/>
      <c r="N219" s="4"/>
    </row>
    <row r="220" spans="1:14" x14ac:dyDescent="0.25">
      <c r="A220" s="1"/>
      <c r="F220" s="4"/>
      <c r="J220" s="4"/>
      <c r="N220" s="4"/>
    </row>
    <row r="221" spans="1:14" x14ac:dyDescent="0.25">
      <c r="A221" s="1"/>
      <c r="F221" s="4"/>
      <c r="J221" s="4"/>
      <c r="N221" s="4"/>
    </row>
    <row r="222" spans="1:14" x14ac:dyDescent="0.25">
      <c r="A222" s="1"/>
      <c r="F222" s="4"/>
      <c r="J222" s="4"/>
      <c r="N222" s="4"/>
    </row>
    <row r="223" spans="1:14" x14ac:dyDescent="0.25">
      <c r="A223" s="1"/>
      <c r="F223" s="4"/>
      <c r="J223" s="4"/>
      <c r="N223" s="4"/>
    </row>
    <row r="224" spans="1:14" x14ac:dyDescent="0.25">
      <c r="A224" s="1"/>
      <c r="F224" s="4"/>
      <c r="J224" s="4"/>
      <c r="N224" s="4"/>
    </row>
    <row r="225" spans="1:14" x14ac:dyDescent="0.25">
      <c r="A225" s="1"/>
      <c r="F225" s="4"/>
      <c r="J225" s="4"/>
      <c r="N225" s="4"/>
    </row>
    <row r="226" spans="1:14" x14ac:dyDescent="0.25">
      <c r="A226" s="1"/>
      <c r="F226" s="4"/>
      <c r="J226" s="4"/>
      <c r="N226" s="4"/>
    </row>
    <row r="227" spans="1:14" x14ac:dyDescent="0.25">
      <c r="A227" s="1"/>
      <c r="F227" s="4"/>
      <c r="J227" s="4"/>
      <c r="N227" s="4"/>
    </row>
    <row r="228" spans="1:14" x14ac:dyDescent="0.25">
      <c r="A228" s="1"/>
      <c r="F228" s="4"/>
      <c r="J228" s="4"/>
      <c r="N228" s="4"/>
    </row>
    <row r="229" spans="1:14" x14ac:dyDescent="0.25">
      <c r="A229" s="1"/>
      <c r="F229" s="4"/>
      <c r="J229" s="4"/>
      <c r="N229" s="4"/>
    </row>
    <row r="230" spans="1:14" x14ac:dyDescent="0.25">
      <c r="A230" s="1"/>
      <c r="F230" s="4"/>
      <c r="J230" s="4"/>
      <c r="N230" s="4"/>
    </row>
    <row r="231" spans="1:14" x14ac:dyDescent="0.25">
      <c r="A231" s="1"/>
      <c r="F231" s="4"/>
      <c r="J231" s="4"/>
      <c r="N231" s="4"/>
    </row>
    <row r="232" spans="1:14" x14ac:dyDescent="0.25">
      <c r="A232" s="1"/>
      <c r="F232" s="4"/>
      <c r="J232" s="4"/>
      <c r="N232" s="4"/>
    </row>
    <row r="233" spans="1:14" x14ac:dyDescent="0.25">
      <c r="A233" s="1"/>
      <c r="F233" s="4"/>
      <c r="J233" s="4"/>
      <c r="N233" s="4"/>
    </row>
    <row r="234" spans="1:14" x14ac:dyDescent="0.25">
      <c r="A234" s="1"/>
      <c r="F234" s="4"/>
      <c r="J234" s="4"/>
      <c r="N234" s="4"/>
    </row>
    <row r="235" spans="1:14" x14ac:dyDescent="0.25">
      <c r="A235" s="1"/>
      <c r="F235" s="4"/>
      <c r="J235" s="4"/>
      <c r="N235" s="4"/>
    </row>
    <row r="236" spans="1:14" x14ac:dyDescent="0.25">
      <c r="A236" s="1"/>
      <c r="F236" s="4"/>
      <c r="J236" s="4"/>
      <c r="N236" s="4"/>
    </row>
    <row r="237" spans="1:14" x14ac:dyDescent="0.25">
      <c r="A237" s="1"/>
      <c r="F237" s="4"/>
      <c r="J237" s="4"/>
      <c r="N237" s="4"/>
    </row>
    <row r="238" spans="1:14" x14ac:dyDescent="0.25">
      <c r="A238" s="1"/>
      <c r="F238" s="4"/>
      <c r="J238" s="4"/>
      <c r="N238" s="4"/>
    </row>
    <row r="239" spans="1:14" x14ac:dyDescent="0.25">
      <c r="A239" s="1"/>
      <c r="F239" s="4"/>
      <c r="J239" s="4"/>
      <c r="N239" s="4"/>
    </row>
    <row r="240" spans="1:14" x14ac:dyDescent="0.25">
      <c r="A240" s="1"/>
      <c r="F240" s="4"/>
      <c r="J240" s="4"/>
      <c r="N240" s="4"/>
    </row>
    <row r="241" spans="1:14" x14ac:dyDescent="0.25">
      <c r="A241" s="1"/>
      <c r="F241" s="4"/>
      <c r="J241" s="4"/>
      <c r="N241" s="4"/>
    </row>
    <row r="242" spans="1:14" x14ac:dyDescent="0.25">
      <c r="A242" s="1"/>
      <c r="F242" s="4"/>
      <c r="J242" s="4"/>
      <c r="N242" s="4"/>
    </row>
    <row r="243" spans="1:14" x14ac:dyDescent="0.25">
      <c r="A243" s="1"/>
      <c r="F243" s="4"/>
      <c r="J243" s="4"/>
      <c r="N243" s="4"/>
    </row>
    <row r="244" spans="1:14" x14ac:dyDescent="0.25">
      <c r="A244" s="1"/>
      <c r="F244" s="4"/>
      <c r="J244" s="4"/>
      <c r="N244" s="4"/>
    </row>
    <row r="245" spans="1:14" x14ac:dyDescent="0.25">
      <c r="A245" s="1"/>
      <c r="F245" s="4"/>
      <c r="J245" s="4"/>
      <c r="N245" s="4"/>
    </row>
    <row r="246" spans="1:14" x14ac:dyDescent="0.25">
      <c r="A246" s="1"/>
      <c r="F246" s="4"/>
      <c r="J246" s="4"/>
      <c r="N246" s="4"/>
    </row>
    <row r="247" spans="1:14" x14ac:dyDescent="0.25">
      <c r="A247" s="1"/>
      <c r="F247" s="4"/>
      <c r="J247" s="4"/>
      <c r="N247" s="4"/>
    </row>
    <row r="248" spans="1:14" x14ac:dyDescent="0.25">
      <c r="A248" s="1"/>
      <c r="F248" s="4"/>
      <c r="J248" s="4"/>
      <c r="N248" s="4"/>
    </row>
    <row r="249" spans="1:14" x14ac:dyDescent="0.25">
      <c r="A249" s="1"/>
      <c r="F249" s="4"/>
      <c r="J249" s="4"/>
      <c r="N249" s="4"/>
    </row>
    <row r="250" spans="1:14" x14ac:dyDescent="0.25">
      <c r="A250" s="1"/>
      <c r="F250" s="4"/>
      <c r="J250" s="4"/>
      <c r="N250" s="4"/>
    </row>
    <row r="251" spans="1:14" x14ac:dyDescent="0.25">
      <c r="A251" s="1"/>
      <c r="F251" s="4"/>
      <c r="J251" s="4"/>
      <c r="N251" s="4"/>
    </row>
    <row r="252" spans="1:14" x14ac:dyDescent="0.25">
      <c r="A252" s="1"/>
      <c r="F252" s="4"/>
      <c r="J252" s="4"/>
      <c r="N252" s="4"/>
    </row>
    <row r="253" spans="1:14" x14ac:dyDescent="0.25">
      <c r="A253" s="1"/>
      <c r="F253" s="4"/>
      <c r="J253" s="4"/>
      <c r="N253" s="4"/>
    </row>
    <row r="254" spans="1:14" x14ac:dyDescent="0.25">
      <c r="A254" s="1"/>
      <c r="F254" s="4"/>
      <c r="J254" s="4"/>
      <c r="N254" s="4"/>
    </row>
    <row r="255" spans="1:14" x14ac:dyDescent="0.25">
      <c r="A255" s="1"/>
      <c r="F255" s="4"/>
      <c r="J255" s="4"/>
      <c r="N255" s="4"/>
    </row>
    <row r="256" spans="1:14" x14ac:dyDescent="0.25">
      <c r="A256" s="1"/>
      <c r="F256" s="4"/>
      <c r="J256" s="4"/>
      <c r="N256" s="4"/>
    </row>
    <row r="257" spans="1:14" x14ac:dyDescent="0.25">
      <c r="A257" s="1"/>
      <c r="F257" s="4"/>
      <c r="J257" s="4"/>
      <c r="N257" s="4"/>
    </row>
    <row r="258" spans="1:14" x14ac:dyDescent="0.25">
      <c r="A258" s="1"/>
      <c r="F258" s="4"/>
      <c r="J258" s="4"/>
      <c r="N258" s="4"/>
    </row>
    <row r="259" spans="1:14" x14ac:dyDescent="0.25">
      <c r="A259" s="1"/>
      <c r="F259" s="4"/>
      <c r="J259" s="4"/>
      <c r="N259" s="4"/>
    </row>
    <row r="260" spans="1:14" x14ac:dyDescent="0.25">
      <c r="A260" s="1"/>
      <c r="F260" s="4"/>
      <c r="J260" s="4"/>
      <c r="N260" s="4"/>
    </row>
    <row r="261" spans="1:14" x14ac:dyDescent="0.25">
      <c r="A261" s="1"/>
      <c r="F261" s="4"/>
      <c r="J261" s="4"/>
      <c r="N261" s="4"/>
    </row>
    <row r="262" spans="1:14" x14ac:dyDescent="0.25">
      <c r="A262" s="1"/>
      <c r="F262" s="4"/>
      <c r="J262" s="4"/>
      <c r="N262" s="4"/>
    </row>
    <row r="263" spans="1:14" x14ac:dyDescent="0.25">
      <c r="A263" s="1"/>
      <c r="F263" s="4"/>
      <c r="J263" s="4"/>
      <c r="N263" s="4"/>
    </row>
    <row r="264" spans="1:14" x14ac:dyDescent="0.25">
      <c r="A264" s="1"/>
      <c r="F264" s="4"/>
      <c r="J264" s="4"/>
      <c r="N264" s="4"/>
    </row>
    <row r="265" spans="1:14" x14ac:dyDescent="0.25">
      <c r="A265" s="1"/>
      <c r="F265" s="4"/>
      <c r="J265" s="4"/>
      <c r="N265" s="4"/>
    </row>
    <row r="266" spans="1:14" x14ac:dyDescent="0.25">
      <c r="A266" s="1"/>
      <c r="F266" s="4"/>
      <c r="J266" s="4"/>
      <c r="N266" s="4"/>
    </row>
    <row r="267" spans="1:14" x14ac:dyDescent="0.25">
      <c r="A267" s="1"/>
      <c r="F267" s="4"/>
      <c r="J267" s="4"/>
      <c r="N267" s="4"/>
    </row>
    <row r="268" spans="1:14" x14ac:dyDescent="0.25">
      <c r="A268" s="1"/>
      <c r="F268" s="4"/>
      <c r="J268" s="4"/>
      <c r="N268" s="4"/>
    </row>
    <row r="269" spans="1:14" x14ac:dyDescent="0.25">
      <c r="A269" s="1"/>
      <c r="F269" s="4"/>
      <c r="J269" s="4"/>
      <c r="N269" s="4"/>
    </row>
    <row r="270" spans="1:14" x14ac:dyDescent="0.25">
      <c r="A270" s="1"/>
      <c r="F270" s="4"/>
      <c r="J270" s="4"/>
      <c r="N270" s="4"/>
    </row>
    <row r="271" spans="1:14" x14ac:dyDescent="0.25">
      <c r="A271" s="1"/>
      <c r="F271" s="4"/>
      <c r="J271" s="4"/>
      <c r="N271" s="4"/>
    </row>
    <row r="272" spans="1:14" x14ac:dyDescent="0.25">
      <c r="A272" s="1"/>
      <c r="F272" s="4"/>
      <c r="J272" s="4"/>
      <c r="N272" s="4"/>
    </row>
    <row r="273" spans="1:14" x14ac:dyDescent="0.25">
      <c r="A273" s="1"/>
      <c r="F273" s="4"/>
      <c r="J273" s="4"/>
      <c r="N273" s="4"/>
    </row>
    <row r="274" spans="1:14" x14ac:dyDescent="0.25">
      <c r="A274" s="1"/>
      <c r="F274" s="4"/>
      <c r="J274" s="4"/>
      <c r="N274" s="4"/>
    </row>
    <row r="275" spans="1:14" x14ac:dyDescent="0.25">
      <c r="A275" s="1"/>
      <c r="F275" s="4"/>
      <c r="J275" s="4"/>
      <c r="N275" s="4"/>
    </row>
    <row r="276" spans="1:14" x14ac:dyDescent="0.25">
      <c r="A276" s="1"/>
      <c r="F276" s="4"/>
      <c r="J276" s="4"/>
      <c r="N276" s="4"/>
    </row>
    <row r="277" spans="1:14" x14ac:dyDescent="0.25">
      <c r="A277" s="1"/>
      <c r="F277" s="4"/>
      <c r="J277" s="4"/>
      <c r="N277" s="4"/>
    </row>
    <row r="278" spans="1:14" x14ac:dyDescent="0.25">
      <c r="A278" s="1"/>
      <c r="F278" s="4"/>
      <c r="J278" s="4"/>
      <c r="N278" s="4"/>
    </row>
    <row r="279" spans="1:14" x14ac:dyDescent="0.25">
      <c r="A279" s="1"/>
      <c r="F279" s="4"/>
      <c r="J279" s="4"/>
      <c r="N279" s="4"/>
    </row>
    <row r="280" spans="1:14" x14ac:dyDescent="0.25">
      <c r="A280" s="1"/>
      <c r="F280" s="4"/>
      <c r="J280" s="4"/>
      <c r="N280" s="4"/>
    </row>
    <row r="281" spans="1:14" x14ac:dyDescent="0.25">
      <c r="A281" s="1"/>
      <c r="F281" s="4"/>
      <c r="J281" s="4"/>
      <c r="N281" s="4"/>
    </row>
    <row r="282" spans="1:14" x14ac:dyDescent="0.25">
      <c r="A282" s="1"/>
      <c r="F282" s="4"/>
      <c r="J282" s="4"/>
      <c r="N282" s="4"/>
    </row>
    <row r="283" spans="1:14" x14ac:dyDescent="0.25">
      <c r="A283" s="1"/>
      <c r="F283" s="4"/>
      <c r="J283" s="4"/>
      <c r="N283" s="4"/>
    </row>
    <row r="284" spans="1:14" x14ac:dyDescent="0.25">
      <c r="A284" s="1"/>
      <c r="F284" s="4"/>
      <c r="J284" s="4"/>
      <c r="N284" s="4"/>
    </row>
    <row r="285" spans="1:14" x14ac:dyDescent="0.25">
      <c r="A285" s="1"/>
      <c r="F285" s="4"/>
      <c r="J285" s="4"/>
      <c r="N285" s="4"/>
    </row>
    <row r="286" spans="1:14" x14ac:dyDescent="0.25">
      <c r="A286" s="1"/>
      <c r="F286" s="4"/>
      <c r="J286" s="4"/>
      <c r="N286" s="4"/>
    </row>
    <row r="287" spans="1:14" x14ac:dyDescent="0.25">
      <c r="A287" s="1"/>
      <c r="F287" s="4"/>
      <c r="J287" s="4"/>
      <c r="N287" s="4"/>
    </row>
    <row r="288" spans="1:14" x14ac:dyDescent="0.25">
      <c r="A288" s="1"/>
      <c r="F288" s="4"/>
      <c r="J288" s="4"/>
      <c r="N288" s="4"/>
    </row>
    <row r="289" spans="1:14" x14ac:dyDescent="0.25">
      <c r="A289" s="1"/>
      <c r="F289" s="4"/>
      <c r="J289" s="4"/>
      <c r="N289" s="4"/>
    </row>
    <row r="290" spans="1:14" x14ac:dyDescent="0.25">
      <c r="A290" s="1"/>
      <c r="F290" s="4"/>
      <c r="J290" s="4"/>
      <c r="N290" s="4"/>
    </row>
    <row r="291" spans="1:14" x14ac:dyDescent="0.25">
      <c r="A291" s="1"/>
      <c r="F291" s="4"/>
      <c r="J291" s="4"/>
      <c r="N291" s="4"/>
    </row>
    <row r="292" spans="1:14" x14ac:dyDescent="0.25">
      <c r="A292" s="1"/>
      <c r="F292" s="4"/>
      <c r="J292" s="4"/>
      <c r="N292" s="4"/>
    </row>
    <row r="293" spans="1:14" x14ac:dyDescent="0.25">
      <c r="A293" s="1"/>
      <c r="F293" s="4"/>
      <c r="J293" s="4"/>
      <c r="N293" s="4"/>
    </row>
    <row r="294" spans="1:14" x14ac:dyDescent="0.25">
      <c r="A294" s="1"/>
      <c r="F294" s="4"/>
      <c r="J294" s="4"/>
      <c r="N294" s="4"/>
    </row>
    <row r="295" spans="1:14" x14ac:dyDescent="0.25">
      <c r="A295" s="1"/>
      <c r="F295" s="4"/>
      <c r="J295" s="4"/>
      <c r="N295" s="4"/>
    </row>
    <row r="296" spans="1:14" x14ac:dyDescent="0.25">
      <c r="A296" s="1"/>
      <c r="F296" s="4"/>
      <c r="J296" s="4"/>
      <c r="N296" s="4"/>
    </row>
    <row r="297" spans="1:14" x14ac:dyDescent="0.25">
      <c r="A297" s="1"/>
      <c r="F297" s="4"/>
      <c r="J297" s="4"/>
      <c r="N297" s="4"/>
    </row>
    <row r="298" spans="1:14" x14ac:dyDescent="0.25">
      <c r="A298" s="1"/>
      <c r="F298" s="4"/>
      <c r="J298" s="4"/>
      <c r="N298" s="4"/>
    </row>
    <row r="299" spans="1:14" x14ac:dyDescent="0.25">
      <c r="A299" s="1"/>
      <c r="F299" s="4"/>
      <c r="J299" s="4"/>
      <c r="N299" s="4"/>
    </row>
    <row r="300" spans="1:14" x14ac:dyDescent="0.25">
      <c r="A300" s="1"/>
      <c r="F300" s="4"/>
      <c r="J300" s="4"/>
      <c r="N300" s="4"/>
    </row>
    <row r="301" spans="1:14" x14ac:dyDescent="0.25">
      <c r="A301" s="1"/>
      <c r="F301" s="4"/>
      <c r="J301" s="4"/>
      <c r="N301" s="4"/>
    </row>
    <row r="302" spans="1:14" x14ac:dyDescent="0.25">
      <c r="A302" s="1"/>
      <c r="F302" s="4"/>
      <c r="J302" s="4"/>
      <c r="N302" s="4"/>
    </row>
    <row r="303" spans="1:14" x14ac:dyDescent="0.25">
      <c r="A303" s="1"/>
      <c r="F303" s="4"/>
      <c r="J303" s="4"/>
      <c r="N303" s="4"/>
    </row>
    <row r="304" spans="1:14" x14ac:dyDescent="0.25">
      <c r="A304" s="1"/>
      <c r="F304" s="4"/>
      <c r="J304" s="4"/>
      <c r="N304" s="4"/>
    </row>
    <row r="305" spans="1:14" x14ac:dyDescent="0.25">
      <c r="A305" s="1"/>
      <c r="F305" s="4"/>
      <c r="J305" s="4"/>
      <c r="N305" s="4"/>
    </row>
    <row r="306" spans="1:14" x14ac:dyDescent="0.25">
      <c r="A306" s="1"/>
      <c r="F306" s="4"/>
      <c r="J306" s="4"/>
      <c r="N306" s="4"/>
    </row>
    <row r="307" spans="1:14" x14ac:dyDescent="0.25">
      <c r="A307" s="1"/>
      <c r="F307" s="4"/>
      <c r="J307" s="4"/>
      <c r="N307" s="4"/>
    </row>
    <row r="308" spans="1:14" x14ac:dyDescent="0.25">
      <c r="A308" s="1"/>
      <c r="F308" s="4"/>
      <c r="J308" s="4"/>
      <c r="N308" s="4"/>
    </row>
    <row r="309" spans="1:14" x14ac:dyDescent="0.25">
      <c r="A309" s="1"/>
      <c r="F309" s="4"/>
      <c r="J309" s="4"/>
      <c r="N309" s="4"/>
    </row>
    <row r="310" spans="1:14" x14ac:dyDescent="0.25">
      <c r="A310" s="1"/>
      <c r="F310" s="4"/>
      <c r="J310" s="4"/>
      <c r="N310" s="4"/>
    </row>
    <row r="311" spans="1:14" x14ac:dyDescent="0.25">
      <c r="A311" s="1"/>
      <c r="F311" s="4"/>
      <c r="J311" s="4"/>
      <c r="N311" s="4"/>
    </row>
    <row r="312" spans="1:14" x14ac:dyDescent="0.25">
      <c r="A312" s="1"/>
      <c r="F312" s="4"/>
      <c r="J312" s="4"/>
      <c r="N312" s="4"/>
    </row>
    <row r="313" spans="1:14" x14ac:dyDescent="0.25">
      <c r="A313" s="1"/>
      <c r="F313" s="4"/>
      <c r="J313" s="4"/>
      <c r="N313" s="4"/>
    </row>
    <row r="314" spans="1:14" x14ac:dyDescent="0.25">
      <c r="A314" s="1"/>
      <c r="F314" s="4"/>
      <c r="J314" s="4"/>
      <c r="N314" s="4"/>
    </row>
    <row r="315" spans="1:14" x14ac:dyDescent="0.25">
      <c r="A315" s="1"/>
      <c r="F315" s="4"/>
      <c r="J315" s="4"/>
      <c r="N315" s="4"/>
    </row>
    <row r="316" spans="1:14" x14ac:dyDescent="0.25">
      <c r="A316" s="1"/>
      <c r="F316" s="4"/>
      <c r="J316" s="4"/>
      <c r="N316" s="4"/>
    </row>
    <row r="317" spans="1:14" x14ac:dyDescent="0.25">
      <c r="A317" s="1"/>
      <c r="F317" s="4"/>
      <c r="J317" s="4"/>
      <c r="N317" s="4"/>
    </row>
    <row r="318" spans="1:14" x14ac:dyDescent="0.25">
      <c r="A318" s="1"/>
      <c r="F318" s="4"/>
      <c r="J318" s="4"/>
      <c r="N318" s="4"/>
    </row>
    <row r="319" spans="1:14" x14ac:dyDescent="0.25">
      <c r="A319" s="1"/>
      <c r="F319" s="4"/>
      <c r="J319" s="4"/>
      <c r="N319" s="4"/>
    </row>
    <row r="320" spans="1:14" x14ac:dyDescent="0.25">
      <c r="A320" s="1"/>
      <c r="F320" s="4"/>
      <c r="J320" s="4"/>
      <c r="N320" s="4"/>
    </row>
    <row r="321" spans="1:14" x14ac:dyDescent="0.25">
      <c r="A321" s="1"/>
      <c r="F321" s="4"/>
      <c r="J321" s="4"/>
      <c r="N321" s="4"/>
    </row>
    <row r="322" spans="1:14" x14ac:dyDescent="0.25">
      <c r="A322" s="1"/>
      <c r="F322" s="4"/>
      <c r="J322" s="4"/>
      <c r="N322" s="4"/>
    </row>
    <row r="323" spans="1:14" x14ac:dyDescent="0.25">
      <c r="A323" s="1"/>
      <c r="F323" s="4"/>
      <c r="J323" s="4"/>
      <c r="N323" s="4"/>
    </row>
    <row r="324" spans="1:14" x14ac:dyDescent="0.25">
      <c r="A324" s="1"/>
      <c r="F324" s="4"/>
      <c r="J324" s="4"/>
      <c r="N324" s="4"/>
    </row>
    <row r="325" spans="1:14" x14ac:dyDescent="0.25">
      <c r="A325" s="1"/>
      <c r="F325" s="4"/>
      <c r="J325" s="4"/>
      <c r="N325" s="4"/>
    </row>
    <row r="326" spans="1:14" x14ac:dyDescent="0.25">
      <c r="A326" s="1"/>
      <c r="F326" s="4"/>
      <c r="J326" s="4"/>
      <c r="N326" s="4"/>
    </row>
    <row r="327" spans="1:14" x14ac:dyDescent="0.25">
      <c r="A327" s="1"/>
      <c r="F327" s="4"/>
      <c r="J327" s="4"/>
      <c r="N327" s="4"/>
    </row>
    <row r="328" spans="1:14" x14ac:dyDescent="0.25">
      <c r="A328" s="1"/>
      <c r="F328" s="4"/>
      <c r="J328" s="4"/>
      <c r="N328" s="4"/>
    </row>
    <row r="329" spans="1:14" x14ac:dyDescent="0.25">
      <c r="A329" s="1"/>
      <c r="F329" s="4"/>
      <c r="J329" s="4"/>
      <c r="N329" s="4"/>
    </row>
    <row r="330" spans="1:14" x14ac:dyDescent="0.25">
      <c r="A330" s="1"/>
      <c r="F330" s="4"/>
      <c r="J330" s="4"/>
      <c r="N330" s="4"/>
    </row>
    <row r="331" spans="1:14" x14ac:dyDescent="0.25">
      <c r="A331" s="1"/>
      <c r="F331" s="4"/>
      <c r="J331" s="4"/>
      <c r="N331" s="4"/>
    </row>
    <row r="332" spans="1:14" x14ac:dyDescent="0.25">
      <c r="A332" s="1"/>
      <c r="F332" s="4"/>
      <c r="J332" s="4"/>
      <c r="N332" s="4"/>
    </row>
    <row r="333" spans="1:14" x14ac:dyDescent="0.25">
      <c r="A333" s="1"/>
      <c r="F333" s="4"/>
      <c r="J333" s="4"/>
      <c r="N333" s="4"/>
    </row>
    <row r="334" spans="1:14" x14ac:dyDescent="0.25">
      <c r="A334" s="1"/>
      <c r="F334" s="4"/>
      <c r="J334" s="4"/>
      <c r="N334" s="4"/>
    </row>
    <row r="335" spans="1:14" x14ac:dyDescent="0.25">
      <c r="A335" s="1"/>
      <c r="F335" s="4"/>
      <c r="J335" s="4"/>
      <c r="N335" s="4"/>
    </row>
    <row r="336" spans="1:14" x14ac:dyDescent="0.25">
      <c r="A336" s="1"/>
      <c r="F336" s="4"/>
      <c r="J336" s="4"/>
      <c r="N336" s="4"/>
    </row>
    <row r="337" spans="1:14" x14ac:dyDescent="0.25">
      <c r="A337" s="1"/>
      <c r="F337" s="4"/>
      <c r="J337" s="4"/>
      <c r="N337" s="4"/>
    </row>
    <row r="338" spans="1:14" x14ac:dyDescent="0.25">
      <c r="A338" s="1"/>
      <c r="F338" s="4"/>
      <c r="J338" s="4"/>
      <c r="N338" s="4"/>
    </row>
    <row r="339" spans="1:14" x14ac:dyDescent="0.25">
      <c r="A339" s="1"/>
      <c r="F339" s="4"/>
      <c r="J339" s="4"/>
      <c r="N339" s="4"/>
    </row>
    <row r="340" spans="1:14" x14ac:dyDescent="0.25">
      <c r="A340" s="1"/>
      <c r="F340" s="4"/>
      <c r="J340" s="4"/>
      <c r="N340" s="4"/>
    </row>
    <row r="341" spans="1:14" x14ac:dyDescent="0.25">
      <c r="A341" s="1"/>
      <c r="F341" s="4"/>
      <c r="J341" s="4"/>
      <c r="N341" s="4"/>
    </row>
    <row r="342" spans="1:14" x14ac:dyDescent="0.25">
      <c r="A342" s="1"/>
      <c r="F342" s="4"/>
      <c r="J342" s="4"/>
      <c r="N342" s="4"/>
    </row>
    <row r="343" spans="1:14" x14ac:dyDescent="0.25">
      <c r="A343" s="1"/>
      <c r="F343" s="4"/>
      <c r="J343" s="4"/>
      <c r="N343" s="4"/>
    </row>
    <row r="344" spans="1:14" x14ac:dyDescent="0.25">
      <c r="A344" s="1"/>
      <c r="F344" s="4"/>
      <c r="J344" s="4"/>
      <c r="N344" s="4"/>
    </row>
    <row r="345" spans="1:14" x14ac:dyDescent="0.25">
      <c r="A345" s="1"/>
      <c r="F345" s="4"/>
      <c r="J345" s="4"/>
      <c r="N345" s="4"/>
    </row>
    <row r="346" spans="1:14" x14ac:dyDescent="0.25">
      <c r="A346" s="1"/>
      <c r="F346" s="4"/>
      <c r="J346" s="4"/>
      <c r="N346" s="4"/>
    </row>
    <row r="347" spans="1:14" x14ac:dyDescent="0.25">
      <c r="A347" s="1"/>
      <c r="F347" s="4"/>
      <c r="J347" s="4"/>
      <c r="N347" s="4"/>
    </row>
    <row r="348" spans="1:14" x14ac:dyDescent="0.25">
      <c r="A348" s="1"/>
      <c r="F348" s="4"/>
      <c r="J348" s="4"/>
      <c r="N348" s="4"/>
    </row>
    <row r="349" spans="1:14" x14ac:dyDescent="0.25">
      <c r="A349" s="1"/>
      <c r="F349" s="4"/>
      <c r="J349" s="4"/>
      <c r="N349" s="4"/>
    </row>
    <row r="350" spans="1:14" x14ac:dyDescent="0.25">
      <c r="A350" s="1"/>
      <c r="F350" s="4"/>
      <c r="J350" s="4"/>
      <c r="N350" s="4"/>
    </row>
    <row r="351" spans="1:14" x14ac:dyDescent="0.25">
      <c r="A351" s="1"/>
      <c r="F351" s="4"/>
      <c r="J351" s="4"/>
      <c r="N351" s="4"/>
    </row>
    <row r="352" spans="1:14" x14ac:dyDescent="0.25">
      <c r="A352" s="1"/>
      <c r="F352" s="4"/>
      <c r="J352" s="4"/>
      <c r="N352" s="4"/>
    </row>
    <row r="353" spans="1:14" x14ac:dyDescent="0.25">
      <c r="A353" s="1"/>
      <c r="F353" s="4"/>
      <c r="J353" s="4"/>
      <c r="N353" s="4"/>
    </row>
    <row r="354" spans="1:14" x14ac:dyDescent="0.25">
      <c r="A354" s="1"/>
      <c r="F354" s="4"/>
      <c r="J354" s="4"/>
      <c r="N354" s="4"/>
    </row>
    <row r="355" spans="1:14" x14ac:dyDescent="0.25">
      <c r="A355" s="1"/>
      <c r="F355" s="4"/>
      <c r="J355" s="4"/>
      <c r="N355" s="4"/>
    </row>
    <row r="356" spans="1:14" x14ac:dyDescent="0.25">
      <c r="A356" s="1"/>
      <c r="F356" s="4"/>
      <c r="J356" s="4"/>
      <c r="N356" s="4"/>
    </row>
    <row r="357" spans="1:14" x14ac:dyDescent="0.25">
      <c r="A357" s="1"/>
      <c r="F357" s="4"/>
      <c r="J357" s="4"/>
      <c r="N357" s="4"/>
    </row>
    <row r="358" spans="1:14" x14ac:dyDescent="0.25">
      <c r="A358" s="1"/>
      <c r="F358" s="4"/>
      <c r="J358" s="4"/>
      <c r="N358" s="4"/>
    </row>
    <row r="359" spans="1:14" x14ac:dyDescent="0.25">
      <c r="A359" s="1"/>
      <c r="F359" s="4"/>
      <c r="J359" s="4"/>
      <c r="N359" s="4"/>
    </row>
    <row r="360" spans="1:14" x14ac:dyDescent="0.25">
      <c r="A360" s="1"/>
      <c r="F360" s="4"/>
      <c r="J360" s="4"/>
      <c r="N360" s="4"/>
    </row>
    <row r="361" spans="1:14" x14ac:dyDescent="0.25">
      <c r="A361" s="1"/>
      <c r="F361" s="4"/>
      <c r="J361" s="4"/>
      <c r="N361" s="4"/>
    </row>
    <row r="362" spans="1:14" x14ac:dyDescent="0.25">
      <c r="A362" s="1"/>
      <c r="F362" s="4"/>
      <c r="J362" s="4"/>
      <c r="N362" s="4"/>
    </row>
    <row r="363" spans="1:14" x14ac:dyDescent="0.25">
      <c r="A363" s="1"/>
      <c r="F363" s="4"/>
      <c r="J363" s="4"/>
      <c r="N363" s="4"/>
    </row>
    <row r="364" spans="1:14" x14ac:dyDescent="0.25">
      <c r="A364" s="1"/>
      <c r="F364" s="4"/>
      <c r="J364" s="4"/>
      <c r="N364" s="4"/>
    </row>
    <row r="365" spans="1:14" x14ac:dyDescent="0.25">
      <c r="A365" s="1"/>
      <c r="F365" s="4"/>
      <c r="J365" s="4"/>
      <c r="N365" s="4"/>
    </row>
    <row r="366" spans="1:14" x14ac:dyDescent="0.25">
      <c r="A366" s="1"/>
      <c r="F366" s="4"/>
      <c r="J366" s="4"/>
      <c r="N366" s="4"/>
    </row>
    <row r="367" spans="1:14" x14ac:dyDescent="0.25">
      <c r="A367" s="1"/>
      <c r="F367" s="4"/>
      <c r="J367" s="4"/>
      <c r="N367" s="4"/>
    </row>
    <row r="368" spans="1:14" x14ac:dyDescent="0.25">
      <c r="A368" s="1"/>
      <c r="F368" s="4"/>
      <c r="J368" s="4"/>
      <c r="N368" s="4"/>
    </row>
    <row r="369" spans="1:14" x14ac:dyDescent="0.25">
      <c r="A369" s="1"/>
      <c r="F369" s="4"/>
      <c r="J369" s="4"/>
      <c r="N369" s="4"/>
    </row>
    <row r="370" spans="1:14" x14ac:dyDescent="0.25">
      <c r="A370" s="1"/>
      <c r="F370" s="4"/>
      <c r="J370" s="4"/>
      <c r="N370" s="4"/>
    </row>
    <row r="371" spans="1:14" x14ac:dyDescent="0.25">
      <c r="A371" s="1"/>
      <c r="F371" s="4"/>
      <c r="J371" s="4"/>
      <c r="N371" s="4"/>
    </row>
    <row r="372" spans="1:14" x14ac:dyDescent="0.25">
      <c r="A372" s="1"/>
      <c r="F372" s="4"/>
      <c r="J372" s="4"/>
      <c r="N372" s="4"/>
    </row>
    <row r="373" spans="1:14" x14ac:dyDescent="0.25">
      <c r="A373" s="1"/>
      <c r="F373" s="4"/>
      <c r="J373" s="4"/>
      <c r="N373" s="4"/>
    </row>
    <row r="374" spans="1:14" x14ac:dyDescent="0.25">
      <c r="A374" s="1"/>
      <c r="F374" s="4"/>
      <c r="J374" s="4"/>
      <c r="N374" s="4"/>
    </row>
    <row r="375" spans="1:14" x14ac:dyDescent="0.25">
      <c r="A375" s="1"/>
      <c r="F375" s="4"/>
      <c r="J375" s="4"/>
      <c r="N375" s="4"/>
    </row>
    <row r="376" spans="1:14" x14ac:dyDescent="0.25">
      <c r="A376" s="1"/>
      <c r="F376" s="4"/>
      <c r="J376" s="4"/>
      <c r="N376" s="4"/>
    </row>
    <row r="377" spans="1:14" x14ac:dyDescent="0.25">
      <c r="A377" s="1"/>
      <c r="F377" s="4"/>
      <c r="J377" s="4"/>
      <c r="N377" s="4"/>
    </row>
    <row r="378" spans="1:14" x14ac:dyDescent="0.25">
      <c r="A378" s="1"/>
      <c r="F378" s="4"/>
      <c r="J378" s="4"/>
      <c r="N378" s="4"/>
    </row>
    <row r="379" spans="1:14" x14ac:dyDescent="0.25">
      <c r="A379" s="1"/>
      <c r="F379" s="4"/>
      <c r="J379" s="4"/>
      <c r="N379" s="4"/>
    </row>
    <row r="380" spans="1:14" x14ac:dyDescent="0.25">
      <c r="A380" s="1"/>
      <c r="F380" s="4"/>
      <c r="J380" s="4"/>
      <c r="N380" s="4"/>
    </row>
    <row r="381" spans="1:14" x14ac:dyDescent="0.25">
      <c r="A381" s="1"/>
      <c r="F381" s="4"/>
      <c r="J381" s="4"/>
      <c r="N381" s="4"/>
    </row>
    <row r="382" spans="1:14" x14ac:dyDescent="0.25">
      <c r="A382" s="1"/>
      <c r="F382" s="4"/>
      <c r="J382" s="4"/>
      <c r="N382" s="4"/>
    </row>
    <row r="383" spans="1:14" x14ac:dyDescent="0.25">
      <c r="A383" s="1"/>
      <c r="F383" s="4"/>
      <c r="J383" s="4"/>
      <c r="N383" s="4"/>
    </row>
    <row r="384" spans="1:14" x14ac:dyDescent="0.25">
      <c r="A384" s="1"/>
      <c r="F384" s="4"/>
      <c r="J384" s="4"/>
      <c r="N384" s="4"/>
    </row>
    <row r="385" spans="1:14" x14ac:dyDescent="0.25">
      <c r="A385" s="1"/>
      <c r="F385" s="4"/>
      <c r="J385" s="4"/>
      <c r="N385" s="4"/>
    </row>
    <row r="386" spans="1:14" x14ac:dyDescent="0.25">
      <c r="A386" s="1"/>
      <c r="F386" s="4"/>
      <c r="J386" s="4"/>
      <c r="N386" s="4"/>
    </row>
    <row r="387" spans="1:14" x14ac:dyDescent="0.25">
      <c r="A387" s="1"/>
      <c r="F387" s="4"/>
      <c r="J387" s="4"/>
      <c r="N387" s="4"/>
    </row>
    <row r="388" spans="1:14" x14ac:dyDescent="0.25">
      <c r="A388" s="1"/>
      <c r="F388" s="4"/>
      <c r="J388" s="4"/>
      <c r="N388" s="4"/>
    </row>
    <row r="389" spans="1:14" x14ac:dyDescent="0.25">
      <c r="A389" s="1"/>
      <c r="F389" s="4"/>
      <c r="J389" s="4"/>
      <c r="N389" s="4"/>
    </row>
    <row r="390" spans="1:14" x14ac:dyDescent="0.25">
      <c r="A390" s="1"/>
      <c r="F390" s="4"/>
      <c r="J390" s="4"/>
      <c r="N390" s="4"/>
    </row>
    <row r="391" spans="1:14" x14ac:dyDescent="0.25">
      <c r="A391" s="1"/>
      <c r="F391" s="4"/>
      <c r="J391" s="4"/>
      <c r="N391" s="4"/>
    </row>
    <row r="392" spans="1:14" x14ac:dyDescent="0.25">
      <c r="A392" s="1"/>
      <c r="F392" s="4"/>
      <c r="J392" s="4"/>
      <c r="N392" s="4"/>
    </row>
    <row r="393" spans="1:14" x14ac:dyDescent="0.25">
      <c r="A393" s="1"/>
      <c r="F393" s="4"/>
      <c r="J393" s="4"/>
      <c r="N393" s="4"/>
    </row>
    <row r="394" spans="1:14" x14ac:dyDescent="0.25">
      <c r="A394" s="1"/>
      <c r="F394" s="4"/>
      <c r="J394" s="4"/>
      <c r="N394" s="4"/>
    </row>
    <row r="395" spans="1:14" x14ac:dyDescent="0.25">
      <c r="A395" s="1"/>
      <c r="F395" s="4"/>
      <c r="J395" s="4"/>
      <c r="N395" s="4"/>
    </row>
    <row r="396" spans="1:14" x14ac:dyDescent="0.25">
      <c r="A396" s="1"/>
      <c r="F396" s="4"/>
      <c r="J396" s="4"/>
      <c r="N396" s="4"/>
    </row>
    <row r="397" spans="1:14" x14ac:dyDescent="0.25">
      <c r="A397" s="1"/>
      <c r="F397" s="4"/>
      <c r="J397" s="4"/>
      <c r="N397" s="4"/>
    </row>
    <row r="398" spans="1:14" x14ac:dyDescent="0.25">
      <c r="A398" s="1"/>
      <c r="F398" s="4"/>
      <c r="J398" s="4"/>
      <c r="N398" s="4"/>
    </row>
    <row r="399" spans="1:14" x14ac:dyDescent="0.25">
      <c r="A399" s="1"/>
      <c r="F399" s="4"/>
      <c r="J399" s="4"/>
      <c r="N399" s="4"/>
    </row>
    <row r="400" spans="1:14" x14ac:dyDescent="0.25">
      <c r="A400" s="1"/>
      <c r="F400" s="4"/>
      <c r="J400" s="4"/>
      <c r="N400" s="4"/>
    </row>
    <row r="401" spans="1:14" x14ac:dyDescent="0.25">
      <c r="A401" s="1"/>
      <c r="F401" s="4"/>
      <c r="J401" s="4"/>
      <c r="N401" s="4"/>
    </row>
    <row r="402" spans="1:14" x14ac:dyDescent="0.25">
      <c r="A402" s="1"/>
      <c r="F402" s="4"/>
      <c r="J402" s="4"/>
      <c r="N402" s="4"/>
    </row>
    <row r="403" spans="1:14" x14ac:dyDescent="0.25">
      <c r="A403" s="1"/>
      <c r="F403" s="4"/>
      <c r="J403" s="4"/>
      <c r="N403" s="4"/>
    </row>
    <row r="404" spans="1:14" x14ac:dyDescent="0.25">
      <c r="A404" s="1"/>
      <c r="F404" s="4"/>
      <c r="J404" s="4"/>
      <c r="N404" s="4"/>
    </row>
    <row r="405" spans="1:14" x14ac:dyDescent="0.25">
      <c r="A405" s="1"/>
      <c r="F405" s="4"/>
      <c r="J405" s="4"/>
      <c r="N405" s="4"/>
    </row>
    <row r="406" spans="1:14" x14ac:dyDescent="0.25">
      <c r="A406" s="1"/>
      <c r="F406" s="4"/>
      <c r="J406" s="4"/>
      <c r="N406" s="4"/>
    </row>
    <row r="407" spans="1:14" x14ac:dyDescent="0.25">
      <c r="A407" s="1"/>
      <c r="F407" s="4"/>
      <c r="J407" s="4"/>
      <c r="N407" s="4"/>
    </row>
    <row r="408" spans="1:14" x14ac:dyDescent="0.25">
      <c r="A408" s="1"/>
      <c r="F408" s="4"/>
      <c r="J408" s="4"/>
      <c r="N408" s="4"/>
    </row>
    <row r="409" spans="1:14" x14ac:dyDescent="0.25">
      <c r="A409" s="1"/>
      <c r="F409" s="4"/>
      <c r="J409" s="4"/>
      <c r="N409" s="4"/>
    </row>
    <row r="410" spans="1:14" x14ac:dyDescent="0.25">
      <c r="A410" s="1"/>
      <c r="F410" s="4"/>
      <c r="J410" s="4"/>
      <c r="N410" s="4"/>
    </row>
    <row r="411" spans="1:14" x14ac:dyDescent="0.25">
      <c r="A411" s="1"/>
      <c r="F411" s="4"/>
      <c r="J411" s="4"/>
      <c r="N411" s="4"/>
    </row>
    <row r="412" spans="1:14" x14ac:dyDescent="0.25">
      <c r="A412" s="1"/>
      <c r="F412" s="4"/>
      <c r="J412" s="4"/>
      <c r="N412" s="4"/>
    </row>
    <row r="413" spans="1:14" x14ac:dyDescent="0.25">
      <c r="A413" s="1"/>
      <c r="F413" s="4"/>
      <c r="J413" s="4"/>
      <c r="N413" s="4"/>
    </row>
    <row r="414" spans="1:14" x14ac:dyDescent="0.25">
      <c r="A414" s="1"/>
      <c r="F414" s="4"/>
      <c r="J414" s="4"/>
      <c r="N414" s="4"/>
    </row>
    <row r="415" spans="1:14" x14ac:dyDescent="0.25">
      <c r="A415" s="1"/>
      <c r="F415" s="4"/>
      <c r="J415" s="4"/>
      <c r="N415" s="4"/>
    </row>
    <row r="416" spans="1:14" x14ac:dyDescent="0.25">
      <c r="A416" s="1"/>
      <c r="F416" s="4"/>
      <c r="J416" s="4"/>
      <c r="N416" s="4"/>
    </row>
    <row r="417" spans="1:14" x14ac:dyDescent="0.25">
      <c r="A417" s="1"/>
      <c r="F417" s="4"/>
      <c r="J417" s="4"/>
      <c r="N417" s="4"/>
    </row>
    <row r="418" spans="1:14" x14ac:dyDescent="0.25">
      <c r="A418" s="1"/>
      <c r="F418" s="4"/>
      <c r="J418" s="4"/>
      <c r="N418" s="4"/>
    </row>
    <row r="419" spans="1:14" x14ac:dyDescent="0.25">
      <c r="A419" s="1"/>
      <c r="F419" s="4"/>
      <c r="J419" s="4"/>
      <c r="N419" s="4"/>
    </row>
    <row r="420" spans="1:14" x14ac:dyDescent="0.25">
      <c r="A420" s="1"/>
      <c r="F420" s="4"/>
      <c r="J420" s="4"/>
      <c r="N420" s="4"/>
    </row>
    <row r="421" spans="1:14" x14ac:dyDescent="0.25">
      <c r="A421" s="1"/>
      <c r="F421" s="4"/>
      <c r="J421" s="4"/>
      <c r="N421" s="4"/>
    </row>
    <row r="422" spans="1:14" x14ac:dyDescent="0.25">
      <c r="A422" s="1"/>
      <c r="F422" s="4"/>
      <c r="J422" s="4"/>
      <c r="N422" s="4"/>
    </row>
    <row r="423" spans="1:14" x14ac:dyDescent="0.25">
      <c r="A423" s="1"/>
      <c r="F423" s="4"/>
      <c r="J423" s="4"/>
      <c r="N423" s="4"/>
    </row>
    <row r="424" spans="1:14" x14ac:dyDescent="0.25">
      <c r="A424" s="1"/>
      <c r="F424" s="4"/>
      <c r="J424" s="4"/>
      <c r="N424" s="4"/>
    </row>
    <row r="425" spans="1:14" x14ac:dyDescent="0.25">
      <c r="A425" s="1"/>
      <c r="F425" s="4"/>
      <c r="J425" s="4"/>
      <c r="N425" s="4"/>
    </row>
    <row r="426" spans="1:14" x14ac:dyDescent="0.25">
      <c r="A426" s="1"/>
      <c r="F426" s="4"/>
      <c r="J426" s="4"/>
      <c r="N426" s="4"/>
    </row>
    <row r="427" spans="1:14" x14ac:dyDescent="0.25">
      <c r="A427" s="1"/>
      <c r="F427" s="4"/>
      <c r="J427" s="4"/>
      <c r="N427" s="4"/>
    </row>
    <row r="428" spans="1:14" x14ac:dyDescent="0.25">
      <c r="A428" s="1"/>
      <c r="F428" s="4"/>
      <c r="J428" s="4"/>
      <c r="N428" s="4"/>
    </row>
    <row r="429" spans="1:14" x14ac:dyDescent="0.25">
      <c r="A429" s="1"/>
      <c r="F429" s="4"/>
      <c r="J429" s="4"/>
      <c r="N429" s="4"/>
    </row>
    <row r="430" spans="1:14" x14ac:dyDescent="0.25">
      <c r="A430" s="1"/>
      <c r="F430" s="4"/>
      <c r="J430" s="4"/>
      <c r="N430" s="4"/>
    </row>
    <row r="431" spans="1:14" x14ac:dyDescent="0.25">
      <c r="A431" s="1"/>
      <c r="F431" s="4"/>
      <c r="J431" s="4"/>
      <c r="N431" s="4"/>
    </row>
    <row r="432" spans="1:14" x14ac:dyDescent="0.25">
      <c r="A432" s="1"/>
      <c r="F432" s="4"/>
      <c r="J432" s="4"/>
      <c r="N432" s="4"/>
    </row>
    <row r="433" spans="1:14" x14ac:dyDescent="0.25">
      <c r="A433" s="1"/>
      <c r="F433" s="4"/>
      <c r="J433" s="4"/>
      <c r="N433" s="4"/>
    </row>
    <row r="434" spans="1:14" x14ac:dyDescent="0.25">
      <c r="A434" s="1"/>
      <c r="F434" s="4"/>
      <c r="J434" s="4"/>
      <c r="N434" s="4"/>
    </row>
    <row r="435" spans="1:14" x14ac:dyDescent="0.25">
      <c r="A435" s="1"/>
      <c r="F435" s="4"/>
      <c r="J435" s="4"/>
      <c r="N435" s="4"/>
    </row>
    <row r="436" spans="1:14" x14ac:dyDescent="0.25">
      <c r="A436" s="1"/>
      <c r="F436" s="4"/>
      <c r="J436" s="4"/>
      <c r="N436" s="4"/>
    </row>
    <row r="437" spans="1:14" x14ac:dyDescent="0.25">
      <c r="A437" s="1"/>
      <c r="F437" s="4"/>
      <c r="J437" s="4"/>
      <c r="N437" s="4"/>
    </row>
    <row r="438" spans="1:14" x14ac:dyDescent="0.25">
      <c r="A438" s="1"/>
      <c r="F438" s="4"/>
      <c r="J438" s="4"/>
      <c r="N438" s="4"/>
    </row>
    <row r="439" spans="1:14" x14ac:dyDescent="0.25">
      <c r="A439" s="1"/>
      <c r="F439" s="4"/>
      <c r="J439" s="4"/>
      <c r="N439" s="4"/>
    </row>
    <row r="440" spans="1:14" x14ac:dyDescent="0.25">
      <c r="A440" s="1"/>
      <c r="F440" s="4"/>
      <c r="J440" s="4"/>
      <c r="N440" s="4"/>
    </row>
    <row r="441" spans="1:14" x14ac:dyDescent="0.25">
      <c r="A441" s="1"/>
      <c r="F441" s="4"/>
      <c r="J441" s="4"/>
      <c r="N441" s="4"/>
    </row>
    <row r="442" spans="1:14" x14ac:dyDescent="0.25">
      <c r="A442" s="1"/>
      <c r="F442" s="4"/>
      <c r="J442" s="4"/>
      <c r="N442" s="4"/>
    </row>
    <row r="443" spans="1:14" x14ac:dyDescent="0.25">
      <c r="A443" s="1"/>
      <c r="F443" s="4"/>
      <c r="J443" s="4"/>
      <c r="N443" s="4"/>
    </row>
    <row r="444" spans="1:14" x14ac:dyDescent="0.25">
      <c r="A444" s="1"/>
      <c r="F444" s="4"/>
      <c r="J444" s="4"/>
      <c r="N444" s="4"/>
    </row>
    <row r="445" spans="1:14" x14ac:dyDescent="0.25">
      <c r="A445" s="1"/>
      <c r="F445" s="4"/>
      <c r="J445" s="4"/>
      <c r="N445" s="4"/>
    </row>
    <row r="446" spans="1:14" x14ac:dyDescent="0.25">
      <c r="A446" s="1"/>
      <c r="F446" s="4"/>
      <c r="J446" s="4"/>
      <c r="N446" s="4"/>
    </row>
    <row r="447" spans="1:14" x14ac:dyDescent="0.25">
      <c r="A447" s="1"/>
      <c r="F447" s="4"/>
      <c r="J447" s="4"/>
      <c r="N447" s="4"/>
    </row>
    <row r="448" spans="1:14" x14ac:dyDescent="0.25">
      <c r="A448" s="1"/>
      <c r="F448" s="4"/>
      <c r="J448" s="4"/>
      <c r="N448" s="4"/>
    </row>
    <row r="449" spans="1:14" x14ac:dyDescent="0.25">
      <c r="A449" s="1"/>
      <c r="F449" s="4"/>
      <c r="J449" s="4"/>
      <c r="N449" s="4"/>
    </row>
    <row r="450" spans="1:14" x14ac:dyDescent="0.25">
      <c r="A450" s="1"/>
      <c r="F450" s="4"/>
      <c r="J450" s="4"/>
      <c r="N450" s="4"/>
    </row>
    <row r="451" spans="1:14" x14ac:dyDescent="0.25">
      <c r="A451" s="1"/>
      <c r="F451" s="4"/>
      <c r="J451" s="4"/>
      <c r="N451" s="4"/>
    </row>
    <row r="452" spans="1:14" x14ac:dyDescent="0.25">
      <c r="A452" s="1"/>
      <c r="F452" s="4"/>
      <c r="J452" s="4"/>
      <c r="N452" s="4"/>
    </row>
    <row r="453" spans="1:14" x14ac:dyDescent="0.25">
      <c r="A453" s="1"/>
      <c r="F453" s="4"/>
      <c r="J453" s="4"/>
      <c r="N453" s="4"/>
    </row>
    <row r="454" spans="1:14" x14ac:dyDescent="0.25">
      <c r="A454" s="1"/>
      <c r="F454" s="4"/>
      <c r="J454" s="4"/>
      <c r="N454" s="4"/>
    </row>
    <row r="455" spans="1:14" x14ac:dyDescent="0.25">
      <c r="A455" s="1"/>
      <c r="F455" s="4"/>
      <c r="J455" s="4"/>
      <c r="N455" s="4"/>
    </row>
    <row r="456" spans="1:14" x14ac:dyDescent="0.25">
      <c r="A456" s="1"/>
      <c r="F456" s="4"/>
      <c r="J456" s="4"/>
      <c r="N456" s="4"/>
    </row>
    <row r="457" spans="1:14" x14ac:dyDescent="0.25">
      <c r="A457" s="1"/>
      <c r="F457" s="4"/>
      <c r="J457" s="4"/>
      <c r="N457" s="4"/>
    </row>
    <row r="458" spans="1:14" x14ac:dyDescent="0.25">
      <c r="A458" s="1"/>
      <c r="F458" s="4"/>
      <c r="J458" s="4"/>
      <c r="N458" s="4"/>
    </row>
    <row r="459" spans="1:14" x14ac:dyDescent="0.25">
      <c r="A459" s="1"/>
      <c r="F459" s="4"/>
      <c r="J459" s="4"/>
      <c r="N459" s="4"/>
    </row>
    <row r="460" spans="1:14" x14ac:dyDescent="0.25">
      <c r="A460" s="1"/>
      <c r="F460" s="4"/>
      <c r="J460" s="4"/>
      <c r="N460" s="4"/>
    </row>
    <row r="461" spans="1:14" x14ac:dyDescent="0.25">
      <c r="A461" s="1"/>
      <c r="F461" s="4"/>
      <c r="J461" s="4"/>
      <c r="N461" s="4"/>
    </row>
    <row r="462" spans="1:14" x14ac:dyDescent="0.25">
      <c r="A462" s="1"/>
      <c r="F462" s="4"/>
      <c r="J462" s="4"/>
      <c r="N462" s="4"/>
    </row>
    <row r="463" spans="1:14" x14ac:dyDescent="0.25">
      <c r="A463" s="1"/>
      <c r="F463" s="4"/>
      <c r="J463" s="4"/>
      <c r="N463" s="4"/>
    </row>
    <row r="464" spans="1:14" x14ac:dyDescent="0.25">
      <c r="A464" s="1"/>
      <c r="F464" s="4"/>
      <c r="J464" s="4"/>
      <c r="N464" s="4"/>
    </row>
    <row r="465" spans="1:14" x14ac:dyDescent="0.25">
      <c r="A465" s="1"/>
      <c r="F465" s="4"/>
      <c r="J465" s="4"/>
      <c r="N465" s="4"/>
    </row>
    <row r="466" spans="1:14" x14ac:dyDescent="0.25">
      <c r="A466" s="1"/>
      <c r="F466" s="4"/>
      <c r="J466" s="4"/>
      <c r="N466" s="4"/>
    </row>
    <row r="467" spans="1:14" x14ac:dyDescent="0.25">
      <c r="A467" s="1"/>
      <c r="F467" s="4"/>
      <c r="J467" s="4"/>
      <c r="N467" s="4"/>
    </row>
    <row r="468" spans="1:14" x14ac:dyDescent="0.25">
      <c r="A468" s="1"/>
      <c r="F468" s="4"/>
      <c r="J468" s="4"/>
      <c r="N468" s="4"/>
    </row>
    <row r="469" spans="1:14" x14ac:dyDescent="0.25">
      <c r="A469" s="1"/>
      <c r="F469" s="4"/>
      <c r="J469" s="4"/>
      <c r="N469" s="4"/>
    </row>
    <row r="470" spans="1:14" x14ac:dyDescent="0.25">
      <c r="A470" s="1"/>
      <c r="F470" s="4"/>
      <c r="J470" s="4"/>
      <c r="N470" s="4"/>
    </row>
    <row r="471" spans="1:14" x14ac:dyDescent="0.25">
      <c r="A471" s="1"/>
      <c r="F471" s="4"/>
      <c r="J471" s="4"/>
      <c r="N471" s="4"/>
    </row>
    <row r="472" spans="1:14" x14ac:dyDescent="0.25">
      <c r="A472" s="1"/>
      <c r="F472" s="4"/>
      <c r="J472" s="4"/>
      <c r="N472" s="4"/>
    </row>
    <row r="473" spans="1:14" x14ac:dyDescent="0.25">
      <c r="A473" s="1"/>
      <c r="F473" s="4"/>
      <c r="J473" s="4"/>
      <c r="N473" s="4"/>
    </row>
    <row r="474" spans="1:14" x14ac:dyDescent="0.25">
      <c r="A474" s="1"/>
      <c r="F474" s="4"/>
      <c r="J474" s="4"/>
      <c r="N474" s="4"/>
    </row>
    <row r="475" spans="1:14" x14ac:dyDescent="0.25">
      <c r="A475" s="1"/>
      <c r="F475" s="4"/>
      <c r="J475" s="4"/>
      <c r="N475" s="4"/>
    </row>
    <row r="476" spans="1:14" x14ac:dyDescent="0.25">
      <c r="A476" s="1"/>
      <c r="F476" s="4"/>
      <c r="J476" s="4"/>
      <c r="N476" s="4"/>
    </row>
    <row r="477" spans="1:14" x14ac:dyDescent="0.25">
      <c r="A477" s="1"/>
      <c r="F477" s="4"/>
      <c r="J477" s="4"/>
      <c r="N477" s="4"/>
    </row>
    <row r="478" spans="1:14" x14ac:dyDescent="0.25">
      <c r="A478" s="1"/>
      <c r="F478" s="4"/>
      <c r="J478" s="4"/>
      <c r="N478" s="4"/>
    </row>
    <row r="479" spans="1:14" x14ac:dyDescent="0.25">
      <c r="A479" s="1"/>
      <c r="F479" s="4"/>
      <c r="J479" s="4"/>
      <c r="N479" s="4"/>
    </row>
    <row r="480" spans="1:14" x14ac:dyDescent="0.25">
      <c r="A480" s="1"/>
      <c r="F480" s="4"/>
      <c r="J480" s="4"/>
      <c r="N480" s="4"/>
    </row>
    <row r="481" spans="1:14" x14ac:dyDescent="0.25">
      <c r="A481" s="1"/>
      <c r="F481" s="4"/>
      <c r="J481" s="4"/>
      <c r="N481" s="4"/>
    </row>
    <row r="482" spans="1:14" x14ac:dyDescent="0.25">
      <c r="A482" s="1"/>
      <c r="F482" s="4"/>
      <c r="J482" s="4"/>
      <c r="N482" s="4"/>
    </row>
    <row r="483" spans="1:14" x14ac:dyDescent="0.25">
      <c r="A483" s="1"/>
      <c r="F483" s="4"/>
      <c r="J483" s="4"/>
      <c r="N483" s="4"/>
    </row>
    <row r="484" spans="1:14" x14ac:dyDescent="0.25">
      <c r="A484" s="1"/>
      <c r="F484" s="4"/>
      <c r="J484" s="4"/>
      <c r="N484" s="4"/>
    </row>
    <row r="485" spans="1:14" x14ac:dyDescent="0.25">
      <c r="A485" s="1"/>
      <c r="F485" s="4"/>
      <c r="J485" s="4"/>
      <c r="N485" s="4"/>
    </row>
    <row r="486" spans="1:14" x14ac:dyDescent="0.25">
      <c r="A486" s="1"/>
      <c r="F486" s="4"/>
      <c r="J486" s="4"/>
      <c r="N486" s="4"/>
    </row>
    <row r="487" spans="1:14" x14ac:dyDescent="0.25">
      <c r="A487" s="1"/>
      <c r="F487" s="4"/>
      <c r="J487" s="4"/>
      <c r="N487" s="4"/>
    </row>
    <row r="488" spans="1:14" x14ac:dyDescent="0.25">
      <c r="A488" s="1"/>
      <c r="F488" s="4"/>
      <c r="J488" s="4"/>
      <c r="N488" s="4"/>
    </row>
    <row r="489" spans="1:14" x14ac:dyDescent="0.25">
      <c r="A489" s="1"/>
      <c r="F489" s="4"/>
      <c r="J489" s="4"/>
      <c r="N489" s="4"/>
    </row>
    <row r="490" spans="1:14" x14ac:dyDescent="0.25">
      <c r="A490" s="1"/>
      <c r="F490" s="4"/>
      <c r="J490" s="4"/>
      <c r="N490" s="4"/>
    </row>
    <row r="491" spans="1:14" x14ac:dyDescent="0.25">
      <c r="A491" s="1"/>
      <c r="F491" s="4"/>
      <c r="J491" s="4"/>
      <c r="N491" s="4"/>
    </row>
    <row r="492" spans="1:14" x14ac:dyDescent="0.25">
      <c r="A492" s="1"/>
      <c r="F492" s="4"/>
      <c r="J492" s="4"/>
      <c r="N492" s="4"/>
    </row>
    <row r="493" spans="1:14" x14ac:dyDescent="0.25">
      <c r="A493" s="1"/>
      <c r="F493" s="4"/>
      <c r="J493" s="4"/>
      <c r="N493" s="4"/>
    </row>
    <row r="494" spans="1:14" x14ac:dyDescent="0.25">
      <c r="A494" s="1"/>
      <c r="F494" s="4"/>
      <c r="J494" s="4"/>
      <c r="N494" s="4"/>
    </row>
    <row r="495" spans="1:14" x14ac:dyDescent="0.25">
      <c r="A495" s="1"/>
      <c r="F495" s="4"/>
      <c r="J495" s="4"/>
      <c r="N495" s="4"/>
    </row>
    <row r="496" spans="1:14" x14ac:dyDescent="0.25">
      <c r="A496" s="1"/>
      <c r="F496" s="4"/>
      <c r="J496" s="4"/>
      <c r="N496" s="4"/>
    </row>
    <row r="497" spans="1:14" x14ac:dyDescent="0.25">
      <c r="A497" s="1"/>
      <c r="F497" s="4"/>
      <c r="J497" s="4"/>
      <c r="N497" s="4"/>
    </row>
    <row r="498" spans="1:14" x14ac:dyDescent="0.25">
      <c r="A498" s="1"/>
      <c r="F498" s="4"/>
      <c r="J498" s="4"/>
      <c r="N498" s="4"/>
    </row>
    <row r="499" spans="1:14" x14ac:dyDescent="0.25">
      <c r="A499" s="1"/>
      <c r="F499" s="4"/>
      <c r="J499" s="4"/>
      <c r="N499" s="4"/>
    </row>
    <row r="500" spans="1:14" x14ac:dyDescent="0.25">
      <c r="A500" s="1"/>
      <c r="F500" s="4"/>
      <c r="J500" s="4"/>
      <c r="N500" s="4"/>
    </row>
    <row r="501" spans="1:14" x14ac:dyDescent="0.25">
      <c r="A501" s="1"/>
      <c r="F501" s="4"/>
      <c r="J501" s="4"/>
      <c r="N501" s="4"/>
    </row>
    <row r="502" spans="1:14" x14ac:dyDescent="0.25">
      <c r="A502" s="1"/>
      <c r="F502" s="4"/>
      <c r="J502" s="4"/>
      <c r="N502" s="4"/>
    </row>
    <row r="503" spans="1:14" x14ac:dyDescent="0.25">
      <c r="A503" s="1"/>
      <c r="F503" s="4"/>
      <c r="J503" s="4"/>
      <c r="N503" s="4"/>
    </row>
    <row r="504" spans="1:14" x14ac:dyDescent="0.25">
      <c r="A504" s="1"/>
      <c r="F504" s="4"/>
      <c r="J504" s="4"/>
      <c r="N504" s="4"/>
    </row>
    <row r="505" spans="1:14" x14ac:dyDescent="0.25">
      <c r="A505" s="1"/>
      <c r="F505" s="4"/>
      <c r="J505" s="4"/>
      <c r="N505" s="4"/>
    </row>
    <row r="506" spans="1:14" x14ac:dyDescent="0.25">
      <c r="A506" s="1"/>
      <c r="F506" s="4"/>
      <c r="J506" s="4"/>
      <c r="N506" s="4"/>
    </row>
    <row r="507" spans="1:14" x14ac:dyDescent="0.25">
      <c r="A507" s="1"/>
      <c r="F507" s="3">
        <f t="shared" ref="F507:F570" si="35">B507+E507</f>
        <v>0</v>
      </c>
      <c r="J507" s="3">
        <f t="shared" ref="J507:J570" si="36">F507+I507</f>
        <v>0</v>
      </c>
      <c r="N507" s="3">
        <f t="shared" ref="N507:N570" si="37">J507+M507</f>
        <v>0</v>
      </c>
    </row>
    <row r="508" spans="1:14" x14ac:dyDescent="0.25">
      <c r="A508" s="1"/>
      <c r="F508" s="3">
        <f t="shared" si="35"/>
        <v>0</v>
      </c>
      <c r="J508" s="3">
        <f t="shared" si="36"/>
        <v>0</v>
      </c>
      <c r="N508" s="3">
        <f t="shared" si="37"/>
        <v>0</v>
      </c>
    </row>
    <row r="509" spans="1:14" x14ac:dyDescent="0.25">
      <c r="A509" s="1"/>
      <c r="F509" s="3">
        <f t="shared" si="35"/>
        <v>0</v>
      </c>
      <c r="J509" s="3">
        <f t="shared" si="36"/>
        <v>0</v>
      </c>
      <c r="N509" s="3">
        <f t="shared" si="37"/>
        <v>0</v>
      </c>
    </row>
    <row r="510" spans="1:14" x14ac:dyDescent="0.25">
      <c r="A510" s="1"/>
      <c r="F510" s="3">
        <f t="shared" si="35"/>
        <v>0</v>
      </c>
      <c r="J510" s="3">
        <f t="shared" si="36"/>
        <v>0</v>
      </c>
      <c r="N510" s="3">
        <f t="shared" si="37"/>
        <v>0</v>
      </c>
    </row>
    <row r="511" spans="1:14" x14ac:dyDescent="0.25">
      <c r="A511" s="1"/>
      <c r="F511" s="3">
        <f t="shared" si="35"/>
        <v>0</v>
      </c>
      <c r="J511" s="3">
        <f t="shared" si="36"/>
        <v>0</v>
      </c>
      <c r="N511" s="3">
        <f t="shared" si="37"/>
        <v>0</v>
      </c>
    </row>
    <row r="512" spans="1:14" x14ac:dyDescent="0.25">
      <c r="A512" s="1"/>
      <c r="F512" s="3">
        <f t="shared" si="35"/>
        <v>0</v>
      </c>
      <c r="J512" s="3">
        <f t="shared" si="36"/>
        <v>0</v>
      </c>
      <c r="N512" s="3">
        <f t="shared" si="37"/>
        <v>0</v>
      </c>
    </row>
    <row r="513" spans="1:14" x14ac:dyDescent="0.25">
      <c r="A513" s="1"/>
      <c r="F513" s="3">
        <f t="shared" si="35"/>
        <v>0</v>
      </c>
      <c r="J513" s="3">
        <f t="shared" si="36"/>
        <v>0</v>
      </c>
      <c r="N513" s="3">
        <f t="shared" si="37"/>
        <v>0</v>
      </c>
    </row>
    <row r="514" spans="1:14" x14ac:dyDescent="0.25">
      <c r="A514" s="1"/>
      <c r="F514" s="3">
        <f t="shared" si="35"/>
        <v>0</v>
      </c>
      <c r="J514" s="3">
        <f t="shared" si="36"/>
        <v>0</v>
      </c>
      <c r="N514" s="3">
        <f t="shared" si="37"/>
        <v>0</v>
      </c>
    </row>
    <row r="515" spans="1:14" x14ac:dyDescent="0.25">
      <c r="A515" s="1"/>
      <c r="F515" s="3">
        <f t="shared" si="35"/>
        <v>0</v>
      </c>
      <c r="J515" s="3">
        <f t="shared" si="36"/>
        <v>0</v>
      </c>
      <c r="N515" s="3">
        <f t="shared" si="37"/>
        <v>0</v>
      </c>
    </row>
    <row r="516" spans="1:14" x14ac:dyDescent="0.25">
      <c r="A516" s="1"/>
      <c r="F516" s="3">
        <f t="shared" si="35"/>
        <v>0</v>
      </c>
      <c r="J516" s="3">
        <f t="shared" si="36"/>
        <v>0</v>
      </c>
      <c r="N516" s="3">
        <f t="shared" si="37"/>
        <v>0</v>
      </c>
    </row>
    <row r="517" spans="1:14" x14ac:dyDescent="0.25">
      <c r="A517" s="1"/>
      <c r="F517" s="3">
        <f t="shared" si="35"/>
        <v>0</v>
      </c>
      <c r="J517" s="3">
        <f t="shared" si="36"/>
        <v>0</v>
      </c>
      <c r="N517" s="3">
        <f t="shared" si="37"/>
        <v>0</v>
      </c>
    </row>
    <row r="518" spans="1:14" x14ac:dyDescent="0.25">
      <c r="A518" s="1"/>
      <c r="F518" s="3">
        <f t="shared" si="35"/>
        <v>0</v>
      </c>
      <c r="J518" s="3">
        <f t="shared" si="36"/>
        <v>0</v>
      </c>
      <c r="N518" s="3">
        <f t="shared" si="37"/>
        <v>0</v>
      </c>
    </row>
    <row r="519" spans="1:14" x14ac:dyDescent="0.25">
      <c r="A519" s="1"/>
      <c r="F519" s="3">
        <f t="shared" si="35"/>
        <v>0</v>
      </c>
      <c r="J519" s="3">
        <f t="shared" si="36"/>
        <v>0</v>
      </c>
      <c r="N519" s="3">
        <f t="shared" si="37"/>
        <v>0</v>
      </c>
    </row>
    <row r="520" spans="1:14" x14ac:dyDescent="0.25">
      <c r="A520" s="1"/>
      <c r="F520" s="3">
        <f t="shared" si="35"/>
        <v>0</v>
      </c>
      <c r="J520" s="3">
        <f t="shared" si="36"/>
        <v>0</v>
      </c>
      <c r="N520" s="3">
        <f t="shared" si="37"/>
        <v>0</v>
      </c>
    </row>
    <row r="521" spans="1:14" x14ac:dyDescent="0.25">
      <c r="A521" s="1"/>
      <c r="F521" s="3">
        <f t="shared" si="35"/>
        <v>0</v>
      </c>
      <c r="J521" s="3">
        <f t="shared" si="36"/>
        <v>0</v>
      </c>
      <c r="N521" s="3">
        <f t="shared" si="37"/>
        <v>0</v>
      </c>
    </row>
    <row r="522" spans="1:14" x14ac:dyDescent="0.25">
      <c r="A522" s="1"/>
      <c r="F522" s="3">
        <f t="shared" si="35"/>
        <v>0</v>
      </c>
      <c r="J522" s="3">
        <f t="shared" si="36"/>
        <v>0</v>
      </c>
      <c r="N522" s="3">
        <f t="shared" si="37"/>
        <v>0</v>
      </c>
    </row>
    <row r="523" spans="1:14" x14ac:dyDescent="0.25">
      <c r="A523" s="1"/>
      <c r="F523" s="3">
        <f t="shared" si="35"/>
        <v>0</v>
      </c>
      <c r="J523" s="3">
        <f t="shared" si="36"/>
        <v>0</v>
      </c>
      <c r="N523" s="3">
        <f t="shared" si="37"/>
        <v>0</v>
      </c>
    </row>
    <row r="524" spans="1:14" x14ac:dyDescent="0.25">
      <c r="A524" s="1"/>
      <c r="F524" s="3">
        <f t="shared" si="35"/>
        <v>0</v>
      </c>
      <c r="J524" s="3">
        <f t="shared" si="36"/>
        <v>0</v>
      </c>
      <c r="N524" s="3">
        <f t="shared" si="37"/>
        <v>0</v>
      </c>
    </row>
    <row r="525" spans="1:14" x14ac:dyDescent="0.25">
      <c r="A525" s="1"/>
      <c r="F525" s="3">
        <f t="shared" si="35"/>
        <v>0</v>
      </c>
      <c r="J525" s="3">
        <f t="shared" si="36"/>
        <v>0</v>
      </c>
      <c r="N525" s="3">
        <f t="shared" si="37"/>
        <v>0</v>
      </c>
    </row>
    <row r="526" spans="1:14" x14ac:dyDescent="0.25">
      <c r="A526" s="1"/>
      <c r="F526" s="3">
        <f t="shared" si="35"/>
        <v>0</v>
      </c>
      <c r="J526" s="3">
        <f t="shared" si="36"/>
        <v>0</v>
      </c>
      <c r="N526" s="3">
        <f t="shared" si="37"/>
        <v>0</v>
      </c>
    </row>
    <row r="527" spans="1:14" x14ac:dyDescent="0.25">
      <c r="A527" s="1"/>
      <c r="F527" s="3">
        <f t="shared" si="35"/>
        <v>0</v>
      </c>
      <c r="J527" s="3">
        <f t="shared" si="36"/>
        <v>0</v>
      </c>
      <c r="N527" s="3">
        <f t="shared" si="37"/>
        <v>0</v>
      </c>
    </row>
    <row r="528" spans="1:14" x14ac:dyDescent="0.25">
      <c r="A528" s="1"/>
      <c r="F528" s="3">
        <f t="shared" si="35"/>
        <v>0</v>
      </c>
      <c r="J528" s="3">
        <f t="shared" si="36"/>
        <v>0</v>
      </c>
      <c r="N528" s="3">
        <f t="shared" si="37"/>
        <v>0</v>
      </c>
    </row>
    <row r="529" spans="1:14" x14ac:dyDescent="0.25">
      <c r="A529" s="1"/>
      <c r="F529" s="3">
        <f t="shared" si="35"/>
        <v>0</v>
      </c>
      <c r="J529" s="3">
        <f t="shared" si="36"/>
        <v>0</v>
      </c>
      <c r="N529" s="3">
        <f t="shared" si="37"/>
        <v>0</v>
      </c>
    </row>
    <row r="530" spans="1:14" x14ac:dyDescent="0.25">
      <c r="A530" s="1"/>
      <c r="F530" s="3">
        <f t="shared" si="35"/>
        <v>0</v>
      </c>
      <c r="J530" s="3">
        <f t="shared" si="36"/>
        <v>0</v>
      </c>
      <c r="N530" s="3">
        <f t="shared" si="37"/>
        <v>0</v>
      </c>
    </row>
    <row r="531" spans="1:14" x14ac:dyDescent="0.25">
      <c r="A531" s="1"/>
      <c r="F531" s="3">
        <f t="shared" si="35"/>
        <v>0</v>
      </c>
      <c r="J531" s="3">
        <f t="shared" si="36"/>
        <v>0</v>
      </c>
      <c r="N531" s="3">
        <f t="shared" si="37"/>
        <v>0</v>
      </c>
    </row>
    <row r="532" spans="1:14" x14ac:dyDescent="0.25">
      <c r="A532" s="1"/>
      <c r="F532" s="3">
        <f t="shared" si="35"/>
        <v>0</v>
      </c>
      <c r="J532" s="3">
        <f t="shared" si="36"/>
        <v>0</v>
      </c>
      <c r="N532" s="3">
        <f t="shared" si="37"/>
        <v>0</v>
      </c>
    </row>
    <row r="533" spans="1:14" x14ac:dyDescent="0.25">
      <c r="A533" s="1"/>
      <c r="F533" s="3">
        <f t="shared" si="35"/>
        <v>0</v>
      </c>
      <c r="J533" s="3">
        <f t="shared" si="36"/>
        <v>0</v>
      </c>
      <c r="N533" s="3">
        <f t="shared" si="37"/>
        <v>0</v>
      </c>
    </row>
    <row r="534" spans="1:14" x14ac:dyDescent="0.25">
      <c r="A534" s="1"/>
      <c r="F534" s="3">
        <f t="shared" si="35"/>
        <v>0</v>
      </c>
      <c r="J534" s="3">
        <f t="shared" si="36"/>
        <v>0</v>
      </c>
      <c r="N534" s="3">
        <f t="shared" si="37"/>
        <v>0</v>
      </c>
    </row>
    <row r="535" spans="1:14" x14ac:dyDescent="0.25">
      <c r="A535" s="1"/>
      <c r="F535" s="3">
        <f t="shared" si="35"/>
        <v>0</v>
      </c>
      <c r="J535" s="3">
        <f t="shared" si="36"/>
        <v>0</v>
      </c>
      <c r="N535" s="3">
        <f t="shared" si="37"/>
        <v>0</v>
      </c>
    </row>
    <row r="536" spans="1:14" x14ac:dyDescent="0.25">
      <c r="A536" s="1"/>
      <c r="F536" s="3">
        <f t="shared" si="35"/>
        <v>0</v>
      </c>
      <c r="J536" s="3">
        <f t="shared" si="36"/>
        <v>0</v>
      </c>
      <c r="N536" s="3">
        <f t="shared" si="37"/>
        <v>0</v>
      </c>
    </row>
    <row r="537" spans="1:14" x14ac:dyDescent="0.25">
      <c r="A537" s="1"/>
      <c r="F537" s="3">
        <f t="shared" si="35"/>
        <v>0</v>
      </c>
      <c r="J537" s="3">
        <f t="shared" si="36"/>
        <v>0</v>
      </c>
      <c r="N537" s="3">
        <f t="shared" si="37"/>
        <v>0</v>
      </c>
    </row>
    <row r="538" spans="1:14" x14ac:dyDescent="0.25">
      <c r="A538" s="1"/>
      <c r="F538" s="3">
        <f t="shared" si="35"/>
        <v>0</v>
      </c>
      <c r="J538" s="3">
        <f t="shared" si="36"/>
        <v>0</v>
      </c>
      <c r="N538" s="3">
        <f t="shared" si="37"/>
        <v>0</v>
      </c>
    </row>
    <row r="539" spans="1:14" x14ac:dyDescent="0.25">
      <c r="A539" s="1"/>
      <c r="F539" s="3">
        <f t="shared" si="35"/>
        <v>0</v>
      </c>
      <c r="J539" s="3">
        <f t="shared" si="36"/>
        <v>0</v>
      </c>
      <c r="N539" s="3">
        <f t="shared" si="37"/>
        <v>0</v>
      </c>
    </row>
    <row r="540" spans="1:14" x14ac:dyDescent="0.25">
      <c r="A540" s="1"/>
      <c r="F540" s="3">
        <f t="shared" si="35"/>
        <v>0</v>
      </c>
      <c r="J540" s="3">
        <f t="shared" si="36"/>
        <v>0</v>
      </c>
      <c r="N540" s="3">
        <f t="shared" si="37"/>
        <v>0</v>
      </c>
    </row>
    <row r="541" spans="1:14" x14ac:dyDescent="0.25">
      <c r="A541" s="1"/>
      <c r="F541" s="3">
        <f t="shared" si="35"/>
        <v>0</v>
      </c>
      <c r="J541" s="3">
        <f t="shared" si="36"/>
        <v>0</v>
      </c>
      <c r="N541" s="3">
        <f t="shared" si="37"/>
        <v>0</v>
      </c>
    </row>
    <row r="542" spans="1:14" x14ac:dyDescent="0.25">
      <c r="A542" s="1"/>
      <c r="F542" s="3">
        <f t="shared" si="35"/>
        <v>0</v>
      </c>
      <c r="J542" s="3">
        <f t="shared" si="36"/>
        <v>0</v>
      </c>
      <c r="N542" s="3">
        <f t="shared" si="37"/>
        <v>0</v>
      </c>
    </row>
    <row r="543" spans="1:14" x14ac:dyDescent="0.25">
      <c r="A543" s="1"/>
      <c r="F543" s="3">
        <f t="shared" si="35"/>
        <v>0</v>
      </c>
      <c r="J543" s="3">
        <f t="shared" si="36"/>
        <v>0</v>
      </c>
      <c r="N543" s="3">
        <f t="shared" si="37"/>
        <v>0</v>
      </c>
    </row>
    <row r="544" spans="1:14" x14ac:dyDescent="0.25">
      <c r="A544" s="1"/>
      <c r="F544" s="3">
        <f t="shared" si="35"/>
        <v>0</v>
      </c>
      <c r="J544" s="3">
        <f t="shared" si="36"/>
        <v>0</v>
      </c>
      <c r="N544" s="3">
        <f t="shared" si="37"/>
        <v>0</v>
      </c>
    </row>
    <row r="545" spans="1:14" x14ac:dyDescent="0.25">
      <c r="A545" s="1"/>
      <c r="F545" s="3">
        <f t="shared" si="35"/>
        <v>0</v>
      </c>
      <c r="J545" s="3">
        <f t="shared" si="36"/>
        <v>0</v>
      </c>
      <c r="N545" s="3">
        <f t="shared" si="37"/>
        <v>0</v>
      </c>
    </row>
    <row r="546" spans="1:14" x14ac:dyDescent="0.25">
      <c r="A546" s="1"/>
      <c r="F546" s="3">
        <f t="shared" si="35"/>
        <v>0</v>
      </c>
      <c r="J546" s="3">
        <f t="shared" si="36"/>
        <v>0</v>
      </c>
      <c r="N546" s="3">
        <f t="shared" si="37"/>
        <v>0</v>
      </c>
    </row>
    <row r="547" spans="1:14" x14ac:dyDescent="0.25">
      <c r="A547" s="1"/>
      <c r="F547" s="3">
        <f t="shared" si="35"/>
        <v>0</v>
      </c>
      <c r="J547" s="3">
        <f t="shared" si="36"/>
        <v>0</v>
      </c>
      <c r="N547" s="3">
        <f t="shared" si="37"/>
        <v>0</v>
      </c>
    </row>
    <row r="548" spans="1:14" x14ac:dyDescent="0.25">
      <c r="A548" s="1"/>
      <c r="F548" s="3">
        <f t="shared" si="35"/>
        <v>0</v>
      </c>
      <c r="J548" s="3">
        <f t="shared" si="36"/>
        <v>0</v>
      </c>
      <c r="N548" s="3">
        <f t="shared" si="37"/>
        <v>0</v>
      </c>
    </row>
    <row r="549" spans="1:14" x14ac:dyDescent="0.25">
      <c r="A549" s="1"/>
      <c r="F549" s="3">
        <f t="shared" si="35"/>
        <v>0</v>
      </c>
      <c r="J549" s="3">
        <f t="shared" si="36"/>
        <v>0</v>
      </c>
      <c r="N549" s="3">
        <f t="shared" si="37"/>
        <v>0</v>
      </c>
    </row>
    <row r="550" spans="1:14" x14ac:dyDescent="0.25">
      <c r="A550" s="1"/>
      <c r="F550" s="3">
        <f t="shared" si="35"/>
        <v>0</v>
      </c>
      <c r="J550" s="3">
        <f t="shared" si="36"/>
        <v>0</v>
      </c>
      <c r="N550" s="3">
        <f t="shared" si="37"/>
        <v>0</v>
      </c>
    </row>
    <row r="551" spans="1:14" x14ac:dyDescent="0.25">
      <c r="A551" s="1"/>
      <c r="F551" s="3">
        <f t="shared" si="35"/>
        <v>0</v>
      </c>
      <c r="J551" s="3">
        <f t="shared" si="36"/>
        <v>0</v>
      </c>
      <c r="N551" s="3">
        <f t="shared" si="37"/>
        <v>0</v>
      </c>
    </row>
    <row r="552" spans="1:14" x14ac:dyDescent="0.25">
      <c r="A552" s="1"/>
      <c r="F552" s="3">
        <f t="shared" si="35"/>
        <v>0</v>
      </c>
      <c r="J552" s="3">
        <f t="shared" si="36"/>
        <v>0</v>
      </c>
      <c r="N552" s="3">
        <f t="shared" si="37"/>
        <v>0</v>
      </c>
    </row>
    <row r="553" spans="1:14" x14ac:dyDescent="0.25">
      <c r="A553" s="1"/>
      <c r="F553" s="3">
        <f t="shared" si="35"/>
        <v>0</v>
      </c>
      <c r="J553" s="3">
        <f t="shared" si="36"/>
        <v>0</v>
      </c>
      <c r="N553" s="3">
        <f t="shared" si="37"/>
        <v>0</v>
      </c>
    </row>
    <row r="554" spans="1:14" x14ac:dyDescent="0.25">
      <c r="A554" s="1"/>
      <c r="F554" s="3">
        <f t="shared" si="35"/>
        <v>0</v>
      </c>
      <c r="J554" s="3">
        <f t="shared" si="36"/>
        <v>0</v>
      </c>
      <c r="N554" s="3">
        <f t="shared" si="37"/>
        <v>0</v>
      </c>
    </row>
    <row r="555" spans="1:14" x14ac:dyDescent="0.25">
      <c r="A555" s="1"/>
      <c r="F555" s="3">
        <f t="shared" si="35"/>
        <v>0</v>
      </c>
      <c r="J555" s="3">
        <f t="shared" si="36"/>
        <v>0</v>
      </c>
      <c r="N555" s="3">
        <f t="shared" si="37"/>
        <v>0</v>
      </c>
    </row>
    <row r="556" spans="1:14" x14ac:dyDescent="0.25">
      <c r="A556" s="1"/>
      <c r="F556" s="3">
        <f t="shared" si="35"/>
        <v>0</v>
      </c>
      <c r="J556" s="3">
        <f t="shared" si="36"/>
        <v>0</v>
      </c>
      <c r="N556" s="3">
        <f t="shared" si="37"/>
        <v>0</v>
      </c>
    </row>
    <row r="557" spans="1:14" x14ac:dyDescent="0.25">
      <c r="A557" s="1"/>
      <c r="F557" s="3">
        <f t="shared" si="35"/>
        <v>0</v>
      </c>
      <c r="J557" s="3">
        <f t="shared" si="36"/>
        <v>0</v>
      </c>
      <c r="N557" s="3">
        <f t="shared" si="37"/>
        <v>0</v>
      </c>
    </row>
    <row r="558" spans="1:14" x14ac:dyDescent="0.25">
      <c r="A558" s="1"/>
      <c r="F558" s="3">
        <f t="shared" si="35"/>
        <v>0</v>
      </c>
      <c r="J558" s="3">
        <f t="shared" si="36"/>
        <v>0</v>
      </c>
      <c r="N558" s="3">
        <f t="shared" si="37"/>
        <v>0</v>
      </c>
    </row>
    <row r="559" spans="1:14" x14ac:dyDescent="0.25">
      <c r="A559" s="1"/>
      <c r="F559" s="3">
        <f t="shared" si="35"/>
        <v>0</v>
      </c>
      <c r="J559" s="3">
        <f t="shared" si="36"/>
        <v>0</v>
      </c>
      <c r="N559" s="3">
        <f t="shared" si="37"/>
        <v>0</v>
      </c>
    </row>
    <row r="560" spans="1:14" x14ac:dyDescent="0.25">
      <c r="A560" s="1"/>
      <c r="F560" s="3">
        <f t="shared" si="35"/>
        <v>0</v>
      </c>
      <c r="J560" s="3">
        <f t="shared" si="36"/>
        <v>0</v>
      </c>
      <c r="N560" s="3">
        <f t="shared" si="37"/>
        <v>0</v>
      </c>
    </row>
    <row r="561" spans="1:14" x14ac:dyDescent="0.25">
      <c r="A561" s="1"/>
      <c r="F561" s="3">
        <f t="shared" si="35"/>
        <v>0</v>
      </c>
      <c r="J561" s="3">
        <f t="shared" si="36"/>
        <v>0</v>
      </c>
      <c r="N561" s="3">
        <f t="shared" si="37"/>
        <v>0</v>
      </c>
    </row>
    <row r="562" spans="1:14" x14ac:dyDescent="0.25">
      <c r="A562" s="1"/>
      <c r="F562" s="3">
        <f t="shared" si="35"/>
        <v>0</v>
      </c>
      <c r="J562" s="3">
        <f t="shared" si="36"/>
        <v>0</v>
      </c>
      <c r="N562" s="3">
        <f t="shared" si="37"/>
        <v>0</v>
      </c>
    </row>
    <row r="563" spans="1:14" x14ac:dyDescent="0.25">
      <c r="A563" s="1"/>
      <c r="F563" s="3">
        <f t="shared" si="35"/>
        <v>0</v>
      </c>
      <c r="J563" s="3">
        <f t="shared" si="36"/>
        <v>0</v>
      </c>
      <c r="N563" s="3">
        <f t="shared" si="37"/>
        <v>0</v>
      </c>
    </row>
    <row r="564" spans="1:14" x14ac:dyDescent="0.25">
      <c r="A564" s="1"/>
      <c r="F564" s="3">
        <f t="shared" si="35"/>
        <v>0</v>
      </c>
      <c r="J564" s="3">
        <f t="shared" si="36"/>
        <v>0</v>
      </c>
      <c r="N564" s="3">
        <f t="shared" si="37"/>
        <v>0</v>
      </c>
    </row>
    <row r="565" spans="1:14" x14ac:dyDescent="0.25">
      <c r="A565" s="1"/>
      <c r="F565" s="3">
        <f t="shared" si="35"/>
        <v>0</v>
      </c>
      <c r="J565" s="3">
        <f t="shared" si="36"/>
        <v>0</v>
      </c>
      <c r="N565" s="3">
        <f t="shared" si="37"/>
        <v>0</v>
      </c>
    </row>
    <row r="566" spans="1:14" x14ac:dyDescent="0.25">
      <c r="A566" s="1"/>
      <c r="F566" s="3">
        <f t="shared" si="35"/>
        <v>0</v>
      </c>
      <c r="J566" s="3">
        <f t="shared" si="36"/>
        <v>0</v>
      </c>
      <c r="N566" s="3">
        <f t="shared" si="37"/>
        <v>0</v>
      </c>
    </row>
    <row r="567" spans="1:14" x14ac:dyDescent="0.25">
      <c r="A567" s="1"/>
      <c r="F567" s="3">
        <f t="shared" si="35"/>
        <v>0</v>
      </c>
      <c r="J567" s="3">
        <f t="shared" si="36"/>
        <v>0</v>
      </c>
      <c r="N567" s="3">
        <f t="shared" si="37"/>
        <v>0</v>
      </c>
    </row>
    <row r="568" spans="1:14" x14ac:dyDescent="0.25">
      <c r="A568" s="1"/>
      <c r="F568" s="3">
        <f t="shared" si="35"/>
        <v>0</v>
      </c>
      <c r="J568" s="3">
        <f t="shared" si="36"/>
        <v>0</v>
      </c>
      <c r="N568" s="3">
        <f t="shared" si="37"/>
        <v>0</v>
      </c>
    </row>
    <row r="569" spans="1:14" x14ac:dyDescent="0.25">
      <c r="A569" s="1"/>
      <c r="F569" s="3">
        <f t="shared" si="35"/>
        <v>0</v>
      </c>
      <c r="J569" s="3">
        <f t="shared" si="36"/>
        <v>0</v>
      </c>
      <c r="N569" s="3">
        <f t="shared" si="37"/>
        <v>0</v>
      </c>
    </row>
    <row r="570" spans="1:14" x14ac:dyDescent="0.25">
      <c r="A570" s="1"/>
      <c r="F570" s="3">
        <f t="shared" si="35"/>
        <v>0</v>
      </c>
      <c r="J570" s="3">
        <f t="shared" si="36"/>
        <v>0</v>
      </c>
      <c r="N570" s="3">
        <f t="shared" si="37"/>
        <v>0</v>
      </c>
    </row>
    <row r="571" spans="1:14" x14ac:dyDescent="0.25">
      <c r="A571" s="1"/>
      <c r="F571" s="3">
        <f t="shared" ref="F571:F634" si="38">B571+E571</f>
        <v>0</v>
      </c>
      <c r="J571" s="3">
        <f t="shared" ref="J571:J634" si="39">F571+I571</f>
        <v>0</v>
      </c>
      <c r="N571" s="3">
        <f t="shared" ref="N571:N634" si="40">J571+M571</f>
        <v>0</v>
      </c>
    </row>
    <row r="572" spans="1:14" x14ac:dyDescent="0.25">
      <c r="A572" s="1"/>
      <c r="F572" s="3">
        <f t="shared" si="38"/>
        <v>0</v>
      </c>
      <c r="J572" s="3">
        <f t="shared" si="39"/>
        <v>0</v>
      </c>
      <c r="N572" s="3">
        <f t="shared" si="40"/>
        <v>0</v>
      </c>
    </row>
    <row r="573" spans="1:14" x14ac:dyDescent="0.25">
      <c r="A573" s="1"/>
      <c r="F573" s="3">
        <f t="shared" si="38"/>
        <v>0</v>
      </c>
      <c r="J573" s="3">
        <f t="shared" si="39"/>
        <v>0</v>
      </c>
      <c r="N573" s="3">
        <f t="shared" si="40"/>
        <v>0</v>
      </c>
    </row>
    <row r="574" spans="1:14" x14ac:dyDescent="0.25">
      <c r="A574" s="1"/>
      <c r="F574" s="3">
        <f t="shared" si="38"/>
        <v>0</v>
      </c>
      <c r="J574" s="3">
        <f t="shared" si="39"/>
        <v>0</v>
      </c>
      <c r="N574" s="3">
        <f t="shared" si="40"/>
        <v>0</v>
      </c>
    </row>
    <row r="575" spans="1:14" x14ac:dyDescent="0.25">
      <c r="A575" s="1"/>
      <c r="F575" s="3">
        <f t="shared" si="38"/>
        <v>0</v>
      </c>
      <c r="J575" s="3">
        <f t="shared" si="39"/>
        <v>0</v>
      </c>
      <c r="N575" s="3">
        <f t="shared" si="40"/>
        <v>0</v>
      </c>
    </row>
    <row r="576" spans="1:14" x14ac:dyDescent="0.25">
      <c r="A576" s="1"/>
      <c r="F576" s="3">
        <f t="shared" si="38"/>
        <v>0</v>
      </c>
      <c r="J576" s="3">
        <f t="shared" si="39"/>
        <v>0</v>
      </c>
      <c r="N576" s="3">
        <f t="shared" si="40"/>
        <v>0</v>
      </c>
    </row>
    <row r="577" spans="1:14" x14ac:dyDescent="0.25">
      <c r="A577" s="1"/>
      <c r="F577" s="3">
        <f t="shared" si="38"/>
        <v>0</v>
      </c>
      <c r="J577" s="3">
        <f t="shared" si="39"/>
        <v>0</v>
      </c>
      <c r="N577" s="3">
        <f t="shared" si="40"/>
        <v>0</v>
      </c>
    </row>
    <row r="578" spans="1:14" x14ac:dyDescent="0.25">
      <c r="A578" s="1"/>
      <c r="F578" s="3">
        <f t="shared" si="38"/>
        <v>0</v>
      </c>
      <c r="J578" s="3">
        <f t="shared" si="39"/>
        <v>0</v>
      </c>
      <c r="N578" s="3">
        <f t="shared" si="40"/>
        <v>0</v>
      </c>
    </row>
    <row r="579" spans="1:14" x14ac:dyDescent="0.25">
      <c r="A579" s="1"/>
      <c r="F579" s="3">
        <f t="shared" si="38"/>
        <v>0</v>
      </c>
      <c r="J579" s="3">
        <f t="shared" si="39"/>
        <v>0</v>
      </c>
      <c r="N579" s="3">
        <f t="shared" si="40"/>
        <v>0</v>
      </c>
    </row>
    <row r="580" spans="1:14" x14ac:dyDescent="0.25">
      <c r="A580" s="1"/>
      <c r="F580" s="3">
        <f t="shared" si="38"/>
        <v>0</v>
      </c>
      <c r="J580" s="3">
        <f t="shared" si="39"/>
        <v>0</v>
      </c>
      <c r="N580" s="3">
        <f t="shared" si="40"/>
        <v>0</v>
      </c>
    </row>
    <row r="581" spans="1:14" x14ac:dyDescent="0.25">
      <c r="A581" s="1"/>
      <c r="F581" s="3">
        <f t="shared" si="38"/>
        <v>0</v>
      </c>
      <c r="J581" s="3">
        <f t="shared" si="39"/>
        <v>0</v>
      </c>
      <c r="N581" s="3">
        <f t="shared" si="40"/>
        <v>0</v>
      </c>
    </row>
    <row r="582" spans="1:14" x14ac:dyDescent="0.25">
      <c r="A582" s="1"/>
      <c r="F582" s="3">
        <f t="shared" si="38"/>
        <v>0</v>
      </c>
      <c r="J582" s="3">
        <f t="shared" si="39"/>
        <v>0</v>
      </c>
      <c r="N582" s="3">
        <f t="shared" si="40"/>
        <v>0</v>
      </c>
    </row>
    <row r="583" spans="1:14" x14ac:dyDescent="0.25">
      <c r="A583" s="1"/>
      <c r="F583" s="3">
        <f t="shared" si="38"/>
        <v>0</v>
      </c>
      <c r="J583" s="3">
        <f t="shared" si="39"/>
        <v>0</v>
      </c>
      <c r="N583" s="3">
        <f t="shared" si="40"/>
        <v>0</v>
      </c>
    </row>
    <row r="584" spans="1:14" x14ac:dyDescent="0.25">
      <c r="A584" s="1"/>
      <c r="F584" s="3">
        <f t="shared" si="38"/>
        <v>0</v>
      </c>
      <c r="J584" s="3">
        <f t="shared" si="39"/>
        <v>0</v>
      </c>
      <c r="N584" s="3">
        <f t="shared" si="40"/>
        <v>0</v>
      </c>
    </row>
    <row r="585" spans="1:14" x14ac:dyDescent="0.25">
      <c r="A585" s="1"/>
      <c r="F585" s="3">
        <f t="shared" si="38"/>
        <v>0</v>
      </c>
      <c r="J585" s="3">
        <f t="shared" si="39"/>
        <v>0</v>
      </c>
      <c r="N585" s="3">
        <f t="shared" si="40"/>
        <v>0</v>
      </c>
    </row>
    <row r="586" spans="1:14" x14ac:dyDescent="0.25">
      <c r="A586" s="1"/>
      <c r="F586" s="3">
        <f t="shared" si="38"/>
        <v>0</v>
      </c>
      <c r="J586" s="3">
        <f t="shared" si="39"/>
        <v>0</v>
      </c>
      <c r="N586" s="3">
        <f t="shared" si="40"/>
        <v>0</v>
      </c>
    </row>
    <row r="587" spans="1:14" x14ac:dyDescent="0.25">
      <c r="A587" s="1"/>
      <c r="F587" s="3">
        <f t="shared" si="38"/>
        <v>0</v>
      </c>
      <c r="J587" s="3">
        <f t="shared" si="39"/>
        <v>0</v>
      </c>
      <c r="N587" s="3">
        <f t="shared" si="40"/>
        <v>0</v>
      </c>
    </row>
    <row r="588" spans="1:14" x14ac:dyDescent="0.25">
      <c r="A588" s="1"/>
      <c r="F588" s="3">
        <f t="shared" si="38"/>
        <v>0</v>
      </c>
      <c r="J588" s="3">
        <f t="shared" si="39"/>
        <v>0</v>
      </c>
      <c r="N588" s="3">
        <f t="shared" si="40"/>
        <v>0</v>
      </c>
    </row>
    <row r="589" spans="1:14" x14ac:dyDescent="0.25">
      <c r="A589" s="1"/>
      <c r="F589" s="3">
        <f t="shared" si="38"/>
        <v>0</v>
      </c>
      <c r="J589" s="3">
        <f t="shared" si="39"/>
        <v>0</v>
      </c>
      <c r="N589" s="3">
        <f t="shared" si="40"/>
        <v>0</v>
      </c>
    </row>
    <row r="590" spans="1:14" x14ac:dyDescent="0.25">
      <c r="A590" s="1"/>
      <c r="F590" s="3">
        <f t="shared" si="38"/>
        <v>0</v>
      </c>
      <c r="J590" s="3">
        <f t="shared" si="39"/>
        <v>0</v>
      </c>
      <c r="N590" s="3">
        <f t="shared" si="40"/>
        <v>0</v>
      </c>
    </row>
    <row r="591" spans="1:14" x14ac:dyDescent="0.25">
      <c r="A591" s="1"/>
      <c r="F591" s="3">
        <f t="shared" si="38"/>
        <v>0</v>
      </c>
      <c r="J591" s="3">
        <f t="shared" si="39"/>
        <v>0</v>
      </c>
      <c r="N591" s="3">
        <f t="shared" si="40"/>
        <v>0</v>
      </c>
    </row>
    <row r="592" spans="1:14" x14ac:dyDescent="0.25">
      <c r="A592" s="1"/>
      <c r="F592" s="3">
        <f t="shared" si="38"/>
        <v>0</v>
      </c>
      <c r="J592" s="3">
        <f t="shared" si="39"/>
        <v>0</v>
      </c>
      <c r="N592" s="3">
        <f t="shared" si="40"/>
        <v>0</v>
      </c>
    </row>
    <row r="593" spans="1:14" x14ac:dyDescent="0.25">
      <c r="A593" s="1"/>
      <c r="F593" s="3">
        <f t="shared" si="38"/>
        <v>0</v>
      </c>
      <c r="J593" s="3">
        <f t="shared" si="39"/>
        <v>0</v>
      </c>
      <c r="N593" s="3">
        <f t="shared" si="40"/>
        <v>0</v>
      </c>
    </row>
    <row r="594" spans="1:14" x14ac:dyDescent="0.25">
      <c r="A594" s="1"/>
      <c r="F594" s="3">
        <f t="shared" si="38"/>
        <v>0</v>
      </c>
      <c r="J594" s="3">
        <f t="shared" si="39"/>
        <v>0</v>
      </c>
      <c r="N594" s="3">
        <f t="shared" si="40"/>
        <v>0</v>
      </c>
    </row>
    <row r="595" spans="1:14" x14ac:dyDescent="0.25">
      <c r="A595" s="1"/>
      <c r="F595" s="3">
        <f t="shared" si="38"/>
        <v>0</v>
      </c>
      <c r="J595" s="3">
        <f t="shared" si="39"/>
        <v>0</v>
      </c>
      <c r="N595" s="3">
        <f t="shared" si="40"/>
        <v>0</v>
      </c>
    </row>
    <row r="596" spans="1:14" x14ac:dyDescent="0.25">
      <c r="A596" s="1"/>
      <c r="F596" s="3">
        <f t="shared" si="38"/>
        <v>0</v>
      </c>
      <c r="J596" s="3">
        <f t="shared" si="39"/>
        <v>0</v>
      </c>
      <c r="N596" s="3">
        <f t="shared" si="40"/>
        <v>0</v>
      </c>
    </row>
    <row r="597" spans="1:14" x14ac:dyDescent="0.25">
      <c r="A597" s="1"/>
      <c r="F597" s="3">
        <f t="shared" si="38"/>
        <v>0</v>
      </c>
      <c r="J597" s="3">
        <f t="shared" si="39"/>
        <v>0</v>
      </c>
      <c r="N597" s="3">
        <f t="shared" si="40"/>
        <v>0</v>
      </c>
    </row>
    <row r="598" spans="1:14" x14ac:dyDescent="0.25">
      <c r="A598" s="1"/>
      <c r="F598" s="3">
        <f t="shared" si="38"/>
        <v>0</v>
      </c>
      <c r="J598" s="3">
        <f t="shared" si="39"/>
        <v>0</v>
      </c>
      <c r="N598" s="3">
        <f t="shared" si="40"/>
        <v>0</v>
      </c>
    </row>
    <row r="599" spans="1:14" x14ac:dyDescent="0.25">
      <c r="A599" s="1"/>
      <c r="F599" s="3">
        <f t="shared" si="38"/>
        <v>0</v>
      </c>
      <c r="J599" s="3">
        <f t="shared" si="39"/>
        <v>0</v>
      </c>
      <c r="N599" s="3">
        <f t="shared" si="40"/>
        <v>0</v>
      </c>
    </row>
    <row r="600" spans="1:14" x14ac:dyDescent="0.25">
      <c r="A600" s="1"/>
      <c r="F600" s="3">
        <f t="shared" si="38"/>
        <v>0</v>
      </c>
      <c r="J600" s="3">
        <f t="shared" si="39"/>
        <v>0</v>
      </c>
      <c r="N600" s="3">
        <f t="shared" si="40"/>
        <v>0</v>
      </c>
    </row>
    <row r="601" spans="1:14" x14ac:dyDescent="0.25">
      <c r="A601" s="1"/>
      <c r="F601" s="3">
        <f t="shared" si="38"/>
        <v>0</v>
      </c>
      <c r="J601" s="3">
        <f t="shared" si="39"/>
        <v>0</v>
      </c>
      <c r="N601" s="3">
        <f t="shared" si="40"/>
        <v>0</v>
      </c>
    </row>
    <row r="602" spans="1:14" x14ac:dyDescent="0.25">
      <c r="A602" s="1"/>
      <c r="F602" s="3">
        <f t="shared" si="38"/>
        <v>0</v>
      </c>
      <c r="J602" s="3">
        <f t="shared" si="39"/>
        <v>0</v>
      </c>
      <c r="N602" s="3">
        <f t="shared" si="40"/>
        <v>0</v>
      </c>
    </row>
    <row r="603" spans="1:14" x14ac:dyDescent="0.25">
      <c r="A603" s="1"/>
      <c r="F603" s="3">
        <f t="shared" si="38"/>
        <v>0</v>
      </c>
      <c r="J603" s="3">
        <f t="shared" si="39"/>
        <v>0</v>
      </c>
      <c r="N603" s="3">
        <f t="shared" si="40"/>
        <v>0</v>
      </c>
    </row>
    <row r="604" spans="1:14" x14ac:dyDescent="0.25">
      <c r="A604" s="1"/>
      <c r="F604" s="3">
        <f t="shared" si="38"/>
        <v>0</v>
      </c>
      <c r="J604" s="3">
        <f t="shared" si="39"/>
        <v>0</v>
      </c>
      <c r="N604" s="3">
        <f t="shared" si="40"/>
        <v>0</v>
      </c>
    </row>
    <row r="605" spans="1:14" x14ac:dyDescent="0.25">
      <c r="A605" s="1"/>
      <c r="F605" s="3">
        <f t="shared" si="38"/>
        <v>0</v>
      </c>
      <c r="J605" s="3">
        <f t="shared" si="39"/>
        <v>0</v>
      </c>
      <c r="N605" s="3">
        <f t="shared" si="40"/>
        <v>0</v>
      </c>
    </row>
    <row r="606" spans="1:14" x14ac:dyDescent="0.25">
      <c r="A606" s="1"/>
      <c r="F606" s="3">
        <f t="shared" si="38"/>
        <v>0</v>
      </c>
      <c r="J606" s="3">
        <f t="shared" si="39"/>
        <v>0</v>
      </c>
      <c r="N606" s="3">
        <f t="shared" si="40"/>
        <v>0</v>
      </c>
    </row>
    <row r="607" spans="1:14" x14ac:dyDescent="0.25">
      <c r="A607" s="1"/>
      <c r="F607" s="3">
        <f t="shared" si="38"/>
        <v>0</v>
      </c>
      <c r="J607" s="3">
        <f t="shared" si="39"/>
        <v>0</v>
      </c>
      <c r="N607" s="3">
        <f t="shared" si="40"/>
        <v>0</v>
      </c>
    </row>
    <row r="608" spans="1:14" x14ac:dyDescent="0.25">
      <c r="A608" s="1"/>
      <c r="F608" s="3">
        <f t="shared" si="38"/>
        <v>0</v>
      </c>
      <c r="J608" s="3">
        <f t="shared" si="39"/>
        <v>0</v>
      </c>
      <c r="N608" s="3">
        <f t="shared" si="40"/>
        <v>0</v>
      </c>
    </row>
    <row r="609" spans="1:14" x14ac:dyDescent="0.25">
      <c r="A609" s="1"/>
      <c r="F609" s="3">
        <f t="shared" si="38"/>
        <v>0</v>
      </c>
      <c r="J609" s="3">
        <f t="shared" si="39"/>
        <v>0</v>
      </c>
      <c r="N609" s="3">
        <f t="shared" si="40"/>
        <v>0</v>
      </c>
    </row>
    <row r="610" spans="1:14" x14ac:dyDescent="0.25">
      <c r="A610" s="1"/>
      <c r="F610" s="3">
        <f t="shared" si="38"/>
        <v>0</v>
      </c>
      <c r="J610" s="3">
        <f t="shared" si="39"/>
        <v>0</v>
      </c>
      <c r="N610" s="3">
        <f t="shared" si="40"/>
        <v>0</v>
      </c>
    </row>
    <row r="611" spans="1:14" x14ac:dyDescent="0.25">
      <c r="A611" s="1"/>
      <c r="F611" s="3">
        <f t="shared" si="38"/>
        <v>0</v>
      </c>
      <c r="J611" s="3">
        <f t="shared" si="39"/>
        <v>0</v>
      </c>
      <c r="N611" s="3">
        <f t="shared" si="40"/>
        <v>0</v>
      </c>
    </row>
    <row r="612" spans="1:14" x14ac:dyDescent="0.25">
      <c r="A612" s="1"/>
      <c r="F612" s="3">
        <f t="shared" si="38"/>
        <v>0</v>
      </c>
      <c r="J612" s="3">
        <f t="shared" si="39"/>
        <v>0</v>
      </c>
      <c r="N612" s="3">
        <f t="shared" si="40"/>
        <v>0</v>
      </c>
    </row>
    <row r="613" spans="1:14" x14ac:dyDescent="0.25">
      <c r="A613" s="1"/>
      <c r="F613" s="3">
        <f t="shared" si="38"/>
        <v>0</v>
      </c>
      <c r="J613" s="3">
        <f t="shared" si="39"/>
        <v>0</v>
      </c>
      <c r="N613" s="3">
        <f t="shared" si="40"/>
        <v>0</v>
      </c>
    </row>
    <row r="614" spans="1:14" x14ac:dyDescent="0.25">
      <c r="A614" s="1"/>
      <c r="F614" s="3">
        <f t="shared" si="38"/>
        <v>0</v>
      </c>
      <c r="J614" s="3">
        <f t="shared" si="39"/>
        <v>0</v>
      </c>
      <c r="N614" s="3">
        <f t="shared" si="40"/>
        <v>0</v>
      </c>
    </row>
    <row r="615" spans="1:14" x14ac:dyDescent="0.25">
      <c r="A615" s="1"/>
      <c r="F615" s="3">
        <f t="shared" si="38"/>
        <v>0</v>
      </c>
      <c r="J615" s="3">
        <f t="shared" si="39"/>
        <v>0</v>
      </c>
      <c r="N615" s="3">
        <f t="shared" si="40"/>
        <v>0</v>
      </c>
    </row>
    <row r="616" spans="1:14" x14ac:dyDescent="0.25">
      <c r="A616" s="1"/>
      <c r="F616" s="3">
        <f t="shared" si="38"/>
        <v>0</v>
      </c>
      <c r="J616" s="3">
        <f t="shared" si="39"/>
        <v>0</v>
      </c>
      <c r="N616" s="3">
        <f t="shared" si="40"/>
        <v>0</v>
      </c>
    </row>
    <row r="617" spans="1:14" x14ac:dyDescent="0.25">
      <c r="A617" s="1"/>
      <c r="F617" s="3">
        <f t="shared" si="38"/>
        <v>0</v>
      </c>
      <c r="J617" s="3">
        <f t="shared" si="39"/>
        <v>0</v>
      </c>
      <c r="N617" s="3">
        <f t="shared" si="40"/>
        <v>0</v>
      </c>
    </row>
    <row r="618" spans="1:14" x14ac:dyDescent="0.25">
      <c r="A618" s="1"/>
      <c r="F618" s="3">
        <f t="shared" si="38"/>
        <v>0</v>
      </c>
      <c r="J618" s="3">
        <f t="shared" si="39"/>
        <v>0</v>
      </c>
      <c r="N618" s="3">
        <f t="shared" si="40"/>
        <v>0</v>
      </c>
    </row>
    <row r="619" spans="1:14" x14ac:dyDescent="0.25">
      <c r="A619" s="1"/>
      <c r="F619" s="3">
        <f t="shared" si="38"/>
        <v>0</v>
      </c>
      <c r="J619" s="3">
        <f t="shared" si="39"/>
        <v>0</v>
      </c>
      <c r="N619" s="3">
        <f t="shared" si="40"/>
        <v>0</v>
      </c>
    </row>
    <row r="620" spans="1:14" x14ac:dyDescent="0.25">
      <c r="A620" s="1"/>
      <c r="F620" s="3">
        <f t="shared" si="38"/>
        <v>0</v>
      </c>
      <c r="J620" s="3">
        <f t="shared" si="39"/>
        <v>0</v>
      </c>
      <c r="N620" s="3">
        <f t="shared" si="40"/>
        <v>0</v>
      </c>
    </row>
    <row r="621" spans="1:14" x14ac:dyDescent="0.25">
      <c r="A621" s="1"/>
      <c r="F621" s="3">
        <f t="shared" si="38"/>
        <v>0</v>
      </c>
      <c r="J621" s="3">
        <f t="shared" si="39"/>
        <v>0</v>
      </c>
      <c r="N621" s="3">
        <f t="shared" si="40"/>
        <v>0</v>
      </c>
    </row>
    <row r="622" spans="1:14" x14ac:dyDescent="0.25">
      <c r="A622" s="1"/>
      <c r="F622" s="3">
        <f t="shared" si="38"/>
        <v>0</v>
      </c>
      <c r="J622" s="3">
        <f t="shared" si="39"/>
        <v>0</v>
      </c>
      <c r="N622" s="3">
        <f t="shared" si="40"/>
        <v>0</v>
      </c>
    </row>
    <row r="623" spans="1:14" x14ac:dyDescent="0.25">
      <c r="A623" s="1"/>
      <c r="F623" s="3">
        <f t="shared" si="38"/>
        <v>0</v>
      </c>
      <c r="J623" s="3">
        <f t="shared" si="39"/>
        <v>0</v>
      </c>
      <c r="N623" s="3">
        <f t="shared" si="40"/>
        <v>0</v>
      </c>
    </row>
    <row r="624" spans="1:14" x14ac:dyDescent="0.25">
      <c r="A624" s="1"/>
      <c r="F624" s="3">
        <f t="shared" si="38"/>
        <v>0</v>
      </c>
      <c r="J624" s="3">
        <f t="shared" si="39"/>
        <v>0</v>
      </c>
      <c r="N624" s="3">
        <f t="shared" si="40"/>
        <v>0</v>
      </c>
    </row>
    <row r="625" spans="1:14" x14ac:dyDescent="0.25">
      <c r="A625" s="1"/>
      <c r="F625" s="3">
        <f t="shared" si="38"/>
        <v>0</v>
      </c>
      <c r="J625" s="3">
        <f t="shared" si="39"/>
        <v>0</v>
      </c>
      <c r="N625" s="3">
        <f t="shared" si="40"/>
        <v>0</v>
      </c>
    </row>
    <row r="626" spans="1:14" x14ac:dyDescent="0.25">
      <c r="A626" s="1"/>
      <c r="F626" s="3">
        <f t="shared" si="38"/>
        <v>0</v>
      </c>
      <c r="J626" s="3">
        <f t="shared" si="39"/>
        <v>0</v>
      </c>
      <c r="N626" s="3">
        <f t="shared" si="40"/>
        <v>0</v>
      </c>
    </row>
    <row r="627" spans="1:14" x14ac:dyDescent="0.25">
      <c r="A627" s="1"/>
      <c r="F627" s="3">
        <f t="shared" si="38"/>
        <v>0</v>
      </c>
      <c r="J627" s="3">
        <f t="shared" si="39"/>
        <v>0</v>
      </c>
      <c r="N627" s="3">
        <f t="shared" si="40"/>
        <v>0</v>
      </c>
    </row>
    <row r="628" spans="1:14" x14ac:dyDescent="0.25">
      <c r="A628" s="1"/>
      <c r="F628" s="3">
        <f t="shared" si="38"/>
        <v>0</v>
      </c>
      <c r="J628" s="3">
        <f t="shared" si="39"/>
        <v>0</v>
      </c>
      <c r="N628" s="3">
        <f t="shared" si="40"/>
        <v>0</v>
      </c>
    </row>
    <row r="629" spans="1:14" x14ac:dyDescent="0.25">
      <c r="A629" s="1"/>
      <c r="F629" s="3">
        <f t="shared" si="38"/>
        <v>0</v>
      </c>
      <c r="J629" s="3">
        <f t="shared" si="39"/>
        <v>0</v>
      </c>
      <c r="N629" s="3">
        <f t="shared" si="40"/>
        <v>0</v>
      </c>
    </row>
    <row r="630" spans="1:14" x14ac:dyDescent="0.25">
      <c r="A630" s="1"/>
      <c r="F630" s="3">
        <f t="shared" si="38"/>
        <v>0</v>
      </c>
      <c r="J630" s="3">
        <f t="shared" si="39"/>
        <v>0</v>
      </c>
      <c r="N630" s="3">
        <f t="shared" si="40"/>
        <v>0</v>
      </c>
    </row>
    <row r="631" spans="1:14" x14ac:dyDescent="0.25">
      <c r="A631" s="1"/>
      <c r="F631" s="3">
        <f t="shared" si="38"/>
        <v>0</v>
      </c>
      <c r="J631" s="3">
        <f t="shared" si="39"/>
        <v>0</v>
      </c>
      <c r="N631" s="3">
        <f t="shared" si="40"/>
        <v>0</v>
      </c>
    </row>
    <row r="632" spans="1:14" x14ac:dyDescent="0.25">
      <c r="A632" s="1"/>
      <c r="F632" s="3">
        <f t="shared" si="38"/>
        <v>0</v>
      </c>
      <c r="J632" s="3">
        <f t="shared" si="39"/>
        <v>0</v>
      </c>
      <c r="N632" s="3">
        <f t="shared" si="40"/>
        <v>0</v>
      </c>
    </row>
    <row r="633" spans="1:14" x14ac:dyDescent="0.25">
      <c r="A633" s="1"/>
      <c r="F633" s="3">
        <f t="shared" si="38"/>
        <v>0</v>
      </c>
      <c r="J633" s="3">
        <f t="shared" si="39"/>
        <v>0</v>
      </c>
      <c r="N633" s="3">
        <f t="shared" si="40"/>
        <v>0</v>
      </c>
    </row>
    <row r="634" spans="1:14" x14ac:dyDescent="0.25">
      <c r="A634" s="1"/>
      <c r="F634" s="3">
        <f t="shared" si="38"/>
        <v>0</v>
      </c>
      <c r="J634" s="3">
        <f t="shared" si="39"/>
        <v>0</v>
      </c>
      <c r="N634" s="3">
        <f t="shared" si="40"/>
        <v>0</v>
      </c>
    </row>
    <row r="635" spans="1:14" x14ac:dyDescent="0.25">
      <c r="A635" s="1"/>
      <c r="F635" s="3">
        <f t="shared" ref="F635:F698" si="41">B635+E635</f>
        <v>0</v>
      </c>
      <c r="J635" s="3">
        <f t="shared" ref="J635:J698" si="42">F635+I635</f>
        <v>0</v>
      </c>
      <c r="N635" s="3">
        <f t="shared" ref="N635:N698" si="43">J635+M635</f>
        <v>0</v>
      </c>
    </row>
    <row r="636" spans="1:14" x14ac:dyDescent="0.25">
      <c r="A636" s="1"/>
      <c r="F636" s="3">
        <f t="shared" si="41"/>
        <v>0</v>
      </c>
      <c r="J636" s="3">
        <f t="shared" si="42"/>
        <v>0</v>
      </c>
      <c r="N636" s="3">
        <f t="shared" si="43"/>
        <v>0</v>
      </c>
    </row>
    <row r="637" spans="1:14" x14ac:dyDescent="0.25">
      <c r="A637" s="1"/>
      <c r="F637" s="3">
        <f t="shared" si="41"/>
        <v>0</v>
      </c>
      <c r="J637" s="3">
        <f t="shared" si="42"/>
        <v>0</v>
      </c>
      <c r="N637" s="3">
        <f t="shared" si="43"/>
        <v>0</v>
      </c>
    </row>
    <row r="638" spans="1:14" x14ac:dyDescent="0.25">
      <c r="A638" s="1"/>
      <c r="F638" s="3">
        <f t="shared" si="41"/>
        <v>0</v>
      </c>
      <c r="J638" s="3">
        <f t="shared" si="42"/>
        <v>0</v>
      </c>
      <c r="N638" s="3">
        <f t="shared" si="43"/>
        <v>0</v>
      </c>
    </row>
    <row r="639" spans="1:14" x14ac:dyDescent="0.25">
      <c r="A639" s="1"/>
      <c r="F639" s="3">
        <f t="shared" si="41"/>
        <v>0</v>
      </c>
      <c r="J639" s="3">
        <f t="shared" si="42"/>
        <v>0</v>
      </c>
      <c r="N639" s="3">
        <f t="shared" si="43"/>
        <v>0</v>
      </c>
    </row>
    <row r="640" spans="1:14" x14ac:dyDescent="0.25">
      <c r="A640" s="1"/>
      <c r="F640" s="3">
        <f t="shared" si="41"/>
        <v>0</v>
      </c>
      <c r="J640" s="3">
        <f t="shared" si="42"/>
        <v>0</v>
      </c>
      <c r="N640" s="3">
        <f t="shared" si="43"/>
        <v>0</v>
      </c>
    </row>
    <row r="641" spans="1:14" x14ac:dyDescent="0.25">
      <c r="A641" s="1"/>
      <c r="F641" s="3">
        <f t="shared" si="41"/>
        <v>0</v>
      </c>
      <c r="J641" s="3">
        <f t="shared" si="42"/>
        <v>0</v>
      </c>
      <c r="N641" s="3">
        <f t="shared" si="43"/>
        <v>0</v>
      </c>
    </row>
    <row r="642" spans="1:14" x14ac:dyDescent="0.25">
      <c r="A642" s="1"/>
      <c r="F642" s="3">
        <f t="shared" si="41"/>
        <v>0</v>
      </c>
      <c r="J642" s="3">
        <f t="shared" si="42"/>
        <v>0</v>
      </c>
      <c r="N642" s="3">
        <f t="shared" si="43"/>
        <v>0</v>
      </c>
    </row>
    <row r="643" spans="1:14" x14ac:dyDescent="0.25">
      <c r="A643" s="1"/>
      <c r="F643" s="3">
        <f t="shared" si="41"/>
        <v>0</v>
      </c>
      <c r="J643" s="3">
        <f t="shared" si="42"/>
        <v>0</v>
      </c>
      <c r="N643" s="3">
        <f t="shared" si="43"/>
        <v>0</v>
      </c>
    </row>
    <row r="644" spans="1:14" x14ac:dyDescent="0.25">
      <c r="A644" s="1"/>
      <c r="F644" s="3">
        <f t="shared" si="41"/>
        <v>0</v>
      </c>
      <c r="J644" s="3">
        <f t="shared" si="42"/>
        <v>0</v>
      </c>
      <c r="N644" s="3">
        <f t="shared" si="43"/>
        <v>0</v>
      </c>
    </row>
    <row r="645" spans="1:14" x14ac:dyDescent="0.25">
      <c r="A645" s="1"/>
      <c r="F645" s="3">
        <f t="shared" si="41"/>
        <v>0</v>
      </c>
      <c r="J645" s="3">
        <f t="shared" si="42"/>
        <v>0</v>
      </c>
      <c r="N645" s="3">
        <f t="shared" si="43"/>
        <v>0</v>
      </c>
    </row>
    <row r="646" spans="1:14" x14ac:dyDescent="0.25">
      <c r="A646" s="1"/>
      <c r="F646" s="3">
        <f t="shared" si="41"/>
        <v>0</v>
      </c>
      <c r="J646" s="3">
        <f t="shared" si="42"/>
        <v>0</v>
      </c>
      <c r="N646" s="3">
        <f t="shared" si="43"/>
        <v>0</v>
      </c>
    </row>
    <row r="647" spans="1:14" x14ac:dyDescent="0.25">
      <c r="A647" s="1"/>
      <c r="F647" s="3">
        <f t="shared" si="41"/>
        <v>0</v>
      </c>
      <c r="J647" s="3">
        <f t="shared" si="42"/>
        <v>0</v>
      </c>
      <c r="N647" s="3">
        <f t="shared" si="43"/>
        <v>0</v>
      </c>
    </row>
    <row r="648" spans="1:14" x14ac:dyDescent="0.25">
      <c r="A648" s="1"/>
      <c r="F648" s="3">
        <f t="shared" si="41"/>
        <v>0</v>
      </c>
      <c r="J648" s="3">
        <f t="shared" si="42"/>
        <v>0</v>
      </c>
      <c r="N648" s="3">
        <f t="shared" si="43"/>
        <v>0</v>
      </c>
    </row>
    <row r="649" spans="1:14" x14ac:dyDescent="0.25">
      <c r="A649" s="1"/>
      <c r="F649" s="3">
        <f t="shared" si="41"/>
        <v>0</v>
      </c>
      <c r="J649" s="3">
        <f t="shared" si="42"/>
        <v>0</v>
      </c>
      <c r="N649" s="3">
        <f t="shared" si="43"/>
        <v>0</v>
      </c>
    </row>
    <row r="650" spans="1:14" x14ac:dyDescent="0.25">
      <c r="A650" s="1"/>
      <c r="F650" s="3">
        <f t="shared" si="41"/>
        <v>0</v>
      </c>
      <c r="J650" s="3">
        <f t="shared" si="42"/>
        <v>0</v>
      </c>
      <c r="N650" s="3">
        <f t="shared" si="43"/>
        <v>0</v>
      </c>
    </row>
    <row r="651" spans="1:14" x14ac:dyDescent="0.25">
      <c r="A651" s="1"/>
      <c r="F651" s="3">
        <f t="shared" si="41"/>
        <v>0</v>
      </c>
      <c r="J651" s="3">
        <f t="shared" si="42"/>
        <v>0</v>
      </c>
      <c r="N651" s="3">
        <f t="shared" si="43"/>
        <v>0</v>
      </c>
    </row>
    <row r="652" spans="1:14" x14ac:dyDescent="0.25">
      <c r="A652" s="1"/>
      <c r="F652" s="3">
        <f t="shared" si="41"/>
        <v>0</v>
      </c>
      <c r="J652" s="3">
        <f t="shared" si="42"/>
        <v>0</v>
      </c>
      <c r="N652" s="3">
        <f t="shared" si="43"/>
        <v>0</v>
      </c>
    </row>
    <row r="653" spans="1:14" x14ac:dyDescent="0.25">
      <c r="A653" s="1"/>
      <c r="F653" s="3">
        <f t="shared" si="41"/>
        <v>0</v>
      </c>
      <c r="J653" s="3">
        <f t="shared" si="42"/>
        <v>0</v>
      </c>
      <c r="N653" s="3">
        <f t="shared" si="43"/>
        <v>0</v>
      </c>
    </row>
    <row r="654" spans="1:14" x14ac:dyDescent="0.25">
      <c r="A654" s="1"/>
      <c r="F654" s="3">
        <f t="shared" si="41"/>
        <v>0</v>
      </c>
      <c r="J654" s="3">
        <f t="shared" si="42"/>
        <v>0</v>
      </c>
      <c r="N654" s="3">
        <f t="shared" si="43"/>
        <v>0</v>
      </c>
    </row>
    <row r="655" spans="1:14" x14ac:dyDescent="0.25">
      <c r="A655" s="1"/>
      <c r="F655" s="3">
        <f t="shared" si="41"/>
        <v>0</v>
      </c>
      <c r="J655" s="3">
        <f t="shared" si="42"/>
        <v>0</v>
      </c>
      <c r="N655" s="3">
        <f t="shared" si="43"/>
        <v>0</v>
      </c>
    </row>
    <row r="656" spans="1:14" x14ac:dyDescent="0.25">
      <c r="A656" s="1"/>
      <c r="F656" s="3">
        <f t="shared" si="41"/>
        <v>0</v>
      </c>
      <c r="J656" s="3">
        <f t="shared" si="42"/>
        <v>0</v>
      </c>
      <c r="N656" s="3">
        <f t="shared" si="43"/>
        <v>0</v>
      </c>
    </row>
    <row r="657" spans="1:14" x14ac:dyDescent="0.25">
      <c r="A657" s="1"/>
      <c r="F657" s="3">
        <f t="shared" si="41"/>
        <v>0</v>
      </c>
      <c r="J657" s="3">
        <f t="shared" si="42"/>
        <v>0</v>
      </c>
      <c r="N657" s="3">
        <f t="shared" si="43"/>
        <v>0</v>
      </c>
    </row>
    <row r="658" spans="1:14" x14ac:dyDescent="0.25">
      <c r="A658" s="1"/>
      <c r="F658" s="3">
        <f t="shared" si="41"/>
        <v>0</v>
      </c>
      <c r="J658" s="3">
        <f t="shared" si="42"/>
        <v>0</v>
      </c>
      <c r="N658" s="3">
        <f t="shared" si="43"/>
        <v>0</v>
      </c>
    </row>
    <row r="659" spans="1:14" x14ac:dyDescent="0.25">
      <c r="A659" s="1"/>
      <c r="F659" s="3">
        <f t="shared" si="41"/>
        <v>0</v>
      </c>
      <c r="J659" s="3">
        <f t="shared" si="42"/>
        <v>0</v>
      </c>
      <c r="N659" s="3">
        <f t="shared" si="43"/>
        <v>0</v>
      </c>
    </row>
    <row r="660" spans="1:14" x14ac:dyDescent="0.25">
      <c r="A660" s="1"/>
      <c r="F660" s="3">
        <f t="shared" si="41"/>
        <v>0</v>
      </c>
      <c r="J660" s="3">
        <f t="shared" si="42"/>
        <v>0</v>
      </c>
      <c r="N660" s="3">
        <f t="shared" si="43"/>
        <v>0</v>
      </c>
    </row>
    <row r="661" spans="1:14" x14ac:dyDescent="0.25">
      <c r="A661" s="1"/>
      <c r="F661" s="3">
        <f t="shared" si="41"/>
        <v>0</v>
      </c>
      <c r="J661" s="3">
        <f t="shared" si="42"/>
        <v>0</v>
      </c>
      <c r="N661" s="3">
        <f t="shared" si="43"/>
        <v>0</v>
      </c>
    </row>
    <row r="662" spans="1:14" x14ac:dyDescent="0.25">
      <c r="A662" s="1"/>
      <c r="F662" s="3">
        <f t="shared" si="41"/>
        <v>0</v>
      </c>
      <c r="J662" s="3">
        <f t="shared" si="42"/>
        <v>0</v>
      </c>
      <c r="N662" s="3">
        <f t="shared" si="43"/>
        <v>0</v>
      </c>
    </row>
    <row r="663" spans="1:14" x14ac:dyDescent="0.25">
      <c r="A663" s="1"/>
      <c r="F663" s="3">
        <f t="shared" si="41"/>
        <v>0</v>
      </c>
      <c r="J663" s="3">
        <f t="shared" si="42"/>
        <v>0</v>
      </c>
      <c r="N663" s="3">
        <f t="shared" si="43"/>
        <v>0</v>
      </c>
    </row>
    <row r="664" spans="1:14" x14ac:dyDescent="0.25">
      <c r="A664" s="1"/>
      <c r="F664" s="3">
        <f t="shared" si="41"/>
        <v>0</v>
      </c>
      <c r="J664" s="3">
        <f t="shared" si="42"/>
        <v>0</v>
      </c>
      <c r="N664" s="3">
        <f t="shared" si="43"/>
        <v>0</v>
      </c>
    </row>
    <row r="665" spans="1:14" x14ac:dyDescent="0.25">
      <c r="A665" s="1"/>
      <c r="F665" s="3">
        <f t="shared" si="41"/>
        <v>0</v>
      </c>
      <c r="J665" s="3">
        <f t="shared" si="42"/>
        <v>0</v>
      </c>
      <c r="N665" s="3">
        <f t="shared" si="43"/>
        <v>0</v>
      </c>
    </row>
    <row r="666" spans="1:14" x14ac:dyDescent="0.25">
      <c r="A666" s="1"/>
      <c r="F666" s="3">
        <f t="shared" si="41"/>
        <v>0</v>
      </c>
      <c r="J666" s="3">
        <f t="shared" si="42"/>
        <v>0</v>
      </c>
      <c r="N666" s="3">
        <f t="shared" si="43"/>
        <v>0</v>
      </c>
    </row>
    <row r="667" spans="1:14" x14ac:dyDescent="0.25">
      <c r="A667" s="1"/>
      <c r="F667" s="3">
        <f t="shared" si="41"/>
        <v>0</v>
      </c>
      <c r="J667" s="3">
        <f t="shared" si="42"/>
        <v>0</v>
      </c>
      <c r="N667" s="3">
        <f t="shared" si="43"/>
        <v>0</v>
      </c>
    </row>
    <row r="668" spans="1:14" x14ac:dyDescent="0.25">
      <c r="A668" s="1"/>
      <c r="F668" s="3">
        <f t="shared" si="41"/>
        <v>0</v>
      </c>
      <c r="J668" s="3">
        <f t="shared" si="42"/>
        <v>0</v>
      </c>
      <c r="N668" s="3">
        <f t="shared" si="43"/>
        <v>0</v>
      </c>
    </row>
    <row r="669" spans="1:14" x14ac:dyDescent="0.25">
      <c r="A669" s="1"/>
      <c r="F669" s="3">
        <f t="shared" si="41"/>
        <v>0</v>
      </c>
      <c r="J669" s="3">
        <f t="shared" si="42"/>
        <v>0</v>
      </c>
      <c r="N669" s="3">
        <f t="shared" si="43"/>
        <v>0</v>
      </c>
    </row>
    <row r="670" spans="1:14" x14ac:dyDescent="0.25">
      <c r="A670" s="1"/>
      <c r="F670" s="3">
        <f t="shared" si="41"/>
        <v>0</v>
      </c>
      <c r="J670" s="3">
        <f t="shared" si="42"/>
        <v>0</v>
      </c>
      <c r="N670" s="3">
        <f t="shared" si="43"/>
        <v>0</v>
      </c>
    </row>
    <row r="671" spans="1:14" x14ac:dyDescent="0.25">
      <c r="A671" s="1"/>
      <c r="F671" s="3">
        <f t="shared" si="41"/>
        <v>0</v>
      </c>
      <c r="J671" s="3">
        <f t="shared" si="42"/>
        <v>0</v>
      </c>
      <c r="N671" s="3">
        <f t="shared" si="43"/>
        <v>0</v>
      </c>
    </row>
    <row r="672" spans="1:14" x14ac:dyDescent="0.25">
      <c r="A672" s="1"/>
      <c r="F672" s="3">
        <f t="shared" si="41"/>
        <v>0</v>
      </c>
      <c r="J672" s="3">
        <f t="shared" si="42"/>
        <v>0</v>
      </c>
      <c r="N672" s="3">
        <f t="shared" si="43"/>
        <v>0</v>
      </c>
    </row>
    <row r="673" spans="1:14" x14ac:dyDescent="0.25">
      <c r="A673" s="1"/>
      <c r="F673" s="3">
        <f t="shared" si="41"/>
        <v>0</v>
      </c>
      <c r="J673" s="3">
        <f t="shared" si="42"/>
        <v>0</v>
      </c>
      <c r="N673" s="3">
        <f t="shared" si="43"/>
        <v>0</v>
      </c>
    </row>
    <row r="674" spans="1:14" x14ac:dyDescent="0.25">
      <c r="A674" s="1"/>
      <c r="F674" s="3">
        <f t="shared" si="41"/>
        <v>0</v>
      </c>
      <c r="J674" s="3">
        <f t="shared" si="42"/>
        <v>0</v>
      </c>
      <c r="N674" s="3">
        <f t="shared" si="43"/>
        <v>0</v>
      </c>
    </row>
    <row r="675" spans="1:14" x14ac:dyDescent="0.25">
      <c r="A675" s="1"/>
      <c r="F675" s="3">
        <f t="shared" si="41"/>
        <v>0</v>
      </c>
      <c r="J675" s="3">
        <f t="shared" si="42"/>
        <v>0</v>
      </c>
      <c r="N675" s="3">
        <f t="shared" si="43"/>
        <v>0</v>
      </c>
    </row>
    <row r="676" spans="1:14" x14ac:dyDescent="0.25">
      <c r="A676" s="1"/>
      <c r="F676" s="3">
        <f t="shared" si="41"/>
        <v>0</v>
      </c>
      <c r="J676" s="3">
        <f t="shared" si="42"/>
        <v>0</v>
      </c>
      <c r="N676" s="3">
        <f t="shared" si="43"/>
        <v>0</v>
      </c>
    </row>
    <row r="677" spans="1:14" x14ac:dyDescent="0.25">
      <c r="A677" s="1"/>
      <c r="F677" s="3">
        <f t="shared" si="41"/>
        <v>0</v>
      </c>
      <c r="J677" s="3">
        <f t="shared" si="42"/>
        <v>0</v>
      </c>
      <c r="N677" s="3">
        <f t="shared" si="43"/>
        <v>0</v>
      </c>
    </row>
    <row r="678" spans="1:14" x14ac:dyDescent="0.25">
      <c r="A678" s="1"/>
      <c r="F678" s="3">
        <f t="shared" si="41"/>
        <v>0</v>
      </c>
      <c r="J678" s="3">
        <f t="shared" si="42"/>
        <v>0</v>
      </c>
      <c r="N678" s="3">
        <f t="shared" si="43"/>
        <v>0</v>
      </c>
    </row>
    <row r="679" spans="1:14" x14ac:dyDescent="0.25">
      <c r="A679" s="1"/>
      <c r="F679" s="3">
        <f t="shared" si="41"/>
        <v>0</v>
      </c>
      <c r="J679" s="3">
        <f t="shared" si="42"/>
        <v>0</v>
      </c>
      <c r="N679" s="3">
        <f t="shared" si="43"/>
        <v>0</v>
      </c>
    </row>
    <row r="680" spans="1:14" x14ac:dyDescent="0.25">
      <c r="A680" s="1"/>
      <c r="F680" s="3">
        <f t="shared" si="41"/>
        <v>0</v>
      </c>
      <c r="J680" s="3">
        <f t="shared" si="42"/>
        <v>0</v>
      </c>
      <c r="N680" s="3">
        <f t="shared" si="43"/>
        <v>0</v>
      </c>
    </row>
    <row r="681" spans="1:14" x14ac:dyDescent="0.25">
      <c r="A681" s="1"/>
      <c r="F681" s="3">
        <f t="shared" si="41"/>
        <v>0</v>
      </c>
      <c r="J681" s="3">
        <f t="shared" si="42"/>
        <v>0</v>
      </c>
      <c r="N681" s="3">
        <f t="shared" si="43"/>
        <v>0</v>
      </c>
    </row>
    <row r="682" spans="1:14" x14ac:dyDescent="0.25">
      <c r="A682" s="1"/>
      <c r="F682" s="3">
        <f t="shared" si="41"/>
        <v>0</v>
      </c>
      <c r="J682" s="3">
        <f t="shared" si="42"/>
        <v>0</v>
      </c>
      <c r="N682" s="3">
        <f t="shared" si="43"/>
        <v>0</v>
      </c>
    </row>
    <row r="683" spans="1:14" x14ac:dyDescent="0.25">
      <c r="A683" s="1"/>
      <c r="F683" s="3">
        <f t="shared" si="41"/>
        <v>0</v>
      </c>
      <c r="J683" s="3">
        <f t="shared" si="42"/>
        <v>0</v>
      </c>
      <c r="N683" s="3">
        <f t="shared" si="43"/>
        <v>0</v>
      </c>
    </row>
    <row r="684" spans="1:14" x14ac:dyDescent="0.25">
      <c r="A684" s="1"/>
      <c r="F684" s="3">
        <f t="shared" si="41"/>
        <v>0</v>
      </c>
      <c r="J684" s="3">
        <f t="shared" si="42"/>
        <v>0</v>
      </c>
      <c r="N684" s="3">
        <f t="shared" si="43"/>
        <v>0</v>
      </c>
    </row>
    <row r="685" spans="1:14" x14ac:dyDescent="0.25">
      <c r="A685" s="1"/>
      <c r="F685" s="3">
        <f t="shared" si="41"/>
        <v>0</v>
      </c>
      <c r="J685" s="3">
        <f t="shared" si="42"/>
        <v>0</v>
      </c>
      <c r="N685" s="3">
        <f t="shared" si="43"/>
        <v>0</v>
      </c>
    </row>
    <row r="686" spans="1:14" x14ac:dyDescent="0.25">
      <c r="A686" s="1"/>
      <c r="F686" s="3">
        <f t="shared" si="41"/>
        <v>0</v>
      </c>
      <c r="J686" s="3">
        <f t="shared" si="42"/>
        <v>0</v>
      </c>
      <c r="N686" s="3">
        <f t="shared" si="43"/>
        <v>0</v>
      </c>
    </row>
    <row r="687" spans="1:14" x14ac:dyDescent="0.25">
      <c r="A687" s="1"/>
      <c r="F687" s="3">
        <f t="shared" si="41"/>
        <v>0</v>
      </c>
      <c r="J687" s="3">
        <f t="shared" si="42"/>
        <v>0</v>
      </c>
      <c r="N687" s="3">
        <f t="shared" si="43"/>
        <v>0</v>
      </c>
    </row>
    <row r="688" spans="1:14" x14ac:dyDescent="0.25">
      <c r="A688" s="1"/>
      <c r="F688" s="3">
        <f t="shared" si="41"/>
        <v>0</v>
      </c>
      <c r="J688" s="3">
        <f t="shared" si="42"/>
        <v>0</v>
      </c>
      <c r="N688" s="3">
        <f t="shared" si="43"/>
        <v>0</v>
      </c>
    </row>
    <row r="689" spans="1:14" x14ac:dyDescent="0.25">
      <c r="A689" s="1"/>
      <c r="F689" s="3">
        <f t="shared" si="41"/>
        <v>0</v>
      </c>
      <c r="J689" s="3">
        <f t="shared" si="42"/>
        <v>0</v>
      </c>
      <c r="N689" s="3">
        <f t="shared" si="43"/>
        <v>0</v>
      </c>
    </row>
    <row r="690" spans="1:14" x14ac:dyDescent="0.25">
      <c r="A690" s="1"/>
      <c r="F690" s="3">
        <f t="shared" si="41"/>
        <v>0</v>
      </c>
      <c r="J690" s="3">
        <f t="shared" si="42"/>
        <v>0</v>
      </c>
      <c r="N690" s="3">
        <f t="shared" si="43"/>
        <v>0</v>
      </c>
    </row>
    <row r="691" spans="1:14" x14ac:dyDescent="0.25">
      <c r="A691" s="1"/>
      <c r="F691" s="3">
        <f t="shared" si="41"/>
        <v>0</v>
      </c>
      <c r="J691" s="3">
        <f t="shared" si="42"/>
        <v>0</v>
      </c>
      <c r="N691" s="3">
        <f t="shared" si="43"/>
        <v>0</v>
      </c>
    </row>
    <row r="692" spans="1:14" x14ac:dyDescent="0.25">
      <c r="A692" s="1"/>
      <c r="F692" s="3">
        <f t="shared" si="41"/>
        <v>0</v>
      </c>
      <c r="J692" s="3">
        <f t="shared" si="42"/>
        <v>0</v>
      </c>
      <c r="N692" s="3">
        <f t="shared" si="43"/>
        <v>0</v>
      </c>
    </row>
    <row r="693" spans="1:14" x14ac:dyDescent="0.25">
      <c r="A693" s="1"/>
      <c r="F693" s="3">
        <f t="shared" si="41"/>
        <v>0</v>
      </c>
      <c r="J693" s="3">
        <f t="shared" si="42"/>
        <v>0</v>
      </c>
      <c r="N693" s="3">
        <f t="shared" si="43"/>
        <v>0</v>
      </c>
    </row>
    <row r="694" spans="1:14" x14ac:dyDescent="0.25">
      <c r="A694" s="1"/>
      <c r="F694" s="3">
        <f t="shared" si="41"/>
        <v>0</v>
      </c>
      <c r="J694" s="3">
        <f t="shared" si="42"/>
        <v>0</v>
      </c>
      <c r="N694" s="3">
        <f t="shared" si="43"/>
        <v>0</v>
      </c>
    </row>
    <row r="695" spans="1:14" x14ac:dyDescent="0.25">
      <c r="A695" s="1"/>
      <c r="F695" s="3">
        <f t="shared" si="41"/>
        <v>0</v>
      </c>
      <c r="J695" s="3">
        <f t="shared" si="42"/>
        <v>0</v>
      </c>
      <c r="N695" s="3">
        <f t="shared" si="43"/>
        <v>0</v>
      </c>
    </row>
    <row r="696" spans="1:14" x14ac:dyDescent="0.25">
      <c r="A696" s="1"/>
      <c r="F696" s="3">
        <f t="shared" si="41"/>
        <v>0</v>
      </c>
      <c r="J696" s="3">
        <f t="shared" si="42"/>
        <v>0</v>
      </c>
      <c r="N696" s="3">
        <f t="shared" si="43"/>
        <v>0</v>
      </c>
    </row>
    <row r="697" spans="1:14" x14ac:dyDescent="0.25">
      <c r="A697" s="1"/>
      <c r="F697" s="3">
        <f t="shared" si="41"/>
        <v>0</v>
      </c>
      <c r="J697" s="3">
        <f t="shared" si="42"/>
        <v>0</v>
      </c>
      <c r="N697" s="3">
        <f t="shared" si="43"/>
        <v>0</v>
      </c>
    </row>
    <row r="698" spans="1:14" x14ac:dyDescent="0.25">
      <c r="A698" s="1"/>
      <c r="F698" s="3">
        <f t="shared" si="41"/>
        <v>0</v>
      </c>
      <c r="J698" s="3">
        <f t="shared" si="42"/>
        <v>0</v>
      </c>
      <c r="N698" s="3">
        <f t="shared" si="43"/>
        <v>0</v>
      </c>
    </row>
    <row r="699" spans="1:14" x14ac:dyDescent="0.25">
      <c r="A699" s="1"/>
      <c r="F699" s="3">
        <f t="shared" ref="F699:F726" si="44">B699+E699</f>
        <v>0</v>
      </c>
      <c r="J699" s="3">
        <f t="shared" ref="J699:J726" si="45">F699+I699</f>
        <v>0</v>
      </c>
      <c r="N699" s="3">
        <f t="shared" ref="N699:N726" si="46">J699+M699</f>
        <v>0</v>
      </c>
    </row>
    <row r="700" spans="1:14" x14ac:dyDescent="0.25">
      <c r="A700" s="1"/>
      <c r="F700" s="3">
        <f t="shared" si="44"/>
        <v>0</v>
      </c>
      <c r="J700" s="3">
        <f t="shared" si="45"/>
        <v>0</v>
      </c>
      <c r="N700" s="3">
        <f t="shared" si="46"/>
        <v>0</v>
      </c>
    </row>
    <row r="701" spans="1:14" x14ac:dyDescent="0.25">
      <c r="A701" s="1"/>
      <c r="F701" s="3">
        <f t="shared" si="44"/>
        <v>0</v>
      </c>
      <c r="J701" s="3">
        <f t="shared" si="45"/>
        <v>0</v>
      </c>
      <c r="N701" s="3">
        <f t="shared" si="46"/>
        <v>0</v>
      </c>
    </row>
    <row r="702" spans="1:14" x14ac:dyDescent="0.25">
      <c r="A702" s="1"/>
      <c r="F702" s="3">
        <f t="shared" si="44"/>
        <v>0</v>
      </c>
      <c r="J702" s="3">
        <f t="shared" si="45"/>
        <v>0</v>
      </c>
      <c r="N702" s="3">
        <f t="shared" si="46"/>
        <v>0</v>
      </c>
    </row>
    <row r="703" spans="1:14" x14ac:dyDescent="0.25">
      <c r="A703" s="1"/>
      <c r="F703" s="3">
        <f t="shared" si="44"/>
        <v>0</v>
      </c>
      <c r="J703" s="3">
        <f t="shared" si="45"/>
        <v>0</v>
      </c>
      <c r="N703" s="3">
        <f t="shared" si="46"/>
        <v>0</v>
      </c>
    </row>
    <row r="704" spans="1:14" x14ac:dyDescent="0.25">
      <c r="A704" s="1"/>
      <c r="F704" s="3">
        <f t="shared" si="44"/>
        <v>0</v>
      </c>
      <c r="J704" s="3">
        <f t="shared" si="45"/>
        <v>0</v>
      </c>
      <c r="N704" s="3">
        <f t="shared" si="46"/>
        <v>0</v>
      </c>
    </row>
    <row r="705" spans="1:14" x14ac:dyDescent="0.25">
      <c r="A705" s="1"/>
      <c r="F705" s="3">
        <f t="shared" si="44"/>
        <v>0</v>
      </c>
      <c r="J705" s="3">
        <f t="shared" si="45"/>
        <v>0</v>
      </c>
      <c r="N705" s="3">
        <f t="shared" si="46"/>
        <v>0</v>
      </c>
    </row>
    <row r="706" spans="1:14" x14ac:dyDescent="0.25">
      <c r="A706" s="1"/>
      <c r="F706" s="3">
        <f t="shared" si="44"/>
        <v>0</v>
      </c>
      <c r="J706" s="3">
        <f t="shared" si="45"/>
        <v>0</v>
      </c>
      <c r="N706" s="3">
        <f t="shared" si="46"/>
        <v>0</v>
      </c>
    </row>
    <row r="707" spans="1:14" x14ac:dyDescent="0.25">
      <c r="A707" s="1"/>
      <c r="F707" s="3">
        <f t="shared" si="44"/>
        <v>0</v>
      </c>
      <c r="J707" s="3">
        <f t="shared" si="45"/>
        <v>0</v>
      </c>
      <c r="N707" s="3">
        <f t="shared" si="46"/>
        <v>0</v>
      </c>
    </row>
    <row r="708" spans="1:14" x14ac:dyDescent="0.25">
      <c r="A708" s="1"/>
      <c r="F708" s="3">
        <f t="shared" si="44"/>
        <v>0</v>
      </c>
      <c r="J708" s="3">
        <f t="shared" si="45"/>
        <v>0</v>
      </c>
      <c r="N708" s="3">
        <f t="shared" si="46"/>
        <v>0</v>
      </c>
    </row>
    <row r="709" spans="1:14" x14ac:dyDescent="0.25">
      <c r="A709" s="1"/>
      <c r="F709" s="3">
        <f t="shared" si="44"/>
        <v>0</v>
      </c>
      <c r="J709" s="3">
        <f t="shared" si="45"/>
        <v>0</v>
      </c>
      <c r="N709" s="3">
        <f t="shared" si="46"/>
        <v>0</v>
      </c>
    </row>
    <row r="710" spans="1:14" x14ac:dyDescent="0.25">
      <c r="A710" s="1"/>
      <c r="F710" s="3">
        <f t="shared" si="44"/>
        <v>0</v>
      </c>
      <c r="J710" s="3">
        <f t="shared" si="45"/>
        <v>0</v>
      </c>
      <c r="N710" s="3">
        <f t="shared" si="46"/>
        <v>0</v>
      </c>
    </row>
    <row r="711" spans="1:14" x14ac:dyDescent="0.25">
      <c r="A711" s="1"/>
      <c r="F711" s="3">
        <f t="shared" si="44"/>
        <v>0</v>
      </c>
      <c r="J711" s="3">
        <f t="shared" si="45"/>
        <v>0</v>
      </c>
      <c r="N711" s="3">
        <f t="shared" si="46"/>
        <v>0</v>
      </c>
    </row>
    <row r="712" spans="1:14" x14ac:dyDescent="0.25">
      <c r="A712" s="1"/>
      <c r="F712" s="3">
        <f t="shared" si="44"/>
        <v>0</v>
      </c>
      <c r="J712" s="3">
        <f t="shared" si="45"/>
        <v>0</v>
      </c>
      <c r="N712" s="3">
        <f t="shared" si="46"/>
        <v>0</v>
      </c>
    </row>
    <row r="713" spans="1:14" x14ac:dyDescent="0.25">
      <c r="A713" s="1"/>
      <c r="F713" s="3">
        <f t="shared" si="44"/>
        <v>0</v>
      </c>
      <c r="J713" s="3">
        <f t="shared" si="45"/>
        <v>0</v>
      </c>
      <c r="N713" s="3">
        <f t="shared" si="46"/>
        <v>0</v>
      </c>
    </row>
    <row r="714" spans="1:14" x14ac:dyDescent="0.25">
      <c r="A714" s="1"/>
      <c r="F714" s="3">
        <f t="shared" si="44"/>
        <v>0</v>
      </c>
      <c r="J714" s="3">
        <f t="shared" si="45"/>
        <v>0</v>
      </c>
      <c r="N714" s="3">
        <f t="shared" si="46"/>
        <v>0</v>
      </c>
    </row>
    <row r="715" spans="1:14" x14ac:dyDescent="0.25">
      <c r="A715" s="1"/>
      <c r="F715" s="3">
        <f t="shared" si="44"/>
        <v>0</v>
      </c>
      <c r="J715" s="3">
        <f t="shared" si="45"/>
        <v>0</v>
      </c>
      <c r="N715" s="3">
        <f t="shared" si="46"/>
        <v>0</v>
      </c>
    </row>
    <row r="716" spans="1:14" x14ac:dyDescent="0.25">
      <c r="A716" s="1"/>
      <c r="F716" s="3">
        <f t="shared" si="44"/>
        <v>0</v>
      </c>
      <c r="J716" s="3">
        <f t="shared" si="45"/>
        <v>0</v>
      </c>
      <c r="N716" s="3">
        <f t="shared" si="46"/>
        <v>0</v>
      </c>
    </row>
    <row r="717" spans="1:14" x14ac:dyDescent="0.25">
      <c r="A717" s="1"/>
      <c r="F717" s="3">
        <f t="shared" si="44"/>
        <v>0</v>
      </c>
      <c r="J717" s="3">
        <f t="shared" si="45"/>
        <v>0</v>
      </c>
      <c r="N717" s="3">
        <f t="shared" si="46"/>
        <v>0</v>
      </c>
    </row>
    <row r="718" spans="1:14" x14ac:dyDescent="0.25">
      <c r="A718" s="1"/>
      <c r="F718" s="3">
        <f t="shared" si="44"/>
        <v>0</v>
      </c>
      <c r="J718" s="3">
        <f t="shared" si="45"/>
        <v>0</v>
      </c>
      <c r="N718" s="3">
        <f t="shared" si="46"/>
        <v>0</v>
      </c>
    </row>
    <row r="719" spans="1:14" x14ac:dyDescent="0.25">
      <c r="A719" s="1"/>
      <c r="F719" s="3">
        <f t="shared" si="44"/>
        <v>0</v>
      </c>
      <c r="J719" s="3">
        <f t="shared" si="45"/>
        <v>0</v>
      </c>
      <c r="N719" s="3">
        <f t="shared" si="46"/>
        <v>0</v>
      </c>
    </row>
    <row r="720" spans="1:14" x14ac:dyDescent="0.25">
      <c r="A720" s="1"/>
      <c r="F720" s="3">
        <f t="shared" si="44"/>
        <v>0</v>
      </c>
      <c r="J720" s="3">
        <f t="shared" si="45"/>
        <v>0</v>
      </c>
      <c r="N720" s="3">
        <f t="shared" si="46"/>
        <v>0</v>
      </c>
    </row>
    <row r="721" spans="1:14" x14ac:dyDescent="0.25">
      <c r="A721" s="1"/>
      <c r="F721" s="3">
        <f t="shared" si="44"/>
        <v>0</v>
      </c>
      <c r="J721" s="3">
        <f t="shared" si="45"/>
        <v>0</v>
      </c>
      <c r="N721" s="3">
        <f t="shared" si="46"/>
        <v>0</v>
      </c>
    </row>
    <row r="722" spans="1:14" x14ac:dyDescent="0.25">
      <c r="A722" s="1"/>
      <c r="F722" s="3">
        <f t="shared" si="44"/>
        <v>0</v>
      </c>
      <c r="J722" s="3">
        <f t="shared" si="45"/>
        <v>0</v>
      </c>
      <c r="N722" s="3">
        <f t="shared" si="46"/>
        <v>0</v>
      </c>
    </row>
    <row r="723" spans="1:14" x14ac:dyDescent="0.25">
      <c r="A723" s="1"/>
      <c r="F723" s="3">
        <f t="shared" si="44"/>
        <v>0</v>
      </c>
      <c r="J723" s="3">
        <f t="shared" si="45"/>
        <v>0</v>
      </c>
      <c r="N723" s="3">
        <f t="shared" si="46"/>
        <v>0</v>
      </c>
    </row>
    <row r="724" spans="1:14" x14ac:dyDescent="0.25">
      <c r="A724" s="1"/>
      <c r="F724" s="3">
        <f t="shared" si="44"/>
        <v>0</v>
      </c>
      <c r="J724" s="3">
        <f t="shared" si="45"/>
        <v>0</v>
      </c>
      <c r="N724" s="3">
        <f t="shared" si="46"/>
        <v>0</v>
      </c>
    </row>
    <row r="725" spans="1:14" x14ac:dyDescent="0.25">
      <c r="A725" s="1"/>
      <c r="F725" s="3">
        <f t="shared" si="44"/>
        <v>0</v>
      </c>
      <c r="J725" s="3">
        <f t="shared" si="45"/>
        <v>0</v>
      </c>
      <c r="N725" s="3">
        <f t="shared" si="46"/>
        <v>0</v>
      </c>
    </row>
    <row r="726" spans="1:14" x14ac:dyDescent="0.25">
      <c r="A726" s="1"/>
      <c r="F726" s="3">
        <f t="shared" si="44"/>
        <v>0</v>
      </c>
      <c r="J726" s="3">
        <f t="shared" si="45"/>
        <v>0</v>
      </c>
      <c r="N726" s="3">
        <f t="shared" si="46"/>
        <v>0</v>
      </c>
    </row>
    <row r="727" spans="1:14" x14ac:dyDescent="0.25">
      <c r="A727" s="1"/>
      <c r="F727" s="4"/>
      <c r="J727" s="4"/>
      <c r="N727" s="4"/>
    </row>
    <row r="728" spans="1:14" x14ac:dyDescent="0.25">
      <c r="A728" s="1"/>
      <c r="F728" s="4"/>
      <c r="J728" s="4"/>
      <c r="N728" s="4"/>
    </row>
    <row r="729" spans="1:14" x14ac:dyDescent="0.25">
      <c r="A729" s="1"/>
      <c r="F729" s="4"/>
      <c r="J729" s="4"/>
      <c r="N729" s="4"/>
    </row>
    <row r="730" spans="1:14" x14ac:dyDescent="0.25">
      <c r="A730" s="1"/>
      <c r="F730" s="4"/>
      <c r="J730" s="4"/>
      <c r="N730" s="4"/>
    </row>
    <row r="731" spans="1:14" x14ac:dyDescent="0.25">
      <c r="A731" s="1"/>
      <c r="F731" s="4"/>
      <c r="J731" s="4"/>
      <c r="N731" s="4"/>
    </row>
    <row r="732" spans="1:14" x14ac:dyDescent="0.25">
      <c r="A732" s="1"/>
      <c r="F732" s="4"/>
      <c r="J732" s="4"/>
      <c r="N732" s="4"/>
    </row>
    <row r="733" spans="1:14" x14ac:dyDescent="0.25">
      <c r="A733" s="1"/>
      <c r="F733" s="4"/>
      <c r="J733" s="4"/>
      <c r="N733" s="4"/>
    </row>
    <row r="734" spans="1:14" x14ac:dyDescent="0.25">
      <c r="A734" s="1"/>
      <c r="F734" s="4"/>
      <c r="J734" s="4"/>
      <c r="N734" s="4"/>
    </row>
    <row r="735" spans="1:14" x14ac:dyDescent="0.25">
      <c r="A735" s="1"/>
      <c r="F735" s="4"/>
      <c r="J735" s="4"/>
      <c r="N735" s="4"/>
    </row>
    <row r="736" spans="1:14" x14ac:dyDescent="0.25">
      <c r="A736" s="1"/>
      <c r="F736" s="4"/>
      <c r="J736" s="4"/>
      <c r="N736" s="4"/>
    </row>
    <row r="737" spans="1:14" x14ac:dyDescent="0.25">
      <c r="A737" s="1"/>
      <c r="F737" s="4"/>
      <c r="J737" s="4"/>
      <c r="N737" s="4"/>
    </row>
    <row r="738" spans="1:14" x14ac:dyDescent="0.25">
      <c r="A738" s="1"/>
      <c r="F738" s="4"/>
      <c r="J738" s="4"/>
      <c r="N738" s="4"/>
    </row>
    <row r="739" spans="1:14" x14ac:dyDescent="0.25">
      <c r="A739" s="1"/>
      <c r="F739" s="4"/>
      <c r="J739" s="4"/>
      <c r="N739" s="4"/>
    </row>
    <row r="740" spans="1:14" x14ac:dyDescent="0.25">
      <c r="A740" s="1"/>
      <c r="F740" s="4"/>
      <c r="J740" s="4"/>
      <c r="N740" s="4"/>
    </row>
    <row r="741" spans="1:14" x14ac:dyDescent="0.25">
      <c r="A741" s="1"/>
      <c r="F741" s="4"/>
      <c r="J741" s="4"/>
      <c r="N741" s="4"/>
    </row>
    <row r="742" spans="1:14" x14ac:dyDescent="0.25">
      <c r="A742" s="1"/>
      <c r="F742" s="4"/>
      <c r="J742" s="4"/>
      <c r="N742" s="4"/>
    </row>
    <row r="743" spans="1:14" x14ac:dyDescent="0.25">
      <c r="A743" s="1"/>
      <c r="F743" s="4"/>
      <c r="J743" s="4"/>
      <c r="N743" s="4"/>
    </row>
    <row r="744" spans="1:14" x14ac:dyDescent="0.25">
      <c r="A744" s="1"/>
      <c r="F744" s="4"/>
      <c r="J744" s="4"/>
      <c r="N744" s="4"/>
    </row>
    <row r="745" spans="1:14" x14ac:dyDescent="0.25">
      <c r="A745" s="1"/>
      <c r="F745" s="4"/>
      <c r="J745" s="4"/>
      <c r="N745" s="4"/>
    </row>
    <row r="746" spans="1:14" x14ac:dyDescent="0.25">
      <c r="A746" s="1"/>
      <c r="F746" s="4"/>
      <c r="J746" s="4"/>
      <c r="N746" s="4"/>
    </row>
    <row r="747" spans="1:14" x14ac:dyDescent="0.25">
      <c r="A747" s="1"/>
      <c r="F747" s="4"/>
      <c r="J747" s="4"/>
      <c r="N747" s="4"/>
    </row>
    <row r="748" spans="1:14" x14ac:dyDescent="0.25">
      <c r="A748" s="1"/>
      <c r="F748" s="4"/>
      <c r="J748" s="4"/>
      <c r="N748" s="4"/>
    </row>
    <row r="749" spans="1:14" x14ac:dyDescent="0.25">
      <c r="A749" s="1"/>
      <c r="F749" s="4"/>
      <c r="J749" s="4"/>
      <c r="N749" s="4"/>
    </row>
    <row r="750" spans="1:14" x14ac:dyDescent="0.25">
      <c r="A750" s="1"/>
      <c r="F750" s="4"/>
      <c r="J750" s="4"/>
      <c r="N750" s="4"/>
    </row>
    <row r="751" spans="1:14" x14ac:dyDescent="0.25">
      <c r="A751" s="1"/>
      <c r="F751" s="4"/>
      <c r="J751" s="4"/>
      <c r="N751" s="4"/>
    </row>
    <row r="752" spans="1:14" x14ac:dyDescent="0.25">
      <c r="A752" s="1"/>
      <c r="F752" s="4"/>
      <c r="J752" s="4"/>
      <c r="N752" s="4"/>
    </row>
    <row r="753" spans="1:14" x14ac:dyDescent="0.25">
      <c r="A753" s="1"/>
      <c r="F753" s="4"/>
      <c r="J753" s="4"/>
      <c r="N753" s="4"/>
    </row>
    <row r="754" spans="1:14" x14ac:dyDescent="0.25">
      <c r="A754" s="1"/>
      <c r="F754" s="4"/>
      <c r="J754" s="4"/>
      <c r="K754" s="4"/>
      <c r="N754" s="4"/>
    </row>
    <row r="755" spans="1:14" x14ac:dyDescent="0.25">
      <c r="A755" s="1"/>
      <c r="F755" s="4"/>
      <c r="J755" s="4"/>
      <c r="K755" s="4"/>
      <c r="N755" s="4"/>
    </row>
    <row r="756" spans="1:14" x14ac:dyDescent="0.25">
      <c r="A756" s="1"/>
      <c r="F756" s="4"/>
      <c r="J756" s="4"/>
      <c r="K756" s="4"/>
      <c r="N756" s="4"/>
    </row>
    <row r="757" spans="1:14" x14ac:dyDescent="0.25">
      <c r="A757" s="1"/>
      <c r="F757" s="4"/>
      <c r="J757" s="4"/>
      <c r="K757" s="4"/>
      <c r="N757" s="4"/>
    </row>
    <row r="758" spans="1:14" x14ac:dyDescent="0.25">
      <c r="A758" s="1"/>
      <c r="F758" s="4"/>
      <c r="J758" s="4"/>
      <c r="K758" s="4"/>
      <c r="N758" s="4"/>
    </row>
    <row r="759" spans="1:14" x14ac:dyDescent="0.25">
      <c r="A759" s="1"/>
      <c r="F759" s="4"/>
      <c r="J759" s="4"/>
      <c r="K759" s="4"/>
      <c r="N759" s="4"/>
    </row>
    <row r="760" spans="1:14" x14ac:dyDescent="0.25">
      <c r="A760" s="1"/>
      <c r="F760" s="4"/>
      <c r="J760" s="4"/>
      <c r="K760" s="4"/>
      <c r="N760" s="4"/>
    </row>
    <row r="761" spans="1:14" x14ac:dyDescent="0.25">
      <c r="A761" s="1"/>
      <c r="F761" s="4"/>
      <c r="J761" s="4"/>
      <c r="K761" s="4"/>
      <c r="N761" s="4"/>
    </row>
    <row r="762" spans="1:14" x14ac:dyDescent="0.25">
      <c r="A762" s="1"/>
      <c r="F762" s="4"/>
      <c r="J762" s="4"/>
      <c r="K762" s="4"/>
      <c r="N762" s="4"/>
    </row>
    <row r="763" spans="1:14" x14ac:dyDescent="0.25">
      <c r="A763" s="1"/>
      <c r="F763" s="4"/>
      <c r="J763" s="4"/>
      <c r="K763" s="4"/>
      <c r="N763" s="4"/>
    </row>
    <row r="764" spans="1:14" x14ac:dyDescent="0.25">
      <c r="A764" s="1"/>
      <c r="F764" s="4"/>
      <c r="J764" s="4"/>
      <c r="K764" s="4"/>
      <c r="N764" s="4"/>
    </row>
    <row r="765" spans="1:14" x14ac:dyDescent="0.25">
      <c r="A765" s="1"/>
      <c r="F765" s="4"/>
      <c r="J765" s="4"/>
      <c r="K765" s="4"/>
      <c r="N765" s="4"/>
    </row>
    <row r="766" spans="1:14" x14ac:dyDescent="0.25">
      <c r="A766" s="1"/>
      <c r="F766" s="4"/>
      <c r="J766" s="4"/>
      <c r="K766" s="4"/>
      <c r="N766" s="4"/>
    </row>
    <row r="767" spans="1:14" x14ac:dyDescent="0.25">
      <c r="A767" s="1"/>
      <c r="F767" s="4"/>
      <c r="J767" s="4"/>
      <c r="K767" s="4"/>
      <c r="N767" s="4"/>
    </row>
    <row r="768" spans="1:14" x14ac:dyDescent="0.25">
      <c r="A768" s="1"/>
      <c r="F768" s="4"/>
      <c r="J768" s="4"/>
      <c r="K768" s="4"/>
      <c r="N768" s="4"/>
    </row>
    <row r="769" spans="1:14" x14ac:dyDescent="0.25">
      <c r="A769" s="1"/>
      <c r="F769" s="4"/>
      <c r="J769" s="4"/>
      <c r="K769" s="4"/>
      <c r="N769" s="4"/>
    </row>
    <row r="770" spans="1:14" x14ac:dyDescent="0.25">
      <c r="A770" s="1"/>
      <c r="F770" s="4"/>
      <c r="J770" s="4"/>
      <c r="K770" s="4"/>
      <c r="N770" s="4"/>
    </row>
    <row r="771" spans="1:14" x14ac:dyDescent="0.25">
      <c r="A771" s="1"/>
      <c r="F771" s="4"/>
      <c r="J771" s="4"/>
      <c r="K771" s="4"/>
      <c r="N771" s="4"/>
    </row>
    <row r="772" spans="1:14" x14ac:dyDescent="0.25">
      <c r="A772" s="1"/>
      <c r="F772" s="4"/>
      <c r="J772" s="4"/>
      <c r="K772" s="4"/>
      <c r="N772" s="4"/>
    </row>
    <row r="773" spans="1:14" x14ac:dyDescent="0.25">
      <c r="A773" s="1"/>
      <c r="F773" s="4"/>
      <c r="J773" s="4"/>
      <c r="K773" s="4"/>
      <c r="N773" s="4"/>
    </row>
    <row r="774" spans="1:14" x14ac:dyDescent="0.25">
      <c r="A774" s="1"/>
      <c r="F774" s="4"/>
      <c r="J774" s="4"/>
      <c r="K774" s="4"/>
      <c r="N774" s="4"/>
    </row>
    <row r="775" spans="1:14" x14ac:dyDescent="0.25">
      <c r="A775" s="1"/>
      <c r="F775" s="4"/>
      <c r="J775" s="4"/>
      <c r="K775" s="4"/>
      <c r="N775" s="4"/>
    </row>
    <row r="776" spans="1:14" x14ac:dyDescent="0.25">
      <c r="A776" s="1"/>
      <c r="F776" s="4"/>
      <c r="J776" s="4"/>
      <c r="K776" s="4"/>
      <c r="N776" s="4"/>
    </row>
    <row r="777" spans="1:14" x14ac:dyDescent="0.25">
      <c r="A777" s="1"/>
      <c r="F777" s="4"/>
      <c r="J777" s="4"/>
      <c r="K777" s="4"/>
      <c r="N777" s="4"/>
    </row>
    <row r="778" spans="1:14" x14ac:dyDescent="0.25">
      <c r="A778" s="1"/>
    </row>
    <row r="779" spans="1:14" x14ac:dyDescent="0.25">
      <c r="A779" s="1"/>
    </row>
    <row r="780" spans="1:14" x14ac:dyDescent="0.25">
      <c r="A780" s="1"/>
    </row>
    <row r="781" spans="1:14" x14ac:dyDescent="0.25">
      <c r="A781" s="1"/>
    </row>
    <row r="782" spans="1:14" x14ac:dyDescent="0.25">
      <c r="A782" s="1"/>
    </row>
    <row r="783" spans="1:14" x14ac:dyDescent="0.25">
      <c r="A783" s="1"/>
    </row>
    <row r="784" spans="1:14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</sheetData>
  <mergeCells count="5">
    <mergeCell ref="D1:E1"/>
    <mergeCell ref="H1:I1"/>
    <mergeCell ref="L1:M1"/>
    <mergeCell ref="P1:Q1"/>
    <mergeCell ref="T1:U1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RBTRANS LICITAÇÕES OUT 2023</vt:lpstr>
      <vt:lpstr>RESUMO</vt:lpstr>
      <vt:lpstr>'RBTRANS LICITAÇÕES OUT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2023-11-24T15:18:37Z</cp:lastPrinted>
  <dcterms:created xsi:type="dcterms:W3CDTF">2013-10-11T22:10:57Z</dcterms:created>
  <dcterms:modified xsi:type="dcterms:W3CDTF">2023-12-22T15:00:07Z</dcterms:modified>
</cp:coreProperties>
</file>