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601"/>
  </bookViews>
  <sheets>
    <sheet name="RBTRANS LICITAÇÕES NOV 2023" sheetId="4" r:id="rId1"/>
    <sheet name="RESUMO" sheetId="5" r:id="rId2"/>
  </sheets>
  <definedNames>
    <definedName name="_xlnm._FilterDatabase" localSheetId="0" hidden="1">'RBTRANS LICITAÇÕES NOV 2023'!$C$1:$C$528</definedName>
    <definedName name="_xlnm.Print_Area" localSheetId="0">'RBTRANS LICITAÇÕES NOV 2023'!$A$1:$BH$117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7" i="4" l="1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20" i="4"/>
  <c r="AK167" i="4"/>
  <c r="AJ167" i="4"/>
  <c r="AH167" i="4"/>
  <c r="AE167" i="4"/>
  <c r="AD167" i="4"/>
  <c r="R167" i="4"/>
  <c r="S167" i="4"/>
  <c r="L167" i="4"/>
  <c r="AI167" i="4" l="1"/>
  <c r="AK166" i="4"/>
  <c r="Y67" i="5"/>
  <c r="V52" i="5"/>
  <c r="Z52" i="5"/>
  <c r="Z51" i="5"/>
  <c r="Z30" i="5"/>
  <c r="L30" i="5"/>
  <c r="P30" i="5"/>
  <c r="T30" i="5"/>
  <c r="Y79" i="5"/>
  <c r="Y55" i="5"/>
  <c r="AK145" i="4"/>
  <c r="AK104" i="4"/>
  <c r="AK141" i="4"/>
  <c r="AK62" i="4"/>
  <c r="AK57" i="4"/>
  <c r="AK59" i="4"/>
  <c r="AK54" i="4"/>
  <c r="AK52" i="4"/>
  <c r="AK45" i="4"/>
  <c r="AK38" i="4"/>
  <c r="AK33" i="4"/>
  <c r="AL164" i="4"/>
  <c r="AL163" i="4"/>
  <c r="Y81" i="5" l="1"/>
  <c r="AK124" i="4"/>
  <c r="AL165" i="4"/>
  <c r="AL166" i="4"/>
  <c r="AK109" i="4"/>
  <c r="AK158" i="4"/>
  <c r="AK157" i="4"/>
  <c r="AK133" i="4"/>
  <c r="AK131" i="4"/>
  <c r="AK130" i="4"/>
  <c r="AK92" i="4"/>
  <c r="AK89" i="4"/>
  <c r="AK136" i="4"/>
  <c r="AK135" i="4"/>
  <c r="AK125" i="4"/>
  <c r="AK79" i="4"/>
  <c r="AK27" i="4"/>
  <c r="AK126" i="4"/>
  <c r="AK118" i="4"/>
  <c r="AK137" i="4"/>
  <c r="AK100" i="4"/>
  <c r="U55" i="5"/>
  <c r="U79" i="5"/>
  <c r="T53" i="5"/>
  <c r="X53" i="5" s="1"/>
  <c r="AK96" i="4"/>
  <c r="AK162" i="4"/>
  <c r="AL162" i="4"/>
  <c r="V75" i="5"/>
  <c r="Z75" i="5" s="1"/>
  <c r="V74" i="5"/>
  <c r="Z74" i="5" s="1"/>
  <c r="Q55" i="5"/>
  <c r="M55" i="5"/>
  <c r="F53" i="5"/>
  <c r="J53" i="5" s="1"/>
  <c r="B55" i="5"/>
  <c r="F35" i="5"/>
  <c r="J35" i="5" s="1"/>
  <c r="N35" i="5" s="1"/>
  <c r="R35" i="5" s="1"/>
  <c r="V35" i="5" s="1"/>
  <c r="Z35" i="5" s="1"/>
  <c r="AK161" i="4"/>
  <c r="AK134" i="4"/>
  <c r="AK123" i="4"/>
  <c r="AK74" i="4"/>
  <c r="AK146" i="4"/>
  <c r="AK154" i="4"/>
  <c r="AK24" i="4"/>
  <c r="U81" i="5" l="1"/>
  <c r="N53" i="5"/>
  <c r="AL161" i="4"/>
  <c r="AL131" i="4"/>
  <c r="Q73" i="5"/>
  <c r="R72" i="5"/>
  <c r="V72" i="5" s="1"/>
  <c r="Z72" i="5" s="1"/>
  <c r="R45" i="5"/>
  <c r="V45" i="5" s="1"/>
  <c r="Z45" i="5" s="1"/>
  <c r="F45" i="5"/>
  <c r="J45" i="5" s="1"/>
  <c r="AK122" i="4"/>
  <c r="R73" i="5" l="1"/>
  <c r="V73" i="5" s="1"/>
  <c r="Z73" i="5" s="1"/>
  <c r="Q79" i="5"/>
  <c r="Q81" i="5" s="1"/>
  <c r="R53" i="5"/>
  <c r="V53" i="5" s="1"/>
  <c r="AK113" i="4"/>
  <c r="AK117" i="4"/>
  <c r="Z53" i="5" l="1"/>
  <c r="Z76" i="5"/>
  <c r="V76" i="5"/>
  <c r="P71" i="5"/>
  <c r="T71" i="5" s="1"/>
  <c r="X71" i="5" s="1"/>
  <c r="P76" i="5"/>
  <c r="P79" i="5"/>
  <c r="T79" i="5" s="1"/>
  <c r="X79" i="5" s="1"/>
  <c r="P80" i="5"/>
  <c r="T80" i="5" s="1"/>
  <c r="X80" i="5" s="1"/>
  <c r="P81" i="5"/>
  <c r="T81" i="5" s="1"/>
  <c r="X81" i="5" s="1"/>
  <c r="P56" i="5"/>
  <c r="T56" i="5" s="1"/>
  <c r="X56" i="5" s="1"/>
  <c r="P37" i="5"/>
  <c r="T37" i="5" s="1"/>
  <c r="X37" i="5" s="1"/>
  <c r="P40" i="5"/>
  <c r="T40" i="5" s="1"/>
  <c r="X40" i="5" s="1"/>
  <c r="P42" i="5"/>
  <c r="T42" i="5" s="1"/>
  <c r="X42" i="5" s="1"/>
  <c r="P55" i="5"/>
  <c r="T55" i="5" s="1"/>
  <c r="X55" i="5" s="1"/>
  <c r="J70" i="5"/>
  <c r="N70" i="5" s="1"/>
  <c r="R70" i="5" s="1"/>
  <c r="V70" i="5" s="1"/>
  <c r="Z70" i="5" s="1"/>
  <c r="J69" i="5"/>
  <c r="N69" i="5" s="1"/>
  <c r="R69" i="5" s="1"/>
  <c r="V69" i="5" s="1"/>
  <c r="Z69" i="5" s="1"/>
  <c r="J68" i="5"/>
  <c r="N68" i="5" s="1"/>
  <c r="R68" i="5" s="1"/>
  <c r="V68" i="5" s="1"/>
  <c r="Z68" i="5" s="1"/>
  <c r="J66" i="5"/>
  <c r="N66" i="5" s="1"/>
  <c r="R66" i="5" s="1"/>
  <c r="V66" i="5" s="1"/>
  <c r="Z66" i="5" s="1"/>
  <c r="N71" i="5"/>
  <c r="R71" i="5" s="1"/>
  <c r="V71" i="5" s="1"/>
  <c r="Z71" i="5" s="1"/>
  <c r="L70" i="5"/>
  <c r="P70" i="5" s="1"/>
  <c r="T70" i="5" s="1"/>
  <c r="X70" i="5" s="1"/>
  <c r="L69" i="5"/>
  <c r="P69" i="5" s="1"/>
  <c r="T69" i="5" s="1"/>
  <c r="X69" i="5" s="1"/>
  <c r="L68" i="5"/>
  <c r="P68" i="5" s="1"/>
  <c r="T68" i="5" s="1"/>
  <c r="X68" i="5" s="1"/>
  <c r="L67" i="5"/>
  <c r="P67" i="5" s="1"/>
  <c r="T67" i="5" s="1"/>
  <c r="X67" i="5" s="1"/>
  <c r="L66" i="5"/>
  <c r="P66" i="5" s="1"/>
  <c r="T66" i="5" s="1"/>
  <c r="X66" i="5" s="1"/>
  <c r="L65" i="5"/>
  <c r="P65" i="5" s="1"/>
  <c r="T65" i="5" s="1"/>
  <c r="X65" i="5" s="1"/>
  <c r="L64" i="5"/>
  <c r="P64" i="5" s="1"/>
  <c r="T64" i="5" s="1"/>
  <c r="X64" i="5" s="1"/>
  <c r="L63" i="5"/>
  <c r="P63" i="5" s="1"/>
  <c r="T63" i="5" s="1"/>
  <c r="X63" i="5" s="1"/>
  <c r="L62" i="5"/>
  <c r="P62" i="5" s="1"/>
  <c r="T62" i="5" s="1"/>
  <c r="X62" i="5" s="1"/>
  <c r="L61" i="5"/>
  <c r="P61" i="5" s="1"/>
  <c r="T61" i="5" s="1"/>
  <c r="X61" i="5" s="1"/>
  <c r="L60" i="5"/>
  <c r="P60" i="5" s="1"/>
  <c r="T60" i="5" s="1"/>
  <c r="X60" i="5" s="1"/>
  <c r="L59" i="5"/>
  <c r="P59" i="5" s="1"/>
  <c r="T59" i="5" s="1"/>
  <c r="X59" i="5" s="1"/>
  <c r="L58" i="5"/>
  <c r="P58" i="5" s="1"/>
  <c r="T58" i="5" s="1"/>
  <c r="X58" i="5" s="1"/>
  <c r="L57" i="5"/>
  <c r="P57" i="5" s="1"/>
  <c r="T57" i="5" s="1"/>
  <c r="X57" i="5" s="1"/>
  <c r="L51" i="5"/>
  <c r="P51" i="5" s="1"/>
  <c r="T51" i="5" s="1"/>
  <c r="X51" i="5" s="1"/>
  <c r="L50" i="5"/>
  <c r="P50" i="5" s="1"/>
  <c r="T50" i="5" s="1"/>
  <c r="X50" i="5" s="1"/>
  <c r="L49" i="5"/>
  <c r="P49" i="5" s="1"/>
  <c r="T49" i="5" s="1"/>
  <c r="X49" i="5" s="1"/>
  <c r="L48" i="5"/>
  <c r="P48" i="5" s="1"/>
  <c r="T48" i="5" s="1"/>
  <c r="X48" i="5" s="1"/>
  <c r="L47" i="5"/>
  <c r="P47" i="5" s="1"/>
  <c r="T47" i="5" s="1"/>
  <c r="X47" i="5" s="1"/>
  <c r="L46" i="5"/>
  <c r="P46" i="5" s="1"/>
  <c r="T46" i="5" s="1"/>
  <c r="X46" i="5" s="1"/>
  <c r="L44" i="5"/>
  <c r="P44" i="5" s="1"/>
  <c r="T44" i="5" s="1"/>
  <c r="X44" i="5" s="1"/>
  <c r="L43" i="5"/>
  <c r="P43" i="5" s="1"/>
  <c r="T43" i="5" s="1"/>
  <c r="X43" i="5" s="1"/>
  <c r="L41" i="5"/>
  <c r="P41" i="5" s="1"/>
  <c r="T41" i="5" s="1"/>
  <c r="X41" i="5" s="1"/>
  <c r="L39" i="5"/>
  <c r="P39" i="5" s="1"/>
  <c r="T39" i="5" s="1"/>
  <c r="X39" i="5" s="1"/>
  <c r="L38" i="5"/>
  <c r="P38" i="5" s="1"/>
  <c r="T38" i="5" s="1"/>
  <c r="X38" i="5" s="1"/>
  <c r="L36" i="5"/>
  <c r="P36" i="5" s="1"/>
  <c r="T36" i="5" s="1"/>
  <c r="X36" i="5" s="1"/>
  <c r="L34" i="5"/>
  <c r="P34" i="5" s="1"/>
  <c r="T34" i="5" s="1"/>
  <c r="X34" i="5" s="1"/>
  <c r="L33" i="5"/>
  <c r="P33" i="5" s="1"/>
  <c r="T33" i="5" s="1"/>
  <c r="X33" i="5" s="1"/>
  <c r="L32" i="5"/>
  <c r="P32" i="5" s="1"/>
  <c r="T32" i="5" s="1"/>
  <c r="X32" i="5" s="1"/>
  <c r="L31" i="5"/>
  <c r="P31" i="5" s="1"/>
  <c r="T31" i="5" s="1"/>
  <c r="X31" i="5" s="1"/>
  <c r="L29" i="5"/>
  <c r="P29" i="5" s="1"/>
  <c r="T29" i="5" s="1"/>
  <c r="X29" i="5" s="1"/>
  <c r="L28" i="5"/>
  <c r="P28" i="5" s="1"/>
  <c r="T28" i="5" s="1"/>
  <c r="X28" i="5" s="1"/>
  <c r="L27" i="5"/>
  <c r="P27" i="5" s="1"/>
  <c r="T27" i="5" s="1"/>
  <c r="X27" i="5" s="1"/>
  <c r="L26" i="5"/>
  <c r="P26" i="5" s="1"/>
  <c r="T26" i="5" s="1"/>
  <c r="X26" i="5" s="1"/>
  <c r="L25" i="5"/>
  <c r="P25" i="5" s="1"/>
  <c r="T25" i="5" s="1"/>
  <c r="X25" i="5" s="1"/>
  <c r="L24" i="5"/>
  <c r="P24" i="5" s="1"/>
  <c r="T24" i="5" s="1"/>
  <c r="X24" i="5" s="1"/>
  <c r="L23" i="5"/>
  <c r="P23" i="5" s="1"/>
  <c r="T23" i="5" s="1"/>
  <c r="X23" i="5" s="1"/>
  <c r="L22" i="5"/>
  <c r="P22" i="5" s="1"/>
  <c r="T22" i="5" s="1"/>
  <c r="X22" i="5" s="1"/>
  <c r="L21" i="5"/>
  <c r="P21" i="5" s="1"/>
  <c r="T21" i="5" s="1"/>
  <c r="X21" i="5" s="1"/>
  <c r="L20" i="5"/>
  <c r="P20" i="5" s="1"/>
  <c r="T20" i="5" s="1"/>
  <c r="X20" i="5" s="1"/>
  <c r="L19" i="5"/>
  <c r="P19" i="5" s="1"/>
  <c r="T19" i="5" s="1"/>
  <c r="X19" i="5" s="1"/>
  <c r="L18" i="5"/>
  <c r="P18" i="5" s="1"/>
  <c r="T18" i="5" s="1"/>
  <c r="X18" i="5" s="1"/>
  <c r="L17" i="5"/>
  <c r="P17" i="5" s="1"/>
  <c r="T17" i="5" s="1"/>
  <c r="X17" i="5" s="1"/>
  <c r="L16" i="5"/>
  <c r="P16" i="5" s="1"/>
  <c r="T16" i="5" s="1"/>
  <c r="X16" i="5" s="1"/>
  <c r="L15" i="5"/>
  <c r="P15" i="5" s="1"/>
  <c r="T15" i="5" s="1"/>
  <c r="X15" i="5" s="1"/>
  <c r="L14" i="5"/>
  <c r="P14" i="5" s="1"/>
  <c r="T14" i="5" s="1"/>
  <c r="X14" i="5" s="1"/>
  <c r="L13" i="5"/>
  <c r="P13" i="5" s="1"/>
  <c r="T13" i="5" s="1"/>
  <c r="X13" i="5" s="1"/>
  <c r="L12" i="5"/>
  <c r="P12" i="5" s="1"/>
  <c r="T12" i="5" s="1"/>
  <c r="X12" i="5" s="1"/>
  <c r="L11" i="5"/>
  <c r="P11" i="5" s="1"/>
  <c r="T11" i="5" s="1"/>
  <c r="X11" i="5" s="1"/>
  <c r="L10" i="5"/>
  <c r="P10" i="5" s="1"/>
  <c r="T10" i="5" s="1"/>
  <c r="X10" i="5" s="1"/>
  <c r="L9" i="5"/>
  <c r="P9" i="5" s="1"/>
  <c r="T9" i="5" s="1"/>
  <c r="X9" i="5" s="1"/>
  <c r="L8" i="5"/>
  <c r="P8" i="5" s="1"/>
  <c r="T8" i="5" s="1"/>
  <c r="X8" i="5" s="1"/>
  <c r="L7" i="5"/>
  <c r="P7" i="5" s="1"/>
  <c r="T7" i="5" s="1"/>
  <c r="X7" i="5" s="1"/>
  <c r="L6" i="5"/>
  <c r="P6" i="5" s="1"/>
  <c r="T6" i="5" s="1"/>
  <c r="X6" i="5" s="1"/>
  <c r="L5" i="5"/>
  <c r="P5" i="5" s="1"/>
  <c r="T5" i="5" s="1"/>
  <c r="X5" i="5" s="1"/>
  <c r="L4" i="5"/>
  <c r="P4" i="5" s="1"/>
  <c r="T4" i="5" s="1"/>
  <c r="X4" i="5" s="1"/>
  <c r="L3" i="5"/>
  <c r="P3" i="5" s="1"/>
  <c r="T3" i="5" s="1"/>
  <c r="X3" i="5" s="1"/>
  <c r="L2" i="5"/>
  <c r="P2" i="5" s="1"/>
  <c r="T2" i="5" s="1"/>
  <c r="X2" i="5" s="1"/>
  <c r="M59" i="5"/>
  <c r="M58" i="5"/>
  <c r="F42" i="5"/>
  <c r="J42" i="5" s="1"/>
  <c r="N42" i="5" s="1"/>
  <c r="R42" i="5" s="1"/>
  <c r="V42" i="5" s="1"/>
  <c r="Z42" i="5" s="1"/>
  <c r="F40" i="5"/>
  <c r="J40" i="5" s="1"/>
  <c r="N40" i="5" s="1"/>
  <c r="R40" i="5" s="1"/>
  <c r="V40" i="5" s="1"/>
  <c r="Z40" i="5" s="1"/>
  <c r="F37" i="5"/>
  <c r="J37" i="5" s="1"/>
  <c r="N37" i="5" s="1"/>
  <c r="R37" i="5" s="1"/>
  <c r="V37" i="5" s="1"/>
  <c r="Z37" i="5" s="1"/>
  <c r="AL28" i="4"/>
  <c r="AL160" i="4"/>
  <c r="AL151" i="4"/>
  <c r="AK150" i="4"/>
  <c r="AK138" i="4"/>
  <c r="AK156" i="4"/>
  <c r="AL133" i="4"/>
  <c r="AL159" i="4"/>
  <c r="AL157" i="4"/>
  <c r="AL80" i="4"/>
  <c r="AL118" i="4"/>
  <c r="AL121" i="4"/>
  <c r="AL75" i="4"/>
  <c r="M79" i="5" l="1"/>
  <c r="F51" i="5"/>
  <c r="J51" i="5" s="1"/>
  <c r="N51" i="5" s="1"/>
  <c r="R51" i="5" s="1"/>
  <c r="V51" i="5" s="1"/>
  <c r="F47" i="5"/>
  <c r="J47" i="5" s="1"/>
  <c r="N47" i="5" s="1"/>
  <c r="R47" i="5" s="1"/>
  <c r="V47" i="5" s="1"/>
  <c r="Z47" i="5" s="1"/>
  <c r="F46" i="5"/>
  <c r="J46" i="5" s="1"/>
  <c r="N46" i="5" s="1"/>
  <c r="R46" i="5" s="1"/>
  <c r="V46" i="5" s="1"/>
  <c r="Z46" i="5" s="1"/>
  <c r="F38" i="5"/>
  <c r="J38" i="5" s="1"/>
  <c r="N38" i="5" s="1"/>
  <c r="R38" i="5" s="1"/>
  <c r="V38" i="5" s="1"/>
  <c r="Z38" i="5" s="1"/>
  <c r="F33" i="5"/>
  <c r="J33" i="5" s="1"/>
  <c r="N33" i="5" s="1"/>
  <c r="R33" i="5" s="1"/>
  <c r="V33" i="5" s="1"/>
  <c r="Z33" i="5" s="1"/>
  <c r="F34" i="5"/>
  <c r="J34" i="5" s="1"/>
  <c r="N34" i="5" s="1"/>
  <c r="R34" i="5" s="1"/>
  <c r="V34" i="5" s="1"/>
  <c r="Z34" i="5" s="1"/>
  <c r="I29" i="5"/>
  <c r="F28" i="5"/>
  <c r="J28" i="5" s="1"/>
  <c r="N28" i="5" s="1"/>
  <c r="R28" i="5" s="1"/>
  <c r="V28" i="5" s="1"/>
  <c r="Z28" i="5" s="1"/>
  <c r="J25" i="5"/>
  <c r="N25" i="5" s="1"/>
  <c r="R25" i="5" s="1"/>
  <c r="V25" i="5" s="1"/>
  <c r="Z25" i="5" s="1"/>
  <c r="J23" i="5"/>
  <c r="N23" i="5" s="1"/>
  <c r="R23" i="5" s="1"/>
  <c r="V23" i="5" s="1"/>
  <c r="Z23" i="5" s="1"/>
  <c r="J17" i="5"/>
  <c r="N17" i="5" s="1"/>
  <c r="R17" i="5" s="1"/>
  <c r="V17" i="5" s="1"/>
  <c r="Z17" i="5" s="1"/>
  <c r="J15" i="5"/>
  <c r="N15" i="5" s="1"/>
  <c r="R15" i="5" s="1"/>
  <c r="V15" i="5" s="1"/>
  <c r="Z15" i="5" s="1"/>
  <c r="I67" i="5"/>
  <c r="I79" i="5" s="1"/>
  <c r="F14" i="5"/>
  <c r="J14" i="5" s="1"/>
  <c r="N14" i="5" s="1"/>
  <c r="R14" i="5" s="1"/>
  <c r="V14" i="5" s="1"/>
  <c r="Z14" i="5" s="1"/>
  <c r="F12" i="5"/>
  <c r="J12" i="5" s="1"/>
  <c r="N12" i="5" s="1"/>
  <c r="R12" i="5" s="1"/>
  <c r="V12" i="5" s="1"/>
  <c r="Z12" i="5" s="1"/>
  <c r="I11" i="5"/>
  <c r="F10" i="5"/>
  <c r="J10" i="5" s="1"/>
  <c r="N10" i="5" s="1"/>
  <c r="R10" i="5" s="1"/>
  <c r="V10" i="5" s="1"/>
  <c r="Z10" i="5" s="1"/>
  <c r="F7" i="5"/>
  <c r="J7" i="5" s="1"/>
  <c r="N7" i="5" s="1"/>
  <c r="R7" i="5" s="1"/>
  <c r="V7" i="5" s="1"/>
  <c r="Z7" i="5" s="1"/>
  <c r="I3" i="5"/>
  <c r="F3" i="5"/>
  <c r="E58" i="5"/>
  <c r="E57" i="5"/>
  <c r="E63" i="5"/>
  <c r="E62" i="5"/>
  <c r="E61" i="5"/>
  <c r="E60" i="5"/>
  <c r="E59" i="5"/>
  <c r="E65" i="5"/>
  <c r="F65" i="5" s="1"/>
  <c r="J65" i="5" s="1"/>
  <c r="N65" i="5" s="1"/>
  <c r="R65" i="5" s="1"/>
  <c r="V65" i="5" s="1"/>
  <c r="Z65" i="5" s="1"/>
  <c r="B57" i="5"/>
  <c r="B64" i="5"/>
  <c r="B63" i="5"/>
  <c r="B62" i="5"/>
  <c r="B61" i="5"/>
  <c r="B60" i="5"/>
  <c r="B59" i="5"/>
  <c r="B58" i="5"/>
  <c r="AL148" i="4"/>
  <c r="AL129" i="4"/>
  <c r="AL127" i="4"/>
  <c r="AL146" i="4"/>
  <c r="AL147" i="4"/>
  <c r="AL149" i="4"/>
  <c r="AL150" i="4"/>
  <c r="AL152" i="4"/>
  <c r="AL153" i="4"/>
  <c r="AL154" i="4"/>
  <c r="AL155" i="4"/>
  <c r="AL156" i="4"/>
  <c r="AL158" i="4"/>
  <c r="AL145" i="4"/>
  <c r="AJ103" i="4"/>
  <c r="AL144" i="4"/>
  <c r="AL143" i="4"/>
  <c r="AK142" i="4"/>
  <c r="AL142" i="4" l="1"/>
  <c r="I55" i="5"/>
  <c r="M81" i="5"/>
  <c r="J67" i="5"/>
  <c r="N67" i="5" s="1"/>
  <c r="R67" i="5" s="1"/>
  <c r="V67" i="5" s="1"/>
  <c r="Z67" i="5" s="1"/>
  <c r="B79" i="5"/>
  <c r="E79" i="5"/>
  <c r="F63" i="5"/>
  <c r="J63" i="5" s="1"/>
  <c r="N63" i="5" s="1"/>
  <c r="R63" i="5" s="1"/>
  <c r="V63" i="5" s="1"/>
  <c r="Z63" i="5" s="1"/>
  <c r="J3" i="5"/>
  <c r="N3" i="5" s="1"/>
  <c r="R3" i="5" s="1"/>
  <c r="V3" i="5" s="1"/>
  <c r="Z3" i="5" s="1"/>
  <c r="F61" i="5"/>
  <c r="J61" i="5" s="1"/>
  <c r="N61" i="5" s="1"/>
  <c r="R61" i="5" s="1"/>
  <c r="V61" i="5" s="1"/>
  <c r="Z61" i="5" s="1"/>
  <c r="F59" i="5"/>
  <c r="J59" i="5" s="1"/>
  <c r="N59" i="5" s="1"/>
  <c r="R59" i="5" s="1"/>
  <c r="V59" i="5" s="1"/>
  <c r="Z59" i="5" s="1"/>
  <c r="F57" i="5"/>
  <c r="J57" i="5" s="1"/>
  <c r="N57" i="5" s="1"/>
  <c r="R57" i="5" s="1"/>
  <c r="V57" i="5" s="1"/>
  <c r="Z57" i="5" s="1"/>
  <c r="F58" i="5"/>
  <c r="J58" i="5" s="1"/>
  <c r="N58" i="5" s="1"/>
  <c r="R58" i="5" s="1"/>
  <c r="V58" i="5" s="1"/>
  <c r="Z58" i="5" s="1"/>
  <c r="F64" i="5"/>
  <c r="J64" i="5" s="1"/>
  <c r="N64" i="5" s="1"/>
  <c r="R64" i="5" s="1"/>
  <c r="V64" i="5" s="1"/>
  <c r="Z64" i="5" s="1"/>
  <c r="F62" i="5"/>
  <c r="J62" i="5" s="1"/>
  <c r="N62" i="5" s="1"/>
  <c r="R62" i="5" s="1"/>
  <c r="V62" i="5" s="1"/>
  <c r="Z62" i="5" s="1"/>
  <c r="F60" i="5"/>
  <c r="J60" i="5" s="1"/>
  <c r="N60" i="5" s="1"/>
  <c r="R60" i="5" s="1"/>
  <c r="V60" i="5" s="1"/>
  <c r="Z60" i="5" s="1"/>
  <c r="E19" i="5"/>
  <c r="F19" i="5" s="1"/>
  <c r="J19" i="5" s="1"/>
  <c r="N19" i="5" s="1"/>
  <c r="R19" i="5" s="1"/>
  <c r="V19" i="5" s="1"/>
  <c r="Z19" i="5" s="1"/>
  <c r="E49" i="5"/>
  <c r="F49" i="5" s="1"/>
  <c r="J49" i="5" s="1"/>
  <c r="N49" i="5" s="1"/>
  <c r="R49" i="5" s="1"/>
  <c r="V49" i="5" s="1"/>
  <c r="Z49" i="5" s="1"/>
  <c r="F41" i="5"/>
  <c r="J41" i="5" s="1"/>
  <c r="N41" i="5" s="1"/>
  <c r="R41" i="5" s="1"/>
  <c r="V41" i="5" s="1"/>
  <c r="Z41" i="5" s="1"/>
  <c r="F36" i="5"/>
  <c r="J36" i="5" s="1"/>
  <c r="N36" i="5" s="1"/>
  <c r="R36" i="5" s="1"/>
  <c r="V36" i="5" s="1"/>
  <c r="Z36" i="5" s="1"/>
  <c r="E26" i="5"/>
  <c r="F26" i="5" s="1"/>
  <c r="J26" i="5" s="1"/>
  <c r="N26" i="5" s="1"/>
  <c r="R26" i="5" s="1"/>
  <c r="V26" i="5" s="1"/>
  <c r="Z26" i="5" s="1"/>
  <c r="F21" i="5"/>
  <c r="J21" i="5" s="1"/>
  <c r="N21" i="5" s="1"/>
  <c r="R21" i="5" s="1"/>
  <c r="V21" i="5" s="1"/>
  <c r="Z21" i="5" s="1"/>
  <c r="F9" i="5"/>
  <c r="J9" i="5" s="1"/>
  <c r="N9" i="5" s="1"/>
  <c r="R9" i="5" s="1"/>
  <c r="V9" i="5" s="1"/>
  <c r="Z9" i="5" s="1"/>
  <c r="AL136" i="4"/>
  <c r="AL135" i="4"/>
  <c r="AL134" i="4"/>
  <c r="AL120" i="4"/>
  <c r="AL137" i="4"/>
  <c r="F4" i="5"/>
  <c r="J4" i="5" s="1"/>
  <c r="N4" i="5" s="1"/>
  <c r="R4" i="5" s="1"/>
  <c r="V4" i="5" s="1"/>
  <c r="Z4" i="5" s="1"/>
  <c r="F5" i="5"/>
  <c r="J5" i="5" s="1"/>
  <c r="N5" i="5" s="1"/>
  <c r="R5" i="5" s="1"/>
  <c r="V5" i="5" s="1"/>
  <c r="Z5" i="5" s="1"/>
  <c r="F6" i="5"/>
  <c r="J6" i="5" s="1"/>
  <c r="N6" i="5" s="1"/>
  <c r="R6" i="5" s="1"/>
  <c r="V6" i="5" s="1"/>
  <c r="Z6" i="5" s="1"/>
  <c r="F8" i="5"/>
  <c r="J8" i="5" s="1"/>
  <c r="N8" i="5" s="1"/>
  <c r="R8" i="5" s="1"/>
  <c r="V8" i="5" s="1"/>
  <c r="Z8" i="5" s="1"/>
  <c r="F11" i="5"/>
  <c r="J11" i="5" s="1"/>
  <c r="N11" i="5" s="1"/>
  <c r="R11" i="5" s="1"/>
  <c r="V11" i="5" s="1"/>
  <c r="Z11" i="5" s="1"/>
  <c r="F13" i="5"/>
  <c r="J13" i="5" s="1"/>
  <c r="N13" i="5" s="1"/>
  <c r="R13" i="5" s="1"/>
  <c r="V13" i="5" s="1"/>
  <c r="Z13" i="5" s="1"/>
  <c r="F16" i="5"/>
  <c r="J16" i="5" s="1"/>
  <c r="N16" i="5" s="1"/>
  <c r="R16" i="5" s="1"/>
  <c r="V16" i="5" s="1"/>
  <c r="Z16" i="5" s="1"/>
  <c r="F18" i="5"/>
  <c r="J18" i="5" s="1"/>
  <c r="N18" i="5" s="1"/>
  <c r="R18" i="5" s="1"/>
  <c r="V18" i="5" s="1"/>
  <c r="Z18" i="5" s="1"/>
  <c r="F20" i="5"/>
  <c r="J20" i="5" s="1"/>
  <c r="N20" i="5" s="1"/>
  <c r="R20" i="5" s="1"/>
  <c r="V20" i="5" s="1"/>
  <c r="Z20" i="5" s="1"/>
  <c r="F22" i="5"/>
  <c r="J22" i="5" s="1"/>
  <c r="N22" i="5" s="1"/>
  <c r="R22" i="5" s="1"/>
  <c r="V22" i="5" s="1"/>
  <c r="Z22" i="5" s="1"/>
  <c r="F24" i="5"/>
  <c r="J24" i="5" s="1"/>
  <c r="N24" i="5" s="1"/>
  <c r="R24" i="5" s="1"/>
  <c r="V24" i="5" s="1"/>
  <c r="Z24" i="5" s="1"/>
  <c r="F27" i="5"/>
  <c r="J27" i="5" s="1"/>
  <c r="N27" i="5" s="1"/>
  <c r="R27" i="5" s="1"/>
  <c r="V27" i="5" s="1"/>
  <c r="Z27" i="5" s="1"/>
  <c r="F29" i="5"/>
  <c r="J29" i="5" s="1"/>
  <c r="N29" i="5" s="1"/>
  <c r="R29" i="5" s="1"/>
  <c r="V29" i="5" s="1"/>
  <c r="Z29" i="5" s="1"/>
  <c r="F31" i="5"/>
  <c r="J31" i="5" s="1"/>
  <c r="N31" i="5" s="1"/>
  <c r="R31" i="5" s="1"/>
  <c r="V31" i="5" s="1"/>
  <c r="Z31" i="5" s="1"/>
  <c r="F32" i="5"/>
  <c r="J32" i="5" s="1"/>
  <c r="N32" i="5" s="1"/>
  <c r="R32" i="5" s="1"/>
  <c r="V32" i="5" s="1"/>
  <c r="Z32" i="5" s="1"/>
  <c r="F39" i="5"/>
  <c r="J39" i="5" s="1"/>
  <c r="N39" i="5" s="1"/>
  <c r="R39" i="5" s="1"/>
  <c r="V39" i="5" s="1"/>
  <c r="Z39" i="5" s="1"/>
  <c r="F43" i="5"/>
  <c r="J43" i="5" s="1"/>
  <c r="N43" i="5" s="1"/>
  <c r="R43" i="5" s="1"/>
  <c r="V43" i="5" s="1"/>
  <c r="Z43" i="5" s="1"/>
  <c r="F44" i="5"/>
  <c r="J44" i="5" s="1"/>
  <c r="N44" i="5" s="1"/>
  <c r="R44" i="5" s="1"/>
  <c r="V44" i="5" s="1"/>
  <c r="Z44" i="5" s="1"/>
  <c r="F48" i="5"/>
  <c r="J48" i="5" s="1"/>
  <c r="N48" i="5" s="1"/>
  <c r="R48" i="5" s="1"/>
  <c r="V48" i="5" s="1"/>
  <c r="Z48" i="5" s="1"/>
  <c r="F50" i="5"/>
  <c r="J50" i="5" s="1"/>
  <c r="N50" i="5" s="1"/>
  <c r="R50" i="5" s="1"/>
  <c r="V50" i="5" s="1"/>
  <c r="Z50" i="5" s="1"/>
  <c r="F509" i="5"/>
  <c r="J509" i="5" s="1"/>
  <c r="N509" i="5" s="1"/>
  <c r="F510" i="5"/>
  <c r="J510" i="5" s="1"/>
  <c r="N510" i="5" s="1"/>
  <c r="F511" i="5"/>
  <c r="J511" i="5" s="1"/>
  <c r="N511" i="5" s="1"/>
  <c r="F512" i="5"/>
  <c r="J512" i="5" s="1"/>
  <c r="N512" i="5" s="1"/>
  <c r="F513" i="5"/>
  <c r="J513" i="5" s="1"/>
  <c r="N513" i="5" s="1"/>
  <c r="F514" i="5"/>
  <c r="J514" i="5" s="1"/>
  <c r="N514" i="5" s="1"/>
  <c r="F515" i="5"/>
  <c r="J515" i="5" s="1"/>
  <c r="N515" i="5" s="1"/>
  <c r="F516" i="5"/>
  <c r="J516" i="5" s="1"/>
  <c r="N516" i="5" s="1"/>
  <c r="F517" i="5"/>
  <c r="J517" i="5" s="1"/>
  <c r="N517" i="5" s="1"/>
  <c r="F518" i="5"/>
  <c r="J518" i="5" s="1"/>
  <c r="N518" i="5" s="1"/>
  <c r="F519" i="5"/>
  <c r="J519" i="5" s="1"/>
  <c r="N519" i="5" s="1"/>
  <c r="F520" i="5"/>
  <c r="J520" i="5" s="1"/>
  <c r="N520" i="5" s="1"/>
  <c r="F521" i="5"/>
  <c r="J521" i="5" s="1"/>
  <c r="N521" i="5" s="1"/>
  <c r="F522" i="5"/>
  <c r="J522" i="5" s="1"/>
  <c r="N522" i="5" s="1"/>
  <c r="F523" i="5"/>
  <c r="J523" i="5" s="1"/>
  <c r="N523" i="5" s="1"/>
  <c r="F524" i="5"/>
  <c r="J524" i="5" s="1"/>
  <c r="N524" i="5" s="1"/>
  <c r="F525" i="5"/>
  <c r="J525" i="5" s="1"/>
  <c r="N525" i="5" s="1"/>
  <c r="F526" i="5"/>
  <c r="J526" i="5" s="1"/>
  <c r="N526" i="5" s="1"/>
  <c r="F527" i="5"/>
  <c r="J527" i="5" s="1"/>
  <c r="N527" i="5" s="1"/>
  <c r="F528" i="5"/>
  <c r="J528" i="5" s="1"/>
  <c r="N528" i="5" s="1"/>
  <c r="F529" i="5"/>
  <c r="J529" i="5" s="1"/>
  <c r="N529" i="5" s="1"/>
  <c r="F530" i="5"/>
  <c r="J530" i="5" s="1"/>
  <c r="N530" i="5" s="1"/>
  <c r="F531" i="5"/>
  <c r="J531" i="5" s="1"/>
  <c r="N531" i="5" s="1"/>
  <c r="F532" i="5"/>
  <c r="J532" i="5" s="1"/>
  <c r="N532" i="5" s="1"/>
  <c r="F533" i="5"/>
  <c r="J533" i="5" s="1"/>
  <c r="N533" i="5" s="1"/>
  <c r="F534" i="5"/>
  <c r="J534" i="5" s="1"/>
  <c r="N534" i="5" s="1"/>
  <c r="F535" i="5"/>
  <c r="J535" i="5" s="1"/>
  <c r="N535" i="5" s="1"/>
  <c r="F536" i="5"/>
  <c r="J536" i="5" s="1"/>
  <c r="N536" i="5" s="1"/>
  <c r="F537" i="5"/>
  <c r="J537" i="5" s="1"/>
  <c r="N537" i="5" s="1"/>
  <c r="F538" i="5"/>
  <c r="J538" i="5" s="1"/>
  <c r="N538" i="5" s="1"/>
  <c r="F539" i="5"/>
  <c r="J539" i="5" s="1"/>
  <c r="N539" i="5" s="1"/>
  <c r="F540" i="5"/>
  <c r="J540" i="5" s="1"/>
  <c r="N540" i="5" s="1"/>
  <c r="F541" i="5"/>
  <c r="J541" i="5" s="1"/>
  <c r="N541" i="5" s="1"/>
  <c r="F542" i="5"/>
  <c r="J542" i="5" s="1"/>
  <c r="N542" i="5" s="1"/>
  <c r="F543" i="5"/>
  <c r="J543" i="5" s="1"/>
  <c r="N543" i="5" s="1"/>
  <c r="F544" i="5"/>
  <c r="J544" i="5" s="1"/>
  <c r="N544" i="5" s="1"/>
  <c r="F545" i="5"/>
  <c r="J545" i="5" s="1"/>
  <c r="N545" i="5" s="1"/>
  <c r="F546" i="5"/>
  <c r="J546" i="5" s="1"/>
  <c r="N546" i="5" s="1"/>
  <c r="F547" i="5"/>
  <c r="J547" i="5" s="1"/>
  <c r="N547" i="5" s="1"/>
  <c r="F548" i="5"/>
  <c r="J548" i="5" s="1"/>
  <c r="N548" i="5" s="1"/>
  <c r="F549" i="5"/>
  <c r="J549" i="5" s="1"/>
  <c r="N549" i="5" s="1"/>
  <c r="F550" i="5"/>
  <c r="J550" i="5" s="1"/>
  <c r="N550" i="5" s="1"/>
  <c r="F551" i="5"/>
  <c r="J551" i="5" s="1"/>
  <c r="N551" i="5" s="1"/>
  <c r="F552" i="5"/>
  <c r="J552" i="5" s="1"/>
  <c r="N552" i="5" s="1"/>
  <c r="F553" i="5"/>
  <c r="J553" i="5" s="1"/>
  <c r="N553" i="5" s="1"/>
  <c r="F554" i="5"/>
  <c r="J554" i="5" s="1"/>
  <c r="N554" i="5" s="1"/>
  <c r="F555" i="5"/>
  <c r="J555" i="5" s="1"/>
  <c r="N555" i="5" s="1"/>
  <c r="F556" i="5"/>
  <c r="J556" i="5" s="1"/>
  <c r="N556" i="5" s="1"/>
  <c r="F557" i="5"/>
  <c r="J557" i="5" s="1"/>
  <c r="N557" i="5" s="1"/>
  <c r="F558" i="5"/>
  <c r="J558" i="5" s="1"/>
  <c r="N558" i="5" s="1"/>
  <c r="F559" i="5"/>
  <c r="J559" i="5" s="1"/>
  <c r="N559" i="5" s="1"/>
  <c r="F560" i="5"/>
  <c r="J560" i="5" s="1"/>
  <c r="N560" i="5" s="1"/>
  <c r="F561" i="5"/>
  <c r="J561" i="5" s="1"/>
  <c r="N561" i="5" s="1"/>
  <c r="F562" i="5"/>
  <c r="J562" i="5" s="1"/>
  <c r="N562" i="5" s="1"/>
  <c r="F563" i="5"/>
  <c r="J563" i="5" s="1"/>
  <c r="N563" i="5" s="1"/>
  <c r="F564" i="5"/>
  <c r="J564" i="5" s="1"/>
  <c r="N564" i="5" s="1"/>
  <c r="F565" i="5"/>
  <c r="J565" i="5" s="1"/>
  <c r="N565" i="5" s="1"/>
  <c r="F566" i="5"/>
  <c r="J566" i="5" s="1"/>
  <c r="N566" i="5" s="1"/>
  <c r="F567" i="5"/>
  <c r="J567" i="5" s="1"/>
  <c r="N567" i="5" s="1"/>
  <c r="F568" i="5"/>
  <c r="J568" i="5" s="1"/>
  <c r="N568" i="5" s="1"/>
  <c r="F569" i="5"/>
  <c r="J569" i="5" s="1"/>
  <c r="N569" i="5" s="1"/>
  <c r="F570" i="5"/>
  <c r="J570" i="5" s="1"/>
  <c r="N570" i="5" s="1"/>
  <c r="F571" i="5"/>
  <c r="J571" i="5" s="1"/>
  <c r="N571" i="5" s="1"/>
  <c r="F572" i="5"/>
  <c r="J572" i="5" s="1"/>
  <c r="N572" i="5" s="1"/>
  <c r="F573" i="5"/>
  <c r="J573" i="5" s="1"/>
  <c r="N573" i="5" s="1"/>
  <c r="F574" i="5"/>
  <c r="J574" i="5" s="1"/>
  <c r="N574" i="5" s="1"/>
  <c r="F575" i="5"/>
  <c r="J575" i="5" s="1"/>
  <c r="N575" i="5" s="1"/>
  <c r="F576" i="5"/>
  <c r="J576" i="5" s="1"/>
  <c r="N576" i="5" s="1"/>
  <c r="F577" i="5"/>
  <c r="J577" i="5" s="1"/>
  <c r="N577" i="5" s="1"/>
  <c r="F578" i="5"/>
  <c r="J578" i="5" s="1"/>
  <c r="N578" i="5" s="1"/>
  <c r="F579" i="5"/>
  <c r="J579" i="5" s="1"/>
  <c r="N579" i="5" s="1"/>
  <c r="F580" i="5"/>
  <c r="J580" i="5" s="1"/>
  <c r="N580" i="5" s="1"/>
  <c r="F581" i="5"/>
  <c r="J581" i="5" s="1"/>
  <c r="N581" i="5" s="1"/>
  <c r="F582" i="5"/>
  <c r="J582" i="5" s="1"/>
  <c r="N582" i="5" s="1"/>
  <c r="F583" i="5"/>
  <c r="J583" i="5" s="1"/>
  <c r="N583" i="5" s="1"/>
  <c r="F584" i="5"/>
  <c r="J584" i="5" s="1"/>
  <c r="N584" i="5" s="1"/>
  <c r="F585" i="5"/>
  <c r="J585" i="5" s="1"/>
  <c r="N585" i="5" s="1"/>
  <c r="F586" i="5"/>
  <c r="J586" i="5" s="1"/>
  <c r="N586" i="5" s="1"/>
  <c r="F587" i="5"/>
  <c r="J587" i="5" s="1"/>
  <c r="N587" i="5" s="1"/>
  <c r="F588" i="5"/>
  <c r="J588" i="5" s="1"/>
  <c r="N588" i="5" s="1"/>
  <c r="F589" i="5"/>
  <c r="J589" i="5" s="1"/>
  <c r="N589" i="5" s="1"/>
  <c r="F590" i="5"/>
  <c r="J590" i="5" s="1"/>
  <c r="N590" i="5" s="1"/>
  <c r="F591" i="5"/>
  <c r="J591" i="5" s="1"/>
  <c r="N591" i="5" s="1"/>
  <c r="F592" i="5"/>
  <c r="J592" i="5" s="1"/>
  <c r="N592" i="5" s="1"/>
  <c r="F593" i="5"/>
  <c r="J593" i="5" s="1"/>
  <c r="N593" i="5" s="1"/>
  <c r="F594" i="5"/>
  <c r="J594" i="5" s="1"/>
  <c r="N594" i="5" s="1"/>
  <c r="F595" i="5"/>
  <c r="J595" i="5" s="1"/>
  <c r="N595" i="5" s="1"/>
  <c r="F596" i="5"/>
  <c r="J596" i="5" s="1"/>
  <c r="N596" i="5" s="1"/>
  <c r="F597" i="5"/>
  <c r="J597" i="5" s="1"/>
  <c r="N597" i="5" s="1"/>
  <c r="F598" i="5"/>
  <c r="J598" i="5" s="1"/>
  <c r="N598" i="5" s="1"/>
  <c r="F599" i="5"/>
  <c r="J599" i="5" s="1"/>
  <c r="N599" i="5" s="1"/>
  <c r="F600" i="5"/>
  <c r="J600" i="5" s="1"/>
  <c r="N600" i="5" s="1"/>
  <c r="F601" i="5"/>
  <c r="J601" i="5" s="1"/>
  <c r="N601" i="5" s="1"/>
  <c r="F602" i="5"/>
  <c r="J602" i="5" s="1"/>
  <c r="N602" i="5" s="1"/>
  <c r="F603" i="5"/>
  <c r="J603" i="5" s="1"/>
  <c r="N603" i="5" s="1"/>
  <c r="F604" i="5"/>
  <c r="J604" i="5" s="1"/>
  <c r="N604" i="5" s="1"/>
  <c r="F605" i="5"/>
  <c r="J605" i="5" s="1"/>
  <c r="N605" i="5" s="1"/>
  <c r="F606" i="5"/>
  <c r="J606" i="5" s="1"/>
  <c r="N606" i="5" s="1"/>
  <c r="F607" i="5"/>
  <c r="J607" i="5" s="1"/>
  <c r="N607" i="5" s="1"/>
  <c r="F608" i="5"/>
  <c r="J608" i="5" s="1"/>
  <c r="N608" i="5" s="1"/>
  <c r="F609" i="5"/>
  <c r="J609" i="5" s="1"/>
  <c r="N609" i="5" s="1"/>
  <c r="F610" i="5"/>
  <c r="J610" i="5" s="1"/>
  <c r="N610" i="5" s="1"/>
  <c r="F611" i="5"/>
  <c r="J611" i="5" s="1"/>
  <c r="N611" i="5" s="1"/>
  <c r="F612" i="5"/>
  <c r="J612" i="5" s="1"/>
  <c r="N612" i="5" s="1"/>
  <c r="F613" i="5"/>
  <c r="J613" i="5" s="1"/>
  <c r="N613" i="5" s="1"/>
  <c r="F614" i="5"/>
  <c r="J614" i="5" s="1"/>
  <c r="N614" i="5" s="1"/>
  <c r="F615" i="5"/>
  <c r="J615" i="5" s="1"/>
  <c r="N615" i="5" s="1"/>
  <c r="F616" i="5"/>
  <c r="J616" i="5" s="1"/>
  <c r="N616" i="5" s="1"/>
  <c r="F617" i="5"/>
  <c r="J617" i="5" s="1"/>
  <c r="N617" i="5" s="1"/>
  <c r="F618" i="5"/>
  <c r="J618" i="5" s="1"/>
  <c r="N618" i="5" s="1"/>
  <c r="F619" i="5"/>
  <c r="J619" i="5" s="1"/>
  <c r="N619" i="5" s="1"/>
  <c r="F620" i="5"/>
  <c r="J620" i="5" s="1"/>
  <c r="N620" i="5" s="1"/>
  <c r="F621" i="5"/>
  <c r="J621" i="5" s="1"/>
  <c r="N621" i="5" s="1"/>
  <c r="F622" i="5"/>
  <c r="J622" i="5" s="1"/>
  <c r="N622" i="5" s="1"/>
  <c r="F623" i="5"/>
  <c r="J623" i="5" s="1"/>
  <c r="N623" i="5" s="1"/>
  <c r="F624" i="5"/>
  <c r="J624" i="5" s="1"/>
  <c r="N624" i="5" s="1"/>
  <c r="F625" i="5"/>
  <c r="J625" i="5" s="1"/>
  <c r="N625" i="5" s="1"/>
  <c r="F626" i="5"/>
  <c r="J626" i="5" s="1"/>
  <c r="N626" i="5" s="1"/>
  <c r="F627" i="5"/>
  <c r="J627" i="5" s="1"/>
  <c r="N627" i="5" s="1"/>
  <c r="F628" i="5"/>
  <c r="J628" i="5" s="1"/>
  <c r="N628" i="5" s="1"/>
  <c r="F629" i="5"/>
  <c r="J629" i="5" s="1"/>
  <c r="N629" i="5" s="1"/>
  <c r="F630" i="5"/>
  <c r="J630" i="5" s="1"/>
  <c r="N630" i="5" s="1"/>
  <c r="F631" i="5"/>
  <c r="J631" i="5" s="1"/>
  <c r="N631" i="5" s="1"/>
  <c r="F632" i="5"/>
  <c r="J632" i="5" s="1"/>
  <c r="N632" i="5" s="1"/>
  <c r="F633" i="5"/>
  <c r="J633" i="5" s="1"/>
  <c r="N633" i="5" s="1"/>
  <c r="F634" i="5"/>
  <c r="J634" i="5" s="1"/>
  <c r="N634" i="5" s="1"/>
  <c r="F635" i="5"/>
  <c r="J635" i="5" s="1"/>
  <c r="N635" i="5" s="1"/>
  <c r="F636" i="5"/>
  <c r="J636" i="5" s="1"/>
  <c r="N636" i="5" s="1"/>
  <c r="F637" i="5"/>
  <c r="J637" i="5" s="1"/>
  <c r="N637" i="5" s="1"/>
  <c r="F638" i="5"/>
  <c r="J638" i="5" s="1"/>
  <c r="N638" i="5" s="1"/>
  <c r="F639" i="5"/>
  <c r="J639" i="5" s="1"/>
  <c r="N639" i="5" s="1"/>
  <c r="F640" i="5"/>
  <c r="J640" i="5" s="1"/>
  <c r="N640" i="5" s="1"/>
  <c r="F641" i="5"/>
  <c r="J641" i="5" s="1"/>
  <c r="N641" i="5" s="1"/>
  <c r="F642" i="5"/>
  <c r="J642" i="5" s="1"/>
  <c r="N642" i="5" s="1"/>
  <c r="F643" i="5"/>
  <c r="J643" i="5" s="1"/>
  <c r="N643" i="5" s="1"/>
  <c r="F644" i="5"/>
  <c r="J644" i="5" s="1"/>
  <c r="N644" i="5" s="1"/>
  <c r="F645" i="5"/>
  <c r="J645" i="5" s="1"/>
  <c r="N645" i="5" s="1"/>
  <c r="F646" i="5"/>
  <c r="J646" i="5" s="1"/>
  <c r="N646" i="5" s="1"/>
  <c r="F647" i="5"/>
  <c r="J647" i="5" s="1"/>
  <c r="N647" i="5" s="1"/>
  <c r="F648" i="5"/>
  <c r="J648" i="5" s="1"/>
  <c r="N648" i="5" s="1"/>
  <c r="F649" i="5"/>
  <c r="J649" i="5" s="1"/>
  <c r="N649" i="5" s="1"/>
  <c r="F650" i="5"/>
  <c r="J650" i="5" s="1"/>
  <c r="N650" i="5" s="1"/>
  <c r="F651" i="5"/>
  <c r="J651" i="5" s="1"/>
  <c r="N651" i="5" s="1"/>
  <c r="F652" i="5"/>
  <c r="J652" i="5" s="1"/>
  <c r="N652" i="5" s="1"/>
  <c r="F653" i="5"/>
  <c r="J653" i="5" s="1"/>
  <c r="N653" i="5" s="1"/>
  <c r="F654" i="5"/>
  <c r="J654" i="5" s="1"/>
  <c r="N654" i="5" s="1"/>
  <c r="F655" i="5"/>
  <c r="J655" i="5" s="1"/>
  <c r="N655" i="5" s="1"/>
  <c r="F656" i="5"/>
  <c r="J656" i="5" s="1"/>
  <c r="N656" i="5" s="1"/>
  <c r="F657" i="5"/>
  <c r="J657" i="5" s="1"/>
  <c r="N657" i="5" s="1"/>
  <c r="F658" i="5"/>
  <c r="J658" i="5" s="1"/>
  <c r="N658" i="5" s="1"/>
  <c r="F659" i="5"/>
  <c r="J659" i="5" s="1"/>
  <c r="N659" i="5" s="1"/>
  <c r="F660" i="5"/>
  <c r="J660" i="5" s="1"/>
  <c r="N660" i="5" s="1"/>
  <c r="F661" i="5"/>
  <c r="J661" i="5" s="1"/>
  <c r="N661" i="5" s="1"/>
  <c r="F662" i="5"/>
  <c r="J662" i="5" s="1"/>
  <c r="N662" i="5" s="1"/>
  <c r="F663" i="5"/>
  <c r="J663" i="5" s="1"/>
  <c r="N663" i="5" s="1"/>
  <c r="F664" i="5"/>
  <c r="J664" i="5" s="1"/>
  <c r="N664" i="5" s="1"/>
  <c r="F665" i="5"/>
  <c r="J665" i="5" s="1"/>
  <c r="N665" i="5" s="1"/>
  <c r="F666" i="5"/>
  <c r="J666" i="5" s="1"/>
  <c r="N666" i="5" s="1"/>
  <c r="F667" i="5"/>
  <c r="J667" i="5" s="1"/>
  <c r="N667" i="5" s="1"/>
  <c r="F668" i="5"/>
  <c r="J668" i="5" s="1"/>
  <c r="N668" i="5" s="1"/>
  <c r="F669" i="5"/>
  <c r="J669" i="5" s="1"/>
  <c r="N669" i="5" s="1"/>
  <c r="F670" i="5"/>
  <c r="J670" i="5" s="1"/>
  <c r="N670" i="5" s="1"/>
  <c r="F671" i="5"/>
  <c r="J671" i="5" s="1"/>
  <c r="N671" i="5" s="1"/>
  <c r="F672" i="5"/>
  <c r="J672" i="5" s="1"/>
  <c r="N672" i="5" s="1"/>
  <c r="F673" i="5"/>
  <c r="J673" i="5" s="1"/>
  <c r="N673" i="5" s="1"/>
  <c r="F674" i="5"/>
  <c r="J674" i="5" s="1"/>
  <c r="N674" i="5" s="1"/>
  <c r="F675" i="5"/>
  <c r="J675" i="5" s="1"/>
  <c r="N675" i="5" s="1"/>
  <c r="F676" i="5"/>
  <c r="J676" i="5" s="1"/>
  <c r="N676" i="5" s="1"/>
  <c r="F677" i="5"/>
  <c r="J677" i="5" s="1"/>
  <c r="N677" i="5" s="1"/>
  <c r="F678" i="5"/>
  <c r="J678" i="5" s="1"/>
  <c r="N678" i="5" s="1"/>
  <c r="F679" i="5"/>
  <c r="J679" i="5" s="1"/>
  <c r="N679" i="5" s="1"/>
  <c r="F680" i="5"/>
  <c r="J680" i="5" s="1"/>
  <c r="N680" i="5" s="1"/>
  <c r="F681" i="5"/>
  <c r="J681" i="5" s="1"/>
  <c r="N681" i="5" s="1"/>
  <c r="F682" i="5"/>
  <c r="J682" i="5" s="1"/>
  <c r="N682" i="5" s="1"/>
  <c r="F683" i="5"/>
  <c r="J683" i="5" s="1"/>
  <c r="N683" i="5" s="1"/>
  <c r="F684" i="5"/>
  <c r="J684" i="5" s="1"/>
  <c r="N684" i="5" s="1"/>
  <c r="F685" i="5"/>
  <c r="J685" i="5" s="1"/>
  <c r="N685" i="5" s="1"/>
  <c r="F686" i="5"/>
  <c r="J686" i="5" s="1"/>
  <c r="N686" i="5" s="1"/>
  <c r="F687" i="5"/>
  <c r="J687" i="5" s="1"/>
  <c r="N687" i="5" s="1"/>
  <c r="F688" i="5"/>
  <c r="J688" i="5" s="1"/>
  <c r="N688" i="5" s="1"/>
  <c r="F689" i="5"/>
  <c r="J689" i="5" s="1"/>
  <c r="N689" i="5" s="1"/>
  <c r="F690" i="5"/>
  <c r="J690" i="5" s="1"/>
  <c r="N690" i="5" s="1"/>
  <c r="F691" i="5"/>
  <c r="J691" i="5" s="1"/>
  <c r="N691" i="5" s="1"/>
  <c r="F692" i="5"/>
  <c r="J692" i="5" s="1"/>
  <c r="N692" i="5" s="1"/>
  <c r="F693" i="5"/>
  <c r="J693" i="5" s="1"/>
  <c r="N693" i="5" s="1"/>
  <c r="F694" i="5"/>
  <c r="J694" i="5" s="1"/>
  <c r="N694" i="5" s="1"/>
  <c r="F695" i="5"/>
  <c r="J695" i="5" s="1"/>
  <c r="N695" i="5" s="1"/>
  <c r="F696" i="5"/>
  <c r="J696" i="5" s="1"/>
  <c r="N696" i="5" s="1"/>
  <c r="F697" i="5"/>
  <c r="J697" i="5" s="1"/>
  <c r="N697" i="5" s="1"/>
  <c r="F698" i="5"/>
  <c r="J698" i="5" s="1"/>
  <c r="N698" i="5" s="1"/>
  <c r="F699" i="5"/>
  <c r="J699" i="5" s="1"/>
  <c r="N699" i="5" s="1"/>
  <c r="F700" i="5"/>
  <c r="J700" i="5" s="1"/>
  <c r="N700" i="5" s="1"/>
  <c r="F701" i="5"/>
  <c r="J701" i="5" s="1"/>
  <c r="N701" i="5" s="1"/>
  <c r="F702" i="5"/>
  <c r="J702" i="5" s="1"/>
  <c r="N702" i="5" s="1"/>
  <c r="F703" i="5"/>
  <c r="J703" i="5" s="1"/>
  <c r="N703" i="5" s="1"/>
  <c r="F704" i="5"/>
  <c r="J704" i="5" s="1"/>
  <c r="N704" i="5" s="1"/>
  <c r="F705" i="5"/>
  <c r="J705" i="5" s="1"/>
  <c r="N705" i="5" s="1"/>
  <c r="F706" i="5"/>
  <c r="J706" i="5" s="1"/>
  <c r="N706" i="5" s="1"/>
  <c r="F707" i="5"/>
  <c r="J707" i="5" s="1"/>
  <c r="N707" i="5" s="1"/>
  <c r="F708" i="5"/>
  <c r="J708" i="5" s="1"/>
  <c r="N708" i="5" s="1"/>
  <c r="F709" i="5"/>
  <c r="J709" i="5" s="1"/>
  <c r="N709" i="5" s="1"/>
  <c r="F710" i="5"/>
  <c r="J710" i="5" s="1"/>
  <c r="N710" i="5" s="1"/>
  <c r="F711" i="5"/>
  <c r="J711" i="5" s="1"/>
  <c r="N711" i="5" s="1"/>
  <c r="F712" i="5"/>
  <c r="J712" i="5" s="1"/>
  <c r="N712" i="5" s="1"/>
  <c r="F713" i="5"/>
  <c r="J713" i="5" s="1"/>
  <c r="N713" i="5" s="1"/>
  <c r="F714" i="5"/>
  <c r="J714" i="5" s="1"/>
  <c r="N714" i="5" s="1"/>
  <c r="F715" i="5"/>
  <c r="J715" i="5" s="1"/>
  <c r="N715" i="5" s="1"/>
  <c r="F716" i="5"/>
  <c r="J716" i="5" s="1"/>
  <c r="N716" i="5" s="1"/>
  <c r="F717" i="5"/>
  <c r="J717" i="5" s="1"/>
  <c r="N717" i="5" s="1"/>
  <c r="F718" i="5"/>
  <c r="J718" i="5" s="1"/>
  <c r="N718" i="5" s="1"/>
  <c r="F719" i="5"/>
  <c r="J719" i="5" s="1"/>
  <c r="N719" i="5" s="1"/>
  <c r="F720" i="5"/>
  <c r="J720" i="5" s="1"/>
  <c r="N720" i="5" s="1"/>
  <c r="F721" i="5"/>
  <c r="J721" i="5" s="1"/>
  <c r="N721" i="5" s="1"/>
  <c r="F722" i="5"/>
  <c r="J722" i="5" s="1"/>
  <c r="N722" i="5" s="1"/>
  <c r="F723" i="5"/>
  <c r="J723" i="5" s="1"/>
  <c r="N723" i="5" s="1"/>
  <c r="F724" i="5"/>
  <c r="J724" i="5" s="1"/>
  <c r="N724" i="5" s="1"/>
  <c r="F725" i="5"/>
  <c r="J725" i="5" s="1"/>
  <c r="N725" i="5" s="1"/>
  <c r="F726" i="5"/>
  <c r="J726" i="5" s="1"/>
  <c r="N726" i="5" s="1"/>
  <c r="F727" i="5"/>
  <c r="J727" i="5" s="1"/>
  <c r="N727" i="5" s="1"/>
  <c r="F728" i="5"/>
  <c r="J728" i="5" s="1"/>
  <c r="N728" i="5" s="1"/>
  <c r="F2" i="5"/>
  <c r="AL141" i="4"/>
  <c r="AL122" i="4"/>
  <c r="AL123" i="4"/>
  <c r="AL124" i="4"/>
  <c r="AL125" i="4"/>
  <c r="AL126" i="4"/>
  <c r="AL128" i="4"/>
  <c r="AL130" i="4"/>
  <c r="AL132" i="4"/>
  <c r="AL138" i="4"/>
  <c r="AL139" i="4"/>
  <c r="AL140" i="4"/>
  <c r="AL46" i="4"/>
  <c r="AL60" i="4"/>
  <c r="AL58" i="4"/>
  <c r="AL55" i="4"/>
  <c r="AL53" i="4"/>
  <c r="AL90" i="4"/>
  <c r="J2" i="5" l="1"/>
  <c r="J55" i="5" s="1"/>
  <c r="F55" i="5"/>
  <c r="F79" i="5"/>
  <c r="J79" i="5" s="1"/>
  <c r="N79" i="5" s="1"/>
  <c r="R79" i="5" s="1"/>
  <c r="V79" i="5" s="1"/>
  <c r="Z79" i="5" s="1"/>
  <c r="B81" i="5"/>
  <c r="I81" i="5"/>
  <c r="E55" i="5"/>
  <c r="E81" i="5" s="1"/>
  <c r="N2" i="5" l="1"/>
  <c r="N55" i="5" s="1"/>
  <c r="F81" i="5"/>
  <c r="J81" i="5" s="1"/>
  <c r="N81" i="5" s="1"/>
  <c r="R81" i="5" s="1"/>
  <c r="V81" i="5" s="1"/>
  <c r="Z81" i="5" s="1"/>
  <c r="AJ116" i="4"/>
  <c r="AL114" i="4" s="1"/>
  <c r="AJ113" i="4"/>
  <c r="AJ100" i="4"/>
  <c r="AL97" i="4" s="1"/>
  <c r="AJ96" i="4"/>
  <c r="AJ72" i="4"/>
  <c r="AJ27" i="4"/>
  <c r="R2" i="5" l="1"/>
  <c r="R55" i="5" s="1"/>
  <c r="AJ112" i="4"/>
  <c r="V2" i="5" l="1"/>
  <c r="AJ102" i="4"/>
  <c r="AL101" i="4" s="1"/>
  <c r="AJ95" i="4"/>
  <c r="V55" i="5" l="1"/>
  <c r="Z2" i="5"/>
  <c r="Z55" i="5" s="1"/>
  <c r="AJ71" i="4"/>
  <c r="AJ26" i="4"/>
  <c r="AL25" i="4" s="1"/>
  <c r="AJ39" i="4" l="1"/>
  <c r="AL39" i="4" s="1"/>
  <c r="AJ106" i="4" l="1"/>
  <c r="AL105" i="4" s="1"/>
  <c r="AJ110" i="4" l="1"/>
  <c r="AL110" i="4" s="1"/>
  <c r="AJ93" i="4" l="1"/>
  <c r="AL93" i="4" s="1"/>
  <c r="AJ69" i="4" l="1"/>
  <c r="AL69" i="4" s="1"/>
  <c r="AJ64" i="4"/>
  <c r="AL63" i="4" s="1"/>
  <c r="AJ34" i="4"/>
  <c r="AL34" i="4" s="1"/>
  <c r="AJ20" i="4" l="1"/>
  <c r="AL20" i="4" l="1"/>
</calcChain>
</file>

<file path=xl/sharedStrings.xml><?xml version="1.0" encoding="utf-8"?>
<sst xmlns="http://schemas.openxmlformats.org/spreadsheetml/2006/main" count="3963" uniqueCount="723">
  <si>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</si>
  <si>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</si>
  <si>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</si>
  <si>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</si>
  <si>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</si>
  <si>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</si>
  <si>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</si>
  <si>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</si>
  <si>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</si>
  <si>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</si>
  <si>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</si>
  <si>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</si>
  <si>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</si>
  <si>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</si>
  <si>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</si>
  <si>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</si>
  <si>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</si>
  <si>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</si>
  <si>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</si>
  <si>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</si>
  <si>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</si>
  <si>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</si>
  <si>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</si>
  <si>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</si>
  <si>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</si>
  <si>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</si>
  <si>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</si>
  <si>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</si>
  <si>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</si>
  <si>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</si>
  <si>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</si>
  <si>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</si>
  <si>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</si>
  <si>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</si>
  <si>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</si>
  <si>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</si>
  <si>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</si>
  <si>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</si>
  <si>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</si>
  <si>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</si>
  <si>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</si>
  <si>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</si>
  <si>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</si>
  <si>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</si>
  <si>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</si>
  <si>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</si>
  <si>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</si>
  <si>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</si>
  <si>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</si>
  <si>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</si>
  <si>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</si>
  <si>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</si>
  <si>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</si>
  <si>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</si>
  <si>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</si>
  <si>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</si>
  <si>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</si>
  <si>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</si>
  <si>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</si>
  <si>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</si>
  <si>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</si>
  <si>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</si>
  <si>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</si>
  <si>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</si>
  <si>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</si>
  <si>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</si>
  <si>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</si>
  <si>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</si>
  <si>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</si>
  <si>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</si>
  <si>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</si>
  <si>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</si>
  <si>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</si>
  <si>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</si>
  <si>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</si>
  <si>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</si>
  <si>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</si>
  <si>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</si>
  <si>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</si>
  <si>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</si>
  <si>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</si>
  <si>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</si>
  <si>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</si>
  <si>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</si>
  <si>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</si>
  <si>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</si>
  <si>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</si>
  <si>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</si>
  <si>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</si>
  <si>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</si>
  <si>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</si>
  <si>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</si>
  <si>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</si>
  <si>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</si>
  <si>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</si>
  <si>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</si>
  <si>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</si>
  <si>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</si>
  <si>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</si>
  <si>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</si>
  <si>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</si>
  <si>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</si>
  <si>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</si>
  <si>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</si>
  <si>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</si>
  <si>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</si>
  <si>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Termo Aditivo de Valor</t>
  </si>
  <si>
    <t>33.90.30.00</t>
  </si>
  <si>
    <t>(t)</t>
  </si>
  <si>
    <t>(u )</t>
  </si>
  <si>
    <t>Nº do Termo</t>
  </si>
  <si>
    <t>Especificações de Termo Aditivo ou Termo de Apostilamento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</si>
  <si>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</si>
  <si>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</si>
  <si>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</si>
  <si>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</si>
  <si>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</si>
  <si>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</si>
  <si>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</si>
  <si>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</si>
  <si>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</si>
  <si>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</si>
  <si>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</si>
  <si>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</si>
  <si>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</si>
  <si>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</si>
  <si>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</si>
  <si>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</si>
  <si>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</si>
  <si>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</si>
  <si>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069/2017</t>
  </si>
  <si>
    <t>A. S. LIMA - ME</t>
  </si>
  <si>
    <t>04.035.754/0001-38</t>
  </si>
  <si>
    <t>Prorrogação de prazo até 31 de dezembro de 2019</t>
  </si>
  <si>
    <t>12.457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</si>
  <si>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</si>
  <si>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</si>
  <si>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</si>
  <si>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</si>
  <si>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</si>
  <si>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</si>
  <si>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</si>
  <si>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Pregão SRP Nº 002/2017 CEL/PMRB</t>
  </si>
  <si>
    <t>LOACRE - LOC. E COM. DE MÁQ. E EQUIP.</t>
  </si>
  <si>
    <t>03.520.514/0001-66</t>
  </si>
  <si>
    <t>025/2017</t>
  </si>
  <si>
    <t>Prorrogar o prazo até 15 de fevereiro de 2019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</si>
  <si>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</si>
  <si>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</si>
  <si>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</si>
  <si>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</si>
  <si>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</si>
  <si>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</si>
  <si>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</si>
  <si>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</si>
  <si>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</si>
  <si>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</si>
  <si>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</si>
  <si>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</si>
  <si>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</si>
  <si>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</si>
  <si>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</si>
  <si>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</si>
  <si>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</si>
  <si>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</si>
  <si>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</si>
  <si>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</si>
  <si>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</si>
  <si>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</si>
  <si>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</si>
  <si>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</si>
  <si>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</si>
  <si>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</si>
  <si>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</si>
  <si>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</si>
  <si>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</si>
  <si>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</si>
  <si>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</si>
  <si>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</si>
  <si>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</si>
  <si>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</si>
  <si>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</si>
  <si>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</si>
  <si>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</si>
  <si>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</si>
  <si>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</si>
  <si>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</si>
  <si>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</si>
  <si>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</si>
  <si>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</si>
  <si>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</si>
  <si>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</si>
  <si>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Prestação de serviços de transporte automotivo c/ e s/ condutor</t>
  </si>
  <si>
    <t>Prorrogar o prazo até 16 de fevereiro de 2020</t>
  </si>
  <si>
    <t>Prorrogar o prazo até 17 de fevereiro de 2021</t>
  </si>
  <si>
    <t>Contratação Direta - Dispensa de Licitação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</si>
  <si>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</si>
  <si>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</si>
  <si>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</si>
  <si>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</si>
  <si>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</si>
  <si>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</si>
  <si>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</si>
  <si>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</si>
  <si>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</si>
  <si>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</si>
  <si>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</si>
  <si>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</si>
  <si>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</si>
  <si>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</si>
  <si>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DUX COMÉRCIO, REPRESENTAÇÕES, IMPORTAÇÃO E EXPORTAÇÃO LTDA</t>
  </si>
  <si>
    <t>05.502.105/0001-62</t>
  </si>
  <si>
    <t>Prorrogar o prazo até 20/11/2021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</si>
  <si>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</si>
  <si>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</si>
  <si>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</si>
  <si>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</si>
  <si>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</si>
  <si>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</si>
  <si>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</si>
  <si>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</si>
  <si>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</si>
  <si>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</si>
  <si>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</si>
  <si>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</si>
  <si>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</si>
  <si>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</si>
  <si>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</si>
  <si>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</si>
  <si>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</si>
  <si>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</si>
  <si>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</si>
  <si>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</si>
  <si>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</si>
  <si>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</si>
  <si>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</si>
  <si>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</si>
  <si>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</si>
  <si>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</si>
  <si>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</si>
  <si>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</si>
  <si>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Prorrogar o prazo até 01/10/2022</t>
  </si>
  <si>
    <t>Prorrogar o prazo até 20/11/2022</t>
  </si>
  <si>
    <t>Prorrogar o prazo até 14 de outubro de 2022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</si>
  <si>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</si>
  <si>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</si>
  <si>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</si>
  <si>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</si>
  <si>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</si>
  <si>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</si>
  <si>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SANCAR COMERCIO E SERVIÇOS EIRELI</t>
  </si>
  <si>
    <t>08.805.247/0001-97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</si>
  <si>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</si>
  <si>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</si>
  <si>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</si>
  <si>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</si>
  <si>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</si>
  <si>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</si>
  <si>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</si>
  <si>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</si>
  <si>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31 de dezembro 2020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</si>
  <si>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</si>
  <si>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</si>
  <si>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</si>
  <si>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</si>
  <si>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</si>
  <si>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</si>
  <si>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</si>
  <si>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</si>
  <si>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</si>
  <si>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</si>
  <si>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</si>
  <si>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</si>
  <si>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17 de fevereiro de 2023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</si>
  <si>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</si>
  <si>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</si>
  <si>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</si>
  <si>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</si>
  <si>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</si>
  <si>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</si>
  <si>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</si>
  <si>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</si>
  <si>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</si>
  <si>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</si>
  <si>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</si>
  <si>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</si>
  <si>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</si>
  <si>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</si>
  <si>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</si>
  <si>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</si>
  <si>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</si>
  <si>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</si>
  <si>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</si>
  <si>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</si>
  <si>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Prorrogação de prazo até 31 de dezembro de 2022</t>
  </si>
  <si>
    <t>Prorrogar o prazo até 14 de outubro de 2023</t>
  </si>
  <si>
    <t>Prorrogar o prazo até 09 de janeiro de 2023</t>
  </si>
  <si>
    <t>04.475.329/0001-60</t>
  </si>
  <si>
    <t>Pregão SRP Nº 037/2022 CPL/ PMRB</t>
  </si>
  <si>
    <t>Pregão SRP Nº 060/2021 CEL/PMRB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</si>
  <si>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</si>
  <si>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</si>
  <si>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</si>
  <si>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</si>
  <si>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</si>
  <si>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</si>
  <si>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</si>
  <si>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</si>
  <si>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</si>
  <si>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</si>
  <si>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</si>
  <si>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Executado até o exercício de 2022</t>
  </si>
  <si>
    <t xml:space="preserve">Pregão SRP  Nº 41/2021  CPL/PMRB </t>
  </si>
  <si>
    <t>Fornecimento e prestação de serviço de diversos materiais gráficos</t>
  </si>
  <si>
    <t>2068/2022</t>
  </si>
  <si>
    <t>G.S SILVEIRA - ME</t>
  </si>
  <si>
    <t>84.313.923/0001-93</t>
  </si>
  <si>
    <t>065/2023</t>
  </si>
  <si>
    <t>054/2023</t>
  </si>
  <si>
    <t>Pregão SRP Nº 104/2022 CPL/ PMRB</t>
  </si>
  <si>
    <t xml:space="preserve">Aquisição de material de consumo e gêneros alimentícios - Água mineral sem gás (garrafas de 500 ml, garrafão com carga de água - 20 Litros), gelo em bara, Gás Liquefeito de Petróleo, café, açucar e copo descartáveis 180 ml, para atender as necessidades da Superintendência Municipal de Transporte e Trânsito - RBTRANS. </t>
  </si>
  <si>
    <t>1218/2023</t>
  </si>
  <si>
    <t xml:space="preserve">R.B DA SILVA </t>
  </si>
  <si>
    <t>39.286.296/0001-94</t>
  </si>
  <si>
    <t>4.4.90.52.00</t>
  </si>
  <si>
    <t>052/2023</t>
  </si>
  <si>
    <t>1217/2023</t>
  </si>
  <si>
    <t>AUGUSTO S. DE ARAUJO EIRELI</t>
  </si>
  <si>
    <t>05.511.061/0001-37</t>
  </si>
  <si>
    <t>043/2023</t>
  </si>
  <si>
    <t>027/2023</t>
  </si>
  <si>
    <t>053/2023</t>
  </si>
  <si>
    <t>042/2023</t>
  </si>
  <si>
    <t>22.172.177/0001-08</t>
  </si>
  <si>
    <t>064/2023</t>
  </si>
  <si>
    <t>1284/2023</t>
  </si>
  <si>
    <t>02.718.891/0001-41</t>
  </si>
  <si>
    <t>059/2023</t>
  </si>
  <si>
    <t>Pregão SRP N° 002/2022 CPL/PMRB</t>
  </si>
  <si>
    <t>Aquisição de material (Material para manutenção de bens imóveis, hidráulico, elétrico, equipamentos de proteção e segurança, material básico de construção ferramentas, mobilitário e máquinas e utensílios de oficina), sob demanda, para atender as demandas da RBTRANS.</t>
  </si>
  <si>
    <t>1176/2023</t>
  </si>
  <si>
    <t>V&amp;K PALOMBO IMPORTAÇÃO E EXP. LTDA</t>
  </si>
  <si>
    <t>16.807.046/0001-57</t>
  </si>
  <si>
    <t>056/2023</t>
  </si>
  <si>
    <t>1215/2023</t>
  </si>
  <si>
    <t>A.A RODRIGUES LTDA</t>
  </si>
  <si>
    <t>44.474.199/001-65</t>
  </si>
  <si>
    <t>024/2023</t>
  </si>
  <si>
    <t>2437/2022</t>
  </si>
  <si>
    <t>ACRETEC INDUSTRIA COMERCIO DE ÁGUA E REPRESENTAÇÕES</t>
  </si>
  <si>
    <t>062/2023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</si>
  <si>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</si>
  <si>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</si>
  <si>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</si>
  <si>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</si>
  <si>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</si>
  <si>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</si>
  <si>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041/2023</t>
  </si>
  <si>
    <t>Contratação de empresa especializada na prestação de serviços especiais e continuos de tecnologia da informação, compreendendo o processamento e armazenamento de dados, trasnmissão eletrônica de arquivos</t>
  </si>
  <si>
    <t>2087/2023 (008/2022)</t>
  </si>
  <si>
    <t>SERPRO</t>
  </si>
  <si>
    <t>33.683.111/0001-07</t>
  </si>
  <si>
    <t>2088/2023 (007/2022)</t>
  </si>
  <si>
    <t>051/2023</t>
  </si>
  <si>
    <t>1216/2023</t>
  </si>
  <si>
    <t>37.169.375/0001-90</t>
  </si>
  <si>
    <t>055/2023</t>
  </si>
  <si>
    <t>1219/2023</t>
  </si>
  <si>
    <t>F.F DE MEDEIROS</t>
  </si>
  <si>
    <t>09.638.709/0001-91</t>
  </si>
  <si>
    <t>13.427</t>
  </si>
  <si>
    <t>Prorogação de prazo até 31 de dezembro de 2023</t>
  </si>
  <si>
    <t>017/2023</t>
  </si>
  <si>
    <t>Pregão SRP Nº 046/2022 CPL/ PMRB</t>
  </si>
  <si>
    <t>Contratação de empresa especializada na prestação de serviços de manutenção preventiva e instalação e desinstalação de aprelhos de ar condicionado com fornecimento de peças para atender as necessidades da RBTRANS</t>
  </si>
  <si>
    <t>1715/2022</t>
  </si>
  <si>
    <t>AMAZONAS COMERCIO SERV. E REPRESENTAÇÕES LTDA</t>
  </si>
  <si>
    <t>08.580.940/0001-09</t>
  </si>
  <si>
    <t>33.90.39.00                            33.90.30.00</t>
  </si>
  <si>
    <t>33.90.39.00           33.90.30.00</t>
  </si>
  <si>
    <t>074/2023</t>
  </si>
  <si>
    <t>Contratação de empresa para ministração de curso presencial junto com  o professor, pelo Instituto Euvlado Lofo (IEL), visando atender as necessidades da Superintendência Municipal de Transporte e Trânsito - RBTRANS</t>
  </si>
  <si>
    <t>2140/2023</t>
  </si>
  <si>
    <t>INSTITUTO EUVALDO LODI (IEL)</t>
  </si>
  <si>
    <t>02.373.341/0001-38</t>
  </si>
  <si>
    <t xml:space="preserve">33.90.39.00  </t>
  </si>
  <si>
    <t>049/2023</t>
  </si>
  <si>
    <t>Adesão ARP Nº 077/2022</t>
  </si>
  <si>
    <t>2205/2022</t>
  </si>
  <si>
    <t>COOPERTATIVA DE PROPRIETÁRIO DE VEÍCULOS DO ESTADO DO ACRE - COOPERVEL</t>
  </si>
  <si>
    <t>13.052.004/0001-65</t>
  </si>
  <si>
    <t>PODER EXECUTIVO MUNICIPAL</t>
  </si>
  <si>
    <t>PRESTAÇÃO DE CONTAS  - EXERCÍCIO 2023</t>
  </si>
  <si>
    <t>RESOLUÇÃO Nº 87, DE 28 DE NOVEMBRO DE 2013 - TRIBUNAL DE CONTAS DO ESTADO DO ACRE</t>
  </si>
  <si>
    <t>DEMONSTRATIVO DE LICITAÇÕES E CONTRATOS</t>
  </si>
  <si>
    <t>1.256/2018 (023/2018)</t>
  </si>
  <si>
    <t xml:space="preserve"> Executado no exercício  de 2023</t>
  </si>
  <si>
    <t>Valor do contrato após alteração</t>
  </si>
  <si>
    <t>254/2022</t>
  </si>
  <si>
    <t>13.354</t>
  </si>
  <si>
    <t>SECRETARIA DE ESTADO DE SAUDE - SESACRE</t>
  </si>
  <si>
    <t>Em andamento em 2023</t>
  </si>
  <si>
    <t>A.A. RODRIGUES</t>
  </si>
  <si>
    <t>A.S. LIMA</t>
  </si>
  <si>
    <t>ACQUALIMP</t>
  </si>
  <si>
    <t>ACRETEC</t>
  </si>
  <si>
    <t>AMAZONAS</t>
  </si>
  <si>
    <t>C.COM INFORMÁTICA</t>
  </si>
  <si>
    <t>COOPERVEL</t>
  </si>
  <si>
    <t>DUX COMERCIO</t>
  </si>
  <si>
    <t>ECS</t>
  </si>
  <si>
    <t>ER COMERCIO</t>
  </si>
  <si>
    <t>F.M. TERCEIRIZAÇÃO</t>
  </si>
  <si>
    <t>G. S. SILVEIRA</t>
  </si>
  <si>
    <t>IF LOCAÇÕES</t>
  </si>
  <si>
    <t>INSTITUTO LODI - IEL</t>
  </si>
  <si>
    <t>JR DISTRIBUIDORA</t>
  </si>
  <si>
    <t>LINK CARD</t>
  </si>
  <si>
    <t>LOACRE</t>
  </si>
  <si>
    <t>NORTEXPRESS</t>
  </si>
  <si>
    <t>R J ANDRADE</t>
  </si>
  <si>
    <t>RECHE GALDEANO</t>
  </si>
  <si>
    <t>SERMATEC</t>
  </si>
  <si>
    <t>TEC NEWS</t>
  </si>
  <si>
    <t>066/2023</t>
  </si>
  <si>
    <t>Pregão SRP Nº 091/2022  CPL/PMRB</t>
  </si>
  <si>
    <t>Aquisiçãio de materiais de consumo (cimento, areia, telhas fibrocimento ondulada, tintas, entre outros)</t>
  </si>
  <si>
    <t>1257/2023</t>
  </si>
  <si>
    <t>J R DISTRIBUIDORA LTDA</t>
  </si>
  <si>
    <t>33.412.571/001-92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</si>
  <si>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</si>
  <si>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</si>
  <si>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</si>
  <si>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</si>
  <si>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</si>
  <si>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</si>
  <si>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039/2023</t>
  </si>
  <si>
    <t>025/2023</t>
  </si>
  <si>
    <t>023/2023</t>
  </si>
  <si>
    <t>021/2023</t>
  </si>
  <si>
    <t>013/2023</t>
  </si>
  <si>
    <t>Termo de Ratificação de Inexigibilidade</t>
  </si>
  <si>
    <t>Contratação Direta  -  Inexigibilidade de licitação</t>
  </si>
  <si>
    <t>Contratação Direta - Inexigibilidade de licitação</t>
  </si>
  <si>
    <t>Artigo 25, inciso II da Lei de Licitações nº 8.666/93</t>
  </si>
  <si>
    <t>Inexigibilidade</t>
  </si>
  <si>
    <t>13.435</t>
  </si>
  <si>
    <t>21/12/2023</t>
  </si>
  <si>
    <t>009/2023</t>
  </si>
  <si>
    <t>008/2023</t>
  </si>
  <si>
    <t>011/2023</t>
  </si>
  <si>
    <t>020/2023</t>
  </si>
  <si>
    <t>030/2023</t>
  </si>
  <si>
    <t>029/2023</t>
  </si>
  <si>
    <t>019/2023</t>
  </si>
  <si>
    <t>046/2023</t>
  </si>
  <si>
    <t>022/2023</t>
  </si>
  <si>
    <t>003/2023</t>
  </si>
  <si>
    <t>006/2023</t>
  </si>
  <si>
    <t>002/2023</t>
  </si>
  <si>
    <t>005/2023</t>
  </si>
  <si>
    <t>007/2023</t>
  </si>
  <si>
    <t>004/2023</t>
  </si>
  <si>
    <t>001/2023</t>
  </si>
  <si>
    <t>Dispensa de Licitação Nº 013/2022</t>
  </si>
  <si>
    <t>Dispensa de Licitação</t>
  </si>
  <si>
    <t>Artigo 24, inciso X da Lei de Licitações nº 8.666/93</t>
  </si>
  <si>
    <t>Artigo 25, inciso II da Lei de Licitações nº 8.666/94</t>
  </si>
  <si>
    <t xml:space="preserve"> </t>
  </si>
  <si>
    <t>JANEIRO - MARÇO</t>
  </si>
  <si>
    <t xml:space="preserve">ER COMERCIO E SERVIÇOS </t>
  </si>
  <si>
    <t>AUGUSTO</t>
  </si>
  <si>
    <t>F.F. DE MEDEIROS</t>
  </si>
  <si>
    <t>MS SERVIÇOS</t>
  </si>
  <si>
    <t>PLANO CONSULTORIA</t>
  </si>
  <si>
    <t>TOTAL GERAL</t>
  </si>
  <si>
    <t>CORREIOS</t>
  </si>
  <si>
    <t>Pregão SRP Nº 141/2018 CPL - PMRB</t>
  </si>
  <si>
    <t>Serviço de mensageiro através da utilização de motocicleta</t>
  </si>
  <si>
    <t xml:space="preserve"> (055/2020)</t>
  </si>
  <si>
    <t>NORTE EXPRESS TRANSPORTES E SERVIÇOS LTDA</t>
  </si>
  <si>
    <t>3.3.90.39.00</t>
  </si>
  <si>
    <t>Prorrogar o prazo até 31 de dezembro de 2023</t>
  </si>
  <si>
    <t>Termo Adtivo de Valor</t>
  </si>
  <si>
    <t>3.3.90.39</t>
  </si>
  <si>
    <t xml:space="preserve">073/2020 </t>
  </si>
  <si>
    <t>Locação de envelopadora com manutenção preventiva</t>
  </si>
  <si>
    <t xml:space="preserve">071/2019 </t>
  </si>
  <si>
    <t>3.3.90.30.00</t>
  </si>
  <si>
    <t>106/2023</t>
  </si>
  <si>
    <t>Pregão SRP N° 091/2022  CPL/PMRB</t>
  </si>
  <si>
    <t>2408/2023</t>
  </si>
  <si>
    <t>33.412.571/0001-92</t>
  </si>
  <si>
    <t xml:space="preserve">2º Termo Adtivo </t>
  </si>
  <si>
    <t>Serviços de impressão com fornecimento de equipajmentos e de todos os insumos necessarios para realização dos serviços incluindo papeis</t>
  </si>
  <si>
    <t xml:space="preserve">054/2019 </t>
  </si>
  <si>
    <t xml:space="preserve"> Prorrogar o prazo até 02 de março de 2023</t>
  </si>
  <si>
    <t>096/2023</t>
  </si>
  <si>
    <t xml:space="preserve">Contratação Direta </t>
  </si>
  <si>
    <t>Fornecimento de refeições prontas tipo (marmitex)</t>
  </si>
  <si>
    <t>2316/2023</t>
  </si>
  <si>
    <t>A.P.C. GUIMARÃES LTDA</t>
  </si>
  <si>
    <t>32.801.588/0001-79</t>
  </si>
  <si>
    <t xml:space="preserve">    Fonte 110</t>
  </si>
  <si>
    <t>Prorrogar o prazo até 10 de janeiro de 2024</t>
  </si>
  <si>
    <t>061/2023</t>
  </si>
  <si>
    <t>Pregão Eletrônico SRP nº 41/2021</t>
  </si>
  <si>
    <t>1970/2022</t>
  </si>
  <si>
    <t>CIPRIANI &amp; CIPRIANI LTDA</t>
  </si>
  <si>
    <t>01.805.545/0001-38</t>
  </si>
  <si>
    <t>073/2023</t>
  </si>
  <si>
    <t>Dispensa de Licitação nº 001/2023</t>
  </si>
  <si>
    <t>Dispensa de Licitação nº 002/2023</t>
  </si>
  <si>
    <t>Aquisição de fitas para impressão automatica, em ambos os lados utilizados para indentificação dos permissionarios e autoritarios do serviços de passageiros.</t>
  </si>
  <si>
    <t>2264/2023</t>
  </si>
  <si>
    <t>--</t>
  </si>
  <si>
    <t xml:space="preserve">3º Termo Adtivo </t>
  </si>
  <si>
    <t>Prorrogar o prazo até 23 de junho de 2024</t>
  </si>
  <si>
    <t>114/2023</t>
  </si>
  <si>
    <t>Parecer PROJU Nº 056/2023</t>
  </si>
  <si>
    <t xml:space="preserve">    Fonte 101</t>
  </si>
  <si>
    <t>58/2023</t>
  </si>
  <si>
    <t>Pregão Eletrônico SRP nº 002/2022</t>
  </si>
  <si>
    <t>Aquisição de material para manutenção de bens imoveis em geral, e material basico de construção</t>
  </si>
  <si>
    <t>053/2022</t>
  </si>
  <si>
    <t>09.179.593/0001-70</t>
  </si>
  <si>
    <t>115/2023</t>
  </si>
  <si>
    <t xml:space="preserve">Pregão Eletrônico SRP nº 062/2022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</si>
  <si>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Aquisição de material de consumo - material de expediente.</t>
  </si>
  <si>
    <t>2227/2022</t>
  </si>
  <si>
    <t>GUILHERME DUARTE DE AMORIM</t>
  </si>
  <si>
    <t>45.175.426/0001-14</t>
  </si>
  <si>
    <t>111/2023</t>
  </si>
  <si>
    <t>Pregão Eletrônico SRP nº 088/2022</t>
  </si>
  <si>
    <t>Fornecimento de materiais para sinalização viária.</t>
  </si>
  <si>
    <t>2426/2023</t>
  </si>
  <si>
    <t>MM2 SINALIZAÇÃO E TINTAS EIRELI</t>
  </si>
  <si>
    <t>04.996.705/0001-61</t>
  </si>
  <si>
    <t xml:space="preserve"> Prorrogar o prazo até 02 de março de 2024</t>
  </si>
  <si>
    <t>107/2023</t>
  </si>
  <si>
    <t>Pregão Eletrônico SRP nº 040/2023</t>
  </si>
  <si>
    <t>Contratação de empresa para prstação de serviços de locação de veiculo com condutor.</t>
  </si>
  <si>
    <t>2409/2023</t>
  </si>
  <si>
    <t>MOURA E OLIVEIRA TRANSPORTADORA TURISTICA DE SUPERFICIE LTDA</t>
  </si>
  <si>
    <t>07.191.795/0001-01</t>
  </si>
  <si>
    <t>083/2023</t>
  </si>
  <si>
    <t>Pregão SRP Nº 105/2022 CPL/ PMRB</t>
  </si>
  <si>
    <t>Contratação de empr+F116:I122esa para ministração de curso aos profissionais dos órgãos executivos de trânsito municipais e rodoviários e aos membros indicados e nomeados pela Junta Administrativa de Recursos de Infrações (JARI), Diretoria de Trânsito (DITR) e pela Divisão de Atendimento ao Público e Processamento de Autos de Infração (DAPA), para conhecimentos que possibilitem uma visão abrangente do trabalho e a prática do julgamento dos recursos de multas, visando atender as necessidades da Superintendência Municipal de Transportes e Trânsito – RBTRANS.</t>
  </si>
  <si>
    <t>Aquisição de material de consumo (material de higiene, limpeza, copa e cozinha).</t>
  </si>
  <si>
    <t>2187/2023</t>
  </si>
  <si>
    <t>MS SERVIÇOS COMÉRCIO E REPRESENTAÇÕES LTDA</t>
  </si>
  <si>
    <t>Pregão Eletrônico SRP nº 105/2022</t>
  </si>
  <si>
    <t>Aquisição de material de consumo ( material de higiene, limpeza, copa e cozinha).</t>
  </si>
  <si>
    <t>2188/2023</t>
  </si>
  <si>
    <t>NORTE DISTRIBUIDORA DE PRODUTOS LTDA</t>
  </si>
  <si>
    <t>37.306.014/0001-48</t>
  </si>
  <si>
    <t>099/2013</t>
  </si>
  <si>
    <t>085/2023</t>
  </si>
  <si>
    <t>Ministração de curso online em tempo real junto com professor.</t>
  </si>
  <si>
    <t>2449/2023</t>
  </si>
  <si>
    <t>13.538</t>
  </si>
  <si>
    <t>13.477</t>
  </si>
  <si>
    <t>15/02/2023</t>
  </si>
  <si>
    <t>16/05/2023</t>
  </si>
  <si>
    <t>101/2023</t>
  </si>
  <si>
    <t>2332/2023</t>
  </si>
  <si>
    <t>SALE SERVICE INDUSTRIA COMERCIO E SERVIÇOS DE SINALIZAÇÃO VIÁRIA LTDA</t>
  </si>
  <si>
    <t>00.304.942/0001-63</t>
  </si>
  <si>
    <t>3.0.90.30.00</t>
  </si>
  <si>
    <t>MUNDO NOVO LTDA</t>
  </si>
  <si>
    <t>026/2023</t>
  </si>
  <si>
    <t>Pregão Eletrônico SRP nº 007/2022</t>
  </si>
  <si>
    <t>Prestação dos serviços de manutenção preventiva e corretiva de veiculos leves, utilitários e pesados, incluindo o fornecimento de perças e acessórios genuínos ou originais.</t>
  </si>
  <si>
    <t>1236/2022</t>
  </si>
  <si>
    <t>DALCAR SERVIÇOS E COM. LTDA</t>
  </si>
  <si>
    <t>19.534.034/0001-94</t>
  </si>
  <si>
    <t>Prorrogar o prazo até  07 de março de 2024</t>
  </si>
  <si>
    <t>081/2023</t>
  </si>
  <si>
    <t>2185/2023</t>
  </si>
  <si>
    <t>DISBRAS COMERCIO CONSTRUÇÕES E PROJETO LTDA</t>
  </si>
  <si>
    <t>01.279.761/0001-97</t>
  </si>
  <si>
    <t>086/2023</t>
  </si>
  <si>
    <t>2189/2023</t>
  </si>
  <si>
    <t>ECO MOURA</t>
  </si>
  <si>
    <t>28.572.074/0001-11</t>
  </si>
  <si>
    <t>Prorrogar o prazo até 13 de dezembro 2023</t>
  </si>
  <si>
    <t>13558</t>
  </si>
  <si>
    <t>Prorrogar o prazo até 01 de junho de 2024</t>
  </si>
  <si>
    <t>13.460</t>
  </si>
  <si>
    <t>Prorrogar o prazo até o dia 31 de janeiro de 2024</t>
  </si>
  <si>
    <t>Termo Aditivo de Valor 25%</t>
  </si>
  <si>
    <t>102/2023</t>
  </si>
  <si>
    <t>2333/2023</t>
  </si>
  <si>
    <t>3.0.90.39.00</t>
  </si>
  <si>
    <t xml:space="preserve">JARI </t>
  </si>
  <si>
    <t>TARIFA BANCÁRIA</t>
  </si>
  <si>
    <t>ENCARGO PATRONAL EFETIVO</t>
  </si>
  <si>
    <t>ENCARGO PATRONAL COMISSIONADO</t>
  </si>
  <si>
    <t>FOLHA DE PAGAMENTO E RESCISÃO</t>
  </si>
  <si>
    <t>TELEFONIA FIXA</t>
  </si>
  <si>
    <t>SUBSÍDIO TRANSPORTE + IDOSO + ESTUDANTE</t>
  </si>
  <si>
    <t>SERVIÇOS DE ÁGUA</t>
  </si>
  <si>
    <t>TOTAL</t>
  </si>
  <si>
    <t>JANEIRO - ABRIL</t>
  </si>
  <si>
    <t>JANEIRO - JULHO</t>
  </si>
  <si>
    <t>A.P.C. GUIMARAES</t>
  </si>
  <si>
    <t>AGENCIA AEROTUR</t>
  </si>
  <si>
    <t>AZ COMERCIO</t>
  </si>
  <si>
    <t>CIPRIANI</t>
  </si>
  <si>
    <t>DALCAR</t>
  </si>
  <si>
    <t>DETRAN</t>
  </si>
  <si>
    <t>DIÁRIAS</t>
  </si>
  <si>
    <t>DISBRAS</t>
  </si>
  <si>
    <t>G.R. DA ROSA</t>
  </si>
  <si>
    <t>INSTITUTO FENACON</t>
  </si>
  <si>
    <t>RESTITUIÇÃO</t>
  </si>
  <si>
    <t>MM2 SINALIZAÇÃO</t>
  </si>
  <si>
    <t>MOURA E OLIVEIRA</t>
  </si>
  <si>
    <t>NORTE DISTRIBUIDORA</t>
  </si>
  <si>
    <t>PODER JUDICIÁRIO</t>
  </si>
  <si>
    <t>SALE SERVIVE</t>
  </si>
  <si>
    <t>SANCAR</t>
  </si>
  <si>
    <t>V &amp; K PALOMBO</t>
  </si>
  <si>
    <t>TRIBUNAL DE JUSTIÇA DE GOIÁS</t>
  </si>
  <si>
    <t>TRIBUNAL REGIONAL DO TRABALHO 14ª REG.</t>
  </si>
  <si>
    <t>Pregão Eletrônico SRP nº 357/2022</t>
  </si>
  <si>
    <t>Prestação de serviços de agenciamento de viagens</t>
  </si>
  <si>
    <t>104/2023</t>
  </si>
  <si>
    <t>Pregão Eletrônico SRP nº 162/2022</t>
  </si>
  <si>
    <t>Prestação de serviços de manutenção predial preventiva e corretiva</t>
  </si>
  <si>
    <t>2402/2023</t>
  </si>
  <si>
    <t>A. Z. COMERCIO SERV. REP. IMP. EXP. LTDA</t>
  </si>
  <si>
    <t>AGÊNCIA AEROTUR LTDA</t>
  </si>
  <si>
    <t>08.078.762/0001-12</t>
  </si>
  <si>
    <t>28/2022</t>
  </si>
  <si>
    <t>13.367</t>
  </si>
  <si>
    <t>2299/2023</t>
  </si>
  <si>
    <t>08.030.124/0001-21</t>
  </si>
  <si>
    <t>13514/13.515 REP.</t>
  </si>
  <si>
    <t>014/2022</t>
  </si>
  <si>
    <t>SEFAZ</t>
  </si>
  <si>
    <t>13.384</t>
  </si>
  <si>
    <t>168/2023</t>
  </si>
  <si>
    <t>068/2023</t>
  </si>
  <si>
    <t>Dispensa de Licitação nº 005/2023</t>
  </si>
  <si>
    <t>Aquisição de 01 (um) certificado digital, tipo A1 e-CNPJ</t>
  </si>
  <si>
    <t>2179/2023</t>
  </si>
  <si>
    <t>11.825.802/0001-57</t>
  </si>
  <si>
    <t>JANEIRO - AGOSTO</t>
  </si>
  <si>
    <t>108/2023</t>
  </si>
  <si>
    <t>Dispensa de Licitação nº 008/2023</t>
  </si>
  <si>
    <t>Fornecimento de Bandeiras Oficiais.</t>
  </si>
  <si>
    <t>2614/2023</t>
  </si>
  <si>
    <t>N F GRANDE &amp; CIA LTDA</t>
  </si>
  <si>
    <t>79.034.153/0001-00</t>
  </si>
  <si>
    <t>138/2023</t>
  </si>
  <si>
    <t>OPEN SOLUÇÕES TRIBUTARIAS LTDA</t>
  </si>
  <si>
    <t>09.094.300/0001-51</t>
  </si>
  <si>
    <t>Contratação para a ministração de curso online.</t>
  </si>
  <si>
    <t>2450/2023</t>
  </si>
  <si>
    <t>-A151</t>
  </si>
  <si>
    <t>N F GRANDE E CIA LTDA</t>
  </si>
  <si>
    <t>OPEN TREINAMENTOS EMP</t>
  </si>
  <si>
    <t>R B DA SILVA</t>
  </si>
  <si>
    <t>ENERGISA ACRE</t>
  </si>
  <si>
    <t>RICHARDS  S MIRANDA</t>
  </si>
  <si>
    <t>UGLEYNO DE FREITAS VASCONCELOS</t>
  </si>
  <si>
    <t>RENATO ROQUE TAVARES</t>
  </si>
  <si>
    <t>JANEIRO - SETEMBRO</t>
  </si>
  <si>
    <t>100/20230</t>
  </si>
  <si>
    <t>Pregão SRP N° 008/2023 CPL/PMRB</t>
  </si>
  <si>
    <t>Aquisição de material - SINAPI (Material para manutenção elétrica, equipamentos de proteção e segurança, material básico de construção, ferramentas mobiliário, máquinas etc.).</t>
  </si>
  <si>
    <t>2320/2023</t>
  </si>
  <si>
    <t>113/2023</t>
  </si>
  <si>
    <t>Pregão Eletrônico SRP nº 062/2022</t>
  </si>
  <si>
    <t>Aquisição de materiais de consumo - Material de expediente.</t>
  </si>
  <si>
    <t>2440/2023</t>
  </si>
  <si>
    <t>RICHARD DE SOUZA MIRANDA</t>
  </si>
  <si>
    <t>07.650.136/0001-96</t>
  </si>
  <si>
    <t>4°Termo Aditivo</t>
  </si>
  <si>
    <t>Prorrogar o prazo até 01/10/2024</t>
  </si>
  <si>
    <t>MICROTECNICA INFORMATICA</t>
  </si>
  <si>
    <t>WIRLEIDE F. DOS SANTOS</t>
  </si>
  <si>
    <t>BEZERRA MARQUES ADVOGADOS ASSOCIADOS</t>
  </si>
  <si>
    <t>MINISTERIO DA FAZENDA</t>
  </si>
  <si>
    <t>121/2023</t>
  </si>
  <si>
    <t>Pregão Eletrônico SRP nº 086/2022</t>
  </si>
  <si>
    <t>Empresa especializada em fornecimento de aparelhos celular (smartphone), bem como, acessorios e serviços de internet móvel via chip.</t>
  </si>
  <si>
    <t>2643/2023</t>
  </si>
  <si>
    <t>MICROTÉCNICA INFORMATICA LTDA</t>
  </si>
  <si>
    <t>01.590.728/0009-30</t>
  </si>
  <si>
    <t>JANEIRO - OUTUBRO</t>
  </si>
  <si>
    <t>082/2023</t>
  </si>
  <si>
    <t>Pregão Eletrônico SRP nº 105/2023</t>
  </si>
  <si>
    <t>J. V. NOGUEIRA IMPORTACAO E EXPORTACAO LTDA</t>
  </si>
  <si>
    <t>2186/2023</t>
  </si>
  <si>
    <t>27.896.988/0001-75</t>
  </si>
  <si>
    <t>163/2023</t>
  </si>
  <si>
    <t>Aquisição de cimento, brita, telha de fibrocimento ondulada, cumeeira, etc. material para a manutenção e construção de abrigos de transporte urbano urbano, bem como outras demandas.</t>
  </si>
  <si>
    <t>3114/2023</t>
  </si>
  <si>
    <t>155/2023</t>
  </si>
  <si>
    <t>Pregão Eletrônico SRP nº 108/2022</t>
  </si>
  <si>
    <t>Aquisição de madeira ( Materiais fracassados) para manutenção e construção de abrigos de transporte urbano, dispositivos de interdição e vedação de ambientes.</t>
  </si>
  <si>
    <t>2952/2023</t>
  </si>
  <si>
    <t>08.954.494/0001-55</t>
  </si>
  <si>
    <t>03.3.90.30.00</t>
  </si>
  <si>
    <t>08.954.494/0001-56</t>
  </si>
  <si>
    <t>164/2023</t>
  </si>
  <si>
    <t>2613/2023</t>
  </si>
  <si>
    <t>JANEIRO - NOVEMBRO</t>
  </si>
  <si>
    <t xml:space="preserve">J V NOGUEIRA IMPORTAÇÃO E EXPORTAÇÃO LTDA </t>
  </si>
  <si>
    <t>IGOR PORTO AMADO</t>
  </si>
  <si>
    <t>TAVARES E AUGUSTO ADVOGADOS</t>
  </si>
  <si>
    <t>3115/2023</t>
  </si>
  <si>
    <t>Pregão Eletrônico SRP nº 091/2022</t>
  </si>
  <si>
    <t>Nome do responsável pela elaboração: Rosineuda Silva de Freitas da Cunha</t>
  </si>
  <si>
    <t>Nome do titular do Órgão/Entidade/Fundo (no exercício do cargo): Francisco José Benício Dias</t>
  </si>
  <si>
    <t>Data da emissão: 04/12/2023</t>
  </si>
  <si>
    <t>Nº do  Convênio/ Contrato</t>
  </si>
  <si>
    <t>Concluída em 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</si>
  <si>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SUPERINTENDÊNCIA MUNICIPAL DE TRANSPORTES E TRÂNSITO - RBTRANS</t>
    </r>
  </si>
  <si>
    <r>
      <t>REALIZADO ATÉ O MÊS (ACUMULADO):</t>
    </r>
    <r>
      <rPr>
        <b/>
        <sz val="11"/>
        <rFont val="Calibri"/>
        <family val="2"/>
        <scheme val="minor"/>
      </rPr>
      <t xml:space="preserve"> JANEIRO A NOVEMBRO/2023</t>
    </r>
  </si>
  <si>
    <t>MANUAL DE REFERÊNCIA - 9º 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</si>
</sst>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 applyAlignment="1">
      <alignment horizontal="right"/>
    </xf>
    <xf numFmtId="43" fontId="0" fillId="0" borderId="0" xfId="1" applyFont="1"/>
    <xf numFmtId="43" fontId="3" fillId="0" borderId="1" xfId="1" applyFont="1" applyBorder="1" applyAlignment="1">
      <alignment horizontal="right"/>
    </xf>
    <xf numFmtId="43" fontId="0" fillId="0" borderId="18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0" fontId="0" fillId="0" borderId="24" xfId="0" applyBorder="1" applyAlignment="1">
      <alignment horizontal="center"/>
    </xf>
    <xf numFmtId="43" fontId="0" fillId="0" borderId="21" xfId="1" applyFont="1" applyBorder="1" applyAlignment="1">
      <alignment horizontal="right"/>
    </xf>
    <xf numFmtId="0" fontId="0" fillId="0" borderId="25" xfId="0" applyBorder="1" applyAlignment="1">
      <alignment horizontal="center"/>
    </xf>
    <xf numFmtId="43" fontId="3" fillId="0" borderId="27" xfId="1" applyFont="1" applyBorder="1" applyAlignment="1">
      <alignment horizontal="right"/>
    </xf>
    <xf numFmtId="43" fontId="0" fillId="0" borderId="21" xfId="1" applyFont="1" applyBorder="1"/>
    <xf numFmtId="0" fontId="0" fillId="0" borderId="25" xfId="0" applyBorder="1"/>
    <xf numFmtId="43" fontId="0" fillId="0" borderId="0" xfId="1" applyFont="1" applyBorder="1" applyAlignment="1">
      <alignment horizontal="right"/>
    </xf>
    <xf numFmtId="43" fontId="0" fillId="0" borderId="0" xfId="1" applyFont="1" applyBorder="1"/>
    <xf numFmtId="43" fontId="3" fillId="0" borderId="29" xfId="1" applyFont="1" applyBorder="1" applyAlignment="1">
      <alignment horizontal="right"/>
    </xf>
    <xf numFmtId="43" fontId="3" fillId="0" borderId="14" xfId="1" applyFont="1" applyBorder="1" applyAlignment="1">
      <alignment horizontal="center"/>
    </xf>
    <xf numFmtId="43" fontId="0" fillId="0" borderId="18" xfId="1" applyFont="1" applyBorder="1"/>
    <xf numFmtId="43" fontId="3" fillId="0" borderId="18" xfId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/>
    <xf numFmtId="43" fontId="3" fillId="0" borderId="0" xfId="1" applyFont="1" applyBorder="1" applyAlignment="1">
      <alignment horizontal="right"/>
    </xf>
    <xf numFmtId="43" fontId="0" fillId="0" borderId="10" xfId="1" applyFont="1" applyBorder="1"/>
    <xf numFmtId="43" fontId="3" fillId="0" borderId="18" xfId="1" applyFont="1" applyBorder="1"/>
    <xf numFmtId="43" fontId="3" fillId="0" borderId="5" xfId="1" applyFont="1" applyBorder="1"/>
    <xf numFmtId="43" fontId="3" fillId="0" borderId="9" xfId="1" applyFont="1" applyBorder="1" applyAlignment="1">
      <alignment horizontal="right"/>
    </xf>
    <xf numFmtId="0" fontId="0" fillId="0" borderId="16" xfId="0" applyBorder="1" applyAlignment="1">
      <alignment horizontal="center"/>
    </xf>
    <xf numFmtId="43" fontId="0" fillId="0" borderId="22" xfId="1" applyFont="1" applyBorder="1" applyAlignment="1">
      <alignment horizontal="right"/>
    </xf>
    <xf numFmtId="0" fontId="0" fillId="0" borderId="34" xfId="0" applyBorder="1" applyAlignment="1">
      <alignment horizontal="center"/>
    </xf>
    <xf numFmtId="43" fontId="3" fillId="0" borderId="35" xfId="1" applyFont="1" applyBorder="1" applyAlignment="1">
      <alignment horizontal="right"/>
    </xf>
    <xf numFmtId="43" fontId="0" fillId="0" borderId="22" xfId="1" applyFont="1" applyBorder="1"/>
    <xf numFmtId="0" fontId="3" fillId="0" borderId="16" xfId="0" applyFont="1" applyBorder="1" applyAlignment="1">
      <alignment horizontal="center"/>
    </xf>
    <xf numFmtId="43" fontId="3" fillId="0" borderId="22" xfId="1" applyFont="1" applyBorder="1"/>
    <xf numFmtId="0" fontId="3" fillId="0" borderId="28" xfId="0" applyFont="1" applyBorder="1" applyAlignment="1">
      <alignment horizontal="center"/>
    </xf>
    <xf numFmtId="43" fontId="3" fillId="0" borderId="31" xfId="1" applyFont="1" applyBorder="1" applyAlignment="1">
      <alignment horizontal="right"/>
    </xf>
    <xf numFmtId="43" fontId="3" fillId="0" borderId="23" xfId="1" applyFont="1" applyBorder="1"/>
    <xf numFmtId="43" fontId="0" fillId="0" borderId="16" xfId="0" applyNumberFormat="1" applyBorder="1" applyAlignment="1">
      <alignment horizontal="center"/>
    </xf>
    <xf numFmtId="43" fontId="0" fillId="0" borderId="3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0" xfId="0" applyNumberFormat="1"/>
    <xf numFmtId="0" fontId="0" fillId="0" borderId="16" xfId="0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4" fontId="7" fillId="0" borderId="0" xfId="3" applyFont="1" applyFill="1" applyAlignment="1">
      <alignment vertical="center"/>
    </xf>
    <xf numFmtId="44" fontId="6" fillId="0" borderId="1" xfId="3" applyFont="1" applyFill="1" applyBorder="1" applyAlignment="1">
      <alignment horizontal="center" vertical="center" wrapText="1"/>
    </xf>
    <xf numFmtId="44" fontId="6" fillId="0" borderId="4" xfId="3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center" vertical="center"/>
    </xf>
    <xf numFmtId="44" fontId="6" fillId="0" borderId="0" xfId="3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44" fontId="7" fillId="0" borderId="5" xfId="3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right" vertical="center"/>
    </xf>
    <xf numFmtId="44" fontId="7" fillId="0" borderId="0" xfId="3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4" fontId="6" fillId="0" borderId="10" xfId="3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 vertical="center"/>
    </xf>
    <xf numFmtId="44" fontId="7" fillId="0" borderId="10" xfId="3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4" fontId="6" fillId="0" borderId="11" xfId="3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4" fontId="4" fillId="0" borderId="0" xfId="3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4" fontId="5" fillId="0" borderId="0" xfId="3" applyFont="1" applyFill="1" applyAlignment="1">
      <alignment horizontal="left" vertical="center"/>
    </xf>
    <xf numFmtId="44" fontId="7" fillId="0" borderId="5" xfId="3" applyFont="1" applyFill="1" applyBorder="1" applyAlignment="1">
      <alignment vertical="center" wrapText="1"/>
    </xf>
    <xf numFmtId="44" fontId="7" fillId="0" borderId="5" xfId="3" applyFont="1" applyFill="1" applyBorder="1" applyAlignment="1">
      <alignment horizontal="right" vertical="center" wrapText="1"/>
    </xf>
    <xf numFmtId="44" fontId="7" fillId="0" borderId="5" xfId="3" applyFont="1" applyFill="1" applyBorder="1" applyAlignment="1">
      <alignment horizontal="right" vertical="center"/>
    </xf>
    <xf numFmtId="44" fontId="6" fillId="0" borderId="5" xfId="3" applyFont="1" applyFill="1" applyBorder="1" applyAlignment="1">
      <alignment horizontal="right" vertical="center" wrapText="1"/>
    </xf>
    <xf numFmtId="44" fontId="7" fillId="0" borderId="1" xfId="3" applyFont="1" applyFill="1" applyBorder="1" applyAlignment="1">
      <alignment horizontal="right" vertical="center" wrapText="1"/>
    </xf>
    <xf numFmtId="44" fontId="7" fillId="0" borderId="1" xfId="3" applyFont="1" applyFill="1" applyBorder="1" applyAlignment="1">
      <alignment horizontal="right" vertical="center"/>
    </xf>
    <xf numFmtId="44" fontId="6" fillId="0" borderId="1" xfId="3" applyFont="1" applyFill="1" applyBorder="1" applyAlignment="1">
      <alignment horizontal="right" vertical="center" wrapText="1"/>
    </xf>
    <xf numFmtId="44" fontId="6" fillId="0" borderId="1" xfId="3" applyFont="1" applyFill="1" applyBorder="1" applyAlignment="1">
      <alignment horizontal="right" vertical="center"/>
    </xf>
    <xf numFmtId="44" fontId="7" fillId="0" borderId="1" xfId="3" applyFont="1" applyFill="1" applyBorder="1" applyAlignment="1">
      <alignment vertical="center"/>
    </xf>
    <xf numFmtId="44" fontId="7" fillId="0" borderId="10" xfId="3" applyFont="1" applyFill="1" applyBorder="1" applyAlignment="1">
      <alignment horizontal="right" vertical="center"/>
    </xf>
    <xf numFmtId="44" fontId="6" fillId="0" borderId="10" xfId="3" applyFont="1" applyFill="1" applyBorder="1" applyAlignment="1">
      <alignment horizontal="right" vertical="center"/>
    </xf>
    <xf numFmtId="44" fontId="7" fillId="0" borderId="0" xfId="3" applyFont="1" applyFill="1" applyAlignment="1">
      <alignment horizontal="right" vertical="center"/>
    </xf>
    <xf numFmtId="44" fontId="6" fillId="0" borderId="0" xfId="3" applyFont="1" applyFill="1" applyAlignment="1">
      <alignment horizontal="right" vertical="center"/>
    </xf>
    <xf numFmtId="44" fontId="7" fillId="0" borderId="16" xfId="3" applyFont="1" applyFill="1" applyBorder="1" applyAlignment="1">
      <alignment vertical="center"/>
    </xf>
    <xf numFmtId="44" fontId="6" fillId="0" borderId="17" xfId="3" applyFont="1" applyFill="1" applyBorder="1" applyAlignment="1">
      <alignment horizontal="right" vertical="center"/>
    </xf>
  </cellXfs>
  <cellStyles count="4">
    <cellStyle name="Moeda" xfId="3" builtinId="4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14</xdr:row>
      <xdr:rowOff>0</xdr:rowOff>
    </xdr:from>
    <xdr:to>
      <xdr:col>8</xdr:col>
      <xdr:colOff>981075</xdr:colOff>
      <xdr:row>15</xdr:row>
      <xdr:rowOff>23906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84138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24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24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19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27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27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27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189444</xdr:colOff>
      <xdr:row>0</xdr:row>
      <xdr:rowOff>0</xdr:rowOff>
    </xdr:from>
    <xdr:to>
      <xdr:col>1</xdr:col>
      <xdr:colOff>678656</xdr:colOff>
      <xdr:row>3</xdr:row>
      <xdr:rowOff>149227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882" y="0"/>
          <a:ext cx="489212" cy="720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24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24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A528"/>
  <sheetViews>
    <sheetView tabSelected="1" zoomScale="80" zoomScaleNormal="80" workbookViewId="0">
      <selection activeCell="AL167" sqref="AL167"/>
    </sheetView>
  </sheetViews>
  <sheetFormatPr defaultColWidth="9.140625" defaultRowHeight="12.75" x14ac:dyDescent="0.25"/>
  <cols>
    <col min="1" max="1" width="6.85546875" style="62" customWidth="1"/>
    <col min="2" max="2" width="24.28515625" style="48" bestFit="1" customWidth="1"/>
    <col min="3" max="3" width="26.140625" style="48" customWidth="1"/>
    <col min="4" max="4" width="33.7109375" style="96" customWidth="1"/>
    <col min="5" max="5" width="19.85546875" style="48" bestFit="1" customWidth="1"/>
    <col min="6" max="6" width="54.85546875" style="49" customWidth="1"/>
    <col min="7" max="7" width="14.85546875" style="48" customWidth="1"/>
    <col min="8" max="8" width="14.7109375" style="75" customWidth="1"/>
    <col min="9" max="9" width="53" style="49" customWidth="1"/>
    <col min="10" max="10" width="21.28515625" style="48" customWidth="1"/>
    <col min="11" max="11" width="12.42578125" style="48" customWidth="1"/>
    <col min="12" max="12" width="20" style="127" customWidth="1"/>
    <col min="13" max="13" width="14.85546875" style="48" customWidth="1"/>
    <col min="14" max="14" width="11.28515625" style="48" customWidth="1"/>
    <col min="15" max="15" width="11.28515625" style="48" bestFit="1" customWidth="1"/>
    <col min="16" max="16" width="31.5703125" style="49" customWidth="1"/>
    <col min="17" max="17" width="13" style="48" customWidth="1"/>
    <col min="18" max="18" width="16.42578125" style="48" bestFit="1" customWidth="1"/>
    <col min="19" max="19" width="12.7109375" style="48" bestFit="1" customWidth="1"/>
    <col min="20" max="20" width="20.42578125" style="48" customWidth="1"/>
    <col min="21" max="21" width="5.5703125" style="48" customWidth="1"/>
    <col min="22" max="22" width="16.42578125" style="48" customWidth="1"/>
    <col min="23" max="23" width="12.42578125" style="48" customWidth="1"/>
    <col min="24" max="24" width="15.5703125" style="62" customWidth="1"/>
    <col min="25" max="25" width="45.7109375" style="48" bestFit="1" customWidth="1"/>
    <col min="26" max="26" width="12.42578125" style="62" customWidth="1"/>
    <col min="27" max="27" width="12.42578125" style="48" customWidth="1"/>
    <col min="28" max="28" width="14.42578125" style="62" customWidth="1"/>
    <col min="29" max="29" width="11.28515625" style="62" customWidth="1"/>
    <col min="30" max="30" width="14.5703125" style="148" bestFit="1" customWidth="1"/>
    <col min="31" max="31" width="9.28515625" style="148" bestFit="1" customWidth="1"/>
    <col min="32" max="32" width="18.85546875" style="62" bestFit="1" customWidth="1"/>
    <col min="33" max="33" width="8" style="62" bestFit="1" customWidth="1"/>
    <col min="34" max="34" width="15.85546875" style="148" bestFit="1" customWidth="1"/>
    <col min="35" max="35" width="21.5703125" style="184" bestFit="1" customWidth="1"/>
    <col min="36" max="36" width="25.7109375" style="182" bestFit="1" customWidth="1"/>
    <col min="37" max="37" width="24.42578125" style="183" bestFit="1" customWidth="1"/>
    <col min="38" max="38" width="17.28515625" style="185" bestFit="1" customWidth="1"/>
    <col min="39" max="39" width="11.5703125" style="62" customWidth="1"/>
    <col min="40" max="40" width="13" style="97" customWidth="1"/>
    <col min="41" max="41" width="51.5703125" style="62" bestFit="1" customWidth="1"/>
    <col min="42" max="42" width="13.140625" style="97" customWidth="1"/>
    <col min="43" max="43" width="24.42578125" style="62" bestFit="1" customWidth="1"/>
    <col min="44" max="44" width="55.85546875" style="62" bestFit="1" customWidth="1"/>
    <col min="45" max="45" width="13.85546875" style="62" customWidth="1"/>
    <col min="46" max="46" width="15.7109375" style="62" customWidth="1"/>
    <col min="47" max="47" width="13.28515625" style="62" customWidth="1"/>
    <col min="48" max="48" width="12.28515625" style="62" customWidth="1"/>
    <col min="49" max="49" width="4.85546875" style="48" bestFit="1" customWidth="1"/>
    <col min="50" max="50" width="17.28515625" style="48" bestFit="1" customWidth="1"/>
    <col min="51" max="51" width="5.85546875" style="48" bestFit="1" customWidth="1"/>
    <col min="52" max="52" width="8.140625" style="48" bestFit="1" customWidth="1"/>
    <col min="53" max="53" width="4.28515625" style="48" bestFit="1" customWidth="1"/>
    <col min="54" max="54" width="4.42578125" style="48" bestFit="1" customWidth="1"/>
    <col min="55" max="55" width="11.28515625" style="48" bestFit="1" customWidth="1"/>
    <col min="56" max="56" width="17.28515625" style="48" bestFit="1" customWidth="1"/>
    <col min="57" max="57" width="21.5703125" style="48" bestFit="1" customWidth="1"/>
    <col min="58" max="58" width="5.85546875" style="48" bestFit="1" customWidth="1"/>
    <col min="59" max="59" width="8" style="48" bestFit="1" customWidth="1"/>
    <col min="60" max="60" width="7.28515625" style="48" bestFit="1" customWidth="1"/>
    <col min="61" max="61" width="9" style="48" customWidth="1"/>
    <col min="62" max="16384" width="9.140625" style="48"/>
  </cols>
  <sheetData>
    <row r="1" spans="1:60" s="169" customFormat="1" ht="15" x14ac:dyDescent="0.25">
      <c r="AD1" s="170"/>
      <c r="AE1" s="170"/>
      <c r="AH1" s="170"/>
      <c r="AI1" s="170"/>
      <c r="AJ1" s="170"/>
      <c r="AK1" s="170"/>
      <c r="AL1" s="170"/>
    </row>
    <row r="2" spans="1:60" s="169" customFormat="1" ht="15" x14ac:dyDescent="0.25">
      <c r="H2" s="167"/>
      <c r="L2" s="170"/>
      <c r="AD2" s="170"/>
      <c r="AE2" s="170"/>
      <c r="AH2" s="170"/>
      <c r="AI2" s="170"/>
      <c r="AJ2" s="170"/>
      <c r="AK2" s="170"/>
      <c r="AL2" s="170"/>
    </row>
    <row r="3" spans="1:60" s="169" customFormat="1" ht="15" x14ac:dyDescent="0.25">
      <c r="H3" s="167"/>
      <c r="L3" s="170"/>
      <c r="AD3" s="170"/>
      <c r="AE3" s="170"/>
      <c r="AH3" s="170"/>
      <c r="AI3" s="170"/>
      <c r="AJ3" s="170"/>
      <c r="AK3" s="170"/>
      <c r="AL3" s="170"/>
    </row>
    <row r="4" spans="1:60" s="169" customFormat="1" ht="15" x14ac:dyDescent="0.25">
      <c r="H4" s="167"/>
      <c r="L4" s="170"/>
      <c r="AD4" s="170"/>
      <c r="AE4" s="170"/>
      <c r="AH4" s="170"/>
      <c r="AI4" s="170"/>
      <c r="AJ4" s="170"/>
      <c r="AK4" s="170"/>
      <c r="AL4" s="170"/>
    </row>
    <row r="5" spans="1:60" s="167" customFormat="1" ht="15" x14ac:dyDescent="0.25">
      <c r="A5" s="167" t="s">
        <v>391</v>
      </c>
      <c r="AD5" s="168"/>
      <c r="AE5" s="168"/>
      <c r="AH5" s="168"/>
      <c r="AI5" s="168"/>
      <c r="AJ5" s="168"/>
      <c r="AK5" s="168"/>
      <c r="AL5" s="168"/>
    </row>
    <row r="6" spans="1:60" s="169" customFormat="1" ht="15" x14ac:dyDescent="0.25">
      <c r="H6" s="167"/>
      <c r="L6" s="170"/>
      <c r="AD6" s="170"/>
      <c r="AE6" s="170"/>
      <c r="AH6" s="170"/>
      <c r="AI6" s="170"/>
      <c r="AJ6" s="170"/>
      <c r="AK6" s="170"/>
      <c r="AL6" s="170"/>
    </row>
    <row r="7" spans="1:60" s="169" customFormat="1" ht="15" x14ac:dyDescent="0.25">
      <c r="A7" s="167" t="s">
        <v>392</v>
      </c>
      <c r="AD7" s="170"/>
      <c r="AE7" s="170"/>
      <c r="AH7" s="170"/>
      <c r="AI7" s="170"/>
      <c r="AJ7" s="170"/>
      <c r="AK7" s="170"/>
      <c r="AL7" s="170"/>
    </row>
    <row r="8" spans="1:60" s="169" customFormat="1" ht="15" x14ac:dyDescent="0.25">
      <c r="A8" s="169" t="s">
        <v>393</v>
      </c>
      <c r="H8" s="167"/>
      <c r="L8" s="170"/>
      <c r="AD8" s="170"/>
      <c r="AE8" s="170"/>
      <c r="AH8" s="170"/>
      <c r="AI8" s="170"/>
      <c r="AJ8" s="170"/>
      <c r="AK8" s="170"/>
      <c r="AL8" s="170"/>
    </row>
    <row r="9" spans="1:60" s="169" customFormat="1" ht="15" x14ac:dyDescent="0.25">
      <c r="A9" s="169" t="s">
        <v>722</v>
      </c>
      <c r="H9" s="167"/>
      <c r="L9" s="170"/>
      <c r="AD9" s="170"/>
      <c r="AE9" s="170"/>
      <c r="AH9" s="170"/>
      <c r="AI9" s="170"/>
      <c r="AJ9" s="170"/>
      <c r="AK9" s="170"/>
      <c r="AL9" s="170"/>
    </row>
    <row r="10" spans="1:60" s="169" customFormat="1" ht="15" x14ac:dyDescent="0.25">
      <c r="H10" s="167"/>
      <c r="L10" s="170"/>
      <c r="AD10" s="170"/>
      <c r="AE10" s="170"/>
      <c r="AH10" s="170"/>
      <c r="AI10" s="170"/>
      <c r="AJ10" s="170"/>
      <c r="AK10" s="170"/>
      <c r="AL10" s="170"/>
    </row>
    <row r="11" spans="1:60" s="169" customFormat="1" ht="15" x14ac:dyDescent="0.25">
      <c r="A11" s="169" t="s">
        <v>720</v>
      </c>
      <c r="AD11" s="170"/>
      <c r="AE11" s="170"/>
      <c r="AH11" s="170"/>
      <c r="AI11" s="170"/>
      <c r="AJ11" s="170"/>
      <c r="AK11" s="170"/>
      <c r="AL11" s="170"/>
    </row>
    <row r="12" spans="1:60" s="169" customFormat="1" ht="15" x14ac:dyDescent="0.25">
      <c r="A12" s="169" t="s">
        <v>721</v>
      </c>
      <c r="AD12" s="170"/>
      <c r="AE12" s="170"/>
      <c r="AH12" s="170"/>
      <c r="AI12" s="170"/>
      <c r="AJ12" s="170"/>
      <c r="AK12" s="170"/>
      <c r="AL12" s="170"/>
    </row>
    <row r="13" spans="1:60" s="169" customFormat="1" ht="15" x14ac:dyDescent="0.25">
      <c r="H13" s="167"/>
      <c r="L13" s="170"/>
      <c r="AD13" s="170"/>
      <c r="AE13" s="170"/>
      <c r="AH13" s="170"/>
      <c r="AI13" s="170"/>
      <c r="AJ13" s="170"/>
      <c r="AK13" s="170"/>
      <c r="AL13" s="170"/>
    </row>
    <row r="14" spans="1:60" s="169" customFormat="1" ht="13.5" customHeight="1" thickBot="1" x14ac:dyDescent="0.3">
      <c r="A14" s="167" t="s">
        <v>394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  <c r="AE14" s="168"/>
      <c r="AF14" s="167"/>
      <c r="AG14" s="167"/>
      <c r="AH14" s="170"/>
      <c r="AI14" s="170"/>
      <c r="AJ14" s="170"/>
      <c r="AK14" s="170"/>
      <c r="AL14" s="170"/>
    </row>
    <row r="15" spans="1:60" x14ac:dyDescent="0.25">
      <c r="A15" s="50" t="s">
        <v>293</v>
      </c>
      <c r="B15" s="51" t="s">
        <v>21</v>
      </c>
      <c r="C15" s="51"/>
      <c r="D15" s="51"/>
      <c r="E15" s="51"/>
      <c r="F15" s="51"/>
      <c r="G15" s="51"/>
      <c r="H15" s="51" t="s">
        <v>73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 t="s">
        <v>76</v>
      </c>
      <c r="AN15" s="51"/>
      <c r="AO15" s="51"/>
      <c r="AP15" s="51"/>
      <c r="AQ15" s="51" t="s">
        <v>96</v>
      </c>
      <c r="AR15" s="51"/>
      <c r="AS15" s="51"/>
      <c r="AT15" s="51"/>
      <c r="AU15" s="51"/>
      <c r="AV15" s="51"/>
      <c r="AW15" s="51" t="s">
        <v>74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</row>
    <row r="16" spans="1:60" x14ac:dyDescent="0.25">
      <c r="A16" s="53"/>
      <c r="B16" s="54"/>
      <c r="C16" s="54"/>
      <c r="D16" s="54"/>
      <c r="E16" s="54"/>
      <c r="F16" s="54"/>
      <c r="G16" s="54"/>
      <c r="H16" s="54" t="s">
        <v>48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4" t="s">
        <v>111</v>
      </c>
      <c r="W16" s="54"/>
      <c r="X16" s="54"/>
      <c r="Y16" s="54"/>
      <c r="Z16" s="54"/>
      <c r="AA16" s="54"/>
      <c r="AB16" s="54"/>
      <c r="AC16" s="54"/>
      <c r="AD16" s="54"/>
      <c r="AE16" s="54"/>
      <c r="AF16" s="54" t="s">
        <v>116</v>
      </c>
      <c r="AG16" s="54"/>
      <c r="AH16" s="54"/>
      <c r="AI16" s="124" t="s">
        <v>49</v>
      </c>
      <c r="AJ16" s="124"/>
      <c r="AK16" s="124"/>
      <c r="AL16" s="124"/>
      <c r="AM16" s="54" t="s">
        <v>78</v>
      </c>
      <c r="AN16" s="56" t="s">
        <v>79</v>
      </c>
      <c r="AO16" s="54" t="s">
        <v>77</v>
      </c>
      <c r="AP16" s="56" t="s">
        <v>80</v>
      </c>
      <c r="AQ16" s="54" t="s">
        <v>85</v>
      </c>
      <c r="AR16" s="54" t="s">
        <v>86</v>
      </c>
      <c r="AS16" s="54" t="s">
        <v>87</v>
      </c>
      <c r="AT16" s="54" t="s">
        <v>89</v>
      </c>
      <c r="AU16" s="54" t="s">
        <v>88</v>
      </c>
      <c r="AV16" s="54" t="s">
        <v>89</v>
      </c>
      <c r="AW16" s="54" t="s">
        <v>1</v>
      </c>
      <c r="AX16" s="54" t="s">
        <v>54</v>
      </c>
      <c r="AY16" s="57" t="s">
        <v>58</v>
      </c>
      <c r="AZ16" s="57"/>
      <c r="BA16" s="57"/>
      <c r="BB16" s="57" t="s">
        <v>61</v>
      </c>
      <c r="BC16" s="57"/>
      <c r="BD16" s="54" t="s">
        <v>719</v>
      </c>
      <c r="BE16" s="54" t="s">
        <v>401</v>
      </c>
      <c r="BF16" s="57" t="s">
        <v>64</v>
      </c>
      <c r="BG16" s="57"/>
      <c r="BH16" s="58"/>
    </row>
    <row r="17" spans="1:495" x14ac:dyDescent="0.25">
      <c r="A17" s="53"/>
      <c r="B17" s="54"/>
      <c r="C17" s="54"/>
      <c r="D17" s="54"/>
      <c r="E17" s="54"/>
      <c r="F17" s="54"/>
      <c r="G17" s="54"/>
      <c r="H17" s="55"/>
      <c r="I17" s="128"/>
      <c r="J17" s="55"/>
      <c r="K17" s="55"/>
      <c r="L17" s="121"/>
      <c r="M17" s="55"/>
      <c r="N17" s="55"/>
      <c r="O17" s="55"/>
      <c r="P17" s="128"/>
      <c r="Q17" s="55"/>
      <c r="R17" s="55"/>
      <c r="S17" s="55"/>
      <c r="T17" s="55"/>
      <c r="U17" s="55"/>
      <c r="V17" s="54"/>
      <c r="W17" s="54"/>
      <c r="X17" s="54"/>
      <c r="Y17" s="54"/>
      <c r="Z17" s="54" t="s">
        <v>112</v>
      </c>
      <c r="AA17" s="54"/>
      <c r="AB17" s="54" t="s">
        <v>113</v>
      </c>
      <c r="AC17" s="54"/>
      <c r="AD17" s="54"/>
      <c r="AE17" s="54"/>
      <c r="AF17" s="54" t="s">
        <v>117</v>
      </c>
      <c r="AG17" s="54"/>
      <c r="AH17" s="54"/>
      <c r="AI17" s="124"/>
      <c r="AJ17" s="124"/>
      <c r="AK17" s="124"/>
      <c r="AL17" s="124"/>
      <c r="AM17" s="54"/>
      <c r="AN17" s="56"/>
      <c r="AO17" s="54"/>
      <c r="AP17" s="56"/>
      <c r="AQ17" s="54"/>
      <c r="AR17" s="54"/>
      <c r="AS17" s="54"/>
      <c r="AT17" s="54"/>
      <c r="AU17" s="54"/>
      <c r="AV17" s="54"/>
      <c r="AW17" s="54"/>
      <c r="AX17" s="54"/>
      <c r="AY17" s="59"/>
      <c r="AZ17" s="59"/>
      <c r="BA17" s="59"/>
      <c r="BB17" s="59"/>
      <c r="BC17" s="59"/>
      <c r="BD17" s="54"/>
      <c r="BE17" s="54"/>
      <c r="BF17" s="59"/>
      <c r="BG17" s="59"/>
      <c r="BH17" s="60"/>
    </row>
    <row r="18" spans="1:495" ht="38.25" x14ac:dyDescent="0.25">
      <c r="A18" s="53"/>
      <c r="B18" s="55" t="s">
        <v>6</v>
      </c>
      <c r="C18" s="55" t="s">
        <v>7</v>
      </c>
      <c r="D18" s="55" t="s">
        <v>0</v>
      </c>
      <c r="E18" s="55" t="s">
        <v>1</v>
      </c>
      <c r="F18" s="55" t="s">
        <v>2</v>
      </c>
      <c r="G18" s="55" t="s">
        <v>8</v>
      </c>
      <c r="H18" s="98" t="s">
        <v>9</v>
      </c>
      <c r="I18" s="55" t="s">
        <v>3</v>
      </c>
      <c r="J18" s="55" t="s">
        <v>19</v>
      </c>
      <c r="K18" s="55" t="s">
        <v>10</v>
      </c>
      <c r="L18" s="121" t="s">
        <v>46</v>
      </c>
      <c r="M18" s="55" t="s">
        <v>14</v>
      </c>
      <c r="N18" s="55" t="s">
        <v>13</v>
      </c>
      <c r="O18" s="55" t="s">
        <v>12</v>
      </c>
      <c r="P18" s="55" t="s">
        <v>4</v>
      </c>
      <c r="Q18" s="55" t="s">
        <v>718</v>
      </c>
      <c r="R18" s="55" t="s">
        <v>50</v>
      </c>
      <c r="S18" s="55" t="s">
        <v>51</v>
      </c>
      <c r="T18" s="55" t="s">
        <v>5</v>
      </c>
      <c r="U18" s="55" t="s">
        <v>1</v>
      </c>
      <c r="V18" s="55" t="s">
        <v>110</v>
      </c>
      <c r="W18" s="55" t="s">
        <v>10</v>
      </c>
      <c r="X18" s="55" t="s">
        <v>14</v>
      </c>
      <c r="Y18" s="55" t="s">
        <v>11</v>
      </c>
      <c r="Z18" s="55" t="s">
        <v>13</v>
      </c>
      <c r="AA18" s="55" t="s">
        <v>12</v>
      </c>
      <c r="AB18" s="55" t="s">
        <v>15</v>
      </c>
      <c r="AC18" s="55" t="s">
        <v>16</v>
      </c>
      <c r="AD18" s="121" t="s">
        <v>17</v>
      </c>
      <c r="AE18" s="121" t="s">
        <v>18</v>
      </c>
      <c r="AF18" s="55" t="s">
        <v>118</v>
      </c>
      <c r="AG18" s="55" t="s">
        <v>119</v>
      </c>
      <c r="AH18" s="121" t="s">
        <v>120</v>
      </c>
      <c r="AI18" s="121" t="s">
        <v>397</v>
      </c>
      <c r="AJ18" s="121" t="s">
        <v>311</v>
      </c>
      <c r="AK18" s="121" t="s">
        <v>396</v>
      </c>
      <c r="AL18" s="121" t="s">
        <v>20</v>
      </c>
      <c r="AM18" s="54"/>
      <c r="AN18" s="56"/>
      <c r="AO18" s="54"/>
      <c r="AP18" s="56"/>
      <c r="AQ18" s="54"/>
      <c r="AR18" s="54"/>
      <c r="AS18" s="54"/>
      <c r="AT18" s="54"/>
      <c r="AU18" s="54"/>
      <c r="AV18" s="54"/>
      <c r="AW18" s="54"/>
      <c r="AX18" s="54"/>
      <c r="AY18" s="59" t="s">
        <v>55</v>
      </c>
      <c r="AZ18" s="59" t="s">
        <v>56</v>
      </c>
      <c r="BA18" s="59" t="s">
        <v>57</v>
      </c>
      <c r="BB18" s="59" t="s">
        <v>59</v>
      </c>
      <c r="BC18" s="55" t="s">
        <v>60</v>
      </c>
      <c r="BD18" s="54"/>
      <c r="BE18" s="54"/>
      <c r="BF18" s="59" t="s">
        <v>55</v>
      </c>
      <c r="BG18" s="59" t="s">
        <v>63</v>
      </c>
      <c r="BH18" s="60" t="s">
        <v>62</v>
      </c>
    </row>
    <row r="19" spans="1:495" ht="26.25" thickBot="1" x14ac:dyDescent="0.3">
      <c r="A19" s="114"/>
      <c r="B19" s="115" t="s">
        <v>22</v>
      </c>
      <c r="C19" s="115" t="s">
        <v>23</v>
      </c>
      <c r="D19" s="116" t="s">
        <v>45</v>
      </c>
      <c r="E19" s="115" t="s">
        <v>24</v>
      </c>
      <c r="F19" s="115" t="s">
        <v>25</v>
      </c>
      <c r="G19" s="115" t="s">
        <v>26</v>
      </c>
      <c r="H19" s="116" t="s">
        <v>27</v>
      </c>
      <c r="I19" s="115" t="s">
        <v>28</v>
      </c>
      <c r="J19" s="115" t="s">
        <v>29</v>
      </c>
      <c r="K19" s="115" t="s">
        <v>30</v>
      </c>
      <c r="L19" s="122" t="s">
        <v>31</v>
      </c>
      <c r="M19" s="115" t="s">
        <v>32</v>
      </c>
      <c r="N19" s="115" t="s">
        <v>33</v>
      </c>
      <c r="O19" s="115" t="s">
        <v>34</v>
      </c>
      <c r="P19" s="115" t="s">
        <v>35</v>
      </c>
      <c r="Q19" s="115" t="s">
        <v>36</v>
      </c>
      <c r="R19" s="115" t="s">
        <v>37</v>
      </c>
      <c r="S19" s="115" t="s">
        <v>47</v>
      </c>
      <c r="T19" s="115" t="s">
        <v>38</v>
      </c>
      <c r="U19" s="115" t="s">
        <v>108</v>
      </c>
      <c r="V19" s="115" t="s">
        <v>109</v>
      </c>
      <c r="W19" s="115" t="s">
        <v>39</v>
      </c>
      <c r="X19" s="115" t="s">
        <v>40</v>
      </c>
      <c r="Y19" s="115" t="s">
        <v>41</v>
      </c>
      <c r="Z19" s="115" t="s">
        <v>42</v>
      </c>
      <c r="AA19" s="115" t="s">
        <v>43</v>
      </c>
      <c r="AB19" s="115" t="s">
        <v>52</v>
      </c>
      <c r="AC19" s="115" t="s">
        <v>44</v>
      </c>
      <c r="AD19" s="122" t="s">
        <v>114</v>
      </c>
      <c r="AE19" s="122" t="s">
        <v>115</v>
      </c>
      <c r="AF19" s="115" t="s">
        <v>53</v>
      </c>
      <c r="AG19" s="115" t="s">
        <v>121</v>
      </c>
      <c r="AH19" s="122" t="s">
        <v>122</v>
      </c>
      <c r="AI19" s="122" t="s">
        <v>123</v>
      </c>
      <c r="AJ19" s="122" t="s">
        <v>65</v>
      </c>
      <c r="AK19" s="122" t="s">
        <v>124</v>
      </c>
      <c r="AL19" s="122" t="s">
        <v>125</v>
      </c>
      <c r="AM19" s="115" t="s">
        <v>66</v>
      </c>
      <c r="AN19" s="117" t="s">
        <v>67</v>
      </c>
      <c r="AO19" s="115" t="s">
        <v>68</v>
      </c>
      <c r="AP19" s="117" t="s">
        <v>69</v>
      </c>
      <c r="AQ19" s="118" t="s">
        <v>70</v>
      </c>
      <c r="AR19" s="118" t="s">
        <v>71</v>
      </c>
      <c r="AS19" s="118" t="s">
        <v>72</v>
      </c>
      <c r="AT19" s="118" t="s">
        <v>75</v>
      </c>
      <c r="AU19" s="118" t="s">
        <v>81</v>
      </c>
      <c r="AV19" s="118" t="s">
        <v>82</v>
      </c>
      <c r="AW19" s="118" t="s">
        <v>126</v>
      </c>
      <c r="AX19" s="118" t="s">
        <v>83</v>
      </c>
      <c r="AY19" s="118" t="s">
        <v>90</v>
      </c>
      <c r="AZ19" s="118" t="s">
        <v>84</v>
      </c>
      <c r="BA19" s="118" t="s">
        <v>91</v>
      </c>
      <c r="BB19" s="118" t="s">
        <v>92</v>
      </c>
      <c r="BC19" s="118" t="s">
        <v>93</v>
      </c>
      <c r="BD19" s="118" t="s">
        <v>94</v>
      </c>
      <c r="BE19" s="118" t="s">
        <v>95</v>
      </c>
      <c r="BF19" s="118" t="s">
        <v>127</v>
      </c>
      <c r="BG19" s="118" t="s">
        <v>128</v>
      </c>
      <c r="BH19" s="119" t="s">
        <v>129</v>
      </c>
    </row>
    <row r="20" spans="1:495" s="63" customFormat="1" ht="13.5" thickBot="1" x14ac:dyDescent="0.3">
      <c r="A20" s="110">
        <v>1</v>
      </c>
      <c r="B20" s="84" t="s">
        <v>451</v>
      </c>
      <c r="C20" s="84" t="s">
        <v>130</v>
      </c>
      <c r="D20" s="84" t="s">
        <v>97</v>
      </c>
      <c r="E20" s="84" t="s">
        <v>99</v>
      </c>
      <c r="F20" s="129" t="s">
        <v>181</v>
      </c>
      <c r="G20" s="111">
        <v>12150</v>
      </c>
      <c r="H20" s="138" t="s">
        <v>395</v>
      </c>
      <c r="I20" s="134" t="s">
        <v>131</v>
      </c>
      <c r="J20" s="84" t="s">
        <v>132</v>
      </c>
      <c r="K20" s="85">
        <v>43200</v>
      </c>
      <c r="L20" s="123">
        <v>60000</v>
      </c>
      <c r="M20" s="111">
        <v>12283</v>
      </c>
      <c r="N20" s="85">
        <v>43200</v>
      </c>
      <c r="O20" s="85">
        <v>43465</v>
      </c>
      <c r="P20" s="129" t="s">
        <v>431</v>
      </c>
      <c r="Q20" s="85" t="s">
        <v>100</v>
      </c>
      <c r="R20" s="85" t="s">
        <v>100</v>
      </c>
      <c r="S20" s="85" t="s">
        <v>100</v>
      </c>
      <c r="T20" s="84" t="s">
        <v>379</v>
      </c>
      <c r="U20" s="85" t="s">
        <v>100</v>
      </c>
      <c r="V20" s="74" t="s">
        <v>101</v>
      </c>
      <c r="W20" s="74">
        <v>43437</v>
      </c>
      <c r="X20" s="112" t="s">
        <v>134</v>
      </c>
      <c r="Y20" s="74" t="s">
        <v>133</v>
      </c>
      <c r="Z20" s="74">
        <v>43467</v>
      </c>
      <c r="AA20" s="74">
        <v>43830</v>
      </c>
      <c r="AB20" s="74" t="s">
        <v>100</v>
      </c>
      <c r="AC20" s="74" t="s">
        <v>100</v>
      </c>
      <c r="AD20" s="143">
        <v>0</v>
      </c>
      <c r="AE20" s="143">
        <v>0</v>
      </c>
      <c r="AF20" s="113" t="s">
        <v>100</v>
      </c>
      <c r="AG20" s="113" t="s">
        <v>100</v>
      </c>
      <c r="AH20" s="143">
        <v>0</v>
      </c>
      <c r="AI20" s="171">
        <f>L20-AE20+AD20+AH20</f>
        <v>60000</v>
      </c>
      <c r="AJ20" s="172">
        <f>17036.3+12250.11</f>
        <v>29286.41</v>
      </c>
      <c r="AK20" s="173">
        <v>0</v>
      </c>
      <c r="AL20" s="174">
        <f>AJ20+AJ21+AJ22+AJ23+AK24</f>
        <v>82526.31</v>
      </c>
      <c r="AM20" s="84" t="s">
        <v>100</v>
      </c>
      <c r="AN20" s="84" t="s">
        <v>100</v>
      </c>
      <c r="AO20" s="84" t="s">
        <v>100</v>
      </c>
      <c r="AP20" s="84" t="s">
        <v>100</v>
      </c>
      <c r="AQ20" s="84" t="s">
        <v>100</v>
      </c>
      <c r="AR20" s="84" t="s">
        <v>100</v>
      </c>
      <c r="AS20" s="84" t="s">
        <v>100</v>
      </c>
      <c r="AT20" s="84" t="s">
        <v>100</v>
      </c>
      <c r="AU20" s="84" t="s">
        <v>100</v>
      </c>
      <c r="AV20" s="84" t="s">
        <v>100</v>
      </c>
      <c r="AW20" s="84" t="s">
        <v>100</v>
      </c>
      <c r="AX20" s="84" t="s">
        <v>100</v>
      </c>
      <c r="AY20" s="84" t="s">
        <v>100</v>
      </c>
      <c r="AZ20" s="84" t="s">
        <v>100</v>
      </c>
      <c r="BA20" s="84" t="s">
        <v>100</v>
      </c>
      <c r="BB20" s="84" t="s">
        <v>100</v>
      </c>
      <c r="BC20" s="84" t="s">
        <v>100</v>
      </c>
      <c r="BD20" s="84" t="s">
        <v>100</v>
      </c>
      <c r="BE20" s="84" t="s">
        <v>100</v>
      </c>
      <c r="BF20" s="84" t="s">
        <v>100</v>
      </c>
      <c r="BG20" s="84" t="s">
        <v>100</v>
      </c>
      <c r="BH20" s="110" t="s">
        <v>100</v>
      </c>
      <c r="BI20" s="62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</row>
    <row r="21" spans="1:495" x14ac:dyDescent="0.25">
      <c r="A21" s="99"/>
      <c r="B21" s="67"/>
      <c r="C21" s="67"/>
      <c r="D21" s="67"/>
      <c r="E21" s="67"/>
      <c r="F21" s="130"/>
      <c r="G21" s="69"/>
      <c r="H21" s="139"/>
      <c r="I21" s="135"/>
      <c r="J21" s="67"/>
      <c r="K21" s="68"/>
      <c r="L21" s="124"/>
      <c r="M21" s="69"/>
      <c r="N21" s="68"/>
      <c r="O21" s="68"/>
      <c r="P21" s="130"/>
      <c r="Q21" s="68"/>
      <c r="R21" s="68"/>
      <c r="S21" s="68"/>
      <c r="T21" s="67"/>
      <c r="U21" s="68"/>
      <c r="V21" s="64" t="s">
        <v>103</v>
      </c>
      <c r="W21" s="64">
        <v>43818</v>
      </c>
      <c r="X21" s="65" t="s">
        <v>165</v>
      </c>
      <c r="Y21" s="64" t="s">
        <v>166</v>
      </c>
      <c r="Z21" s="64">
        <v>43831</v>
      </c>
      <c r="AA21" s="64">
        <v>44196</v>
      </c>
      <c r="AB21" s="64" t="s">
        <v>100</v>
      </c>
      <c r="AC21" s="64" t="s">
        <v>100</v>
      </c>
      <c r="AD21" s="144">
        <v>0</v>
      </c>
      <c r="AE21" s="144">
        <v>0</v>
      </c>
      <c r="AF21" s="66" t="s">
        <v>100</v>
      </c>
      <c r="AG21" s="66" t="s">
        <v>100</v>
      </c>
      <c r="AH21" s="144">
        <v>0</v>
      </c>
      <c r="AI21" s="171">
        <f t="shared" ref="AI21:AI84" si="0">L21-AE21+AD21+AH21</f>
        <v>0</v>
      </c>
      <c r="AJ21" s="175">
        <v>11112.8</v>
      </c>
      <c r="AK21" s="176">
        <v>0</v>
      </c>
      <c r="AL21" s="17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99"/>
      <c r="BI21" s="62"/>
    </row>
    <row r="22" spans="1:495" x14ac:dyDescent="0.25">
      <c r="A22" s="99"/>
      <c r="B22" s="67"/>
      <c r="C22" s="67"/>
      <c r="D22" s="67"/>
      <c r="E22" s="67"/>
      <c r="F22" s="130"/>
      <c r="G22" s="69"/>
      <c r="H22" s="139"/>
      <c r="I22" s="135"/>
      <c r="J22" s="67"/>
      <c r="K22" s="68"/>
      <c r="L22" s="124"/>
      <c r="M22" s="69"/>
      <c r="N22" s="68"/>
      <c r="O22" s="68"/>
      <c r="P22" s="130"/>
      <c r="Q22" s="68"/>
      <c r="R22" s="68"/>
      <c r="S22" s="68"/>
      <c r="T22" s="67"/>
      <c r="U22" s="68"/>
      <c r="V22" s="64" t="s">
        <v>104</v>
      </c>
      <c r="W22" s="64">
        <v>44172</v>
      </c>
      <c r="X22" s="65" t="s">
        <v>239</v>
      </c>
      <c r="Y22" s="64" t="s">
        <v>238</v>
      </c>
      <c r="Z22" s="64">
        <v>44197</v>
      </c>
      <c r="AA22" s="64">
        <v>44561</v>
      </c>
      <c r="AB22" s="64" t="s">
        <v>100</v>
      </c>
      <c r="AC22" s="64" t="s">
        <v>100</v>
      </c>
      <c r="AD22" s="144">
        <v>0</v>
      </c>
      <c r="AE22" s="144">
        <v>0</v>
      </c>
      <c r="AF22" s="66" t="s">
        <v>100</v>
      </c>
      <c r="AG22" s="66" t="s">
        <v>100</v>
      </c>
      <c r="AH22" s="144">
        <v>0</v>
      </c>
      <c r="AI22" s="171">
        <f t="shared" si="0"/>
        <v>0</v>
      </c>
      <c r="AJ22" s="175">
        <v>10953.45</v>
      </c>
      <c r="AK22" s="176">
        <v>0</v>
      </c>
      <c r="AL22" s="17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99"/>
      <c r="BI22" s="62"/>
    </row>
    <row r="23" spans="1:495" x14ac:dyDescent="0.25">
      <c r="A23" s="99"/>
      <c r="B23" s="67"/>
      <c r="C23" s="67"/>
      <c r="D23" s="67"/>
      <c r="E23" s="67"/>
      <c r="F23" s="130"/>
      <c r="G23" s="69"/>
      <c r="H23" s="139"/>
      <c r="I23" s="135"/>
      <c r="J23" s="67"/>
      <c r="K23" s="68"/>
      <c r="L23" s="124"/>
      <c r="M23" s="69"/>
      <c r="N23" s="68"/>
      <c r="O23" s="68"/>
      <c r="P23" s="130"/>
      <c r="Q23" s="68"/>
      <c r="R23" s="68"/>
      <c r="S23" s="68"/>
      <c r="T23" s="67"/>
      <c r="U23" s="68"/>
      <c r="V23" s="64" t="s">
        <v>105</v>
      </c>
      <c r="W23" s="64">
        <v>44553</v>
      </c>
      <c r="X23" s="65" t="s">
        <v>276</v>
      </c>
      <c r="Y23" s="64" t="s">
        <v>294</v>
      </c>
      <c r="Z23" s="64">
        <v>44562</v>
      </c>
      <c r="AA23" s="64">
        <v>44926</v>
      </c>
      <c r="AB23" s="64" t="s">
        <v>100</v>
      </c>
      <c r="AC23" s="64" t="s">
        <v>100</v>
      </c>
      <c r="AD23" s="144">
        <v>0</v>
      </c>
      <c r="AE23" s="144">
        <v>0</v>
      </c>
      <c r="AF23" s="66" t="s">
        <v>100</v>
      </c>
      <c r="AG23" s="66" t="s">
        <v>100</v>
      </c>
      <c r="AH23" s="144">
        <v>0</v>
      </c>
      <c r="AI23" s="171">
        <f t="shared" si="0"/>
        <v>0</v>
      </c>
      <c r="AJ23" s="175">
        <v>24190.2</v>
      </c>
      <c r="AK23" s="176">
        <v>0</v>
      </c>
      <c r="AL23" s="17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99"/>
      <c r="BI23" s="62"/>
    </row>
    <row r="24" spans="1:495" x14ac:dyDescent="0.25">
      <c r="A24" s="99"/>
      <c r="B24" s="67"/>
      <c r="C24" s="67"/>
      <c r="D24" s="67"/>
      <c r="E24" s="67"/>
      <c r="F24" s="130"/>
      <c r="G24" s="69"/>
      <c r="H24" s="139"/>
      <c r="I24" s="135"/>
      <c r="J24" s="67"/>
      <c r="K24" s="68"/>
      <c r="L24" s="124"/>
      <c r="M24" s="69"/>
      <c r="N24" s="68"/>
      <c r="O24" s="68"/>
      <c r="P24" s="130"/>
      <c r="Q24" s="68"/>
      <c r="R24" s="68"/>
      <c r="S24" s="68"/>
      <c r="T24" s="67"/>
      <c r="U24" s="68"/>
      <c r="V24" s="64" t="s">
        <v>222</v>
      </c>
      <c r="W24" s="64">
        <v>44902</v>
      </c>
      <c r="X24" s="65" t="s">
        <v>370</v>
      </c>
      <c r="Y24" s="64" t="s">
        <v>371</v>
      </c>
      <c r="Z24" s="64">
        <v>44927</v>
      </c>
      <c r="AA24" s="64">
        <v>45291</v>
      </c>
      <c r="AB24" s="64" t="s">
        <v>100</v>
      </c>
      <c r="AC24" s="64" t="s">
        <v>100</v>
      </c>
      <c r="AD24" s="144">
        <v>0</v>
      </c>
      <c r="AE24" s="144">
        <v>0</v>
      </c>
      <c r="AF24" s="66" t="s">
        <v>100</v>
      </c>
      <c r="AG24" s="66" t="s">
        <v>100</v>
      </c>
      <c r="AH24" s="144">
        <v>0</v>
      </c>
      <c r="AI24" s="171">
        <f t="shared" si="0"/>
        <v>0</v>
      </c>
      <c r="AJ24" s="175">
        <v>0</v>
      </c>
      <c r="AK24" s="176">
        <f>874.25+3295.2+1810.25+1003.75</f>
        <v>6983.45</v>
      </c>
      <c r="AL24" s="17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99"/>
    </row>
    <row r="25" spans="1:495" x14ac:dyDescent="0.25">
      <c r="A25" s="99">
        <v>2</v>
      </c>
      <c r="B25" s="67" t="s">
        <v>452</v>
      </c>
      <c r="C25" s="67" t="s">
        <v>477</v>
      </c>
      <c r="D25" s="67" t="s">
        <v>97</v>
      </c>
      <c r="E25" s="67" t="s">
        <v>99</v>
      </c>
      <c r="F25" s="130" t="s">
        <v>478</v>
      </c>
      <c r="G25" s="69">
        <v>12829</v>
      </c>
      <c r="H25" s="139" t="s">
        <v>479</v>
      </c>
      <c r="I25" s="135" t="s">
        <v>480</v>
      </c>
      <c r="J25" s="67" t="s">
        <v>102</v>
      </c>
      <c r="K25" s="68">
        <v>43997</v>
      </c>
      <c r="L25" s="124">
        <v>99590.16</v>
      </c>
      <c r="M25" s="69">
        <v>12829</v>
      </c>
      <c r="N25" s="68">
        <v>44013</v>
      </c>
      <c r="O25" s="68">
        <v>44378</v>
      </c>
      <c r="P25" s="130" t="s">
        <v>430</v>
      </c>
      <c r="Q25" s="67" t="s">
        <v>100</v>
      </c>
      <c r="R25" s="67" t="s">
        <v>100</v>
      </c>
      <c r="S25" s="67" t="s">
        <v>100</v>
      </c>
      <c r="T25" s="67" t="s">
        <v>481</v>
      </c>
      <c r="U25" s="54" t="s">
        <v>100</v>
      </c>
      <c r="V25" s="65" t="s">
        <v>100</v>
      </c>
      <c r="W25" s="65" t="s">
        <v>100</v>
      </c>
      <c r="X25" s="65" t="s">
        <v>100</v>
      </c>
      <c r="Y25" s="70" t="s">
        <v>100</v>
      </c>
      <c r="Z25" s="64" t="s">
        <v>100</v>
      </c>
      <c r="AA25" s="64" t="s">
        <v>100</v>
      </c>
      <c r="AB25" s="64" t="s">
        <v>100</v>
      </c>
      <c r="AC25" s="64" t="s">
        <v>100</v>
      </c>
      <c r="AD25" s="144">
        <v>0</v>
      </c>
      <c r="AE25" s="144">
        <v>0</v>
      </c>
      <c r="AF25" s="64" t="s">
        <v>100</v>
      </c>
      <c r="AG25" s="64" t="s">
        <v>100</v>
      </c>
      <c r="AH25" s="144">
        <v>0</v>
      </c>
      <c r="AI25" s="171">
        <f t="shared" si="0"/>
        <v>99590.16</v>
      </c>
      <c r="AJ25" s="175">
        <v>49795.08</v>
      </c>
      <c r="AK25" s="176">
        <v>0</v>
      </c>
      <c r="AL25" s="177">
        <f>AJ25+AJ26+AJ27+AK27</f>
        <v>357231.45999999996</v>
      </c>
      <c r="AM25" s="67" t="s">
        <v>100</v>
      </c>
      <c r="AN25" s="67" t="s">
        <v>100</v>
      </c>
      <c r="AO25" s="67" t="s">
        <v>100</v>
      </c>
      <c r="AP25" s="67" t="s">
        <v>100</v>
      </c>
      <c r="AQ25" s="67" t="s">
        <v>100</v>
      </c>
      <c r="AR25" s="67" t="s">
        <v>100</v>
      </c>
      <c r="AS25" s="67" t="s">
        <v>100</v>
      </c>
      <c r="AT25" s="67" t="s">
        <v>100</v>
      </c>
      <c r="AU25" s="67" t="s">
        <v>100</v>
      </c>
      <c r="AV25" s="67" t="s">
        <v>100</v>
      </c>
      <c r="AW25" s="67" t="s">
        <v>100</v>
      </c>
      <c r="AX25" s="67" t="s">
        <v>100</v>
      </c>
      <c r="AY25" s="67" t="s">
        <v>100</v>
      </c>
      <c r="AZ25" s="67" t="s">
        <v>100</v>
      </c>
      <c r="BA25" s="67" t="s">
        <v>100</v>
      </c>
      <c r="BB25" s="67" t="s">
        <v>100</v>
      </c>
      <c r="BC25" s="67" t="s">
        <v>100</v>
      </c>
      <c r="BD25" s="67" t="s">
        <v>100</v>
      </c>
      <c r="BE25" s="67" t="s">
        <v>100</v>
      </c>
      <c r="BF25" s="67" t="s">
        <v>100</v>
      </c>
      <c r="BG25" s="67" t="s">
        <v>100</v>
      </c>
      <c r="BH25" s="67" t="s">
        <v>100</v>
      </c>
    </row>
    <row r="26" spans="1:495" x14ac:dyDescent="0.25">
      <c r="A26" s="99"/>
      <c r="B26" s="67"/>
      <c r="C26" s="67"/>
      <c r="D26" s="67"/>
      <c r="E26" s="67"/>
      <c r="F26" s="130"/>
      <c r="G26" s="69"/>
      <c r="H26" s="139"/>
      <c r="I26" s="135"/>
      <c r="J26" s="67"/>
      <c r="K26" s="68"/>
      <c r="L26" s="124"/>
      <c r="M26" s="69"/>
      <c r="N26" s="68"/>
      <c r="O26" s="68"/>
      <c r="P26" s="130"/>
      <c r="Q26" s="67"/>
      <c r="R26" s="67"/>
      <c r="S26" s="67"/>
      <c r="T26" s="67"/>
      <c r="U26" s="54"/>
      <c r="V26" s="65" t="s">
        <v>101</v>
      </c>
      <c r="W26" s="65" t="s">
        <v>237</v>
      </c>
      <c r="X26" s="65" t="s">
        <v>236</v>
      </c>
      <c r="Y26" s="70" t="s">
        <v>244</v>
      </c>
      <c r="Z26" s="64">
        <v>44379</v>
      </c>
      <c r="AA26" s="64">
        <v>44744</v>
      </c>
      <c r="AB26" s="64" t="s">
        <v>100</v>
      </c>
      <c r="AC26" s="64" t="s">
        <v>100</v>
      </c>
      <c r="AD26" s="144">
        <v>0</v>
      </c>
      <c r="AE26" s="144">
        <v>0</v>
      </c>
      <c r="AF26" s="64" t="s">
        <v>100</v>
      </c>
      <c r="AG26" s="64" t="s">
        <v>100</v>
      </c>
      <c r="AH26" s="144">
        <v>0</v>
      </c>
      <c r="AI26" s="171">
        <f t="shared" si="0"/>
        <v>0</v>
      </c>
      <c r="AJ26" s="175">
        <f>41495.9+58094.26</f>
        <v>99590.16</v>
      </c>
      <c r="AK26" s="176">
        <v>0</v>
      </c>
      <c r="AL26" s="17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</row>
    <row r="27" spans="1:495" x14ac:dyDescent="0.25">
      <c r="A27" s="99"/>
      <c r="B27" s="67"/>
      <c r="C27" s="67"/>
      <c r="D27" s="67"/>
      <c r="E27" s="67"/>
      <c r="F27" s="130"/>
      <c r="G27" s="69"/>
      <c r="H27" s="139"/>
      <c r="I27" s="135"/>
      <c r="J27" s="67"/>
      <c r="K27" s="68"/>
      <c r="L27" s="124"/>
      <c r="M27" s="69"/>
      <c r="N27" s="68"/>
      <c r="O27" s="68"/>
      <c r="P27" s="130"/>
      <c r="Q27" s="67"/>
      <c r="R27" s="67"/>
      <c r="S27" s="67"/>
      <c r="T27" s="67"/>
      <c r="U27" s="54"/>
      <c r="V27" s="65" t="s">
        <v>103</v>
      </c>
      <c r="W27" s="65" t="s">
        <v>258</v>
      </c>
      <c r="X27" s="65" t="s">
        <v>257</v>
      </c>
      <c r="Y27" s="70" t="s">
        <v>259</v>
      </c>
      <c r="Z27" s="64">
        <v>44744</v>
      </c>
      <c r="AA27" s="64">
        <v>45108</v>
      </c>
      <c r="AB27" s="64" t="s">
        <v>100</v>
      </c>
      <c r="AC27" s="64" t="s">
        <v>100</v>
      </c>
      <c r="AD27" s="144">
        <v>0</v>
      </c>
      <c r="AE27" s="144">
        <v>0</v>
      </c>
      <c r="AF27" s="64" t="s">
        <v>100</v>
      </c>
      <c r="AG27" s="64" t="s">
        <v>100</v>
      </c>
      <c r="AH27" s="144">
        <v>0</v>
      </c>
      <c r="AI27" s="171">
        <f t="shared" si="0"/>
        <v>0</v>
      </c>
      <c r="AJ27" s="175">
        <f>49795.08+49795.08</f>
        <v>99590.16</v>
      </c>
      <c r="AK27" s="176">
        <f>58094.26+8299.18+19682.92+22179.7</f>
        <v>108256.06</v>
      </c>
      <c r="AL27" s="17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</row>
    <row r="28" spans="1:495" x14ac:dyDescent="0.25">
      <c r="A28" s="99">
        <v>3</v>
      </c>
      <c r="B28" s="67" t="s">
        <v>457</v>
      </c>
      <c r="C28" s="67" t="s">
        <v>174</v>
      </c>
      <c r="D28" s="67" t="s">
        <v>97</v>
      </c>
      <c r="E28" s="67" t="s">
        <v>99</v>
      </c>
      <c r="F28" s="130" t="s">
        <v>175</v>
      </c>
      <c r="G28" s="101">
        <v>12653</v>
      </c>
      <c r="H28" s="139" t="s">
        <v>180</v>
      </c>
      <c r="I28" s="135" t="s">
        <v>172</v>
      </c>
      <c r="J28" s="67" t="s">
        <v>173</v>
      </c>
      <c r="K28" s="102">
        <v>43860</v>
      </c>
      <c r="L28" s="124">
        <v>1476187.92</v>
      </c>
      <c r="M28" s="101">
        <v>12738</v>
      </c>
      <c r="N28" s="102">
        <v>43862</v>
      </c>
      <c r="O28" s="102">
        <v>44227</v>
      </c>
      <c r="P28" s="130" t="s">
        <v>432</v>
      </c>
      <c r="Q28" s="68" t="s">
        <v>100</v>
      </c>
      <c r="R28" s="68" t="s">
        <v>100</v>
      </c>
      <c r="S28" s="68" t="s">
        <v>100</v>
      </c>
      <c r="T28" s="67" t="s">
        <v>177</v>
      </c>
      <c r="U28" s="67" t="s">
        <v>100</v>
      </c>
      <c r="V28" s="64" t="s">
        <v>100</v>
      </c>
      <c r="W28" s="64" t="s">
        <v>100</v>
      </c>
      <c r="X28" s="64" t="s">
        <v>100</v>
      </c>
      <c r="Y28" s="64" t="s">
        <v>100</v>
      </c>
      <c r="Z28" s="64" t="s">
        <v>100</v>
      </c>
      <c r="AA28" s="64" t="s">
        <v>100</v>
      </c>
      <c r="AB28" s="64" t="s">
        <v>100</v>
      </c>
      <c r="AC28" s="64" t="s">
        <v>100</v>
      </c>
      <c r="AD28" s="144">
        <v>0</v>
      </c>
      <c r="AE28" s="144">
        <v>0</v>
      </c>
      <c r="AF28" s="64" t="s">
        <v>100</v>
      </c>
      <c r="AG28" s="64" t="s">
        <v>100</v>
      </c>
      <c r="AH28" s="144">
        <v>0</v>
      </c>
      <c r="AI28" s="171">
        <f t="shared" si="0"/>
        <v>1476187.92</v>
      </c>
      <c r="AJ28" s="175">
        <v>1413576.36</v>
      </c>
      <c r="AK28" s="176">
        <v>0</v>
      </c>
      <c r="AL28" s="178">
        <f>AJ28+AJ29+AJ31+AK33</f>
        <v>6170547.8800000008</v>
      </c>
      <c r="AM28" s="67" t="s">
        <v>100</v>
      </c>
      <c r="AN28" s="67" t="s">
        <v>100</v>
      </c>
      <c r="AO28" s="67" t="s">
        <v>100</v>
      </c>
      <c r="AP28" s="67" t="s">
        <v>100</v>
      </c>
      <c r="AQ28" s="67" t="s">
        <v>100</v>
      </c>
      <c r="AR28" s="67" t="s">
        <v>100</v>
      </c>
      <c r="AS28" s="67" t="s">
        <v>100</v>
      </c>
      <c r="AT28" s="67" t="s">
        <v>100</v>
      </c>
      <c r="AU28" s="67" t="s">
        <v>100</v>
      </c>
      <c r="AV28" s="69" t="s">
        <v>100</v>
      </c>
      <c r="AW28" s="69" t="s">
        <v>100</v>
      </c>
      <c r="AX28" s="69" t="s">
        <v>100</v>
      </c>
      <c r="AY28" s="69" t="s">
        <v>100</v>
      </c>
      <c r="AZ28" s="69" t="s">
        <v>100</v>
      </c>
      <c r="BA28" s="69" t="s">
        <v>100</v>
      </c>
      <c r="BB28" s="69" t="s">
        <v>100</v>
      </c>
      <c r="BC28" s="69" t="s">
        <v>100</v>
      </c>
      <c r="BD28" s="69" t="s">
        <v>100</v>
      </c>
      <c r="BE28" s="69" t="s">
        <v>100</v>
      </c>
      <c r="BF28" s="69" t="s">
        <v>100</v>
      </c>
      <c r="BG28" s="69" t="s">
        <v>100</v>
      </c>
      <c r="BH28" s="67" t="s">
        <v>100</v>
      </c>
    </row>
    <row r="29" spans="1:495" x14ac:dyDescent="0.25">
      <c r="A29" s="99"/>
      <c r="B29" s="67"/>
      <c r="C29" s="67"/>
      <c r="D29" s="67"/>
      <c r="E29" s="67"/>
      <c r="F29" s="130"/>
      <c r="G29" s="101"/>
      <c r="H29" s="139"/>
      <c r="I29" s="135"/>
      <c r="J29" s="67"/>
      <c r="K29" s="102"/>
      <c r="L29" s="124"/>
      <c r="M29" s="101"/>
      <c r="N29" s="102"/>
      <c r="O29" s="102"/>
      <c r="P29" s="130"/>
      <c r="Q29" s="68"/>
      <c r="R29" s="68"/>
      <c r="S29" s="68"/>
      <c r="T29" s="67"/>
      <c r="U29" s="67"/>
      <c r="V29" s="64" t="s">
        <v>101</v>
      </c>
      <c r="W29" s="64">
        <v>44188</v>
      </c>
      <c r="X29" s="65" t="s">
        <v>226</v>
      </c>
      <c r="Y29" s="64" t="s">
        <v>225</v>
      </c>
      <c r="Z29" s="64">
        <v>44228</v>
      </c>
      <c r="AA29" s="64">
        <v>44592</v>
      </c>
      <c r="AB29" s="64" t="s">
        <v>100</v>
      </c>
      <c r="AC29" s="64" t="s">
        <v>100</v>
      </c>
      <c r="AD29" s="144">
        <v>0</v>
      </c>
      <c r="AE29" s="144">
        <v>0</v>
      </c>
      <c r="AF29" s="64" t="s">
        <v>100</v>
      </c>
      <c r="AG29" s="64" t="s">
        <v>100</v>
      </c>
      <c r="AH29" s="144">
        <v>0</v>
      </c>
      <c r="AI29" s="171">
        <f t="shared" si="0"/>
        <v>0</v>
      </c>
      <c r="AJ29" s="175">
        <v>1524416.86</v>
      </c>
      <c r="AK29" s="176">
        <v>0</v>
      </c>
      <c r="AL29" s="178"/>
      <c r="AM29" s="67"/>
      <c r="AN29" s="67"/>
      <c r="AO29" s="67"/>
      <c r="AP29" s="67"/>
      <c r="AQ29" s="67"/>
      <c r="AR29" s="67"/>
      <c r="AS29" s="67"/>
      <c r="AT29" s="67"/>
      <c r="AU29" s="67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7"/>
    </row>
    <row r="30" spans="1:495" x14ac:dyDescent="0.25">
      <c r="A30" s="99"/>
      <c r="B30" s="67"/>
      <c r="C30" s="67"/>
      <c r="D30" s="67"/>
      <c r="E30" s="67"/>
      <c r="F30" s="130"/>
      <c r="G30" s="101"/>
      <c r="H30" s="139"/>
      <c r="I30" s="135"/>
      <c r="J30" s="67"/>
      <c r="K30" s="102"/>
      <c r="L30" s="124"/>
      <c r="M30" s="101"/>
      <c r="N30" s="102"/>
      <c r="O30" s="102"/>
      <c r="P30" s="130"/>
      <c r="Q30" s="68"/>
      <c r="R30" s="68"/>
      <c r="S30" s="68"/>
      <c r="T30" s="67"/>
      <c r="U30" s="67"/>
      <c r="V30" s="64" t="s">
        <v>240</v>
      </c>
      <c r="W30" s="64">
        <v>44589</v>
      </c>
      <c r="X30" s="65" t="s">
        <v>280</v>
      </c>
      <c r="Y30" s="64" t="s">
        <v>279</v>
      </c>
      <c r="Z30" s="64">
        <v>44593</v>
      </c>
      <c r="AA30" s="64">
        <v>44957</v>
      </c>
      <c r="AB30" s="64" t="s">
        <v>100</v>
      </c>
      <c r="AC30" s="64" t="s">
        <v>100</v>
      </c>
      <c r="AD30" s="144">
        <v>0</v>
      </c>
      <c r="AE30" s="144">
        <v>0</v>
      </c>
      <c r="AF30" s="64" t="s">
        <v>100</v>
      </c>
      <c r="AG30" s="64" t="s">
        <v>100</v>
      </c>
      <c r="AH30" s="144">
        <v>0</v>
      </c>
      <c r="AI30" s="171">
        <f t="shared" si="0"/>
        <v>0</v>
      </c>
      <c r="AJ30" s="175">
        <v>0</v>
      </c>
      <c r="AK30" s="176">
        <v>0</v>
      </c>
      <c r="AL30" s="178"/>
      <c r="AM30" s="67"/>
      <c r="AN30" s="67"/>
      <c r="AO30" s="67"/>
      <c r="AP30" s="67"/>
      <c r="AQ30" s="67"/>
      <c r="AR30" s="67"/>
      <c r="AS30" s="67"/>
      <c r="AT30" s="67"/>
      <c r="AU30" s="67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7"/>
    </row>
    <row r="31" spans="1:495" x14ac:dyDescent="0.25">
      <c r="A31" s="99"/>
      <c r="B31" s="67"/>
      <c r="C31" s="67"/>
      <c r="D31" s="67"/>
      <c r="E31" s="67"/>
      <c r="F31" s="130"/>
      <c r="G31" s="101"/>
      <c r="H31" s="139"/>
      <c r="I31" s="135"/>
      <c r="J31" s="67"/>
      <c r="K31" s="102"/>
      <c r="L31" s="124"/>
      <c r="M31" s="101"/>
      <c r="N31" s="102"/>
      <c r="O31" s="102"/>
      <c r="P31" s="130"/>
      <c r="Q31" s="68"/>
      <c r="R31" s="68"/>
      <c r="S31" s="68"/>
      <c r="T31" s="67"/>
      <c r="U31" s="67"/>
      <c r="V31" s="64" t="s">
        <v>104</v>
      </c>
      <c r="W31" s="64">
        <v>44740</v>
      </c>
      <c r="X31" s="65" t="s">
        <v>281</v>
      </c>
      <c r="Y31" s="70" t="s">
        <v>106</v>
      </c>
      <c r="Z31" s="64">
        <v>44563</v>
      </c>
      <c r="AA31" s="64">
        <v>44926</v>
      </c>
      <c r="AB31" s="64" t="s">
        <v>100</v>
      </c>
      <c r="AC31" s="64" t="s">
        <v>100</v>
      </c>
      <c r="AD31" s="144">
        <v>0</v>
      </c>
      <c r="AE31" s="144">
        <v>0</v>
      </c>
      <c r="AF31" s="64" t="s">
        <v>100</v>
      </c>
      <c r="AG31" s="64" t="s">
        <v>100</v>
      </c>
      <c r="AH31" s="144">
        <v>0</v>
      </c>
      <c r="AI31" s="171">
        <f t="shared" si="0"/>
        <v>0</v>
      </c>
      <c r="AJ31" s="175">
        <v>1551435.75</v>
      </c>
      <c r="AK31" s="176"/>
      <c r="AL31" s="178"/>
      <c r="AM31" s="67"/>
      <c r="AN31" s="67"/>
      <c r="AO31" s="67"/>
      <c r="AP31" s="67"/>
      <c r="AQ31" s="67"/>
      <c r="AR31" s="67"/>
      <c r="AS31" s="67"/>
      <c r="AT31" s="67"/>
      <c r="AU31" s="67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7"/>
    </row>
    <row r="32" spans="1:495" x14ac:dyDescent="0.25">
      <c r="A32" s="99"/>
      <c r="B32" s="67"/>
      <c r="C32" s="67"/>
      <c r="D32" s="67"/>
      <c r="E32" s="67"/>
      <c r="F32" s="130"/>
      <c r="G32" s="101"/>
      <c r="H32" s="139"/>
      <c r="I32" s="135"/>
      <c r="J32" s="67"/>
      <c r="K32" s="102"/>
      <c r="L32" s="124"/>
      <c r="M32" s="101"/>
      <c r="N32" s="102"/>
      <c r="O32" s="102"/>
      <c r="P32" s="130"/>
      <c r="Q32" s="68"/>
      <c r="R32" s="68"/>
      <c r="S32" s="68"/>
      <c r="T32" s="67"/>
      <c r="U32" s="67"/>
      <c r="V32" s="64" t="s">
        <v>105</v>
      </c>
      <c r="W32" s="64">
        <v>44945</v>
      </c>
      <c r="X32" s="65" t="s">
        <v>588</v>
      </c>
      <c r="Y32" s="64" t="s">
        <v>589</v>
      </c>
      <c r="Z32" s="64">
        <v>44958</v>
      </c>
      <c r="AA32" s="64">
        <v>45322</v>
      </c>
      <c r="AB32" s="64" t="s">
        <v>100</v>
      </c>
      <c r="AC32" s="64" t="s">
        <v>100</v>
      </c>
      <c r="AD32" s="144">
        <v>0</v>
      </c>
      <c r="AE32" s="144">
        <v>0</v>
      </c>
      <c r="AF32" s="64" t="s">
        <v>100</v>
      </c>
      <c r="AG32" s="64" t="s">
        <v>100</v>
      </c>
      <c r="AH32" s="144">
        <v>0</v>
      </c>
      <c r="AI32" s="171">
        <f t="shared" si="0"/>
        <v>0</v>
      </c>
      <c r="AJ32" s="175" t="s">
        <v>100</v>
      </c>
      <c r="AK32" s="176"/>
      <c r="AL32" s="178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7"/>
    </row>
    <row r="33" spans="1:60" x14ac:dyDescent="0.25">
      <c r="A33" s="99"/>
      <c r="B33" s="67"/>
      <c r="C33" s="67"/>
      <c r="D33" s="67"/>
      <c r="E33" s="67"/>
      <c r="F33" s="130"/>
      <c r="G33" s="101"/>
      <c r="H33" s="139"/>
      <c r="I33" s="135"/>
      <c r="J33" s="67"/>
      <c r="K33" s="102"/>
      <c r="L33" s="124"/>
      <c r="M33" s="101"/>
      <c r="N33" s="102"/>
      <c r="O33" s="102"/>
      <c r="P33" s="130"/>
      <c r="Q33" s="68"/>
      <c r="R33" s="68"/>
      <c r="S33" s="68"/>
      <c r="T33" s="67"/>
      <c r="U33" s="67"/>
      <c r="V33" s="64" t="s">
        <v>222</v>
      </c>
      <c r="W33" s="71">
        <v>45001</v>
      </c>
      <c r="X33" s="72">
        <v>13494</v>
      </c>
      <c r="Y33" s="70" t="s">
        <v>590</v>
      </c>
      <c r="Z33" s="71">
        <v>45001</v>
      </c>
      <c r="AA33" s="71">
        <v>45367</v>
      </c>
      <c r="AB33" s="64" t="s">
        <v>100</v>
      </c>
      <c r="AC33" s="64" t="s">
        <v>100</v>
      </c>
      <c r="AD33" s="144">
        <v>0</v>
      </c>
      <c r="AE33" s="144">
        <v>0</v>
      </c>
      <c r="AF33" s="64" t="s">
        <v>100</v>
      </c>
      <c r="AG33" s="64" t="s">
        <v>100</v>
      </c>
      <c r="AH33" s="144">
        <v>0</v>
      </c>
      <c r="AI33" s="171">
        <f t="shared" si="0"/>
        <v>0</v>
      </c>
      <c r="AJ33" s="175" t="s">
        <v>100</v>
      </c>
      <c r="AK33" s="176">
        <f>978424.54+7425.18+2056.42+12002.55+31945.78+27461+87412.88+31945.78+86682.04+27461+36140.16+91897.65+27461+29055.39+16846.01+123300.37+36140.16+27461</f>
        <v>1681118.91</v>
      </c>
      <c r="AL33" s="178"/>
      <c r="AM33" s="67"/>
      <c r="AN33" s="67"/>
      <c r="AO33" s="67"/>
      <c r="AP33" s="67"/>
      <c r="AQ33" s="67"/>
      <c r="AR33" s="67"/>
      <c r="AS33" s="67"/>
      <c r="AT33" s="67"/>
      <c r="AU33" s="67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7"/>
    </row>
    <row r="34" spans="1:60" x14ac:dyDescent="0.25">
      <c r="A34" s="99">
        <v>4</v>
      </c>
      <c r="B34" s="67" t="s">
        <v>458</v>
      </c>
      <c r="C34" s="67" t="s">
        <v>174</v>
      </c>
      <c r="D34" s="67" t="s">
        <v>97</v>
      </c>
      <c r="E34" s="67" t="s">
        <v>99</v>
      </c>
      <c r="F34" s="130" t="s">
        <v>175</v>
      </c>
      <c r="G34" s="101">
        <v>12653</v>
      </c>
      <c r="H34" s="139" t="s">
        <v>176</v>
      </c>
      <c r="I34" s="135" t="s">
        <v>172</v>
      </c>
      <c r="J34" s="67" t="s">
        <v>173</v>
      </c>
      <c r="K34" s="102">
        <v>44042</v>
      </c>
      <c r="L34" s="124">
        <v>96699.25</v>
      </c>
      <c r="M34" s="101">
        <v>12856</v>
      </c>
      <c r="N34" s="102">
        <v>44044</v>
      </c>
      <c r="O34" s="102">
        <v>44196</v>
      </c>
      <c r="P34" s="130" t="s">
        <v>431</v>
      </c>
      <c r="Q34" s="68" t="s">
        <v>100</v>
      </c>
      <c r="R34" s="68" t="s">
        <v>100</v>
      </c>
      <c r="S34" s="68" t="s">
        <v>100</v>
      </c>
      <c r="T34" s="67" t="s">
        <v>177</v>
      </c>
      <c r="U34" s="67" t="s">
        <v>100</v>
      </c>
      <c r="V34" s="64" t="s">
        <v>100</v>
      </c>
      <c r="W34" s="64" t="s">
        <v>100</v>
      </c>
      <c r="X34" s="64" t="s">
        <v>100</v>
      </c>
      <c r="Y34" s="64" t="s">
        <v>100</v>
      </c>
      <c r="Z34" s="64" t="s">
        <v>100</v>
      </c>
      <c r="AA34" s="64" t="s">
        <v>100</v>
      </c>
      <c r="AB34" s="64" t="s">
        <v>100</v>
      </c>
      <c r="AC34" s="64" t="s">
        <v>100</v>
      </c>
      <c r="AD34" s="144">
        <v>0</v>
      </c>
      <c r="AE34" s="144">
        <v>0</v>
      </c>
      <c r="AF34" s="64" t="s">
        <v>100</v>
      </c>
      <c r="AG34" s="64" t="s">
        <v>100</v>
      </c>
      <c r="AH34" s="144">
        <v>0</v>
      </c>
      <c r="AI34" s="171">
        <f t="shared" si="0"/>
        <v>96699.25</v>
      </c>
      <c r="AJ34" s="175">
        <f>13537.9+19339.85+19339.85+19339.85+1932.87+1445.36+19339.85+1621.77+411.38+646.82+2033.15</f>
        <v>98988.650000000009</v>
      </c>
      <c r="AK34" s="176">
        <v>0</v>
      </c>
      <c r="AL34" s="178">
        <f>AJ34+AJ37+AJ38+AK38</f>
        <v>873486.91</v>
      </c>
      <c r="AM34" s="67" t="s">
        <v>100</v>
      </c>
      <c r="AN34" s="67" t="s">
        <v>100</v>
      </c>
      <c r="AO34" s="67" t="s">
        <v>100</v>
      </c>
      <c r="AP34" s="67" t="s">
        <v>100</v>
      </c>
      <c r="AQ34" s="67" t="s">
        <v>100</v>
      </c>
      <c r="AR34" s="67" t="s">
        <v>100</v>
      </c>
      <c r="AS34" s="67" t="s">
        <v>100</v>
      </c>
      <c r="AT34" s="67" t="s">
        <v>100</v>
      </c>
      <c r="AU34" s="67" t="s">
        <v>100</v>
      </c>
      <c r="AV34" s="69" t="s">
        <v>100</v>
      </c>
      <c r="AW34" s="69" t="s">
        <v>100</v>
      </c>
      <c r="AX34" s="69" t="s">
        <v>100</v>
      </c>
      <c r="AY34" s="69" t="s">
        <v>100</v>
      </c>
      <c r="AZ34" s="69" t="s">
        <v>100</v>
      </c>
      <c r="BA34" s="69" t="s">
        <v>100</v>
      </c>
      <c r="BB34" s="69" t="s">
        <v>100</v>
      </c>
      <c r="BC34" s="69" t="s">
        <v>100</v>
      </c>
      <c r="BD34" s="69" t="s">
        <v>100</v>
      </c>
      <c r="BE34" s="69" t="s">
        <v>100</v>
      </c>
      <c r="BF34" s="69" t="s">
        <v>100</v>
      </c>
      <c r="BG34" s="69" t="s">
        <v>100</v>
      </c>
      <c r="BH34" s="67" t="s">
        <v>100</v>
      </c>
    </row>
    <row r="35" spans="1:60" x14ac:dyDescent="0.25">
      <c r="A35" s="99"/>
      <c r="B35" s="67"/>
      <c r="C35" s="67"/>
      <c r="D35" s="67"/>
      <c r="E35" s="67"/>
      <c r="F35" s="130"/>
      <c r="G35" s="101"/>
      <c r="H35" s="139"/>
      <c r="I35" s="135"/>
      <c r="J35" s="67"/>
      <c r="K35" s="102"/>
      <c r="L35" s="124"/>
      <c r="M35" s="101"/>
      <c r="N35" s="102"/>
      <c r="O35" s="102"/>
      <c r="P35" s="130"/>
      <c r="Q35" s="68"/>
      <c r="R35" s="68"/>
      <c r="S35" s="68"/>
      <c r="T35" s="67"/>
      <c r="U35" s="67"/>
      <c r="V35" s="64" t="s">
        <v>101</v>
      </c>
      <c r="W35" s="64">
        <v>44188</v>
      </c>
      <c r="X35" s="65" t="s">
        <v>227</v>
      </c>
      <c r="Y35" s="64" t="s">
        <v>207</v>
      </c>
      <c r="Z35" s="64">
        <v>44197</v>
      </c>
      <c r="AA35" s="64">
        <v>44347</v>
      </c>
      <c r="AB35" s="64" t="s">
        <v>100</v>
      </c>
      <c r="AC35" s="64" t="s">
        <v>100</v>
      </c>
      <c r="AD35" s="144">
        <v>0</v>
      </c>
      <c r="AE35" s="144">
        <v>0</v>
      </c>
      <c r="AF35" s="64" t="s">
        <v>100</v>
      </c>
      <c r="AG35" s="64" t="s">
        <v>100</v>
      </c>
      <c r="AH35" s="144">
        <v>0</v>
      </c>
      <c r="AI35" s="171">
        <f t="shared" si="0"/>
        <v>0</v>
      </c>
      <c r="AJ35" s="175">
        <v>0</v>
      </c>
      <c r="AK35" s="176">
        <v>0</v>
      </c>
      <c r="AL35" s="178"/>
      <c r="AM35" s="67"/>
      <c r="AN35" s="67"/>
      <c r="AO35" s="67"/>
      <c r="AP35" s="67"/>
      <c r="AQ35" s="67"/>
      <c r="AR35" s="67"/>
      <c r="AS35" s="67"/>
      <c r="AT35" s="67"/>
      <c r="AU35" s="67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7"/>
    </row>
    <row r="36" spans="1:60" x14ac:dyDescent="0.25">
      <c r="A36" s="99"/>
      <c r="B36" s="67"/>
      <c r="C36" s="67"/>
      <c r="D36" s="67"/>
      <c r="E36" s="67"/>
      <c r="F36" s="130"/>
      <c r="G36" s="101"/>
      <c r="H36" s="139"/>
      <c r="I36" s="135"/>
      <c r="J36" s="67"/>
      <c r="K36" s="102"/>
      <c r="L36" s="124"/>
      <c r="M36" s="101"/>
      <c r="N36" s="102"/>
      <c r="O36" s="102"/>
      <c r="P36" s="130"/>
      <c r="Q36" s="68"/>
      <c r="R36" s="68"/>
      <c r="S36" s="68"/>
      <c r="T36" s="67"/>
      <c r="U36" s="67"/>
      <c r="V36" s="64" t="s">
        <v>103</v>
      </c>
      <c r="W36" s="64">
        <v>44348</v>
      </c>
      <c r="X36" s="65" t="s">
        <v>267</v>
      </c>
      <c r="Y36" s="64" t="s">
        <v>268</v>
      </c>
      <c r="Z36" s="64">
        <v>44348</v>
      </c>
      <c r="AA36" s="64">
        <v>44501</v>
      </c>
      <c r="AB36" s="64" t="s">
        <v>100</v>
      </c>
      <c r="AC36" s="64" t="s">
        <v>100</v>
      </c>
      <c r="AD36" s="144">
        <v>0</v>
      </c>
      <c r="AE36" s="144">
        <v>0</v>
      </c>
      <c r="AF36" s="64" t="s">
        <v>100</v>
      </c>
      <c r="AG36" s="64" t="s">
        <v>100</v>
      </c>
      <c r="AH36" s="144">
        <v>0</v>
      </c>
      <c r="AI36" s="171">
        <f t="shared" si="0"/>
        <v>0</v>
      </c>
      <c r="AJ36" s="175">
        <v>0</v>
      </c>
      <c r="AK36" s="176">
        <v>0</v>
      </c>
      <c r="AL36" s="178"/>
      <c r="AM36" s="67"/>
      <c r="AN36" s="67"/>
      <c r="AO36" s="67"/>
      <c r="AP36" s="67"/>
      <c r="AQ36" s="67"/>
      <c r="AR36" s="67"/>
      <c r="AS36" s="67"/>
      <c r="AT36" s="67"/>
      <c r="AU36" s="67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7"/>
    </row>
    <row r="37" spans="1:60" x14ac:dyDescent="0.25">
      <c r="A37" s="99"/>
      <c r="B37" s="67"/>
      <c r="C37" s="67"/>
      <c r="D37" s="67"/>
      <c r="E37" s="67"/>
      <c r="F37" s="130"/>
      <c r="G37" s="101"/>
      <c r="H37" s="139"/>
      <c r="I37" s="135"/>
      <c r="J37" s="67"/>
      <c r="K37" s="102"/>
      <c r="L37" s="124"/>
      <c r="M37" s="101"/>
      <c r="N37" s="102"/>
      <c r="O37" s="102"/>
      <c r="P37" s="130"/>
      <c r="Q37" s="68"/>
      <c r="R37" s="68"/>
      <c r="S37" s="68"/>
      <c r="T37" s="67"/>
      <c r="U37" s="67"/>
      <c r="V37" s="64" t="s">
        <v>104</v>
      </c>
      <c r="W37" s="64">
        <v>44490</v>
      </c>
      <c r="X37" s="65" t="s">
        <v>245</v>
      </c>
      <c r="Y37" s="64" t="s">
        <v>269</v>
      </c>
      <c r="Z37" s="64">
        <v>44501</v>
      </c>
      <c r="AA37" s="64">
        <v>44681</v>
      </c>
      <c r="AB37" s="64" t="s">
        <v>100</v>
      </c>
      <c r="AC37" s="64" t="s">
        <v>100</v>
      </c>
      <c r="AD37" s="144">
        <v>0</v>
      </c>
      <c r="AE37" s="144">
        <v>0</v>
      </c>
      <c r="AF37" s="64" t="s">
        <v>100</v>
      </c>
      <c r="AG37" s="64" t="s">
        <v>100</v>
      </c>
      <c r="AH37" s="144">
        <v>0</v>
      </c>
      <c r="AI37" s="171">
        <f t="shared" si="0"/>
        <v>0</v>
      </c>
      <c r="AJ37" s="175">
        <v>252713.12</v>
      </c>
      <c r="AK37" s="176">
        <v>0</v>
      </c>
      <c r="AL37" s="178"/>
      <c r="AM37" s="67"/>
      <c r="AN37" s="67"/>
      <c r="AO37" s="67"/>
      <c r="AP37" s="67"/>
      <c r="AQ37" s="67"/>
      <c r="AR37" s="67"/>
      <c r="AS37" s="67"/>
      <c r="AT37" s="67"/>
      <c r="AU37" s="67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7"/>
    </row>
    <row r="38" spans="1:60" x14ac:dyDescent="0.25">
      <c r="A38" s="99"/>
      <c r="B38" s="67"/>
      <c r="C38" s="67"/>
      <c r="D38" s="67"/>
      <c r="E38" s="67"/>
      <c r="F38" s="130"/>
      <c r="G38" s="101"/>
      <c r="H38" s="139"/>
      <c r="I38" s="135"/>
      <c r="J38" s="67"/>
      <c r="K38" s="102"/>
      <c r="L38" s="124"/>
      <c r="M38" s="101"/>
      <c r="N38" s="102"/>
      <c r="O38" s="102"/>
      <c r="P38" s="130"/>
      <c r="Q38" s="68"/>
      <c r="R38" s="68"/>
      <c r="S38" s="68"/>
      <c r="T38" s="67"/>
      <c r="U38" s="67"/>
      <c r="V38" s="64" t="s">
        <v>105</v>
      </c>
      <c r="W38" s="64">
        <v>44678</v>
      </c>
      <c r="X38" s="65" t="s">
        <v>270</v>
      </c>
      <c r="Y38" s="70" t="s">
        <v>223</v>
      </c>
      <c r="Z38" s="64">
        <v>44682</v>
      </c>
      <c r="AA38" s="64">
        <v>44865</v>
      </c>
      <c r="AB38" s="64" t="s">
        <v>100</v>
      </c>
      <c r="AC38" s="64" t="s">
        <v>100</v>
      </c>
      <c r="AD38" s="144">
        <v>0</v>
      </c>
      <c r="AE38" s="144">
        <v>0</v>
      </c>
      <c r="AF38" s="64" t="s">
        <v>100</v>
      </c>
      <c r="AG38" s="64" t="s">
        <v>100</v>
      </c>
      <c r="AH38" s="144">
        <v>0</v>
      </c>
      <c r="AI38" s="171">
        <f t="shared" si="0"/>
        <v>0</v>
      </c>
      <c r="AJ38" s="175">
        <v>270456.77</v>
      </c>
      <c r="AK38" s="176">
        <f>126384.5+2674.54+1031.98+9975.28+21685.13+21685.13+21685.13+24521.55+21685.13</f>
        <v>251328.37</v>
      </c>
      <c r="AL38" s="178"/>
      <c r="AM38" s="67"/>
      <c r="AN38" s="67"/>
      <c r="AO38" s="67"/>
      <c r="AP38" s="67"/>
      <c r="AQ38" s="67"/>
      <c r="AR38" s="67"/>
      <c r="AS38" s="67"/>
      <c r="AT38" s="67"/>
      <c r="AU38" s="67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7"/>
    </row>
    <row r="39" spans="1:60" x14ac:dyDescent="0.25">
      <c r="A39" s="99">
        <v>5</v>
      </c>
      <c r="B39" s="67" t="s">
        <v>459</v>
      </c>
      <c r="C39" s="67" t="s">
        <v>174</v>
      </c>
      <c r="D39" s="67" t="s">
        <v>97</v>
      </c>
      <c r="E39" s="67" t="s">
        <v>99</v>
      </c>
      <c r="F39" s="130" t="s">
        <v>175</v>
      </c>
      <c r="G39" s="101">
        <v>12653</v>
      </c>
      <c r="H39" s="139" t="s">
        <v>179</v>
      </c>
      <c r="I39" s="135" t="s">
        <v>172</v>
      </c>
      <c r="J39" s="67" t="s">
        <v>173</v>
      </c>
      <c r="K39" s="102">
        <v>44074</v>
      </c>
      <c r="L39" s="124">
        <v>72083.360000000001</v>
      </c>
      <c r="M39" s="101">
        <v>12873</v>
      </c>
      <c r="N39" s="102">
        <v>44075</v>
      </c>
      <c r="O39" s="102">
        <v>44196</v>
      </c>
      <c r="P39" s="130" t="s">
        <v>431</v>
      </c>
      <c r="Q39" s="68" t="s">
        <v>100</v>
      </c>
      <c r="R39" s="68" t="s">
        <v>100</v>
      </c>
      <c r="S39" s="68" t="s">
        <v>100</v>
      </c>
      <c r="T39" s="67" t="s">
        <v>177</v>
      </c>
      <c r="U39" s="67" t="s">
        <v>100</v>
      </c>
      <c r="V39" s="64" t="s">
        <v>100</v>
      </c>
      <c r="W39" s="64" t="s">
        <v>100</v>
      </c>
      <c r="X39" s="64" t="s">
        <v>100</v>
      </c>
      <c r="Y39" s="64" t="s">
        <v>100</v>
      </c>
      <c r="Z39" s="64" t="s">
        <v>100</v>
      </c>
      <c r="AA39" s="64" t="s">
        <v>100</v>
      </c>
      <c r="AB39" s="64" t="s">
        <v>100</v>
      </c>
      <c r="AC39" s="64" t="s">
        <v>100</v>
      </c>
      <c r="AD39" s="144">
        <v>0</v>
      </c>
      <c r="AE39" s="144">
        <v>0</v>
      </c>
      <c r="AF39" s="64" t="s">
        <v>100</v>
      </c>
      <c r="AG39" s="64" t="s">
        <v>100</v>
      </c>
      <c r="AH39" s="144">
        <v>0</v>
      </c>
      <c r="AI39" s="171">
        <f t="shared" si="0"/>
        <v>72083.360000000001</v>
      </c>
      <c r="AJ39" s="175">
        <f>18020.84+6398.95+18020.84+18020.84+18020.84</f>
        <v>78482.31</v>
      </c>
      <c r="AK39" s="176">
        <v>0</v>
      </c>
      <c r="AL39" s="178">
        <f>AJ39+AJ42+AJ45+AK45</f>
        <v>748604.97</v>
      </c>
      <c r="AM39" s="67" t="s">
        <v>100</v>
      </c>
      <c r="AN39" s="67" t="s">
        <v>100</v>
      </c>
      <c r="AO39" s="67" t="s">
        <v>100</v>
      </c>
      <c r="AP39" s="67" t="s">
        <v>100</v>
      </c>
      <c r="AQ39" s="67" t="s">
        <v>100</v>
      </c>
      <c r="AR39" s="67" t="s">
        <v>100</v>
      </c>
      <c r="AS39" s="67" t="s">
        <v>100</v>
      </c>
      <c r="AT39" s="67" t="s">
        <v>100</v>
      </c>
      <c r="AU39" s="67" t="s">
        <v>100</v>
      </c>
      <c r="AV39" s="69" t="s">
        <v>100</v>
      </c>
      <c r="AW39" s="69" t="s">
        <v>100</v>
      </c>
      <c r="AX39" s="69" t="s">
        <v>100</v>
      </c>
      <c r="AY39" s="69" t="s">
        <v>100</v>
      </c>
      <c r="AZ39" s="69" t="s">
        <v>100</v>
      </c>
      <c r="BA39" s="69" t="s">
        <v>100</v>
      </c>
      <c r="BB39" s="69" t="s">
        <v>100</v>
      </c>
      <c r="BC39" s="69" t="s">
        <v>100</v>
      </c>
      <c r="BD39" s="69" t="s">
        <v>100</v>
      </c>
      <c r="BE39" s="69" t="s">
        <v>100</v>
      </c>
      <c r="BF39" s="69" t="s">
        <v>100</v>
      </c>
      <c r="BG39" s="69" t="s">
        <v>100</v>
      </c>
      <c r="BH39" s="67" t="s">
        <v>100</v>
      </c>
    </row>
    <row r="40" spans="1:60" x14ac:dyDescent="0.25">
      <c r="A40" s="99"/>
      <c r="B40" s="67"/>
      <c r="C40" s="67"/>
      <c r="D40" s="67"/>
      <c r="E40" s="67"/>
      <c r="F40" s="130"/>
      <c r="G40" s="101"/>
      <c r="H40" s="139"/>
      <c r="I40" s="135"/>
      <c r="J40" s="67"/>
      <c r="K40" s="102"/>
      <c r="L40" s="124"/>
      <c r="M40" s="101"/>
      <c r="N40" s="102"/>
      <c r="O40" s="102"/>
      <c r="P40" s="130"/>
      <c r="Q40" s="68"/>
      <c r="R40" s="68"/>
      <c r="S40" s="68"/>
      <c r="T40" s="67"/>
      <c r="U40" s="67"/>
      <c r="V40" s="64" t="s">
        <v>101</v>
      </c>
      <c r="W40" s="64">
        <v>44188</v>
      </c>
      <c r="X40" s="65" t="s">
        <v>227</v>
      </c>
      <c r="Y40" s="64" t="s">
        <v>206</v>
      </c>
      <c r="Z40" s="64">
        <v>44197</v>
      </c>
      <c r="AA40" s="64">
        <v>44316</v>
      </c>
      <c r="AB40" s="64" t="s">
        <v>100</v>
      </c>
      <c r="AC40" s="64" t="s">
        <v>100</v>
      </c>
      <c r="AD40" s="144">
        <v>0</v>
      </c>
      <c r="AE40" s="144">
        <v>0</v>
      </c>
      <c r="AF40" s="64" t="s">
        <v>100</v>
      </c>
      <c r="AG40" s="64" t="s">
        <v>100</v>
      </c>
      <c r="AH40" s="144">
        <v>0</v>
      </c>
      <c r="AI40" s="171">
        <f t="shared" si="0"/>
        <v>0</v>
      </c>
      <c r="AJ40" s="175">
        <v>0</v>
      </c>
      <c r="AK40" s="176">
        <v>0</v>
      </c>
      <c r="AL40" s="178"/>
      <c r="AM40" s="67"/>
      <c r="AN40" s="67"/>
      <c r="AO40" s="67"/>
      <c r="AP40" s="67"/>
      <c r="AQ40" s="67"/>
      <c r="AR40" s="67"/>
      <c r="AS40" s="67"/>
      <c r="AT40" s="67"/>
      <c r="AU40" s="67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7"/>
    </row>
    <row r="41" spans="1:60" x14ac:dyDescent="0.25">
      <c r="A41" s="99"/>
      <c r="B41" s="67"/>
      <c r="C41" s="67"/>
      <c r="D41" s="67"/>
      <c r="E41" s="67"/>
      <c r="F41" s="130"/>
      <c r="G41" s="101"/>
      <c r="H41" s="139"/>
      <c r="I41" s="135"/>
      <c r="J41" s="67"/>
      <c r="K41" s="102"/>
      <c r="L41" s="124"/>
      <c r="M41" s="101"/>
      <c r="N41" s="102"/>
      <c r="O41" s="102"/>
      <c r="P41" s="130"/>
      <c r="Q41" s="68"/>
      <c r="R41" s="68"/>
      <c r="S41" s="68"/>
      <c r="T41" s="67"/>
      <c r="U41" s="67"/>
      <c r="V41" s="64" t="s">
        <v>103</v>
      </c>
      <c r="W41" s="64">
        <v>44314</v>
      </c>
      <c r="X41" s="65" t="s">
        <v>229</v>
      </c>
      <c r="Y41" s="64" t="s">
        <v>219</v>
      </c>
      <c r="Z41" s="64">
        <v>44317</v>
      </c>
      <c r="AA41" s="64">
        <v>44377</v>
      </c>
      <c r="AB41" s="64" t="s">
        <v>100</v>
      </c>
      <c r="AC41" s="64" t="s">
        <v>100</v>
      </c>
      <c r="AD41" s="144">
        <v>0</v>
      </c>
      <c r="AE41" s="144">
        <v>0</v>
      </c>
      <c r="AF41" s="64" t="s">
        <v>100</v>
      </c>
      <c r="AG41" s="64" t="s">
        <v>100</v>
      </c>
      <c r="AH41" s="144">
        <v>0</v>
      </c>
      <c r="AI41" s="171">
        <f t="shared" si="0"/>
        <v>0</v>
      </c>
      <c r="AJ41" s="175">
        <v>0</v>
      </c>
      <c r="AK41" s="176">
        <v>0</v>
      </c>
      <c r="AL41" s="178"/>
      <c r="AM41" s="67"/>
      <c r="AN41" s="67"/>
      <c r="AO41" s="67"/>
      <c r="AP41" s="67"/>
      <c r="AQ41" s="67"/>
      <c r="AR41" s="67"/>
      <c r="AS41" s="67"/>
      <c r="AT41" s="67"/>
      <c r="AU41" s="67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7"/>
    </row>
    <row r="42" spans="1:60" x14ac:dyDescent="0.25">
      <c r="A42" s="99"/>
      <c r="B42" s="67"/>
      <c r="C42" s="67"/>
      <c r="D42" s="67"/>
      <c r="E42" s="67"/>
      <c r="F42" s="130"/>
      <c r="G42" s="101"/>
      <c r="H42" s="139"/>
      <c r="I42" s="135"/>
      <c r="J42" s="67"/>
      <c r="K42" s="102"/>
      <c r="L42" s="124"/>
      <c r="M42" s="101"/>
      <c r="N42" s="102"/>
      <c r="O42" s="102"/>
      <c r="P42" s="130"/>
      <c r="Q42" s="68"/>
      <c r="R42" s="68"/>
      <c r="S42" s="68"/>
      <c r="T42" s="67"/>
      <c r="U42" s="67"/>
      <c r="V42" s="64" t="s">
        <v>104</v>
      </c>
      <c r="W42" s="64">
        <v>44372</v>
      </c>
      <c r="X42" s="65" t="s">
        <v>231</v>
      </c>
      <c r="Y42" s="64" t="s">
        <v>230</v>
      </c>
      <c r="Z42" s="64">
        <v>44378</v>
      </c>
      <c r="AA42" s="64">
        <v>44561</v>
      </c>
      <c r="AB42" s="64" t="s">
        <v>100</v>
      </c>
      <c r="AC42" s="64" t="s">
        <v>100</v>
      </c>
      <c r="AD42" s="144">
        <v>0</v>
      </c>
      <c r="AE42" s="144">
        <v>0</v>
      </c>
      <c r="AF42" s="64" t="s">
        <v>100</v>
      </c>
      <c r="AG42" s="64" t="s">
        <v>100</v>
      </c>
      <c r="AH42" s="144">
        <v>0</v>
      </c>
      <c r="AI42" s="171">
        <f t="shared" si="0"/>
        <v>0</v>
      </c>
      <c r="AJ42" s="175">
        <v>215701.74</v>
      </c>
      <c r="AK42" s="176">
        <v>0</v>
      </c>
      <c r="AL42" s="178"/>
      <c r="AM42" s="67"/>
      <c r="AN42" s="67"/>
      <c r="AO42" s="67"/>
      <c r="AP42" s="67"/>
      <c r="AQ42" s="67"/>
      <c r="AR42" s="67"/>
      <c r="AS42" s="67"/>
      <c r="AT42" s="67"/>
      <c r="AU42" s="67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7"/>
    </row>
    <row r="43" spans="1:60" x14ac:dyDescent="0.25">
      <c r="A43" s="99"/>
      <c r="B43" s="67"/>
      <c r="C43" s="67"/>
      <c r="D43" s="67"/>
      <c r="E43" s="67"/>
      <c r="F43" s="130"/>
      <c r="G43" s="101"/>
      <c r="H43" s="139"/>
      <c r="I43" s="135"/>
      <c r="J43" s="67"/>
      <c r="K43" s="102"/>
      <c r="L43" s="124"/>
      <c r="M43" s="101"/>
      <c r="N43" s="102"/>
      <c r="O43" s="102"/>
      <c r="P43" s="130"/>
      <c r="Q43" s="68"/>
      <c r="R43" s="68"/>
      <c r="S43" s="68"/>
      <c r="T43" s="67"/>
      <c r="U43" s="67"/>
      <c r="V43" s="64" t="s">
        <v>105</v>
      </c>
      <c r="W43" s="64">
        <v>44551</v>
      </c>
      <c r="X43" s="65" t="s">
        <v>276</v>
      </c>
      <c r="Y43" s="64" t="s">
        <v>263</v>
      </c>
      <c r="Z43" s="64">
        <v>44562</v>
      </c>
      <c r="AA43" s="64">
        <v>44742</v>
      </c>
      <c r="AB43" s="64" t="s">
        <v>100</v>
      </c>
      <c r="AC43" s="64" t="s">
        <v>100</v>
      </c>
      <c r="AD43" s="144">
        <v>0</v>
      </c>
      <c r="AE43" s="144">
        <v>0</v>
      </c>
      <c r="AF43" s="64" t="s">
        <v>100</v>
      </c>
      <c r="AG43" s="64" t="s">
        <v>100</v>
      </c>
      <c r="AH43" s="144">
        <v>0</v>
      </c>
      <c r="AI43" s="171">
        <f t="shared" si="0"/>
        <v>0</v>
      </c>
      <c r="AJ43" s="175">
        <v>0</v>
      </c>
      <c r="AK43" s="176">
        <v>0</v>
      </c>
      <c r="AL43" s="178"/>
      <c r="AM43" s="67"/>
      <c r="AN43" s="67"/>
      <c r="AO43" s="67"/>
      <c r="AP43" s="67"/>
      <c r="AQ43" s="67"/>
      <c r="AR43" s="67"/>
      <c r="AS43" s="67"/>
      <c r="AT43" s="67"/>
      <c r="AU43" s="67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7"/>
    </row>
    <row r="44" spans="1:60" x14ac:dyDescent="0.25">
      <c r="A44" s="99"/>
      <c r="B44" s="67"/>
      <c r="C44" s="67"/>
      <c r="D44" s="67"/>
      <c r="E44" s="67"/>
      <c r="F44" s="130"/>
      <c r="G44" s="101"/>
      <c r="H44" s="139"/>
      <c r="I44" s="135"/>
      <c r="J44" s="67"/>
      <c r="K44" s="102"/>
      <c r="L44" s="124"/>
      <c r="M44" s="101"/>
      <c r="N44" s="102"/>
      <c r="O44" s="102"/>
      <c r="P44" s="130"/>
      <c r="Q44" s="68"/>
      <c r="R44" s="68"/>
      <c r="S44" s="68"/>
      <c r="T44" s="67"/>
      <c r="U44" s="67"/>
      <c r="V44" s="64" t="s">
        <v>222</v>
      </c>
      <c r="W44" s="64">
        <v>44736</v>
      </c>
      <c r="X44" s="65" t="s">
        <v>278</v>
      </c>
      <c r="Y44" s="64" t="s">
        <v>272</v>
      </c>
      <c r="Z44" s="64">
        <v>44743</v>
      </c>
      <c r="AA44" s="64">
        <v>44926</v>
      </c>
      <c r="AB44" s="64" t="s">
        <v>100</v>
      </c>
      <c r="AC44" s="64" t="s">
        <v>100</v>
      </c>
      <c r="AD44" s="144">
        <v>0</v>
      </c>
      <c r="AE44" s="144">
        <v>0</v>
      </c>
      <c r="AF44" s="64" t="s">
        <v>100</v>
      </c>
      <c r="AG44" s="64" t="s">
        <v>100</v>
      </c>
      <c r="AH44" s="144">
        <v>0</v>
      </c>
      <c r="AI44" s="171">
        <f t="shared" si="0"/>
        <v>0</v>
      </c>
      <c r="AJ44" s="175">
        <v>0</v>
      </c>
      <c r="AK44" s="176">
        <v>0</v>
      </c>
      <c r="AL44" s="178"/>
      <c r="AM44" s="67"/>
      <c r="AN44" s="67"/>
      <c r="AO44" s="67"/>
      <c r="AP44" s="67"/>
      <c r="AQ44" s="67"/>
      <c r="AR44" s="67"/>
      <c r="AS44" s="67"/>
      <c r="AT44" s="67"/>
      <c r="AU44" s="67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7"/>
    </row>
    <row r="45" spans="1:60" x14ac:dyDescent="0.25">
      <c r="A45" s="99"/>
      <c r="B45" s="67"/>
      <c r="C45" s="67"/>
      <c r="D45" s="67"/>
      <c r="E45" s="67"/>
      <c r="F45" s="130"/>
      <c r="G45" s="101"/>
      <c r="H45" s="139"/>
      <c r="I45" s="135"/>
      <c r="J45" s="67"/>
      <c r="K45" s="102"/>
      <c r="L45" s="124"/>
      <c r="M45" s="101"/>
      <c r="N45" s="102"/>
      <c r="O45" s="102"/>
      <c r="P45" s="130"/>
      <c r="Q45" s="68"/>
      <c r="R45" s="68"/>
      <c r="S45" s="68"/>
      <c r="T45" s="67"/>
      <c r="U45" s="67"/>
      <c r="V45" s="64" t="s">
        <v>224</v>
      </c>
      <c r="W45" s="64">
        <v>44895</v>
      </c>
      <c r="X45" s="65" t="s">
        <v>286</v>
      </c>
      <c r="Y45" s="64" t="s">
        <v>287</v>
      </c>
      <c r="Z45" s="64">
        <v>44895</v>
      </c>
      <c r="AA45" s="64">
        <v>44926</v>
      </c>
      <c r="AB45" s="64" t="s">
        <v>100</v>
      </c>
      <c r="AC45" s="64" t="s">
        <v>100</v>
      </c>
      <c r="AD45" s="144">
        <v>0</v>
      </c>
      <c r="AE45" s="144">
        <v>0</v>
      </c>
      <c r="AF45" s="64" t="s">
        <v>100</v>
      </c>
      <c r="AG45" s="64" t="s">
        <v>100</v>
      </c>
      <c r="AH45" s="144">
        <v>0</v>
      </c>
      <c r="AI45" s="171">
        <f t="shared" si="0"/>
        <v>0</v>
      </c>
      <c r="AJ45" s="175">
        <v>233168.06</v>
      </c>
      <c r="AK45" s="176">
        <f>118628.59+18130.75+18440.69+20300.3+25452.23+20300.3</f>
        <v>221252.86</v>
      </c>
      <c r="AL45" s="178"/>
      <c r="AM45" s="67"/>
      <c r="AN45" s="67"/>
      <c r="AO45" s="67"/>
      <c r="AP45" s="67"/>
      <c r="AQ45" s="67"/>
      <c r="AR45" s="67"/>
      <c r="AS45" s="67"/>
      <c r="AT45" s="67"/>
      <c r="AU45" s="67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7"/>
    </row>
    <row r="46" spans="1:60" s="75" customFormat="1" x14ac:dyDescent="0.25">
      <c r="A46" s="99">
        <v>6</v>
      </c>
      <c r="B46" s="67" t="s">
        <v>460</v>
      </c>
      <c r="C46" s="67" t="s">
        <v>174</v>
      </c>
      <c r="D46" s="67" t="s">
        <v>97</v>
      </c>
      <c r="E46" s="67" t="s">
        <v>99</v>
      </c>
      <c r="F46" s="130" t="s">
        <v>175</v>
      </c>
      <c r="G46" s="69">
        <v>12653</v>
      </c>
      <c r="H46" s="139" t="s">
        <v>178</v>
      </c>
      <c r="I46" s="135" t="s">
        <v>172</v>
      </c>
      <c r="J46" s="67" t="s">
        <v>173</v>
      </c>
      <c r="K46" s="102">
        <v>44097</v>
      </c>
      <c r="L46" s="124">
        <v>53338.05</v>
      </c>
      <c r="M46" s="101">
        <v>12892</v>
      </c>
      <c r="N46" s="102">
        <v>44105</v>
      </c>
      <c r="O46" s="102">
        <v>44196</v>
      </c>
      <c r="P46" s="130" t="s">
        <v>431</v>
      </c>
      <c r="Q46" s="68" t="s">
        <v>100</v>
      </c>
      <c r="R46" s="68" t="s">
        <v>100</v>
      </c>
      <c r="S46" s="68" t="s">
        <v>100</v>
      </c>
      <c r="T46" s="67" t="s">
        <v>177</v>
      </c>
      <c r="U46" s="67" t="s">
        <v>100</v>
      </c>
      <c r="V46" s="64" t="s">
        <v>100</v>
      </c>
      <c r="W46" s="64" t="s">
        <v>100</v>
      </c>
      <c r="X46" s="64" t="s">
        <v>100</v>
      </c>
      <c r="Y46" s="64" t="s">
        <v>100</v>
      </c>
      <c r="Z46" s="64" t="s">
        <v>100</v>
      </c>
      <c r="AA46" s="64" t="s">
        <v>100</v>
      </c>
      <c r="AB46" s="76" t="s">
        <v>100</v>
      </c>
      <c r="AC46" s="76" t="s">
        <v>100</v>
      </c>
      <c r="AD46" s="144">
        <v>0</v>
      </c>
      <c r="AE46" s="144">
        <v>0</v>
      </c>
      <c r="AF46" s="64" t="s">
        <v>100</v>
      </c>
      <c r="AG46" s="64" t="s">
        <v>100</v>
      </c>
      <c r="AH46" s="144">
        <v>0</v>
      </c>
      <c r="AI46" s="171">
        <f t="shared" si="0"/>
        <v>53338.05</v>
      </c>
      <c r="AJ46" s="175">
        <v>26910.26</v>
      </c>
      <c r="AK46" s="176">
        <v>0</v>
      </c>
      <c r="AL46" s="178">
        <f>AJ46+AJ47+AJ49+AJ52+AK52</f>
        <v>717058.17999999993</v>
      </c>
      <c r="AM46" s="67" t="s">
        <v>100</v>
      </c>
      <c r="AN46" s="67" t="s">
        <v>100</v>
      </c>
      <c r="AO46" s="67" t="s">
        <v>100</v>
      </c>
      <c r="AP46" s="67" t="s">
        <v>100</v>
      </c>
      <c r="AQ46" s="67" t="s">
        <v>100</v>
      </c>
      <c r="AR46" s="67" t="s">
        <v>100</v>
      </c>
      <c r="AS46" s="67" t="s">
        <v>100</v>
      </c>
      <c r="AT46" s="67" t="s">
        <v>100</v>
      </c>
      <c r="AU46" s="67" t="s">
        <v>100</v>
      </c>
      <c r="AV46" s="67" t="s">
        <v>100</v>
      </c>
      <c r="AW46" s="67" t="s">
        <v>100</v>
      </c>
      <c r="AX46" s="67" t="s">
        <v>100</v>
      </c>
      <c r="AY46" s="67" t="s">
        <v>100</v>
      </c>
      <c r="AZ46" s="67" t="s">
        <v>100</v>
      </c>
      <c r="BA46" s="67" t="s">
        <v>100</v>
      </c>
      <c r="BB46" s="67" t="s">
        <v>100</v>
      </c>
      <c r="BC46" s="67" t="s">
        <v>100</v>
      </c>
      <c r="BD46" s="67" t="s">
        <v>100</v>
      </c>
      <c r="BE46" s="67" t="s">
        <v>100</v>
      </c>
      <c r="BF46" s="67" t="s">
        <v>100</v>
      </c>
      <c r="BG46" s="67" t="s">
        <v>100</v>
      </c>
      <c r="BH46" s="67" t="s">
        <v>100</v>
      </c>
    </row>
    <row r="47" spans="1:60" s="75" customFormat="1" x14ac:dyDescent="0.25">
      <c r="A47" s="99"/>
      <c r="B47" s="67"/>
      <c r="C47" s="67"/>
      <c r="D47" s="67"/>
      <c r="E47" s="67"/>
      <c r="F47" s="130"/>
      <c r="G47" s="69"/>
      <c r="H47" s="139"/>
      <c r="I47" s="135"/>
      <c r="J47" s="67"/>
      <c r="K47" s="102"/>
      <c r="L47" s="124"/>
      <c r="M47" s="101"/>
      <c r="N47" s="102"/>
      <c r="O47" s="102"/>
      <c r="P47" s="130"/>
      <c r="Q47" s="68"/>
      <c r="R47" s="68"/>
      <c r="S47" s="68"/>
      <c r="T47" s="67"/>
      <c r="U47" s="67"/>
      <c r="V47" s="64" t="s">
        <v>101</v>
      </c>
      <c r="W47" s="64">
        <v>44188</v>
      </c>
      <c r="X47" s="65" t="s">
        <v>227</v>
      </c>
      <c r="Y47" s="64" t="s">
        <v>228</v>
      </c>
      <c r="Z47" s="64">
        <v>44197</v>
      </c>
      <c r="AA47" s="64">
        <v>44286</v>
      </c>
      <c r="AB47" s="76" t="s">
        <v>100</v>
      </c>
      <c r="AC47" s="76" t="s">
        <v>100</v>
      </c>
      <c r="AD47" s="144">
        <v>0</v>
      </c>
      <c r="AE47" s="144">
        <v>0</v>
      </c>
      <c r="AF47" s="64" t="s">
        <v>100</v>
      </c>
      <c r="AG47" s="64" t="s">
        <v>100</v>
      </c>
      <c r="AH47" s="144">
        <v>0</v>
      </c>
      <c r="AI47" s="171">
        <f t="shared" si="0"/>
        <v>0</v>
      </c>
      <c r="AJ47" s="175">
        <v>0</v>
      </c>
      <c r="AK47" s="176">
        <v>0</v>
      </c>
      <c r="AL47" s="178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</row>
    <row r="48" spans="1:60" s="75" customFormat="1" x14ac:dyDescent="0.25">
      <c r="A48" s="99"/>
      <c r="B48" s="67"/>
      <c r="C48" s="67"/>
      <c r="D48" s="67"/>
      <c r="E48" s="67"/>
      <c r="F48" s="130"/>
      <c r="G48" s="69"/>
      <c r="H48" s="139"/>
      <c r="I48" s="135"/>
      <c r="J48" s="67"/>
      <c r="K48" s="102"/>
      <c r="L48" s="124"/>
      <c r="M48" s="101"/>
      <c r="N48" s="102"/>
      <c r="O48" s="102"/>
      <c r="P48" s="130"/>
      <c r="Q48" s="68"/>
      <c r="R48" s="68"/>
      <c r="S48" s="68"/>
      <c r="T48" s="67"/>
      <c r="U48" s="67"/>
      <c r="V48" s="64" t="s">
        <v>103</v>
      </c>
      <c r="W48" s="64">
        <v>44284</v>
      </c>
      <c r="X48" s="65" t="s">
        <v>232</v>
      </c>
      <c r="Y48" s="64" t="s">
        <v>219</v>
      </c>
      <c r="Z48" s="64">
        <v>44287</v>
      </c>
      <c r="AA48" s="64">
        <v>44377</v>
      </c>
      <c r="AB48" s="76" t="s">
        <v>100</v>
      </c>
      <c r="AC48" s="76" t="s">
        <v>100</v>
      </c>
      <c r="AD48" s="144">
        <v>0</v>
      </c>
      <c r="AE48" s="144">
        <v>0</v>
      </c>
      <c r="AF48" s="64" t="s">
        <v>100</v>
      </c>
      <c r="AG48" s="64" t="s">
        <v>100</v>
      </c>
      <c r="AH48" s="144">
        <v>0</v>
      </c>
      <c r="AI48" s="171">
        <f t="shared" si="0"/>
        <v>0</v>
      </c>
      <c r="AJ48" s="175">
        <v>0</v>
      </c>
      <c r="AK48" s="176">
        <v>0</v>
      </c>
      <c r="AL48" s="178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</row>
    <row r="49" spans="1:1021 1029:2045 2053:3069 3077:4093 4101:5117 5125:6141 6149:7165 7173:8189 8197:9213 9221:10237 10245:11261 11269:12285 12293:13309 13317:14333 14341:15357 15365:16277" s="75" customFormat="1" x14ac:dyDescent="0.25">
      <c r="A49" s="99"/>
      <c r="B49" s="67"/>
      <c r="C49" s="67"/>
      <c r="D49" s="67"/>
      <c r="E49" s="67"/>
      <c r="F49" s="130"/>
      <c r="G49" s="69"/>
      <c r="H49" s="139"/>
      <c r="I49" s="135"/>
      <c r="J49" s="67"/>
      <c r="K49" s="102"/>
      <c r="L49" s="124"/>
      <c r="M49" s="101"/>
      <c r="N49" s="102"/>
      <c r="O49" s="102"/>
      <c r="P49" s="130"/>
      <c r="Q49" s="68"/>
      <c r="R49" s="68"/>
      <c r="S49" s="68"/>
      <c r="T49" s="67"/>
      <c r="U49" s="67"/>
      <c r="V49" s="64" t="s">
        <v>104</v>
      </c>
      <c r="W49" s="64">
        <v>44369</v>
      </c>
      <c r="X49" s="65" t="s">
        <v>233</v>
      </c>
      <c r="Y49" s="64" t="s">
        <v>230</v>
      </c>
      <c r="Z49" s="64">
        <v>44378</v>
      </c>
      <c r="AA49" s="64">
        <v>44561</v>
      </c>
      <c r="AB49" s="64" t="s">
        <v>100</v>
      </c>
      <c r="AC49" s="64" t="s">
        <v>100</v>
      </c>
      <c r="AD49" s="144">
        <v>0</v>
      </c>
      <c r="AE49" s="144">
        <v>0</v>
      </c>
      <c r="AF49" s="64" t="s">
        <v>100</v>
      </c>
      <c r="AG49" s="64" t="s">
        <v>100</v>
      </c>
      <c r="AH49" s="144">
        <v>0</v>
      </c>
      <c r="AI49" s="171">
        <f t="shared" si="0"/>
        <v>0</v>
      </c>
      <c r="AJ49" s="175">
        <v>227665.83</v>
      </c>
      <c r="AK49" s="176">
        <v>0</v>
      </c>
      <c r="AL49" s="178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</row>
    <row r="50" spans="1:1021 1029:2045 2053:3069 3077:4093 4101:5117 5125:6141 6149:7165 7173:8189 8197:9213 9221:10237 10245:11261 11269:12285 12293:13309 13317:14333 14341:15357 15365:16277" s="75" customFormat="1" x14ac:dyDescent="0.25">
      <c r="A50" s="99"/>
      <c r="B50" s="67"/>
      <c r="C50" s="67"/>
      <c r="D50" s="67"/>
      <c r="E50" s="67"/>
      <c r="F50" s="130"/>
      <c r="G50" s="69"/>
      <c r="H50" s="139"/>
      <c r="I50" s="135"/>
      <c r="J50" s="67"/>
      <c r="K50" s="102"/>
      <c r="L50" s="124"/>
      <c r="M50" s="101"/>
      <c r="N50" s="102"/>
      <c r="O50" s="102"/>
      <c r="P50" s="130"/>
      <c r="Q50" s="68"/>
      <c r="R50" s="68"/>
      <c r="S50" s="68"/>
      <c r="T50" s="67"/>
      <c r="U50" s="67"/>
      <c r="V50" s="64" t="s">
        <v>105</v>
      </c>
      <c r="W50" s="64">
        <v>44559</v>
      </c>
      <c r="X50" s="65" t="s">
        <v>271</v>
      </c>
      <c r="Y50" s="64" t="s">
        <v>263</v>
      </c>
      <c r="Z50" s="64">
        <v>44562</v>
      </c>
      <c r="AA50" s="64">
        <v>44742</v>
      </c>
      <c r="AB50" s="64" t="s">
        <v>100</v>
      </c>
      <c r="AC50" s="64" t="s">
        <v>100</v>
      </c>
      <c r="AD50" s="144">
        <v>0</v>
      </c>
      <c r="AE50" s="144">
        <v>0</v>
      </c>
      <c r="AF50" s="64" t="s">
        <v>100</v>
      </c>
      <c r="AG50" s="64" t="s">
        <v>100</v>
      </c>
      <c r="AH50" s="144">
        <v>0</v>
      </c>
      <c r="AI50" s="171">
        <f t="shared" si="0"/>
        <v>0</v>
      </c>
      <c r="AJ50" s="175">
        <v>0</v>
      </c>
      <c r="AK50" s="176">
        <v>0</v>
      </c>
      <c r="AL50" s="178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</row>
    <row r="51" spans="1:1021 1029:2045 2053:3069 3077:4093 4101:5117 5125:6141 6149:7165 7173:8189 8197:9213 9221:10237 10245:11261 11269:12285 12293:13309 13317:14333 14341:15357 15365:16277" s="75" customFormat="1" x14ac:dyDescent="0.25">
      <c r="A51" s="99"/>
      <c r="B51" s="67"/>
      <c r="C51" s="67"/>
      <c r="D51" s="67"/>
      <c r="E51" s="67"/>
      <c r="F51" s="130"/>
      <c r="G51" s="69"/>
      <c r="H51" s="139"/>
      <c r="I51" s="135"/>
      <c r="J51" s="67"/>
      <c r="K51" s="102"/>
      <c r="L51" s="124"/>
      <c r="M51" s="101"/>
      <c r="N51" s="102"/>
      <c r="O51" s="102"/>
      <c r="P51" s="130"/>
      <c r="Q51" s="68"/>
      <c r="R51" s="68"/>
      <c r="S51" s="68"/>
      <c r="T51" s="67"/>
      <c r="U51" s="67"/>
      <c r="V51" s="64" t="s">
        <v>222</v>
      </c>
      <c r="W51" s="64">
        <v>44739</v>
      </c>
      <c r="X51" s="65" t="s">
        <v>288</v>
      </c>
      <c r="Y51" s="64" t="s">
        <v>261</v>
      </c>
      <c r="Z51" s="64">
        <v>44743</v>
      </c>
      <c r="AA51" s="64">
        <v>44926</v>
      </c>
      <c r="AB51" s="64" t="s">
        <v>100</v>
      </c>
      <c r="AC51" s="64" t="s">
        <v>100</v>
      </c>
      <c r="AD51" s="144">
        <v>0</v>
      </c>
      <c r="AE51" s="144">
        <v>0</v>
      </c>
      <c r="AF51" s="64" t="s">
        <v>100</v>
      </c>
      <c r="AG51" s="64" t="s">
        <v>100</v>
      </c>
      <c r="AH51" s="144">
        <v>0</v>
      </c>
      <c r="AI51" s="171">
        <f t="shared" si="0"/>
        <v>0</v>
      </c>
      <c r="AJ51" s="175">
        <v>0</v>
      </c>
      <c r="AK51" s="176">
        <v>0</v>
      </c>
      <c r="AL51" s="178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</row>
    <row r="52" spans="1:1021 1029:2045 2053:3069 3077:4093 4101:5117 5125:6141 6149:7165 7173:8189 8197:9213 9221:10237 10245:11261 11269:12285 12293:13309 13317:14333 14341:15357 15365:16277" x14ac:dyDescent="0.25">
      <c r="A52" s="99"/>
      <c r="B52" s="67"/>
      <c r="C52" s="67"/>
      <c r="D52" s="67"/>
      <c r="E52" s="67"/>
      <c r="F52" s="130"/>
      <c r="G52" s="69"/>
      <c r="H52" s="139"/>
      <c r="I52" s="135"/>
      <c r="J52" s="67"/>
      <c r="K52" s="102"/>
      <c r="L52" s="124"/>
      <c r="M52" s="101"/>
      <c r="N52" s="102"/>
      <c r="O52" s="102"/>
      <c r="P52" s="130"/>
      <c r="Q52" s="68"/>
      <c r="R52" s="68"/>
      <c r="S52" s="68"/>
      <c r="T52" s="67"/>
      <c r="U52" s="67"/>
      <c r="V52" s="64" t="s">
        <v>224</v>
      </c>
      <c r="W52" s="64">
        <v>44895</v>
      </c>
      <c r="X52" s="65" t="s">
        <v>286</v>
      </c>
      <c r="Y52" s="64" t="s">
        <v>287</v>
      </c>
      <c r="Z52" s="64">
        <v>44895</v>
      </c>
      <c r="AA52" s="64">
        <v>44926</v>
      </c>
      <c r="AB52" s="64" t="s">
        <v>100</v>
      </c>
      <c r="AC52" s="64" t="s">
        <v>100</v>
      </c>
      <c r="AD52" s="144">
        <v>0</v>
      </c>
      <c r="AE52" s="144">
        <v>0</v>
      </c>
      <c r="AF52" s="64" t="s">
        <v>100</v>
      </c>
      <c r="AG52" s="64" t="s">
        <v>100</v>
      </c>
      <c r="AH52" s="144">
        <v>0</v>
      </c>
      <c r="AI52" s="171">
        <f t="shared" si="0"/>
        <v>0</v>
      </c>
      <c r="AJ52" s="175">
        <v>237452.64</v>
      </c>
      <c r="AK52" s="176">
        <f>121519.32+2429.45+19913.51+19813.51+19913.51+21526.64+19913.51</f>
        <v>225029.45</v>
      </c>
      <c r="AL52" s="178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</row>
    <row r="53" spans="1:1021 1029:2045 2053:3069 3077:4093 4101:5117 5125:6141 6149:7165 7173:8189 8197:9213 9221:10237 10245:11261 11269:12285 12293:13309 13317:14333 14341:15357 15365:16277" x14ac:dyDescent="0.25">
      <c r="A53" s="99">
        <v>7</v>
      </c>
      <c r="B53" s="67" t="s">
        <v>461</v>
      </c>
      <c r="C53" s="67" t="s">
        <v>174</v>
      </c>
      <c r="D53" s="67" t="s">
        <v>97</v>
      </c>
      <c r="E53" s="67" t="s">
        <v>99</v>
      </c>
      <c r="F53" s="130" t="s">
        <v>175</v>
      </c>
      <c r="G53" s="101">
        <v>12653</v>
      </c>
      <c r="H53" s="139" t="s">
        <v>234</v>
      </c>
      <c r="I53" s="135" t="s">
        <v>172</v>
      </c>
      <c r="J53" s="67" t="s">
        <v>173</v>
      </c>
      <c r="K53" s="102">
        <v>44162</v>
      </c>
      <c r="L53" s="124">
        <v>45676.800000000003</v>
      </c>
      <c r="M53" s="101">
        <v>12939</v>
      </c>
      <c r="N53" s="102">
        <v>44166</v>
      </c>
      <c r="O53" s="102">
        <v>44530</v>
      </c>
      <c r="P53" s="130" t="s">
        <v>431</v>
      </c>
      <c r="Q53" s="68" t="s">
        <v>100</v>
      </c>
      <c r="R53" s="68" t="s">
        <v>100</v>
      </c>
      <c r="S53" s="68" t="s">
        <v>100</v>
      </c>
      <c r="T53" s="67" t="s">
        <v>177</v>
      </c>
      <c r="U53" s="67" t="s">
        <v>100</v>
      </c>
      <c r="V53" s="64" t="s">
        <v>100</v>
      </c>
      <c r="W53" s="64" t="s">
        <v>100</v>
      </c>
      <c r="X53" s="65" t="s">
        <v>100</v>
      </c>
      <c r="Y53" s="64" t="s">
        <v>100</v>
      </c>
      <c r="Z53" s="64" t="s">
        <v>100</v>
      </c>
      <c r="AA53" s="64" t="s">
        <v>100</v>
      </c>
      <c r="AB53" s="64" t="s">
        <v>100</v>
      </c>
      <c r="AC53" s="64" t="s">
        <v>100</v>
      </c>
      <c r="AD53" s="144">
        <v>0</v>
      </c>
      <c r="AE53" s="144">
        <v>0</v>
      </c>
      <c r="AF53" s="64" t="s">
        <v>100</v>
      </c>
      <c r="AG53" s="64" t="s">
        <v>100</v>
      </c>
      <c r="AH53" s="144">
        <v>0</v>
      </c>
      <c r="AI53" s="171">
        <f t="shared" si="0"/>
        <v>45676.800000000003</v>
      </c>
      <c r="AJ53" s="175">
        <v>56264.39</v>
      </c>
      <c r="AK53" s="176"/>
      <c r="AL53" s="178">
        <f>AJ53+AJ54+AK54</f>
        <v>169123.39</v>
      </c>
      <c r="AM53" s="67" t="s">
        <v>100</v>
      </c>
      <c r="AN53" s="67" t="s">
        <v>100</v>
      </c>
      <c r="AO53" s="67" t="s">
        <v>100</v>
      </c>
      <c r="AP53" s="67" t="s">
        <v>100</v>
      </c>
      <c r="AQ53" s="67" t="s">
        <v>100</v>
      </c>
      <c r="AR53" s="67" t="s">
        <v>100</v>
      </c>
      <c r="AS53" s="67" t="s">
        <v>100</v>
      </c>
      <c r="AT53" s="67" t="s">
        <v>100</v>
      </c>
      <c r="AU53" s="67" t="s">
        <v>100</v>
      </c>
      <c r="AV53" s="67" t="s">
        <v>100</v>
      </c>
      <c r="AW53" s="67" t="s">
        <v>100</v>
      </c>
      <c r="AX53" s="67" t="s">
        <v>100</v>
      </c>
      <c r="AY53" s="67" t="s">
        <v>100</v>
      </c>
      <c r="AZ53" s="67" t="s">
        <v>100</v>
      </c>
      <c r="BA53" s="67" t="s">
        <v>100</v>
      </c>
      <c r="BB53" s="67" t="s">
        <v>100</v>
      </c>
      <c r="BC53" s="67" t="s">
        <v>100</v>
      </c>
      <c r="BD53" s="67" t="s">
        <v>100</v>
      </c>
      <c r="BE53" s="67" t="s">
        <v>100</v>
      </c>
      <c r="BF53" s="67" t="s">
        <v>100</v>
      </c>
      <c r="BG53" s="67" t="s">
        <v>100</v>
      </c>
      <c r="BH53" s="67" t="s">
        <v>100</v>
      </c>
    </row>
    <row r="54" spans="1:1021 1029:2045 2053:3069 3077:4093 4101:5117 5125:6141 6149:7165 7173:8189 8197:9213 9221:10237 10245:11261 11269:12285 12293:13309 13317:14333 14341:15357 15365:16277" x14ac:dyDescent="0.25">
      <c r="A54" s="99"/>
      <c r="B54" s="67"/>
      <c r="C54" s="67"/>
      <c r="D54" s="67"/>
      <c r="E54" s="67"/>
      <c r="F54" s="130"/>
      <c r="G54" s="101"/>
      <c r="H54" s="139"/>
      <c r="I54" s="135"/>
      <c r="J54" s="67"/>
      <c r="K54" s="102"/>
      <c r="L54" s="124"/>
      <c r="M54" s="101"/>
      <c r="N54" s="102"/>
      <c r="O54" s="102"/>
      <c r="P54" s="130"/>
      <c r="Q54" s="68"/>
      <c r="R54" s="68"/>
      <c r="S54" s="68"/>
      <c r="T54" s="67"/>
      <c r="U54" s="67"/>
      <c r="V54" s="64" t="s">
        <v>101</v>
      </c>
      <c r="W54" s="64">
        <v>44490</v>
      </c>
      <c r="X54" s="65" t="s">
        <v>245</v>
      </c>
      <c r="Y54" s="64" t="s">
        <v>246</v>
      </c>
      <c r="Z54" s="64">
        <v>44897</v>
      </c>
      <c r="AA54" s="64">
        <v>45262</v>
      </c>
      <c r="AB54" s="64" t="s">
        <v>100</v>
      </c>
      <c r="AC54" s="64" t="s">
        <v>100</v>
      </c>
      <c r="AD54" s="144">
        <v>0</v>
      </c>
      <c r="AE54" s="144">
        <v>0</v>
      </c>
      <c r="AF54" s="64" t="s">
        <v>100</v>
      </c>
      <c r="AG54" s="64" t="s">
        <v>100</v>
      </c>
      <c r="AH54" s="144">
        <v>0</v>
      </c>
      <c r="AI54" s="171">
        <f t="shared" si="0"/>
        <v>0</v>
      </c>
      <c r="AJ54" s="175">
        <v>57513.46</v>
      </c>
      <c r="AK54" s="176">
        <f>27882.9+2236.11+575.58+4194.38+4484.78+4194.38+4194.38+3388.65+4194.38</f>
        <v>55345.539999999994</v>
      </c>
      <c r="AL54" s="178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</row>
    <row r="55" spans="1:1021 1029:2045 2053:3069 3077:4093 4101:5117 5125:6141 6149:7165 7173:8189 8197:9213 9221:10237 10245:11261 11269:12285 12293:13309 13317:14333 14341:15357 15365:16277" x14ac:dyDescent="0.25">
      <c r="A55" s="99">
        <v>8</v>
      </c>
      <c r="B55" s="67" t="s">
        <v>462</v>
      </c>
      <c r="C55" s="67" t="s">
        <v>174</v>
      </c>
      <c r="D55" s="67" t="s">
        <v>97</v>
      </c>
      <c r="E55" s="67" t="s">
        <v>99</v>
      </c>
      <c r="F55" s="130" t="s">
        <v>175</v>
      </c>
      <c r="G55" s="101">
        <v>12953</v>
      </c>
      <c r="H55" s="139" t="s">
        <v>218</v>
      </c>
      <c r="I55" s="135" t="s">
        <v>172</v>
      </c>
      <c r="J55" s="67" t="s">
        <v>173</v>
      </c>
      <c r="K55" s="102">
        <v>44194</v>
      </c>
      <c r="L55" s="124">
        <v>48688.56</v>
      </c>
      <c r="M55" s="101">
        <v>12953</v>
      </c>
      <c r="N55" s="102">
        <v>44197</v>
      </c>
      <c r="O55" s="102">
        <v>44561</v>
      </c>
      <c r="P55" s="130" t="s">
        <v>431</v>
      </c>
      <c r="Q55" s="68" t="s">
        <v>100</v>
      </c>
      <c r="R55" s="68" t="s">
        <v>100</v>
      </c>
      <c r="S55" s="68" t="s">
        <v>100</v>
      </c>
      <c r="T55" s="67" t="s">
        <v>177</v>
      </c>
      <c r="U55" s="67" t="s">
        <v>100</v>
      </c>
      <c r="V55" s="64" t="s">
        <v>100</v>
      </c>
      <c r="W55" s="64" t="s">
        <v>100</v>
      </c>
      <c r="X55" s="64" t="s">
        <v>100</v>
      </c>
      <c r="Y55" s="64" t="s">
        <v>100</v>
      </c>
      <c r="Z55" s="64" t="s">
        <v>100</v>
      </c>
      <c r="AA55" s="64" t="s">
        <v>100</v>
      </c>
      <c r="AB55" s="64" t="s">
        <v>100</v>
      </c>
      <c r="AC55" s="64" t="s">
        <v>100</v>
      </c>
      <c r="AD55" s="144">
        <v>0</v>
      </c>
      <c r="AE55" s="144">
        <v>0</v>
      </c>
      <c r="AF55" s="64" t="s">
        <v>100</v>
      </c>
      <c r="AG55" s="64" t="s">
        <v>100</v>
      </c>
      <c r="AH55" s="144">
        <v>0</v>
      </c>
      <c r="AI55" s="171">
        <f>L55-AE55+AD55+AH55</f>
        <v>48688.56</v>
      </c>
      <c r="AJ55" s="175" t="s">
        <v>100</v>
      </c>
      <c r="AK55" s="176">
        <v>0</v>
      </c>
      <c r="AL55" s="125">
        <f>AJ56+AJ57+AK57</f>
        <v>288080.11</v>
      </c>
      <c r="AM55" s="67" t="s">
        <v>100</v>
      </c>
      <c r="AN55" s="67" t="s">
        <v>100</v>
      </c>
      <c r="AO55" s="67" t="s">
        <v>100</v>
      </c>
      <c r="AP55" s="67" t="s">
        <v>100</v>
      </c>
      <c r="AQ55" s="67" t="s">
        <v>100</v>
      </c>
      <c r="AR55" s="67" t="s">
        <v>100</v>
      </c>
      <c r="AS55" s="67" t="s">
        <v>100</v>
      </c>
      <c r="AT55" s="67" t="s">
        <v>100</v>
      </c>
      <c r="AU55" s="67" t="s">
        <v>100</v>
      </c>
      <c r="AV55" s="69" t="s">
        <v>100</v>
      </c>
      <c r="AW55" s="69" t="s">
        <v>100</v>
      </c>
      <c r="AX55" s="69" t="s">
        <v>100</v>
      </c>
      <c r="AY55" s="69" t="s">
        <v>100</v>
      </c>
      <c r="AZ55" s="69" t="s">
        <v>100</v>
      </c>
      <c r="BA55" s="69" t="s">
        <v>100</v>
      </c>
      <c r="BB55" s="69" t="s">
        <v>100</v>
      </c>
      <c r="BC55" s="69" t="s">
        <v>100</v>
      </c>
      <c r="BD55" s="69" t="s">
        <v>100</v>
      </c>
      <c r="BE55" s="69" t="s">
        <v>100</v>
      </c>
      <c r="BF55" s="69" t="s">
        <v>100</v>
      </c>
      <c r="BG55" s="69" t="s">
        <v>100</v>
      </c>
      <c r="BH55" s="67" t="s">
        <v>100</v>
      </c>
    </row>
    <row r="56" spans="1:1021 1029:2045 2053:3069 3077:4093 4101:5117 5125:6141 6149:7165 7173:8189 8197:9213 9221:10237 10245:11261 11269:12285 12293:13309 13317:14333 14341:15357 15365:16277" x14ac:dyDescent="0.25">
      <c r="A56" s="99"/>
      <c r="B56" s="67"/>
      <c r="C56" s="67"/>
      <c r="D56" s="67"/>
      <c r="E56" s="67"/>
      <c r="F56" s="130"/>
      <c r="G56" s="101"/>
      <c r="H56" s="139"/>
      <c r="I56" s="135"/>
      <c r="J56" s="67"/>
      <c r="K56" s="102"/>
      <c r="L56" s="124"/>
      <c r="M56" s="101"/>
      <c r="N56" s="102"/>
      <c r="O56" s="102"/>
      <c r="P56" s="130"/>
      <c r="Q56" s="68"/>
      <c r="R56" s="68"/>
      <c r="S56" s="68"/>
      <c r="T56" s="67"/>
      <c r="U56" s="67"/>
      <c r="V56" s="64" t="s">
        <v>101</v>
      </c>
      <c r="W56" s="64">
        <v>44559</v>
      </c>
      <c r="X56" s="65" t="s">
        <v>271</v>
      </c>
      <c r="Y56" s="64" t="s">
        <v>285</v>
      </c>
      <c r="Z56" s="64">
        <v>44562</v>
      </c>
      <c r="AA56" s="64">
        <v>44592</v>
      </c>
      <c r="AB56" s="64" t="s">
        <v>100</v>
      </c>
      <c r="AC56" s="64" t="s">
        <v>100</v>
      </c>
      <c r="AD56" s="144">
        <v>0</v>
      </c>
      <c r="AE56" s="144">
        <v>0</v>
      </c>
      <c r="AF56" s="64" t="s">
        <v>100</v>
      </c>
      <c r="AG56" s="64" t="s">
        <v>100</v>
      </c>
      <c r="AH56" s="144">
        <v>0</v>
      </c>
      <c r="AI56" s="171">
        <f t="shared" si="0"/>
        <v>0</v>
      </c>
      <c r="AJ56" s="175">
        <v>60084.56</v>
      </c>
      <c r="AK56" s="176">
        <v>0</v>
      </c>
      <c r="AL56" s="125"/>
      <c r="AM56" s="67"/>
      <c r="AN56" s="67"/>
      <c r="AO56" s="67"/>
      <c r="AP56" s="67"/>
      <c r="AQ56" s="67"/>
      <c r="AR56" s="67"/>
      <c r="AS56" s="67"/>
      <c r="AT56" s="67"/>
      <c r="AU56" s="67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7"/>
    </row>
    <row r="57" spans="1:1021 1029:2045 2053:3069 3077:4093 4101:5117 5125:6141 6149:7165 7173:8189 8197:9213 9221:10237 10245:11261 11269:12285 12293:13309 13317:14333 14341:15357 15365:16277" x14ac:dyDescent="0.25">
      <c r="A57" s="99"/>
      <c r="B57" s="67"/>
      <c r="C57" s="67"/>
      <c r="D57" s="67"/>
      <c r="E57" s="67"/>
      <c r="F57" s="130"/>
      <c r="G57" s="101"/>
      <c r="H57" s="139"/>
      <c r="I57" s="135"/>
      <c r="J57" s="67"/>
      <c r="K57" s="102"/>
      <c r="L57" s="124"/>
      <c r="M57" s="101"/>
      <c r="N57" s="102"/>
      <c r="O57" s="102"/>
      <c r="P57" s="130"/>
      <c r="Q57" s="68"/>
      <c r="R57" s="68"/>
      <c r="S57" s="68"/>
      <c r="T57" s="67"/>
      <c r="U57" s="67"/>
      <c r="V57" s="64" t="s">
        <v>103</v>
      </c>
      <c r="W57" s="64">
        <v>44895</v>
      </c>
      <c r="X57" s="65" t="s">
        <v>286</v>
      </c>
      <c r="Y57" s="64" t="s">
        <v>287</v>
      </c>
      <c r="Z57" s="64">
        <v>44895</v>
      </c>
      <c r="AA57" s="64">
        <v>44926</v>
      </c>
      <c r="AB57" s="64" t="s">
        <v>100</v>
      </c>
      <c r="AC57" s="64" t="s">
        <v>100</v>
      </c>
      <c r="AD57" s="144">
        <v>0</v>
      </c>
      <c r="AE57" s="144">
        <v>0</v>
      </c>
      <c r="AF57" s="64" t="s">
        <v>100</v>
      </c>
      <c r="AG57" s="64" t="s">
        <v>100</v>
      </c>
      <c r="AH57" s="144">
        <v>0</v>
      </c>
      <c r="AI57" s="171">
        <f t="shared" si="0"/>
        <v>0</v>
      </c>
      <c r="AJ57" s="175">
        <v>185720.78</v>
      </c>
      <c r="AK57" s="176">
        <f>25579.68+4304.46+4484.78+4484.78+3421.07</f>
        <v>42274.77</v>
      </c>
      <c r="AL57" s="125"/>
      <c r="AM57" s="67"/>
      <c r="AN57" s="67"/>
      <c r="AO57" s="67"/>
      <c r="AP57" s="67"/>
      <c r="AQ57" s="67"/>
      <c r="AR57" s="67"/>
      <c r="AS57" s="67"/>
      <c r="AT57" s="67"/>
      <c r="AU57" s="67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7"/>
    </row>
    <row r="58" spans="1:1021 1029:2045 2053:3069 3077:4093 4101:5117 5125:6141 6149:7165 7173:8189 8197:9213 9221:10237 10245:11261 11269:12285 12293:13309 13317:14333 14341:15357 15365:16277" x14ac:dyDescent="0.25">
      <c r="A58" s="99">
        <v>9</v>
      </c>
      <c r="B58" s="67" t="s">
        <v>463</v>
      </c>
      <c r="C58" s="67" t="s">
        <v>174</v>
      </c>
      <c r="D58" s="67" t="s">
        <v>97</v>
      </c>
      <c r="E58" s="67" t="s">
        <v>99</v>
      </c>
      <c r="F58" s="130" t="s">
        <v>175</v>
      </c>
      <c r="G58" s="101">
        <v>12971</v>
      </c>
      <c r="H58" s="139" t="s">
        <v>208</v>
      </c>
      <c r="I58" s="135" t="s">
        <v>172</v>
      </c>
      <c r="J58" s="67" t="s">
        <v>173</v>
      </c>
      <c r="K58" s="102">
        <v>44221</v>
      </c>
      <c r="L58" s="124">
        <v>161062.32</v>
      </c>
      <c r="M58" s="101">
        <v>12971</v>
      </c>
      <c r="N58" s="102">
        <v>44221</v>
      </c>
      <c r="O58" s="102">
        <v>44585</v>
      </c>
      <c r="P58" s="130" t="s">
        <v>431</v>
      </c>
      <c r="Q58" s="68" t="s">
        <v>100</v>
      </c>
      <c r="R58" s="68" t="s">
        <v>100</v>
      </c>
      <c r="S58" s="68" t="s">
        <v>100</v>
      </c>
      <c r="T58" s="67" t="s">
        <v>177</v>
      </c>
      <c r="U58" s="67" t="s">
        <v>100</v>
      </c>
      <c r="V58" s="64" t="s">
        <v>100</v>
      </c>
      <c r="W58" s="64" t="s">
        <v>100</v>
      </c>
      <c r="X58" s="64" t="s">
        <v>100</v>
      </c>
      <c r="Y58" s="64" t="s">
        <v>100</v>
      </c>
      <c r="Z58" s="64" t="s">
        <v>100</v>
      </c>
      <c r="AA58" s="64" t="s">
        <v>100</v>
      </c>
      <c r="AB58" s="64" t="s">
        <v>100</v>
      </c>
      <c r="AC58" s="64" t="s">
        <v>100</v>
      </c>
      <c r="AD58" s="144">
        <v>0</v>
      </c>
      <c r="AE58" s="144">
        <v>0</v>
      </c>
      <c r="AF58" s="64" t="s">
        <v>100</v>
      </c>
      <c r="AG58" s="64" t="s">
        <v>100</v>
      </c>
      <c r="AH58" s="144">
        <v>0</v>
      </c>
      <c r="AI58" s="171">
        <f t="shared" si="0"/>
        <v>161062.32</v>
      </c>
      <c r="AJ58" s="175">
        <v>167509.91</v>
      </c>
      <c r="AK58" s="176">
        <v>0</v>
      </c>
      <c r="AL58" s="125">
        <f>AJ58+AJ59+AK59</f>
        <v>379091.75</v>
      </c>
      <c r="AM58" s="67" t="s">
        <v>100</v>
      </c>
      <c r="AN58" s="67" t="s">
        <v>100</v>
      </c>
      <c r="AO58" s="67" t="s">
        <v>100</v>
      </c>
      <c r="AP58" s="67" t="s">
        <v>100</v>
      </c>
      <c r="AQ58" s="67" t="s">
        <v>100</v>
      </c>
      <c r="AR58" s="67" t="s">
        <v>100</v>
      </c>
      <c r="AS58" s="67" t="s">
        <v>100</v>
      </c>
      <c r="AT58" s="67" t="s">
        <v>100</v>
      </c>
      <c r="AU58" s="67" t="s">
        <v>100</v>
      </c>
      <c r="AV58" s="69" t="s">
        <v>100</v>
      </c>
      <c r="AW58" s="69" t="s">
        <v>100</v>
      </c>
      <c r="AX58" s="69" t="s">
        <v>100</v>
      </c>
      <c r="AY58" s="69" t="s">
        <v>100</v>
      </c>
      <c r="AZ58" s="69" t="s">
        <v>100</v>
      </c>
      <c r="BA58" s="69" t="s">
        <v>100</v>
      </c>
      <c r="BB58" s="69" t="s">
        <v>100</v>
      </c>
      <c r="BC58" s="69" t="s">
        <v>100</v>
      </c>
      <c r="BD58" s="69" t="s">
        <v>100</v>
      </c>
      <c r="BE58" s="69" t="s">
        <v>100</v>
      </c>
      <c r="BF58" s="69" t="s">
        <v>100</v>
      </c>
      <c r="BG58" s="69" t="s">
        <v>100</v>
      </c>
      <c r="BH58" s="67" t="s">
        <v>100</v>
      </c>
    </row>
    <row r="59" spans="1:1021 1029:2045 2053:3069 3077:4093 4101:5117 5125:6141 6149:7165 7173:8189 8197:9213 9221:10237 10245:11261 11269:12285 12293:13309 13317:14333 14341:15357 15365:16277" x14ac:dyDescent="0.25">
      <c r="A59" s="99"/>
      <c r="B59" s="67"/>
      <c r="C59" s="67"/>
      <c r="D59" s="67"/>
      <c r="E59" s="67"/>
      <c r="F59" s="130"/>
      <c r="G59" s="101"/>
      <c r="H59" s="139"/>
      <c r="I59" s="135"/>
      <c r="J59" s="67"/>
      <c r="K59" s="102"/>
      <c r="L59" s="124"/>
      <c r="M59" s="101"/>
      <c r="N59" s="102"/>
      <c r="O59" s="102"/>
      <c r="P59" s="130"/>
      <c r="Q59" s="68"/>
      <c r="R59" s="68"/>
      <c r="S59" s="68"/>
      <c r="T59" s="67"/>
      <c r="U59" s="67"/>
      <c r="V59" s="64" t="s">
        <v>101</v>
      </c>
      <c r="W59" s="64">
        <v>44579</v>
      </c>
      <c r="X59" s="72" t="s">
        <v>282</v>
      </c>
      <c r="Y59" s="64" t="s">
        <v>283</v>
      </c>
      <c r="Z59" s="77">
        <v>44586</v>
      </c>
      <c r="AA59" s="64">
        <v>44950</v>
      </c>
      <c r="AB59" s="78" t="s">
        <v>100</v>
      </c>
      <c r="AC59" s="78" t="s">
        <v>100</v>
      </c>
      <c r="AD59" s="145">
        <v>0</v>
      </c>
      <c r="AE59" s="145">
        <v>0</v>
      </c>
      <c r="AF59" s="78" t="s">
        <v>100</v>
      </c>
      <c r="AG59" s="79" t="s">
        <v>100</v>
      </c>
      <c r="AH59" s="145">
        <v>0</v>
      </c>
      <c r="AI59" s="171">
        <f t="shared" si="0"/>
        <v>0</v>
      </c>
      <c r="AJ59" s="175">
        <v>54483.24</v>
      </c>
      <c r="AK59" s="176">
        <f>97224.44+3307.93+14809.84+14809.84+14809.84+12136.71</f>
        <v>157098.59999999998</v>
      </c>
      <c r="AL59" s="125"/>
      <c r="AM59" s="67"/>
      <c r="AN59" s="67"/>
      <c r="AO59" s="67"/>
      <c r="AP59" s="67"/>
      <c r="AQ59" s="67"/>
      <c r="AR59" s="67"/>
      <c r="AS59" s="67"/>
      <c r="AT59" s="67"/>
      <c r="AU59" s="67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7"/>
    </row>
    <row r="60" spans="1:1021 1029:2045 2053:3069 3077:4093 4101:5117 5125:6141 6149:7165 7173:8189 8197:9213 9221:10237 10245:11261 11269:12285 12293:13309 13317:14333 14341:15357 15365:16277" x14ac:dyDescent="0.25">
      <c r="A60" s="99">
        <v>10</v>
      </c>
      <c r="B60" s="67" t="s">
        <v>448</v>
      </c>
      <c r="C60" s="67" t="s">
        <v>299</v>
      </c>
      <c r="D60" s="67" t="s">
        <v>141</v>
      </c>
      <c r="E60" s="67" t="s">
        <v>306</v>
      </c>
      <c r="F60" s="130" t="s">
        <v>307</v>
      </c>
      <c r="G60" s="101">
        <v>13123</v>
      </c>
      <c r="H60" s="139" t="s">
        <v>308</v>
      </c>
      <c r="I60" s="135" t="s">
        <v>172</v>
      </c>
      <c r="J60" s="67" t="s">
        <v>173</v>
      </c>
      <c r="K60" s="102">
        <v>44743</v>
      </c>
      <c r="L60" s="124">
        <v>938629.68</v>
      </c>
      <c r="M60" s="101">
        <v>13318</v>
      </c>
      <c r="N60" s="102">
        <v>44743</v>
      </c>
      <c r="O60" s="102">
        <v>45108</v>
      </c>
      <c r="P60" s="130" t="s">
        <v>433</v>
      </c>
      <c r="Q60" s="68" t="s">
        <v>100</v>
      </c>
      <c r="R60" s="68" t="s">
        <v>100</v>
      </c>
      <c r="S60" s="68" t="s">
        <v>100</v>
      </c>
      <c r="T60" s="67" t="s">
        <v>177</v>
      </c>
      <c r="U60" s="67" t="s">
        <v>100</v>
      </c>
      <c r="V60" s="64" t="s">
        <v>100</v>
      </c>
      <c r="W60" s="64" t="s">
        <v>100</v>
      </c>
      <c r="X60" s="64" t="s">
        <v>100</v>
      </c>
      <c r="Y60" s="64" t="s">
        <v>100</v>
      </c>
      <c r="Z60" s="64" t="s">
        <v>100</v>
      </c>
      <c r="AA60" s="64" t="s">
        <v>100</v>
      </c>
      <c r="AB60" s="64" t="s">
        <v>100</v>
      </c>
      <c r="AC60" s="64" t="s">
        <v>100</v>
      </c>
      <c r="AD60" s="144">
        <v>0</v>
      </c>
      <c r="AE60" s="144">
        <v>0</v>
      </c>
      <c r="AF60" s="64" t="s">
        <v>100</v>
      </c>
      <c r="AG60" s="64" t="s">
        <v>100</v>
      </c>
      <c r="AH60" s="144">
        <v>0</v>
      </c>
      <c r="AI60" s="171">
        <f t="shared" si="0"/>
        <v>938629.68</v>
      </c>
      <c r="AJ60" s="175">
        <v>0</v>
      </c>
      <c r="AK60" s="176">
        <v>0</v>
      </c>
      <c r="AL60" s="125">
        <f>AJ61+AK62</f>
        <v>1338560.06</v>
      </c>
      <c r="AM60" s="67" t="s">
        <v>247</v>
      </c>
      <c r="AN60" s="69">
        <v>13157</v>
      </c>
      <c r="AO60" s="67" t="s">
        <v>309</v>
      </c>
      <c r="AP60" s="69">
        <v>13157</v>
      </c>
      <c r="AQ60" s="67" t="s">
        <v>100</v>
      </c>
      <c r="AR60" s="67" t="s">
        <v>100</v>
      </c>
      <c r="AS60" s="67" t="s">
        <v>100</v>
      </c>
      <c r="AT60" s="67" t="s">
        <v>100</v>
      </c>
      <c r="AU60" s="67" t="s">
        <v>100</v>
      </c>
      <c r="AV60" s="67" t="s">
        <v>100</v>
      </c>
      <c r="AW60" s="67" t="s">
        <v>100</v>
      </c>
      <c r="AX60" s="67" t="s">
        <v>100</v>
      </c>
      <c r="AY60" s="67" t="s">
        <v>100</v>
      </c>
      <c r="AZ60" s="67" t="s">
        <v>100</v>
      </c>
      <c r="BA60" s="67" t="s">
        <v>100</v>
      </c>
      <c r="BB60" s="67" t="s">
        <v>100</v>
      </c>
      <c r="BC60" s="67" t="s">
        <v>100</v>
      </c>
      <c r="BD60" s="67" t="s">
        <v>100</v>
      </c>
      <c r="BE60" s="67" t="s">
        <v>100</v>
      </c>
      <c r="BF60" s="67" t="s">
        <v>100</v>
      </c>
      <c r="BG60" s="67" t="s">
        <v>100</v>
      </c>
      <c r="BH60" s="67" t="s">
        <v>100</v>
      </c>
    </row>
    <row r="61" spans="1:1021 1029:2045 2053:3069 3077:4093 4101:5117 5125:6141 6149:7165 7173:8189 8197:9213 9221:10237 10245:11261 11269:12285 12293:13309 13317:14333 14341:15357 15365:16277" x14ac:dyDescent="0.25">
      <c r="A61" s="99"/>
      <c r="B61" s="67"/>
      <c r="C61" s="67"/>
      <c r="D61" s="67"/>
      <c r="E61" s="67"/>
      <c r="F61" s="130"/>
      <c r="G61" s="101"/>
      <c r="H61" s="139"/>
      <c r="I61" s="135"/>
      <c r="J61" s="67"/>
      <c r="K61" s="102"/>
      <c r="L61" s="124"/>
      <c r="M61" s="101"/>
      <c r="N61" s="102"/>
      <c r="O61" s="102"/>
      <c r="P61" s="130"/>
      <c r="Q61" s="68"/>
      <c r="R61" s="68"/>
      <c r="S61" s="68"/>
      <c r="T61" s="67"/>
      <c r="U61" s="67"/>
      <c r="V61" s="64" t="s">
        <v>101</v>
      </c>
      <c r="W61" s="64">
        <v>44868</v>
      </c>
      <c r="X61" s="72" t="s">
        <v>310</v>
      </c>
      <c r="Y61" s="64" t="s">
        <v>287</v>
      </c>
      <c r="Z61" s="77">
        <v>44868</v>
      </c>
      <c r="AA61" s="64">
        <v>45108</v>
      </c>
      <c r="AB61" s="78" t="s">
        <v>100</v>
      </c>
      <c r="AC61" s="78" t="s">
        <v>100</v>
      </c>
      <c r="AD61" s="145">
        <v>283196.15999999997</v>
      </c>
      <c r="AE61" s="145">
        <v>0</v>
      </c>
      <c r="AF61" s="78" t="s">
        <v>100</v>
      </c>
      <c r="AG61" s="79" t="s">
        <v>100</v>
      </c>
      <c r="AH61" s="145">
        <v>0</v>
      </c>
      <c r="AI61" s="171">
        <f t="shared" si="0"/>
        <v>283196.15999999997</v>
      </c>
      <c r="AJ61" s="175">
        <v>480991.68</v>
      </c>
      <c r="AK61" s="176"/>
      <c r="AL61" s="125"/>
      <c r="AM61" s="67"/>
      <c r="AN61" s="69"/>
      <c r="AO61" s="67"/>
      <c r="AP61" s="69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</row>
    <row r="62" spans="1:1021 1029:2045 2053:3069 3077:4093 4101:5117 5125:6141 6149:7165 7173:8189 8197:9213 9221:10237 10245:11261 11269:12285 12293:13309 13317:14333 14341:15357 15365:16277" x14ac:dyDescent="0.25">
      <c r="A62" s="99"/>
      <c r="B62" s="67"/>
      <c r="C62" s="67"/>
      <c r="D62" s="67"/>
      <c r="E62" s="67"/>
      <c r="F62" s="130"/>
      <c r="G62" s="101"/>
      <c r="H62" s="139"/>
      <c r="I62" s="135"/>
      <c r="J62" s="67"/>
      <c r="K62" s="102"/>
      <c r="L62" s="124"/>
      <c r="M62" s="101"/>
      <c r="N62" s="102"/>
      <c r="O62" s="102"/>
      <c r="P62" s="130"/>
      <c r="Q62" s="68"/>
      <c r="R62" s="68"/>
      <c r="S62" s="68"/>
      <c r="T62" s="67"/>
      <c r="U62" s="67"/>
      <c r="V62" s="64" t="s">
        <v>103</v>
      </c>
      <c r="W62" s="64">
        <v>45098</v>
      </c>
      <c r="X62" s="65" t="s">
        <v>586</v>
      </c>
      <c r="Y62" s="64" t="s">
        <v>587</v>
      </c>
      <c r="Z62" s="64">
        <v>45109</v>
      </c>
      <c r="AA62" s="64">
        <v>45474</v>
      </c>
      <c r="AB62" s="103" t="s">
        <v>100</v>
      </c>
      <c r="AC62" s="64" t="s">
        <v>100</v>
      </c>
      <c r="AD62" s="145">
        <v>0</v>
      </c>
      <c r="AE62" s="144">
        <v>0</v>
      </c>
      <c r="AF62" s="64" t="s">
        <v>100</v>
      </c>
      <c r="AG62" s="64" t="s">
        <v>100</v>
      </c>
      <c r="AH62" s="144">
        <v>0</v>
      </c>
      <c r="AI62" s="171">
        <f t="shared" si="0"/>
        <v>0</v>
      </c>
      <c r="AJ62" s="175">
        <v>0</v>
      </c>
      <c r="AK62" s="176">
        <f>556722.9+69923.06+76037.74+73388.04+81496.64</f>
        <v>857568.38</v>
      </c>
      <c r="AL62" s="125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</row>
    <row r="63" spans="1:1021 1029:2045 2053:3069 3077:4093 4101:5117 5125:6141 6149:7165 7173:8189 8197:9213 9221:10237 10245:11261 11269:12285 12293:13309 13317:14333 14341:15357 15365:16277" x14ac:dyDescent="0.25">
      <c r="A63" s="99">
        <v>11</v>
      </c>
      <c r="B63" s="67" t="s">
        <v>453</v>
      </c>
      <c r="C63" s="67" t="s">
        <v>142</v>
      </c>
      <c r="D63" s="67" t="s">
        <v>97</v>
      </c>
      <c r="E63" s="67" t="s">
        <v>99</v>
      </c>
      <c r="F63" s="130" t="s">
        <v>192</v>
      </c>
      <c r="G63" s="101">
        <v>11968</v>
      </c>
      <c r="H63" s="139" t="s">
        <v>145</v>
      </c>
      <c r="I63" s="135" t="s">
        <v>143</v>
      </c>
      <c r="J63" s="67" t="s">
        <v>144</v>
      </c>
      <c r="K63" s="102">
        <v>42781</v>
      </c>
      <c r="L63" s="124">
        <v>234420</v>
      </c>
      <c r="M63" s="101">
        <v>12027</v>
      </c>
      <c r="N63" s="102">
        <v>42781</v>
      </c>
      <c r="O63" s="102">
        <v>43146</v>
      </c>
      <c r="P63" s="130" t="s">
        <v>434</v>
      </c>
      <c r="Q63" s="68" t="s">
        <v>100</v>
      </c>
      <c r="R63" s="68" t="s">
        <v>100</v>
      </c>
      <c r="S63" s="68" t="s">
        <v>100</v>
      </c>
      <c r="T63" s="67" t="s">
        <v>98</v>
      </c>
      <c r="U63" s="67" t="s">
        <v>100</v>
      </c>
      <c r="V63" s="64" t="s">
        <v>101</v>
      </c>
      <c r="W63" s="64">
        <v>43146</v>
      </c>
      <c r="X63" s="72">
        <v>12276</v>
      </c>
      <c r="Y63" s="64" t="s">
        <v>146</v>
      </c>
      <c r="Z63" s="77">
        <v>43146</v>
      </c>
      <c r="AA63" s="64">
        <v>43511</v>
      </c>
      <c r="AB63" s="78" t="s">
        <v>100</v>
      </c>
      <c r="AC63" s="78" t="s">
        <v>100</v>
      </c>
      <c r="AD63" s="145">
        <v>0</v>
      </c>
      <c r="AE63" s="145">
        <v>0</v>
      </c>
      <c r="AF63" s="78" t="s">
        <v>100</v>
      </c>
      <c r="AG63" s="79" t="s">
        <v>100</v>
      </c>
      <c r="AH63" s="145">
        <v>0</v>
      </c>
      <c r="AI63" s="171">
        <f t="shared" si="0"/>
        <v>234420</v>
      </c>
      <c r="AJ63" s="176">
        <v>426850.06</v>
      </c>
      <c r="AK63" s="176">
        <v>0</v>
      </c>
      <c r="AL63" s="178">
        <f>AJ63+AJ64+AK68+AJ67+AJ65+AJ68</f>
        <v>1485045.55</v>
      </c>
      <c r="AM63" s="104" t="s">
        <v>100</v>
      </c>
      <c r="AN63" s="104" t="s">
        <v>100</v>
      </c>
      <c r="AO63" s="104" t="s">
        <v>100</v>
      </c>
      <c r="AP63" s="104" t="s">
        <v>100</v>
      </c>
      <c r="AQ63" s="104" t="s">
        <v>100</v>
      </c>
      <c r="AR63" s="104" t="s">
        <v>100</v>
      </c>
      <c r="AS63" s="104" t="s">
        <v>100</v>
      </c>
      <c r="AT63" s="104" t="s">
        <v>100</v>
      </c>
      <c r="AU63" s="104" t="s">
        <v>100</v>
      </c>
      <c r="AV63" s="104" t="s">
        <v>100</v>
      </c>
      <c r="AW63" s="104" t="s">
        <v>100</v>
      </c>
      <c r="AX63" s="104" t="s">
        <v>100</v>
      </c>
      <c r="AY63" s="104" t="s">
        <v>100</v>
      </c>
      <c r="AZ63" s="104" t="s">
        <v>100</v>
      </c>
      <c r="BA63" s="104" t="s">
        <v>100</v>
      </c>
      <c r="BB63" s="104" t="s">
        <v>100</v>
      </c>
      <c r="BC63" s="104" t="s">
        <v>100</v>
      </c>
      <c r="BD63" s="104" t="s">
        <v>100</v>
      </c>
      <c r="BE63" s="104" t="s">
        <v>100</v>
      </c>
      <c r="BF63" s="104" t="s">
        <v>100</v>
      </c>
      <c r="BG63" s="104" t="s">
        <v>100</v>
      </c>
      <c r="BH63" s="67" t="s">
        <v>100</v>
      </c>
      <c r="HE63" s="86"/>
      <c r="HM63" s="86"/>
      <c r="HU63" s="86"/>
      <c r="IC63" s="86"/>
      <c r="IK63" s="86"/>
      <c r="IS63" s="86"/>
      <c r="JA63" s="86"/>
      <c r="JI63" s="86"/>
      <c r="JQ63" s="86"/>
      <c r="JY63" s="86"/>
      <c r="KG63" s="86"/>
      <c r="KO63" s="86"/>
      <c r="KW63" s="86"/>
      <c r="LE63" s="86"/>
      <c r="LM63" s="86"/>
      <c r="LU63" s="86"/>
      <c r="MC63" s="86"/>
      <c r="MK63" s="86"/>
      <c r="MS63" s="86"/>
      <c r="NA63" s="86"/>
      <c r="NI63" s="86"/>
      <c r="NQ63" s="86"/>
      <c r="NY63" s="86"/>
      <c r="OG63" s="86"/>
      <c r="OO63" s="86"/>
      <c r="OW63" s="86"/>
      <c r="PE63" s="86"/>
      <c r="PM63" s="86"/>
      <c r="PU63" s="86"/>
      <c r="QC63" s="86"/>
      <c r="QK63" s="86"/>
      <c r="QS63" s="86"/>
      <c r="RA63" s="86"/>
      <c r="RI63" s="86"/>
      <c r="RQ63" s="86"/>
      <c r="RY63" s="86"/>
      <c r="SG63" s="86"/>
      <c r="SO63" s="86"/>
      <c r="SW63" s="86"/>
      <c r="TE63" s="86"/>
      <c r="TM63" s="86"/>
      <c r="TU63" s="86"/>
      <c r="UC63" s="86"/>
      <c r="UK63" s="86"/>
      <c r="US63" s="86"/>
      <c r="VA63" s="86"/>
      <c r="VI63" s="86"/>
      <c r="VQ63" s="86"/>
      <c r="VY63" s="86"/>
      <c r="WG63" s="86"/>
      <c r="WO63" s="86"/>
      <c r="WW63" s="86"/>
      <c r="XE63" s="86"/>
      <c r="XM63" s="86"/>
      <c r="XU63" s="86"/>
      <c r="YC63" s="86"/>
      <c r="YK63" s="86"/>
      <c r="YS63" s="86"/>
      <c r="ZA63" s="86"/>
      <c r="ZI63" s="86"/>
      <c r="ZQ63" s="86"/>
      <c r="ZY63" s="86"/>
      <c r="AAG63" s="86"/>
      <c r="AAO63" s="86"/>
      <c r="AAW63" s="86"/>
      <c r="ABE63" s="86"/>
      <c r="ABM63" s="86"/>
      <c r="ABU63" s="86"/>
      <c r="ACC63" s="86"/>
      <c r="ACK63" s="86"/>
      <c r="ACS63" s="86"/>
      <c r="ADA63" s="86"/>
      <c r="ADI63" s="86"/>
      <c r="ADQ63" s="86"/>
      <c r="ADY63" s="86"/>
      <c r="AEG63" s="86"/>
      <c r="AEO63" s="86"/>
      <c r="AEW63" s="86"/>
      <c r="AFE63" s="86"/>
      <c r="AFM63" s="86"/>
      <c r="AFU63" s="86"/>
      <c r="AGC63" s="86"/>
      <c r="AGK63" s="86"/>
      <c r="AGS63" s="86"/>
      <c r="AHA63" s="86"/>
      <c r="AHI63" s="86"/>
      <c r="AHQ63" s="86"/>
      <c r="AHY63" s="86"/>
      <c r="AIG63" s="86"/>
      <c r="AIO63" s="86"/>
      <c r="AIW63" s="86"/>
      <c r="AJE63" s="86"/>
      <c r="AJM63" s="86"/>
      <c r="AJU63" s="86"/>
      <c r="AKC63" s="86"/>
      <c r="AKK63" s="86"/>
      <c r="AKS63" s="86"/>
      <c r="ALA63" s="86"/>
      <c r="ALI63" s="86"/>
      <c r="ALQ63" s="86"/>
      <c r="ALY63" s="86"/>
      <c r="AMG63" s="86"/>
      <c r="AMO63" s="86"/>
      <c r="AMW63" s="86"/>
      <c r="ANE63" s="86"/>
      <c r="ANM63" s="86"/>
      <c r="ANU63" s="86"/>
      <c r="AOC63" s="86"/>
      <c r="AOK63" s="86"/>
      <c r="AOS63" s="86"/>
      <c r="APA63" s="86"/>
      <c r="API63" s="86"/>
      <c r="APQ63" s="86"/>
      <c r="APY63" s="86"/>
      <c r="AQG63" s="86"/>
      <c r="AQO63" s="86"/>
      <c r="AQW63" s="86"/>
      <c r="ARE63" s="86"/>
      <c r="ARM63" s="86"/>
      <c r="ARU63" s="86"/>
      <c r="ASC63" s="86"/>
      <c r="ASK63" s="86"/>
      <c r="ASS63" s="86"/>
      <c r="ATA63" s="86"/>
      <c r="ATI63" s="86"/>
      <c r="ATQ63" s="86"/>
      <c r="ATY63" s="86"/>
      <c r="AUG63" s="86"/>
      <c r="AUO63" s="86"/>
      <c r="AUW63" s="86"/>
      <c r="AVE63" s="86"/>
      <c r="AVM63" s="86"/>
      <c r="AVU63" s="86"/>
      <c r="AWC63" s="86"/>
      <c r="AWK63" s="86"/>
      <c r="AWS63" s="86"/>
      <c r="AXA63" s="86"/>
      <c r="AXI63" s="86"/>
      <c r="AXQ63" s="86"/>
      <c r="AXY63" s="86"/>
      <c r="AYG63" s="86"/>
      <c r="AYO63" s="86"/>
      <c r="AYW63" s="86"/>
      <c r="AZE63" s="86"/>
      <c r="AZM63" s="86"/>
      <c r="AZU63" s="86"/>
      <c r="BAC63" s="86"/>
      <c r="BAK63" s="86"/>
      <c r="BAS63" s="86"/>
      <c r="BBA63" s="86"/>
      <c r="BBI63" s="86"/>
      <c r="BBQ63" s="86"/>
      <c r="BBY63" s="86"/>
      <c r="BCG63" s="86"/>
      <c r="BCO63" s="86"/>
      <c r="BCW63" s="86"/>
      <c r="BDE63" s="86"/>
      <c r="BDM63" s="86"/>
      <c r="BDU63" s="86"/>
      <c r="BEC63" s="86"/>
      <c r="BEK63" s="86"/>
      <c r="BES63" s="86"/>
      <c r="BFA63" s="86"/>
      <c r="BFI63" s="86"/>
      <c r="BFQ63" s="86"/>
      <c r="BFY63" s="86"/>
      <c r="BGG63" s="86"/>
      <c r="BGO63" s="86"/>
      <c r="BGW63" s="86"/>
      <c r="BHE63" s="86"/>
      <c r="BHM63" s="86"/>
      <c r="BHU63" s="86"/>
      <c r="BIC63" s="86"/>
      <c r="BIK63" s="86"/>
      <c r="BIS63" s="86"/>
      <c r="BJA63" s="86"/>
      <c r="BJI63" s="86"/>
      <c r="BJQ63" s="86"/>
      <c r="BJY63" s="86"/>
      <c r="BKG63" s="86"/>
      <c r="BKO63" s="86"/>
      <c r="BKW63" s="86"/>
      <c r="BLE63" s="86"/>
      <c r="BLM63" s="86"/>
      <c r="BLU63" s="86"/>
      <c r="BMC63" s="86"/>
      <c r="BMK63" s="86"/>
      <c r="BMS63" s="86"/>
      <c r="BNA63" s="86"/>
      <c r="BNI63" s="86"/>
      <c r="BNQ63" s="86"/>
      <c r="BNY63" s="86"/>
      <c r="BOG63" s="86"/>
      <c r="BOO63" s="86"/>
      <c r="BOW63" s="86"/>
      <c r="BPE63" s="86"/>
      <c r="BPM63" s="86"/>
      <c r="BPU63" s="86"/>
      <c r="BQC63" s="86"/>
      <c r="BQK63" s="86"/>
      <c r="BQS63" s="86"/>
      <c r="BRA63" s="86"/>
      <c r="BRI63" s="86"/>
      <c r="BRQ63" s="86"/>
      <c r="BRY63" s="86"/>
      <c r="BSG63" s="86"/>
      <c r="BSO63" s="86"/>
      <c r="BSW63" s="86"/>
      <c r="BTE63" s="86"/>
      <c r="BTM63" s="86"/>
      <c r="BTU63" s="86"/>
      <c r="BUC63" s="86"/>
      <c r="BUK63" s="86"/>
      <c r="BUS63" s="86"/>
      <c r="BVA63" s="86"/>
      <c r="BVI63" s="86"/>
      <c r="BVQ63" s="86"/>
      <c r="BVY63" s="86"/>
      <c r="BWG63" s="86"/>
      <c r="BWO63" s="86"/>
      <c r="BWW63" s="86"/>
      <c r="BXE63" s="86"/>
      <c r="BXM63" s="86"/>
      <c r="BXU63" s="86"/>
      <c r="BYC63" s="86"/>
      <c r="BYK63" s="86"/>
      <c r="BYS63" s="86"/>
      <c r="BZA63" s="86"/>
      <c r="BZI63" s="86"/>
      <c r="BZQ63" s="86"/>
      <c r="BZY63" s="86"/>
      <c r="CAG63" s="86"/>
      <c r="CAO63" s="86"/>
      <c r="CAW63" s="86"/>
      <c r="CBE63" s="86"/>
      <c r="CBM63" s="86"/>
      <c r="CBU63" s="86"/>
      <c r="CCC63" s="86"/>
      <c r="CCK63" s="86"/>
      <c r="CCS63" s="86"/>
      <c r="CDA63" s="86"/>
      <c r="CDI63" s="86"/>
      <c r="CDQ63" s="86"/>
      <c r="CDY63" s="86"/>
      <c r="CEG63" s="86"/>
      <c r="CEO63" s="86"/>
      <c r="CEW63" s="86"/>
      <c r="CFE63" s="86"/>
      <c r="CFM63" s="86"/>
      <c r="CFU63" s="86"/>
      <c r="CGC63" s="86"/>
      <c r="CGK63" s="86"/>
      <c r="CGS63" s="86"/>
      <c r="CHA63" s="86"/>
      <c r="CHI63" s="86"/>
      <c r="CHQ63" s="86"/>
      <c r="CHY63" s="86"/>
      <c r="CIG63" s="86"/>
      <c r="CIO63" s="86"/>
      <c r="CIW63" s="86"/>
      <c r="CJE63" s="86"/>
      <c r="CJM63" s="86"/>
      <c r="CJU63" s="86"/>
      <c r="CKC63" s="86"/>
      <c r="CKK63" s="86"/>
      <c r="CKS63" s="86"/>
      <c r="CLA63" s="86"/>
      <c r="CLI63" s="86"/>
      <c r="CLQ63" s="86"/>
      <c r="CLY63" s="86"/>
      <c r="CMG63" s="86"/>
      <c r="CMO63" s="86"/>
      <c r="CMW63" s="86"/>
      <c r="CNE63" s="86"/>
      <c r="CNM63" s="86"/>
      <c r="CNU63" s="86"/>
      <c r="COC63" s="86"/>
      <c r="COK63" s="86"/>
      <c r="COS63" s="86"/>
      <c r="CPA63" s="86"/>
      <c r="CPI63" s="86"/>
      <c r="CPQ63" s="86"/>
      <c r="CPY63" s="86"/>
      <c r="CQG63" s="86"/>
      <c r="CQO63" s="86"/>
      <c r="CQW63" s="86"/>
      <c r="CRE63" s="86"/>
      <c r="CRM63" s="86"/>
      <c r="CRU63" s="86"/>
      <c r="CSC63" s="86"/>
      <c r="CSK63" s="86"/>
      <c r="CSS63" s="86"/>
      <c r="CTA63" s="86"/>
      <c r="CTI63" s="86"/>
      <c r="CTQ63" s="86"/>
      <c r="CTY63" s="86"/>
      <c r="CUG63" s="86"/>
      <c r="CUO63" s="86"/>
      <c r="CUW63" s="86"/>
      <c r="CVE63" s="86"/>
      <c r="CVM63" s="86"/>
      <c r="CVU63" s="86"/>
      <c r="CWC63" s="86"/>
      <c r="CWK63" s="86"/>
      <c r="CWS63" s="86"/>
      <c r="CXA63" s="86"/>
      <c r="CXI63" s="86"/>
      <c r="CXQ63" s="86"/>
      <c r="CXY63" s="86"/>
      <c r="CYG63" s="86"/>
      <c r="CYO63" s="86"/>
      <c r="CYW63" s="86"/>
      <c r="CZE63" s="86"/>
      <c r="CZM63" s="86"/>
      <c r="CZU63" s="86"/>
      <c r="DAC63" s="86"/>
      <c r="DAK63" s="86"/>
      <c r="DAS63" s="86"/>
      <c r="DBA63" s="86"/>
      <c r="DBI63" s="86"/>
      <c r="DBQ63" s="86"/>
      <c r="DBY63" s="86"/>
      <c r="DCG63" s="86"/>
      <c r="DCO63" s="86"/>
      <c r="DCW63" s="86"/>
      <c r="DDE63" s="86"/>
      <c r="DDM63" s="86"/>
      <c r="DDU63" s="86"/>
      <c r="DEC63" s="86"/>
      <c r="DEK63" s="86"/>
      <c r="DES63" s="86"/>
      <c r="DFA63" s="86"/>
      <c r="DFI63" s="86"/>
      <c r="DFQ63" s="86"/>
      <c r="DFY63" s="86"/>
      <c r="DGG63" s="86"/>
      <c r="DGO63" s="86"/>
      <c r="DGW63" s="86"/>
      <c r="DHE63" s="86"/>
      <c r="DHM63" s="86"/>
      <c r="DHU63" s="86"/>
      <c r="DIC63" s="86"/>
      <c r="DIK63" s="86"/>
      <c r="DIS63" s="86"/>
      <c r="DJA63" s="86"/>
      <c r="DJI63" s="86"/>
      <c r="DJQ63" s="86"/>
      <c r="DJY63" s="86"/>
      <c r="DKG63" s="86"/>
      <c r="DKO63" s="86"/>
      <c r="DKW63" s="86"/>
      <c r="DLE63" s="86"/>
      <c r="DLM63" s="86"/>
      <c r="DLU63" s="86"/>
      <c r="DMC63" s="86"/>
      <c r="DMK63" s="86"/>
      <c r="DMS63" s="86"/>
      <c r="DNA63" s="86"/>
      <c r="DNI63" s="86"/>
      <c r="DNQ63" s="86"/>
      <c r="DNY63" s="86"/>
      <c r="DOG63" s="86"/>
      <c r="DOO63" s="86"/>
      <c r="DOW63" s="86"/>
      <c r="DPE63" s="86"/>
      <c r="DPM63" s="86"/>
      <c r="DPU63" s="86"/>
      <c r="DQC63" s="86"/>
      <c r="DQK63" s="86"/>
      <c r="DQS63" s="86"/>
      <c r="DRA63" s="86"/>
      <c r="DRI63" s="86"/>
      <c r="DRQ63" s="86"/>
      <c r="DRY63" s="86"/>
      <c r="DSG63" s="86"/>
      <c r="DSO63" s="86"/>
      <c r="DSW63" s="86"/>
      <c r="DTE63" s="86"/>
      <c r="DTM63" s="86"/>
      <c r="DTU63" s="86"/>
      <c r="DUC63" s="86"/>
      <c r="DUK63" s="86"/>
      <c r="DUS63" s="86"/>
      <c r="DVA63" s="86"/>
      <c r="DVI63" s="86"/>
      <c r="DVQ63" s="86"/>
      <c r="DVY63" s="86"/>
      <c r="DWG63" s="86"/>
      <c r="DWO63" s="86"/>
      <c r="DWW63" s="86"/>
      <c r="DXE63" s="86"/>
      <c r="DXM63" s="86"/>
      <c r="DXU63" s="86"/>
      <c r="DYC63" s="86"/>
      <c r="DYK63" s="86"/>
      <c r="DYS63" s="86"/>
      <c r="DZA63" s="86"/>
      <c r="DZI63" s="86"/>
      <c r="DZQ63" s="86"/>
      <c r="DZY63" s="86"/>
      <c r="EAG63" s="86"/>
      <c r="EAO63" s="86"/>
      <c r="EAW63" s="86"/>
      <c r="EBE63" s="86"/>
      <c r="EBM63" s="86"/>
      <c r="EBU63" s="86"/>
      <c r="ECC63" s="86"/>
      <c r="ECK63" s="86"/>
      <c r="ECS63" s="86"/>
      <c r="EDA63" s="86"/>
      <c r="EDI63" s="86"/>
      <c r="EDQ63" s="86"/>
      <c r="EDY63" s="86"/>
      <c r="EEG63" s="86"/>
      <c r="EEO63" s="86"/>
      <c r="EEW63" s="86"/>
      <c r="EFE63" s="86"/>
      <c r="EFM63" s="86"/>
      <c r="EFU63" s="86"/>
      <c r="EGC63" s="86"/>
      <c r="EGK63" s="86"/>
      <c r="EGS63" s="86"/>
      <c r="EHA63" s="86"/>
      <c r="EHI63" s="86"/>
      <c r="EHQ63" s="86"/>
      <c r="EHY63" s="86"/>
      <c r="EIG63" s="86"/>
      <c r="EIO63" s="86"/>
      <c r="EIW63" s="86"/>
      <c r="EJE63" s="86"/>
      <c r="EJM63" s="86"/>
      <c r="EJU63" s="86"/>
      <c r="EKC63" s="86"/>
      <c r="EKK63" s="86"/>
      <c r="EKS63" s="86"/>
      <c r="ELA63" s="86"/>
      <c r="ELI63" s="86"/>
      <c r="ELQ63" s="86"/>
      <c r="ELY63" s="86"/>
      <c r="EMG63" s="86"/>
      <c r="EMO63" s="86"/>
      <c r="EMW63" s="86"/>
      <c r="ENE63" s="86"/>
      <c r="ENM63" s="86"/>
      <c r="ENU63" s="86"/>
      <c r="EOC63" s="86"/>
      <c r="EOK63" s="86"/>
      <c r="EOS63" s="86"/>
      <c r="EPA63" s="86"/>
      <c r="EPI63" s="86"/>
      <c r="EPQ63" s="86"/>
      <c r="EPY63" s="86"/>
      <c r="EQG63" s="86"/>
      <c r="EQO63" s="86"/>
      <c r="EQW63" s="86"/>
      <c r="ERE63" s="86"/>
      <c r="ERM63" s="86"/>
      <c r="ERU63" s="86"/>
      <c r="ESC63" s="86"/>
      <c r="ESK63" s="86"/>
      <c r="ESS63" s="86"/>
      <c r="ETA63" s="86"/>
      <c r="ETI63" s="86"/>
      <c r="ETQ63" s="86"/>
      <c r="ETY63" s="86"/>
      <c r="EUG63" s="86"/>
      <c r="EUO63" s="86"/>
      <c r="EUW63" s="86"/>
      <c r="EVE63" s="86"/>
      <c r="EVM63" s="86"/>
      <c r="EVU63" s="86"/>
      <c r="EWC63" s="86"/>
      <c r="EWK63" s="86"/>
      <c r="EWS63" s="86"/>
      <c r="EXA63" s="86"/>
      <c r="EXI63" s="86"/>
      <c r="EXQ63" s="86"/>
      <c r="EXY63" s="86"/>
      <c r="EYG63" s="86"/>
      <c r="EYO63" s="86"/>
      <c r="EYW63" s="86"/>
      <c r="EZE63" s="86"/>
      <c r="EZM63" s="86"/>
      <c r="EZU63" s="86"/>
      <c r="FAC63" s="86"/>
      <c r="FAK63" s="86"/>
      <c r="FAS63" s="86"/>
      <c r="FBA63" s="86"/>
      <c r="FBI63" s="86"/>
      <c r="FBQ63" s="86"/>
      <c r="FBY63" s="86"/>
      <c r="FCG63" s="86"/>
      <c r="FCO63" s="86"/>
      <c r="FCW63" s="86"/>
      <c r="FDE63" s="86"/>
      <c r="FDM63" s="86"/>
      <c r="FDU63" s="86"/>
      <c r="FEC63" s="86"/>
      <c r="FEK63" s="86"/>
      <c r="FES63" s="86"/>
      <c r="FFA63" s="86"/>
      <c r="FFI63" s="86"/>
      <c r="FFQ63" s="86"/>
      <c r="FFY63" s="86"/>
      <c r="FGG63" s="86"/>
      <c r="FGO63" s="86"/>
      <c r="FGW63" s="86"/>
      <c r="FHE63" s="86"/>
      <c r="FHM63" s="86"/>
      <c r="FHU63" s="86"/>
      <c r="FIC63" s="86"/>
      <c r="FIK63" s="86"/>
      <c r="FIS63" s="86"/>
      <c r="FJA63" s="86"/>
      <c r="FJI63" s="86"/>
      <c r="FJQ63" s="86"/>
      <c r="FJY63" s="86"/>
      <c r="FKG63" s="86"/>
      <c r="FKO63" s="86"/>
      <c r="FKW63" s="86"/>
      <c r="FLE63" s="86"/>
      <c r="FLM63" s="86"/>
      <c r="FLU63" s="86"/>
      <c r="FMC63" s="86"/>
      <c r="FMK63" s="86"/>
      <c r="FMS63" s="86"/>
      <c r="FNA63" s="86"/>
      <c r="FNI63" s="86"/>
      <c r="FNQ63" s="86"/>
      <c r="FNY63" s="86"/>
      <c r="FOG63" s="86"/>
      <c r="FOO63" s="86"/>
      <c r="FOW63" s="86"/>
      <c r="FPE63" s="86"/>
      <c r="FPM63" s="86"/>
      <c r="FPU63" s="86"/>
      <c r="FQC63" s="86"/>
      <c r="FQK63" s="86"/>
      <c r="FQS63" s="86"/>
      <c r="FRA63" s="86"/>
      <c r="FRI63" s="86"/>
      <c r="FRQ63" s="86"/>
      <c r="FRY63" s="86"/>
      <c r="FSG63" s="86"/>
      <c r="FSO63" s="86"/>
      <c r="FSW63" s="86"/>
      <c r="FTE63" s="86"/>
      <c r="FTM63" s="86"/>
      <c r="FTU63" s="86"/>
      <c r="FUC63" s="86"/>
      <c r="FUK63" s="86"/>
      <c r="FUS63" s="86"/>
      <c r="FVA63" s="86"/>
      <c r="FVI63" s="86"/>
      <c r="FVQ63" s="86"/>
      <c r="FVY63" s="86"/>
      <c r="FWG63" s="86"/>
      <c r="FWO63" s="86"/>
      <c r="FWW63" s="86"/>
      <c r="FXE63" s="86"/>
      <c r="FXM63" s="86"/>
      <c r="FXU63" s="86"/>
      <c r="FYC63" s="86"/>
      <c r="FYK63" s="86"/>
      <c r="FYS63" s="86"/>
      <c r="FZA63" s="86"/>
      <c r="FZI63" s="86"/>
      <c r="FZQ63" s="86"/>
      <c r="FZY63" s="86"/>
      <c r="GAG63" s="86"/>
      <c r="GAO63" s="86"/>
      <c r="GAW63" s="86"/>
      <c r="GBE63" s="86"/>
      <c r="GBM63" s="86"/>
      <c r="GBU63" s="86"/>
      <c r="GCC63" s="86"/>
      <c r="GCK63" s="86"/>
      <c r="GCS63" s="86"/>
      <c r="GDA63" s="86"/>
      <c r="GDI63" s="86"/>
      <c r="GDQ63" s="86"/>
      <c r="GDY63" s="86"/>
      <c r="GEG63" s="86"/>
      <c r="GEO63" s="86"/>
      <c r="GEW63" s="86"/>
      <c r="GFE63" s="86"/>
      <c r="GFM63" s="86"/>
      <c r="GFU63" s="86"/>
      <c r="GGC63" s="86"/>
      <c r="GGK63" s="86"/>
      <c r="GGS63" s="86"/>
      <c r="GHA63" s="86"/>
      <c r="GHI63" s="86"/>
      <c r="GHQ63" s="86"/>
      <c r="GHY63" s="86"/>
      <c r="GIG63" s="86"/>
      <c r="GIO63" s="86"/>
      <c r="GIW63" s="86"/>
      <c r="GJE63" s="86"/>
      <c r="GJM63" s="86"/>
      <c r="GJU63" s="86"/>
      <c r="GKC63" s="86"/>
      <c r="GKK63" s="86"/>
      <c r="GKS63" s="86"/>
      <c r="GLA63" s="86"/>
      <c r="GLI63" s="86"/>
      <c r="GLQ63" s="86"/>
      <c r="GLY63" s="86"/>
      <c r="GMG63" s="86"/>
      <c r="GMO63" s="86"/>
      <c r="GMW63" s="86"/>
      <c r="GNE63" s="86"/>
      <c r="GNM63" s="86"/>
      <c r="GNU63" s="86"/>
      <c r="GOC63" s="86"/>
      <c r="GOK63" s="86"/>
      <c r="GOS63" s="86"/>
      <c r="GPA63" s="86"/>
      <c r="GPI63" s="86"/>
      <c r="GPQ63" s="86"/>
      <c r="GPY63" s="86"/>
      <c r="GQG63" s="86"/>
      <c r="GQO63" s="86"/>
      <c r="GQW63" s="86"/>
      <c r="GRE63" s="86"/>
      <c r="GRM63" s="86"/>
      <c r="GRU63" s="86"/>
      <c r="GSC63" s="86"/>
      <c r="GSK63" s="86"/>
      <c r="GSS63" s="86"/>
      <c r="GTA63" s="86"/>
      <c r="GTI63" s="86"/>
      <c r="GTQ63" s="86"/>
      <c r="GTY63" s="86"/>
      <c r="GUG63" s="86"/>
      <c r="GUO63" s="86"/>
      <c r="GUW63" s="86"/>
      <c r="GVE63" s="86"/>
      <c r="GVM63" s="86"/>
      <c r="GVU63" s="86"/>
      <c r="GWC63" s="86"/>
      <c r="GWK63" s="86"/>
      <c r="GWS63" s="86"/>
      <c r="GXA63" s="86"/>
      <c r="GXI63" s="86"/>
      <c r="GXQ63" s="86"/>
      <c r="GXY63" s="86"/>
      <c r="GYG63" s="86"/>
      <c r="GYO63" s="86"/>
      <c r="GYW63" s="86"/>
      <c r="GZE63" s="86"/>
      <c r="GZM63" s="86"/>
      <c r="GZU63" s="86"/>
      <c r="HAC63" s="86"/>
      <c r="HAK63" s="86"/>
      <c r="HAS63" s="86"/>
      <c r="HBA63" s="86"/>
      <c r="HBI63" s="86"/>
      <c r="HBQ63" s="86"/>
      <c r="HBY63" s="86"/>
      <c r="HCG63" s="86"/>
      <c r="HCO63" s="86"/>
      <c r="HCW63" s="86"/>
      <c r="HDE63" s="86"/>
      <c r="HDM63" s="86"/>
      <c r="HDU63" s="86"/>
      <c r="HEC63" s="86"/>
      <c r="HEK63" s="86"/>
      <c r="HES63" s="86"/>
      <c r="HFA63" s="86"/>
      <c r="HFI63" s="86"/>
      <c r="HFQ63" s="86"/>
      <c r="HFY63" s="86"/>
      <c r="HGG63" s="86"/>
      <c r="HGO63" s="86"/>
      <c r="HGW63" s="86"/>
      <c r="HHE63" s="86"/>
      <c r="HHM63" s="86"/>
      <c r="HHU63" s="86"/>
      <c r="HIC63" s="86"/>
      <c r="HIK63" s="86"/>
      <c r="HIS63" s="86"/>
      <c r="HJA63" s="86"/>
      <c r="HJI63" s="86"/>
      <c r="HJQ63" s="86"/>
      <c r="HJY63" s="86"/>
      <c r="HKG63" s="86"/>
      <c r="HKO63" s="86"/>
      <c r="HKW63" s="86"/>
      <c r="HLE63" s="86"/>
      <c r="HLM63" s="86"/>
      <c r="HLU63" s="86"/>
      <c r="HMC63" s="86"/>
      <c r="HMK63" s="86"/>
      <c r="HMS63" s="86"/>
      <c r="HNA63" s="86"/>
      <c r="HNI63" s="86"/>
      <c r="HNQ63" s="86"/>
      <c r="HNY63" s="86"/>
      <c r="HOG63" s="86"/>
      <c r="HOO63" s="86"/>
      <c r="HOW63" s="86"/>
      <c r="HPE63" s="86"/>
      <c r="HPM63" s="86"/>
      <c r="HPU63" s="86"/>
      <c r="HQC63" s="86"/>
      <c r="HQK63" s="86"/>
      <c r="HQS63" s="86"/>
      <c r="HRA63" s="86"/>
      <c r="HRI63" s="86"/>
      <c r="HRQ63" s="86"/>
      <c r="HRY63" s="86"/>
      <c r="HSG63" s="86"/>
      <c r="HSO63" s="86"/>
      <c r="HSW63" s="86"/>
      <c r="HTE63" s="86"/>
      <c r="HTM63" s="86"/>
      <c r="HTU63" s="86"/>
      <c r="HUC63" s="86"/>
      <c r="HUK63" s="86"/>
      <c r="HUS63" s="86"/>
      <c r="HVA63" s="86"/>
      <c r="HVI63" s="86"/>
      <c r="HVQ63" s="86"/>
      <c r="HVY63" s="86"/>
      <c r="HWG63" s="86"/>
      <c r="HWO63" s="86"/>
      <c r="HWW63" s="86"/>
      <c r="HXE63" s="86"/>
      <c r="HXM63" s="86"/>
      <c r="HXU63" s="86"/>
      <c r="HYC63" s="86"/>
      <c r="HYK63" s="86"/>
      <c r="HYS63" s="86"/>
      <c r="HZA63" s="86"/>
      <c r="HZI63" s="86"/>
      <c r="HZQ63" s="86"/>
      <c r="HZY63" s="86"/>
      <c r="IAG63" s="86"/>
      <c r="IAO63" s="86"/>
      <c r="IAW63" s="86"/>
      <c r="IBE63" s="86"/>
      <c r="IBM63" s="86"/>
      <c r="IBU63" s="86"/>
      <c r="ICC63" s="86"/>
      <c r="ICK63" s="86"/>
      <c r="ICS63" s="86"/>
      <c r="IDA63" s="86"/>
      <c r="IDI63" s="86"/>
      <c r="IDQ63" s="86"/>
      <c r="IDY63" s="86"/>
      <c r="IEG63" s="86"/>
      <c r="IEO63" s="86"/>
      <c r="IEW63" s="86"/>
      <c r="IFE63" s="86"/>
      <c r="IFM63" s="86"/>
      <c r="IFU63" s="86"/>
      <c r="IGC63" s="86"/>
      <c r="IGK63" s="86"/>
      <c r="IGS63" s="86"/>
      <c r="IHA63" s="86"/>
      <c r="IHI63" s="86"/>
      <c r="IHQ63" s="86"/>
      <c r="IHY63" s="86"/>
      <c r="IIG63" s="86"/>
      <c r="IIO63" s="86"/>
      <c r="IIW63" s="86"/>
      <c r="IJE63" s="86"/>
      <c r="IJM63" s="86"/>
      <c r="IJU63" s="86"/>
      <c r="IKC63" s="86"/>
      <c r="IKK63" s="86"/>
      <c r="IKS63" s="86"/>
      <c r="ILA63" s="86"/>
      <c r="ILI63" s="86"/>
      <c r="ILQ63" s="86"/>
      <c r="ILY63" s="86"/>
      <c r="IMG63" s="86"/>
      <c r="IMO63" s="86"/>
      <c r="IMW63" s="86"/>
      <c r="INE63" s="86"/>
      <c r="INM63" s="86"/>
      <c r="INU63" s="86"/>
      <c r="IOC63" s="86"/>
      <c r="IOK63" s="86"/>
      <c r="IOS63" s="86"/>
      <c r="IPA63" s="86"/>
      <c r="IPI63" s="86"/>
      <c r="IPQ63" s="86"/>
      <c r="IPY63" s="86"/>
      <c r="IQG63" s="86"/>
      <c r="IQO63" s="86"/>
      <c r="IQW63" s="86"/>
      <c r="IRE63" s="86"/>
      <c r="IRM63" s="86"/>
      <c r="IRU63" s="86"/>
      <c r="ISC63" s="86"/>
      <c r="ISK63" s="86"/>
      <c r="ISS63" s="86"/>
      <c r="ITA63" s="86"/>
      <c r="ITI63" s="86"/>
      <c r="ITQ63" s="86"/>
      <c r="ITY63" s="86"/>
      <c r="IUG63" s="86"/>
      <c r="IUO63" s="86"/>
      <c r="IUW63" s="86"/>
      <c r="IVE63" s="86"/>
      <c r="IVM63" s="86"/>
      <c r="IVU63" s="86"/>
      <c r="IWC63" s="86"/>
      <c r="IWK63" s="86"/>
      <c r="IWS63" s="86"/>
      <c r="IXA63" s="86"/>
      <c r="IXI63" s="86"/>
      <c r="IXQ63" s="86"/>
      <c r="IXY63" s="86"/>
      <c r="IYG63" s="86"/>
      <c r="IYO63" s="86"/>
      <c r="IYW63" s="86"/>
      <c r="IZE63" s="86"/>
      <c r="IZM63" s="86"/>
      <c r="IZU63" s="86"/>
      <c r="JAC63" s="86"/>
      <c r="JAK63" s="86"/>
      <c r="JAS63" s="86"/>
      <c r="JBA63" s="86"/>
      <c r="JBI63" s="86"/>
      <c r="JBQ63" s="86"/>
      <c r="JBY63" s="86"/>
      <c r="JCG63" s="86"/>
      <c r="JCO63" s="86"/>
      <c r="JCW63" s="86"/>
      <c r="JDE63" s="86"/>
      <c r="JDM63" s="86"/>
      <c r="JDU63" s="86"/>
      <c r="JEC63" s="86"/>
      <c r="JEK63" s="86"/>
      <c r="JES63" s="86"/>
      <c r="JFA63" s="86"/>
      <c r="JFI63" s="86"/>
      <c r="JFQ63" s="86"/>
      <c r="JFY63" s="86"/>
      <c r="JGG63" s="86"/>
      <c r="JGO63" s="86"/>
      <c r="JGW63" s="86"/>
      <c r="JHE63" s="86"/>
      <c r="JHM63" s="86"/>
      <c r="JHU63" s="86"/>
      <c r="JIC63" s="86"/>
      <c r="JIK63" s="86"/>
      <c r="JIS63" s="86"/>
      <c r="JJA63" s="86"/>
      <c r="JJI63" s="86"/>
      <c r="JJQ63" s="86"/>
      <c r="JJY63" s="86"/>
      <c r="JKG63" s="86"/>
      <c r="JKO63" s="86"/>
      <c r="JKW63" s="86"/>
      <c r="JLE63" s="86"/>
      <c r="JLM63" s="86"/>
      <c r="JLU63" s="86"/>
      <c r="JMC63" s="86"/>
      <c r="JMK63" s="86"/>
      <c r="JMS63" s="86"/>
      <c r="JNA63" s="86"/>
      <c r="JNI63" s="86"/>
      <c r="JNQ63" s="86"/>
      <c r="JNY63" s="86"/>
      <c r="JOG63" s="86"/>
      <c r="JOO63" s="86"/>
      <c r="JOW63" s="86"/>
      <c r="JPE63" s="86"/>
      <c r="JPM63" s="86"/>
      <c r="JPU63" s="86"/>
      <c r="JQC63" s="86"/>
      <c r="JQK63" s="86"/>
      <c r="JQS63" s="86"/>
      <c r="JRA63" s="86"/>
      <c r="JRI63" s="86"/>
      <c r="JRQ63" s="86"/>
      <c r="JRY63" s="86"/>
      <c r="JSG63" s="86"/>
      <c r="JSO63" s="86"/>
      <c r="JSW63" s="86"/>
      <c r="JTE63" s="86"/>
      <c r="JTM63" s="86"/>
      <c r="JTU63" s="86"/>
      <c r="JUC63" s="86"/>
      <c r="JUK63" s="86"/>
      <c r="JUS63" s="86"/>
      <c r="JVA63" s="86"/>
      <c r="JVI63" s="86"/>
      <c r="JVQ63" s="86"/>
      <c r="JVY63" s="86"/>
      <c r="JWG63" s="86"/>
      <c r="JWO63" s="86"/>
      <c r="JWW63" s="86"/>
      <c r="JXE63" s="86"/>
      <c r="JXM63" s="86"/>
      <c r="JXU63" s="86"/>
      <c r="JYC63" s="86"/>
      <c r="JYK63" s="86"/>
      <c r="JYS63" s="86"/>
      <c r="JZA63" s="86"/>
      <c r="JZI63" s="86"/>
      <c r="JZQ63" s="86"/>
      <c r="JZY63" s="86"/>
      <c r="KAG63" s="86"/>
      <c r="KAO63" s="86"/>
      <c r="KAW63" s="86"/>
      <c r="KBE63" s="86"/>
      <c r="KBM63" s="86"/>
      <c r="KBU63" s="86"/>
      <c r="KCC63" s="86"/>
      <c r="KCK63" s="86"/>
      <c r="KCS63" s="86"/>
      <c r="KDA63" s="86"/>
      <c r="KDI63" s="86"/>
      <c r="KDQ63" s="86"/>
      <c r="KDY63" s="86"/>
      <c r="KEG63" s="86"/>
      <c r="KEO63" s="86"/>
      <c r="KEW63" s="86"/>
      <c r="KFE63" s="86"/>
      <c r="KFM63" s="86"/>
      <c r="KFU63" s="86"/>
      <c r="KGC63" s="86"/>
      <c r="KGK63" s="86"/>
      <c r="KGS63" s="86"/>
      <c r="KHA63" s="86"/>
      <c r="KHI63" s="86"/>
      <c r="KHQ63" s="86"/>
      <c r="KHY63" s="86"/>
      <c r="KIG63" s="86"/>
      <c r="KIO63" s="86"/>
      <c r="KIW63" s="86"/>
      <c r="KJE63" s="86"/>
      <c r="KJM63" s="86"/>
      <c r="KJU63" s="86"/>
      <c r="KKC63" s="86"/>
      <c r="KKK63" s="86"/>
      <c r="KKS63" s="86"/>
      <c r="KLA63" s="86"/>
      <c r="KLI63" s="86"/>
      <c r="KLQ63" s="86"/>
      <c r="KLY63" s="86"/>
      <c r="KMG63" s="86"/>
      <c r="KMO63" s="86"/>
      <c r="KMW63" s="86"/>
      <c r="KNE63" s="86"/>
      <c r="KNM63" s="86"/>
      <c r="KNU63" s="86"/>
      <c r="KOC63" s="86"/>
      <c r="KOK63" s="86"/>
      <c r="KOS63" s="86"/>
      <c r="KPA63" s="86"/>
      <c r="KPI63" s="86"/>
      <c r="KPQ63" s="86"/>
      <c r="KPY63" s="86"/>
      <c r="KQG63" s="86"/>
      <c r="KQO63" s="86"/>
      <c r="KQW63" s="86"/>
      <c r="KRE63" s="86"/>
      <c r="KRM63" s="86"/>
      <c r="KRU63" s="86"/>
      <c r="KSC63" s="86"/>
      <c r="KSK63" s="86"/>
      <c r="KSS63" s="86"/>
      <c r="KTA63" s="86"/>
      <c r="KTI63" s="86"/>
      <c r="KTQ63" s="86"/>
      <c r="KTY63" s="86"/>
      <c r="KUG63" s="86"/>
      <c r="KUO63" s="86"/>
      <c r="KUW63" s="86"/>
      <c r="KVE63" s="86"/>
      <c r="KVM63" s="86"/>
      <c r="KVU63" s="86"/>
      <c r="KWC63" s="86"/>
      <c r="KWK63" s="86"/>
      <c r="KWS63" s="86"/>
      <c r="KXA63" s="86"/>
      <c r="KXI63" s="86"/>
      <c r="KXQ63" s="86"/>
      <c r="KXY63" s="86"/>
      <c r="KYG63" s="86"/>
      <c r="KYO63" s="86"/>
      <c r="KYW63" s="86"/>
      <c r="KZE63" s="86"/>
      <c r="KZM63" s="86"/>
      <c r="KZU63" s="86"/>
      <c r="LAC63" s="86"/>
      <c r="LAK63" s="86"/>
      <c r="LAS63" s="86"/>
      <c r="LBA63" s="86"/>
      <c r="LBI63" s="86"/>
      <c r="LBQ63" s="86"/>
      <c r="LBY63" s="86"/>
      <c r="LCG63" s="86"/>
      <c r="LCO63" s="86"/>
      <c r="LCW63" s="86"/>
      <c r="LDE63" s="86"/>
      <c r="LDM63" s="86"/>
      <c r="LDU63" s="86"/>
      <c r="LEC63" s="86"/>
      <c r="LEK63" s="86"/>
      <c r="LES63" s="86"/>
      <c r="LFA63" s="86"/>
      <c r="LFI63" s="86"/>
      <c r="LFQ63" s="86"/>
      <c r="LFY63" s="86"/>
      <c r="LGG63" s="86"/>
      <c r="LGO63" s="86"/>
      <c r="LGW63" s="86"/>
      <c r="LHE63" s="86"/>
      <c r="LHM63" s="86"/>
      <c r="LHU63" s="86"/>
      <c r="LIC63" s="86"/>
      <c r="LIK63" s="86"/>
      <c r="LIS63" s="86"/>
      <c r="LJA63" s="86"/>
      <c r="LJI63" s="86"/>
      <c r="LJQ63" s="86"/>
      <c r="LJY63" s="86"/>
      <c r="LKG63" s="86"/>
      <c r="LKO63" s="86"/>
      <c r="LKW63" s="86"/>
      <c r="LLE63" s="86"/>
      <c r="LLM63" s="86"/>
      <c r="LLU63" s="86"/>
      <c r="LMC63" s="86"/>
      <c r="LMK63" s="86"/>
      <c r="LMS63" s="86"/>
      <c r="LNA63" s="86"/>
      <c r="LNI63" s="86"/>
      <c r="LNQ63" s="86"/>
      <c r="LNY63" s="86"/>
      <c r="LOG63" s="86"/>
      <c r="LOO63" s="86"/>
      <c r="LOW63" s="86"/>
      <c r="LPE63" s="86"/>
      <c r="LPM63" s="86"/>
      <c r="LPU63" s="86"/>
      <c r="LQC63" s="86"/>
      <c r="LQK63" s="86"/>
      <c r="LQS63" s="86"/>
      <c r="LRA63" s="86"/>
      <c r="LRI63" s="86"/>
      <c r="LRQ63" s="86"/>
      <c r="LRY63" s="86"/>
      <c r="LSG63" s="86"/>
      <c r="LSO63" s="86"/>
      <c r="LSW63" s="86"/>
      <c r="LTE63" s="86"/>
      <c r="LTM63" s="86"/>
      <c r="LTU63" s="86"/>
      <c r="LUC63" s="86"/>
      <c r="LUK63" s="86"/>
      <c r="LUS63" s="86"/>
      <c r="LVA63" s="86"/>
      <c r="LVI63" s="86"/>
      <c r="LVQ63" s="86"/>
      <c r="LVY63" s="86"/>
      <c r="LWG63" s="86"/>
      <c r="LWO63" s="86"/>
      <c r="LWW63" s="86"/>
      <c r="LXE63" s="86"/>
      <c r="LXM63" s="86"/>
      <c r="LXU63" s="86"/>
      <c r="LYC63" s="86"/>
      <c r="LYK63" s="86"/>
      <c r="LYS63" s="86"/>
      <c r="LZA63" s="86"/>
      <c r="LZI63" s="86"/>
      <c r="LZQ63" s="86"/>
      <c r="LZY63" s="86"/>
      <c r="MAG63" s="86"/>
      <c r="MAO63" s="86"/>
      <c r="MAW63" s="86"/>
      <c r="MBE63" s="86"/>
      <c r="MBM63" s="86"/>
      <c r="MBU63" s="86"/>
      <c r="MCC63" s="86"/>
      <c r="MCK63" s="86"/>
      <c r="MCS63" s="86"/>
      <c r="MDA63" s="86"/>
      <c r="MDI63" s="86"/>
      <c r="MDQ63" s="86"/>
      <c r="MDY63" s="86"/>
      <c r="MEG63" s="86"/>
      <c r="MEO63" s="86"/>
      <c r="MEW63" s="86"/>
      <c r="MFE63" s="86"/>
      <c r="MFM63" s="86"/>
      <c r="MFU63" s="86"/>
      <c r="MGC63" s="86"/>
      <c r="MGK63" s="86"/>
      <c r="MGS63" s="86"/>
      <c r="MHA63" s="86"/>
      <c r="MHI63" s="86"/>
      <c r="MHQ63" s="86"/>
      <c r="MHY63" s="86"/>
      <c r="MIG63" s="86"/>
      <c r="MIO63" s="86"/>
      <c r="MIW63" s="86"/>
      <c r="MJE63" s="86"/>
      <c r="MJM63" s="86"/>
      <c r="MJU63" s="86"/>
      <c r="MKC63" s="86"/>
      <c r="MKK63" s="86"/>
      <c r="MKS63" s="86"/>
      <c r="MLA63" s="86"/>
      <c r="MLI63" s="86"/>
      <c r="MLQ63" s="86"/>
      <c r="MLY63" s="86"/>
      <c r="MMG63" s="86"/>
      <c r="MMO63" s="86"/>
      <c r="MMW63" s="86"/>
      <c r="MNE63" s="86"/>
      <c r="MNM63" s="86"/>
      <c r="MNU63" s="86"/>
      <c r="MOC63" s="86"/>
      <c r="MOK63" s="86"/>
      <c r="MOS63" s="86"/>
      <c r="MPA63" s="86"/>
      <c r="MPI63" s="86"/>
      <c r="MPQ63" s="86"/>
      <c r="MPY63" s="86"/>
      <c r="MQG63" s="86"/>
      <c r="MQO63" s="86"/>
      <c r="MQW63" s="86"/>
      <c r="MRE63" s="86"/>
      <c r="MRM63" s="86"/>
      <c r="MRU63" s="86"/>
      <c r="MSC63" s="86"/>
      <c r="MSK63" s="86"/>
      <c r="MSS63" s="86"/>
      <c r="MTA63" s="86"/>
      <c r="MTI63" s="86"/>
      <c r="MTQ63" s="86"/>
      <c r="MTY63" s="86"/>
      <c r="MUG63" s="86"/>
      <c r="MUO63" s="86"/>
      <c r="MUW63" s="86"/>
      <c r="MVE63" s="86"/>
      <c r="MVM63" s="86"/>
      <c r="MVU63" s="86"/>
      <c r="MWC63" s="86"/>
      <c r="MWK63" s="86"/>
      <c r="MWS63" s="86"/>
      <c r="MXA63" s="86"/>
      <c r="MXI63" s="86"/>
      <c r="MXQ63" s="86"/>
      <c r="MXY63" s="86"/>
      <c r="MYG63" s="86"/>
      <c r="MYO63" s="86"/>
      <c r="MYW63" s="86"/>
      <c r="MZE63" s="86"/>
      <c r="MZM63" s="86"/>
      <c r="MZU63" s="86"/>
      <c r="NAC63" s="86"/>
      <c r="NAK63" s="86"/>
      <c r="NAS63" s="86"/>
      <c r="NBA63" s="86"/>
      <c r="NBI63" s="86"/>
      <c r="NBQ63" s="86"/>
      <c r="NBY63" s="86"/>
      <c r="NCG63" s="86"/>
      <c r="NCO63" s="86"/>
      <c r="NCW63" s="86"/>
      <c r="NDE63" s="86"/>
      <c r="NDM63" s="86"/>
      <c r="NDU63" s="86"/>
      <c r="NEC63" s="86"/>
      <c r="NEK63" s="86"/>
      <c r="NES63" s="86"/>
      <c r="NFA63" s="86"/>
      <c r="NFI63" s="86"/>
      <c r="NFQ63" s="86"/>
      <c r="NFY63" s="86"/>
      <c r="NGG63" s="86"/>
      <c r="NGO63" s="86"/>
      <c r="NGW63" s="86"/>
      <c r="NHE63" s="86"/>
      <c r="NHM63" s="86"/>
      <c r="NHU63" s="86"/>
      <c r="NIC63" s="86"/>
      <c r="NIK63" s="86"/>
      <c r="NIS63" s="86"/>
      <c r="NJA63" s="86"/>
      <c r="NJI63" s="86"/>
      <c r="NJQ63" s="86"/>
      <c r="NJY63" s="86"/>
      <c r="NKG63" s="86"/>
      <c r="NKO63" s="86"/>
      <c r="NKW63" s="86"/>
      <c r="NLE63" s="86"/>
      <c r="NLM63" s="86"/>
      <c r="NLU63" s="86"/>
      <c r="NMC63" s="86"/>
      <c r="NMK63" s="86"/>
      <c r="NMS63" s="86"/>
      <c r="NNA63" s="86"/>
      <c r="NNI63" s="86"/>
      <c r="NNQ63" s="86"/>
      <c r="NNY63" s="86"/>
      <c r="NOG63" s="86"/>
      <c r="NOO63" s="86"/>
      <c r="NOW63" s="86"/>
      <c r="NPE63" s="86"/>
      <c r="NPM63" s="86"/>
      <c r="NPU63" s="86"/>
      <c r="NQC63" s="86"/>
      <c r="NQK63" s="86"/>
      <c r="NQS63" s="86"/>
      <c r="NRA63" s="86"/>
      <c r="NRI63" s="86"/>
      <c r="NRQ63" s="86"/>
      <c r="NRY63" s="86"/>
      <c r="NSG63" s="86"/>
      <c r="NSO63" s="86"/>
      <c r="NSW63" s="86"/>
      <c r="NTE63" s="86"/>
      <c r="NTM63" s="86"/>
      <c r="NTU63" s="86"/>
      <c r="NUC63" s="86"/>
      <c r="NUK63" s="86"/>
      <c r="NUS63" s="86"/>
      <c r="NVA63" s="86"/>
      <c r="NVI63" s="86"/>
      <c r="NVQ63" s="86"/>
      <c r="NVY63" s="86"/>
      <c r="NWG63" s="86"/>
      <c r="NWO63" s="86"/>
      <c r="NWW63" s="86"/>
      <c r="NXE63" s="86"/>
      <c r="NXM63" s="86"/>
      <c r="NXU63" s="86"/>
      <c r="NYC63" s="86"/>
      <c r="NYK63" s="86"/>
      <c r="NYS63" s="86"/>
      <c r="NZA63" s="86"/>
      <c r="NZI63" s="86"/>
      <c r="NZQ63" s="86"/>
      <c r="NZY63" s="86"/>
      <c r="OAG63" s="86"/>
      <c r="OAO63" s="86"/>
      <c r="OAW63" s="86"/>
      <c r="OBE63" s="86"/>
      <c r="OBM63" s="86"/>
      <c r="OBU63" s="86"/>
      <c r="OCC63" s="86"/>
      <c r="OCK63" s="86"/>
      <c r="OCS63" s="86"/>
      <c r="ODA63" s="86"/>
      <c r="ODI63" s="86"/>
      <c r="ODQ63" s="86"/>
      <c r="ODY63" s="86"/>
      <c r="OEG63" s="86"/>
      <c r="OEO63" s="86"/>
      <c r="OEW63" s="86"/>
      <c r="OFE63" s="86"/>
      <c r="OFM63" s="86"/>
      <c r="OFU63" s="86"/>
      <c r="OGC63" s="86"/>
      <c r="OGK63" s="86"/>
      <c r="OGS63" s="86"/>
      <c r="OHA63" s="86"/>
      <c r="OHI63" s="86"/>
      <c r="OHQ63" s="86"/>
      <c r="OHY63" s="86"/>
      <c r="OIG63" s="86"/>
      <c r="OIO63" s="86"/>
      <c r="OIW63" s="86"/>
      <c r="OJE63" s="86"/>
      <c r="OJM63" s="86"/>
      <c r="OJU63" s="86"/>
      <c r="OKC63" s="86"/>
      <c r="OKK63" s="86"/>
      <c r="OKS63" s="86"/>
      <c r="OLA63" s="86"/>
      <c r="OLI63" s="86"/>
      <c r="OLQ63" s="86"/>
      <c r="OLY63" s="86"/>
      <c r="OMG63" s="86"/>
      <c r="OMO63" s="86"/>
      <c r="OMW63" s="86"/>
      <c r="ONE63" s="86"/>
      <c r="ONM63" s="86"/>
      <c r="ONU63" s="86"/>
      <c r="OOC63" s="86"/>
      <c r="OOK63" s="86"/>
      <c r="OOS63" s="86"/>
      <c r="OPA63" s="86"/>
      <c r="OPI63" s="86"/>
      <c r="OPQ63" s="86"/>
      <c r="OPY63" s="86"/>
      <c r="OQG63" s="86"/>
      <c r="OQO63" s="86"/>
      <c r="OQW63" s="86"/>
      <c r="ORE63" s="86"/>
      <c r="ORM63" s="86"/>
      <c r="ORU63" s="86"/>
      <c r="OSC63" s="86"/>
      <c r="OSK63" s="86"/>
      <c r="OSS63" s="86"/>
      <c r="OTA63" s="86"/>
      <c r="OTI63" s="86"/>
      <c r="OTQ63" s="86"/>
      <c r="OTY63" s="86"/>
      <c r="OUG63" s="86"/>
      <c r="OUO63" s="86"/>
      <c r="OUW63" s="86"/>
      <c r="OVE63" s="86"/>
      <c r="OVM63" s="86"/>
      <c r="OVU63" s="86"/>
      <c r="OWC63" s="86"/>
      <c r="OWK63" s="86"/>
      <c r="OWS63" s="86"/>
      <c r="OXA63" s="86"/>
      <c r="OXI63" s="86"/>
      <c r="OXQ63" s="86"/>
      <c r="OXY63" s="86"/>
      <c r="OYG63" s="86"/>
      <c r="OYO63" s="86"/>
      <c r="OYW63" s="86"/>
      <c r="OZE63" s="86"/>
      <c r="OZM63" s="86"/>
      <c r="OZU63" s="86"/>
      <c r="PAC63" s="86"/>
      <c r="PAK63" s="86"/>
      <c r="PAS63" s="86"/>
      <c r="PBA63" s="86"/>
      <c r="PBI63" s="86"/>
      <c r="PBQ63" s="86"/>
      <c r="PBY63" s="86"/>
      <c r="PCG63" s="86"/>
      <c r="PCO63" s="86"/>
      <c r="PCW63" s="86"/>
      <c r="PDE63" s="86"/>
      <c r="PDM63" s="86"/>
      <c r="PDU63" s="86"/>
      <c r="PEC63" s="86"/>
      <c r="PEK63" s="86"/>
      <c r="PES63" s="86"/>
      <c r="PFA63" s="86"/>
      <c r="PFI63" s="86"/>
      <c r="PFQ63" s="86"/>
      <c r="PFY63" s="86"/>
      <c r="PGG63" s="86"/>
      <c r="PGO63" s="86"/>
      <c r="PGW63" s="86"/>
      <c r="PHE63" s="86"/>
      <c r="PHM63" s="86"/>
      <c r="PHU63" s="86"/>
      <c r="PIC63" s="86"/>
      <c r="PIK63" s="86"/>
      <c r="PIS63" s="86"/>
      <c r="PJA63" s="86"/>
      <c r="PJI63" s="86"/>
      <c r="PJQ63" s="86"/>
      <c r="PJY63" s="86"/>
      <c r="PKG63" s="86"/>
      <c r="PKO63" s="86"/>
      <c r="PKW63" s="86"/>
      <c r="PLE63" s="86"/>
      <c r="PLM63" s="86"/>
      <c r="PLU63" s="86"/>
      <c r="PMC63" s="86"/>
      <c r="PMK63" s="86"/>
      <c r="PMS63" s="86"/>
      <c r="PNA63" s="86"/>
      <c r="PNI63" s="86"/>
      <c r="PNQ63" s="86"/>
      <c r="PNY63" s="86"/>
      <c r="POG63" s="86"/>
      <c r="POO63" s="86"/>
      <c r="POW63" s="86"/>
      <c r="PPE63" s="86"/>
      <c r="PPM63" s="86"/>
      <c r="PPU63" s="86"/>
      <c r="PQC63" s="86"/>
      <c r="PQK63" s="86"/>
      <c r="PQS63" s="86"/>
      <c r="PRA63" s="86"/>
      <c r="PRI63" s="86"/>
      <c r="PRQ63" s="86"/>
      <c r="PRY63" s="86"/>
      <c r="PSG63" s="86"/>
      <c r="PSO63" s="86"/>
      <c r="PSW63" s="86"/>
      <c r="PTE63" s="86"/>
      <c r="PTM63" s="86"/>
      <c r="PTU63" s="86"/>
      <c r="PUC63" s="86"/>
      <c r="PUK63" s="86"/>
      <c r="PUS63" s="86"/>
      <c r="PVA63" s="86"/>
      <c r="PVI63" s="86"/>
      <c r="PVQ63" s="86"/>
      <c r="PVY63" s="86"/>
      <c r="PWG63" s="86"/>
      <c r="PWO63" s="86"/>
      <c r="PWW63" s="86"/>
      <c r="PXE63" s="86"/>
      <c r="PXM63" s="86"/>
      <c r="PXU63" s="86"/>
      <c r="PYC63" s="86"/>
      <c r="PYK63" s="86"/>
      <c r="PYS63" s="86"/>
      <c r="PZA63" s="86"/>
      <c r="PZI63" s="86"/>
      <c r="PZQ63" s="86"/>
      <c r="PZY63" s="86"/>
      <c r="QAG63" s="86"/>
      <c r="QAO63" s="86"/>
      <c r="QAW63" s="86"/>
      <c r="QBE63" s="86"/>
      <c r="QBM63" s="86"/>
      <c r="QBU63" s="86"/>
      <c r="QCC63" s="86"/>
      <c r="QCK63" s="86"/>
      <c r="QCS63" s="86"/>
      <c r="QDA63" s="86"/>
      <c r="QDI63" s="86"/>
      <c r="QDQ63" s="86"/>
      <c r="QDY63" s="86"/>
      <c r="QEG63" s="86"/>
      <c r="QEO63" s="86"/>
      <c r="QEW63" s="86"/>
      <c r="QFE63" s="86"/>
      <c r="QFM63" s="86"/>
      <c r="QFU63" s="86"/>
      <c r="QGC63" s="86"/>
      <c r="QGK63" s="86"/>
      <c r="QGS63" s="86"/>
      <c r="QHA63" s="86"/>
      <c r="QHI63" s="86"/>
      <c r="QHQ63" s="86"/>
      <c r="QHY63" s="86"/>
      <c r="QIG63" s="86"/>
      <c r="QIO63" s="86"/>
      <c r="QIW63" s="86"/>
      <c r="QJE63" s="86"/>
      <c r="QJM63" s="86"/>
      <c r="QJU63" s="86"/>
      <c r="QKC63" s="86"/>
      <c r="QKK63" s="86"/>
      <c r="QKS63" s="86"/>
      <c r="QLA63" s="86"/>
      <c r="QLI63" s="86"/>
      <c r="QLQ63" s="86"/>
      <c r="QLY63" s="86"/>
      <c r="QMG63" s="86"/>
      <c r="QMO63" s="86"/>
      <c r="QMW63" s="86"/>
      <c r="QNE63" s="86"/>
      <c r="QNM63" s="86"/>
      <c r="QNU63" s="86"/>
      <c r="QOC63" s="86"/>
      <c r="QOK63" s="86"/>
      <c r="QOS63" s="86"/>
      <c r="QPA63" s="86"/>
      <c r="QPI63" s="86"/>
      <c r="QPQ63" s="86"/>
      <c r="QPY63" s="86"/>
      <c r="QQG63" s="86"/>
      <c r="QQO63" s="86"/>
      <c r="QQW63" s="86"/>
      <c r="QRE63" s="86"/>
      <c r="QRM63" s="86"/>
      <c r="QRU63" s="86"/>
      <c r="QSC63" s="86"/>
      <c r="QSK63" s="86"/>
      <c r="QSS63" s="86"/>
      <c r="QTA63" s="86"/>
      <c r="QTI63" s="86"/>
      <c r="QTQ63" s="86"/>
      <c r="QTY63" s="86"/>
      <c r="QUG63" s="86"/>
      <c r="QUO63" s="86"/>
      <c r="QUW63" s="86"/>
      <c r="QVE63" s="86"/>
      <c r="QVM63" s="86"/>
      <c r="QVU63" s="86"/>
      <c r="QWC63" s="86"/>
      <c r="QWK63" s="86"/>
      <c r="QWS63" s="86"/>
      <c r="QXA63" s="86"/>
      <c r="QXI63" s="86"/>
      <c r="QXQ63" s="86"/>
      <c r="QXY63" s="86"/>
      <c r="QYG63" s="86"/>
      <c r="QYO63" s="86"/>
      <c r="QYW63" s="86"/>
      <c r="QZE63" s="86"/>
      <c r="QZM63" s="86"/>
      <c r="QZU63" s="86"/>
      <c r="RAC63" s="86"/>
      <c r="RAK63" s="86"/>
      <c r="RAS63" s="86"/>
      <c r="RBA63" s="86"/>
      <c r="RBI63" s="86"/>
      <c r="RBQ63" s="86"/>
      <c r="RBY63" s="86"/>
      <c r="RCG63" s="86"/>
      <c r="RCO63" s="86"/>
      <c r="RCW63" s="86"/>
      <c r="RDE63" s="86"/>
      <c r="RDM63" s="86"/>
      <c r="RDU63" s="86"/>
      <c r="REC63" s="86"/>
      <c r="REK63" s="86"/>
      <c r="RES63" s="86"/>
      <c r="RFA63" s="86"/>
      <c r="RFI63" s="86"/>
      <c r="RFQ63" s="86"/>
      <c r="RFY63" s="86"/>
      <c r="RGG63" s="86"/>
      <c r="RGO63" s="86"/>
      <c r="RGW63" s="86"/>
      <c r="RHE63" s="86"/>
      <c r="RHM63" s="86"/>
      <c r="RHU63" s="86"/>
      <c r="RIC63" s="86"/>
      <c r="RIK63" s="86"/>
      <c r="RIS63" s="86"/>
      <c r="RJA63" s="86"/>
      <c r="RJI63" s="86"/>
      <c r="RJQ63" s="86"/>
      <c r="RJY63" s="86"/>
      <c r="RKG63" s="86"/>
      <c r="RKO63" s="86"/>
      <c r="RKW63" s="86"/>
      <c r="RLE63" s="86"/>
      <c r="RLM63" s="86"/>
      <c r="RLU63" s="86"/>
      <c r="RMC63" s="86"/>
      <c r="RMK63" s="86"/>
      <c r="RMS63" s="86"/>
      <c r="RNA63" s="86"/>
      <c r="RNI63" s="86"/>
      <c r="RNQ63" s="86"/>
      <c r="RNY63" s="86"/>
      <c r="ROG63" s="86"/>
      <c r="ROO63" s="86"/>
      <c r="ROW63" s="86"/>
      <c r="RPE63" s="86"/>
      <c r="RPM63" s="86"/>
      <c r="RPU63" s="86"/>
      <c r="RQC63" s="86"/>
      <c r="RQK63" s="86"/>
      <c r="RQS63" s="86"/>
      <c r="RRA63" s="86"/>
      <c r="RRI63" s="86"/>
      <c r="RRQ63" s="86"/>
      <c r="RRY63" s="86"/>
      <c r="RSG63" s="86"/>
      <c r="RSO63" s="86"/>
      <c r="RSW63" s="86"/>
      <c r="RTE63" s="86"/>
      <c r="RTM63" s="86"/>
      <c r="RTU63" s="86"/>
      <c r="RUC63" s="86"/>
      <c r="RUK63" s="86"/>
      <c r="RUS63" s="86"/>
      <c r="RVA63" s="86"/>
      <c r="RVI63" s="86"/>
      <c r="RVQ63" s="86"/>
      <c r="RVY63" s="86"/>
      <c r="RWG63" s="86"/>
      <c r="RWO63" s="86"/>
      <c r="RWW63" s="86"/>
      <c r="RXE63" s="86"/>
      <c r="RXM63" s="86"/>
      <c r="RXU63" s="86"/>
      <c r="RYC63" s="86"/>
      <c r="RYK63" s="86"/>
      <c r="RYS63" s="86"/>
      <c r="RZA63" s="86"/>
      <c r="RZI63" s="86"/>
      <c r="RZQ63" s="86"/>
      <c r="RZY63" s="86"/>
      <c r="SAG63" s="86"/>
      <c r="SAO63" s="86"/>
      <c r="SAW63" s="86"/>
      <c r="SBE63" s="86"/>
      <c r="SBM63" s="86"/>
      <c r="SBU63" s="86"/>
      <c r="SCC63" s="86"/>
      <c r="SCK63" s="86"/>
      <c r="SCS63" s="86"/>
      <c r="SDA63" s="86"/>
      <c r="SDI63" s="86"/>
      <c r="SDQ63" s="86"/>
      <c r="SDY63" s="86"/>
      <c r="SEG63" s="86"/>
      <c r="SEO63" s="86"/>
      <c r="SEW63" s="86"/>
      <c r="SFE63" s="86"/>
      <c r="SFM63" s="86"/>
      <c r="SFU63" s="86"/>
      <c r="SGC63" s="86"/>
      <c r="SGK63" s="86"/>
      <c r="SGS63" s="86"/>
      <c r="SHA63" s="86"/>
      <c r="SHI63" s="86"/>
      <c r="SHQ63" s="86"/>
      <c r="SHY63" s="86"/>
      <c r="SIG63" s="86"/>
      <c r="SIO63" s="86"/>
      <c r="SIW63" s="86"/>
      <c r="SJE63" s="86"/>
      <c r="SJM63" s="86"/>
      <c r="SJU63" s="86"/>
      <c r="SKC63" s="86"/>
      <c r="SKK63" s="86"/>
      <c r="SKS63" s="86"/>
      <c r="SLA63" s="86"/>
      <c r="SLI63" s="86"/>
      <c r="SLQ63" s="86"/>
      <c r="SLY63" s="86"/>
      <c r="SMG63" s="86"/>
      <c r="SMO63" s="86"/>
      <c r="SMW63" s="86"/>
      <c r="SNE63" s="86"/>
      <c r="SNM63" s="86"/>
      <c r="SNU63" s="86"/>
      <c r="SOC63" s="86"/>
      <c r="SOK63" s="86"/>
      <c r="SOS63" s="86"/>
      <c r="SPA63" s="86"/>
      <c r="SPI63" s="86"/>
      <c r="SPQ63" s="86"/>
      <c r="SPY63" s="86"/>
      <c r="SQG63" s="86"/>
      <c r="SQO63" s="86"/>
      <c r="SQW63" s="86"/>
      <c r="SRE63" s="86"/>
      <c r="SRM63" s="86"/>
      <c r="SRU63" s="86"/>
      <c r="SSC63" s="86"/>
      <c r="SSK63" s="86"/>
      <c r="SSS63" s="86"/>
      <c r="STA63" s="86"/>
      <c r="STI63" s="86"/>
      <c r="STQ63" s="86"/>
      <c r="STY63" s="86"/>
      <c r="SUG63" s="86"/>
      <c r="SUO63" s="86"/>
      <c r="SUW63" s="86"/>
      <c r="SVE63" s="86"/>
      <c r="SVM63" s="86"/>
      <c r="SVU63" s="86"/>
      <c r="SWC63" s="86"/>
      <c r="SWK63" s="86"/>
      <c r="SWS63" s="86"/>
      <c r="SXA63" s="86"/>
      <c r="SXI63" s="86"/>
      <c r="SXQ63" s="86"/>
      <c r="SXY63" s="86"/>
      <c r="SYG63" s="86"/>
      <c r="SYO63" s="86"/>
      <c r="SYW63" s="86"/>
      <c r="SZE63" s="86"/>
      <c r="SZM63" s="86"/>
      <c r="SZU63" s="86"/>
      <c r="TAC63" s="86"/>
      <c r="TAK63" s="86"/>
      <c r="TAS63" s="86"/>
      <c r="TBA63" s="86"/>
      <c r="TBI63" s="86"/>
      <c r="TBQ63" s="86"/>
      <c r="TBY63" s="86"/>
      <c r="TCG63" s="86"/>
      <c r="TCO63" s="86"/>
      <c r="TCW63" s="86"/>
      <c r="TDE63" s="86"/>
      <c r="TDM63" s="86"/>
      <c r="TDU63" s="86"/>
      <c r="TEC63" s="86"/>
      <c r="TEK63" s="86"/>
      <c r="TES63" s="86"/>
      <c r="TFA63" s="86"/>
      <c r="TFI63" s="86"/>
      <c r="TFQ63" s="86"/>
      <c r="TFY63" s="86"/>
      <c r="TGG63" s="86"/>
      <c r="TGO63" s="86"/>
      <c r="TGW63" s="86"/>
      <c r="THE63" s="86"/>
      <c r="THM63" s="86"/>
      <c r="THU63" s="86"/>
      <c r="TIC63" s="86"/>
      <c r="TIK63" s="86"/>
      <c r="TIS63" s="86"/>
      <c r="TJA63" s="86"/>
      <c r="TJI63" s="86"/>
      <c r="TJQ63" s="86"/>
      <c r="TJY63" s="86"/>
      <c r="TKG63" s="86"/>
      <c r="TKO63" s="86"/>
      <c r="TKW63" s="86"/>
      <c r="TLE63" s="86"/>
      <c r="TLM63" s="86"/>
      <c r="TLU63" s="86"/>
      <c r="TMC63" s="86"/>
      <c r="TMK63" s="86"/>
      <c r="TMS63" s="86"/>
      <c r="TNA63" s="86"/>
      <c r="TNI63" s="86"/>
      <c r="TNQ63" s="86"/>
      <c r="TNY63" s="86"/>
      <c r="TOG63" s="86"/>
      <c r="TOO63" s="86"/>
      <c r="TOW63" s="86"/>
      <c r="TPE63" s="86"/>
      <c r="TPM63" s="86"/>
      <c r="TPU63" s="86"/>
      <c r="TQC63" s="86"/>
      <c r="TQK63" s="86"/>
      <c r="TQS63" s="86"/>
      <c r="TRA63" s="86"/>
      <c r="TRI63" s="86"/>
      <c r="TRQ63" s="86"/>
      <c r="TRY63" s="86"/>
      <c r="TSG63" s="86"/>
      <c r="TSO63" s="86"/>
      <c r="TSW63" s="86"/>
      <c r="TTE63" s="86"/>
      <c r="TTM63" s="86"/>
      <c r="TTU63" s="86"/>
      <c r="TUC63" s="86"/>
      <c r="TUK63" s="86"/>
      <c r="TUS63" s="86"/>
      <c r="TVA63" s="86"/>
      <c r="TVI63" s="86"/>
      <c r="TVQ63" s="86"/>
      <c r="TVY63" s="86"/>
      <c r="TWG63" s="86"/>
      <c r="TWO63" s="86"/>
      <c r="TWW63" s="86"/>
      <c r="TXE63" s="86"/>
      <c r="TXM63" s="86"/>
      <c r="TXU63" s="86"/>
      <c r="TYC63" s="86"/>
      <c r="TYK63" s="86"/>
      <c r="TYS63" s="86"/>
      <c r="TZA63" s="86"/>
      <c r="TZI63" s="86"/>
      <c r="TZQ63" s="86"/>
      <c r="TZY63" s="86"/>
      <c r="UAG63" s="86"/>
      <c r="UAO63" s="86"/>
      <c r="UAW63" s="86"/>
      <c r="UBE63" s="86"/>
      <c r="UBM63" s="86"/>
      <c r="UBU63" s="86"/>
      <c r="UCC63" s="86"/>
      <c r="UCK63" s="86"/>
      <c r="UCS63" s="86"/>
      <c r="UDA63" s="86"/>
      <c r="UDI63" s="86"/>
      <c r="UDQ63" s="86"/>
      <c r="UDY63" s="86"/>
      <c r="UEG63" s="86"/>
      <c r="UEO63" s="86"/>
      <c r="UEW63" s="86"/>
      <c r="UFE63" s="86"/>
      <c r="UFM63" s="86"/>
      <c r="UFU63" s="86"/>
      <c r="UGC63" s="86"/>
      <c r="UGK63" s="86"/>
      <c r="UGS63" s="86"/>
      <c r="UHA63" s="86"/>
      <c r="UHI63" s="86"/>
      <c r="UHQ63" s="86"/>
      <c r="UHY63" s="86"/>
      <c r="UIG63" s="86"/>
      <c r="UIO63" s="86"/>
      <c r="UIW63" s="86"/>
      <c r="UJE63" s="86"/>
      <c r="UJM63" s="86"/>
      <c r="UJU63" s="86"/>
      <c r="UKC63" s="86"/>
      <c r="UKK63" s="86"/>
      <c r="UKS63" s="86"/>
      <c r="ULA63" s="86"/>
      <c r="ULI63" s="86"/>
      <c r="ULQ63" s="86"/>
      <c r="ULY63" s="86"/>
      <c r="UMG63" s="86"/>
      <c r="UMO63" s="86"/>
      <c r="UMW63" s="86"/>
      <c r="UNE63" s="86"/>
      <c r="UNM63" s="86"/>
      <c r="UNU63" s="86"/>
      <c r="UOC63" s="86"/>
      <c r="UOK63" s="86"/>
      <c r="UOS63" s="86"/>
      <c r="UPA63" s="86"/>
      <c r="UPI63" s="86"/>
      <c r="UPQ63" s="86"/>
      <c r="UPY63" s="86"/>
      <c r="UQG63" s="86"/>
      <c r="UQO63" s="86"/>
      <c r="UQW63" s="86"/>
      <c r="URE63" s="86"/>
      <c r="URM63" s="86"/>
      <c r="URU63" s="86"/>
      <c r="USC63" s="86"/>
      <c r="USK63" s="86"/>
      <c r="USS63" s="86"/>
      <c r="UTA63" s="86"/>
      <c r="UTI63" s="86"/>
      <c r="UTQ63" s="86"/>
      <c r="UTY63" s="86"/>
      <c r="UUG63" s="86"/>
      <c r="UUO63" s="86"/>
      <c r="UUW63" s="86"/>
      <c r="UVE63" s="86"/>
      <c r="UVM63" s="86"/>
      <c r="UVU63" s="86"/>
      <c r="UWC63" s="86"/>
      <c r="UWK63" s="86"/>
      <c r="UWS63" s="86"/>
      <c r="UXA63" s="86"/>
      <c r="UXI63" s="86"/>
      <c r="UXQ63" s="86"/>
      <c r="UXY63" s="86"/>
      <c r="UYG63" s="86"/>
      <c r="UYO63" s="86"/>
      <c r="UYW63" s="86"/>
      <c r="UZE63" s="86"/>
      <c r="UZM63" s="86"/>
      <c r="UZU63" s="86"/>
      <c r="VAC63" s="86"/>
      <c r="VAK63" s="86"/>
      <c r="VAS63" s="86"/>
      <c r="VBA63" s="86"/>
      <c r="VBI63" s="86"/>
      <c r="VBQ63" s="86"/>
      <c r="VBY63" s="86"/>
      <c r="VCG63" s="86"/>
      <c r="VCO63" s="86"/>
      <c r="VCW63" s="86"/>
      <c r="VDE63" s="86"/>
      <c r="VDM63" s="86"/>
      <c r="VDU63" s="86"/>
      <c r="VEC63" s="86"/>
      <c r="VEK63" s="86"/>
      <c r="VES63" s="86"/>
      <c r="VFA63" s="86"/>
      <c r="VFI63" s="86"/>
      <c r="VFQ63" s="86"/>
      <c r="VFY63" s="86"/>
      <c r="VGG63" s="86"/>
      <c r="VGO63" s="86"/>
      <c r="VGW63" s="86"/>
      <c r="VHE63" s="86"/>
      <c r="VHM63" s="86"/>
      <c r="VHU63" s="86"/>
      <c r="VIC63" s="86"/>
      <c r="VIK63" s="86"/>
      <c r="VIS63" s="86"/>
      <c r="VJA63" s="86"/>
      <c r="VJI63" s="86"/>
      <c r="VJQ63" s="86"/>
      <c r="VJY63" s="86"/>
      <c r="VKG63" s="86"/>
      <c r="VKO63" s="86"/>
      <c r="VKW63" s="86"/>
      <c r="VLE63" s="86"/>
      <c r="VLM63" s="86"/>
      <c r="VLU63" s="86"/>
      <c r="VMC63" s="86"/>
      <c r="VMK63" s="86"/>
      <c r="VMS63" s="86"/>
      <c r="VNA63" s="86"/>
      <c r="VNI63" s="86"/>
      <c r="VNQ63" s="86"/>
      <c r="VNY63" s="86"/>
      <c r="VOG63" s="86"/>
      <c r="VOO63" s="86"/>
      <c r="VOW63" s="86"/>
      <c r="VPE63" s="86"/>
      <c r="VPM63" s="86"/>
      <c r="VPU63" s="86"/>
      <c r="VQC63" s="86"/>
      <c r="VQK63" s="86"/>
      <c r="VQS63" s="86"/>
      <c r="VRA63" s="86"/>
      <c r="VRI63" s="86"/>
      <c r="VRQ63" s="86"/>
      <c r="VRY63" s="86"/>
      <c r="VSG63" s="86"/>
      <c r="VSO63" s="86"/>
      <c r="VSW63" s="86"/>
      <c r="VTE63" s="86"/>
      <c r="VTM63" s="86"/>
      <c r="VTU63" s="86"/>
      <c r="VUC63" s="86"/>
      <c r="VUK63" s="86"/>
      <c r="VUS63" s="86"/>
      <c r="VVA63" s="86"/>
      <c r="VVI63" s="86"/>
      <c r="VVQ63" s="86"/>
      <c r="VVY63" s="86"/>
      <c r="VWG63" s="86"/>
      <c r="VWO63" s="86"/>
      <c r="VWW63" s="86"/>
      <c r="VXE63" s="86"/>
      <c r="VXM63" s="86"/>
      <c r="VXU63" s="86"/>
      <c r="VYC63" s="86"/>
      <c r="VYK63" s="86"/>
      <c r="VYS63" s="86"/>
      <c r="VZA63" s="86"/>
      <c r="VZI63" s="86"/>
      <c r="VZQ63" s="86"/>
      <c r="VZY63" s="86"/>
      <c r="WAG63" s="86"/>
      <c r="WAO63" s="86"/>
      <c r="WAW63" s="86"/>
      <c r="WBE63" s="86"/>
      <c r="WBM63" s="86"/>
      <c r="WBU63" s="86"/>
      <c r="WCC63" s="86"/>
      <c r="WCK63" s="86"/>
      <c r="WCS63" s="86"/>
      <c r="WDA63" s="86"/>
      <c r="WDI63" s="86"/>
      <c r="WDQ63" s="86"/>
      <c r="WDY63" s="86"/>
      <c r="WEG63" s="86"/>
      <c r="WEO63" s="86"/>
      <c r="WEW63" s="86"/>
      <c r="WFE63" s="86"/>
      <c r="WFM63" s="86"/>
      <c r="WFU63" s="86"/>
      <c r="WGC63" s="86"/>
      <c r="WGK63" s="86"/>
      <c r="WGS63" s="86"/>
      <c r="WHA63" s="86"/>
      <c r="WHI63" s="86"/>
      <c r="WHQ63" s="86"/>
      <c r="WHY63" s="86"/>
      <c r="WIG63" s="86"/>
      <c r="WIO63" s="86"/>
      <c r="WIW63" s="86"/>
      <c r="WJE63" s="86"/>
      <c r="WJM63" s="86"/>
      <c r="WJU63" s="86"/>
      <c r="WKC63" s="86"/>
      <c r="WKK63" s="86"/>
      <c r="WKS63" s="86"/>
      <c r="WLA63" s="86"/>
      <c r="WLI63" s="86"/>
      <c r="WLQ63" s="86"/>
      <c r="WLY63" s="86"/>
      <c r="WMG63" s="86"/>
      <c r="WMO63" s="86"/>
      <c r="WMW63" s="86"/>
      <c r="WNE63" s="86"/>
      <c r="WNM63" s="86"/>
      <c r="WNU63" s="86"/>
      <c r="WOC63" s="86"/>
      <c r="WOK63" s="86"/>
      <c r="WOS63" s="86"/>
      <c r="WPA63" s="86"/>
      <c r="WPI63" s="86"/>
      <c r="WPQ63" s="86"/>
      <c r="WPY63" s="86"/>
      <c r="WQG63" s="86"/>
      <c r="WQO63" s="86"/>
      <c r="WQW63" s="86"/>
      <c r="WRE63" s="86"/>
      <c r="WRM63" s="86"/>
      <c r="WRU63" s="86"/>
      <c r="WSC63" s="86"/>
      <c r="WSK63" s="86"/>
      <c r="WSS63" s="86"/>
      <c r="WTA63" s="86"/>
      <c r="WTI63" s="86"/>
      <c r="WTQ63" s="86"/>
      <c r="WTY63" s="86"/>
      <c r="WUG63" s="86"/>
      <c r="WUO63" s="86"/>
      <c r="WUW63" s="86"/>
      <c r="WVE63" s="86"/>
      <c r="WVM63" s="86"/>
      <c r="WVU63" s="86"/>
      <c r="WWC63" s="86"/>
      <c r="WWK63" s="86"/>
      <c r="WWS63" s="86"/>
      <c r="WXA63" s="86"/>
      <c r="WXI63" s="86"/>
      <c r="WXQ63" s="86"/>
      <c r="WXY63" s="86"/>
      <c r="WYG63" s="86"/>
      <c r="WYO63" s="86"/>
      <c r="WYW63" s="86"/>
      <c r="WZE63" s="86"/>
      <c r="WZM63" s="86"/>
      <c r="WZU63" s="86"/>
      <c r="XAC63" s="86"/>
      <c r="XAK63" s="86"/>
      <c r="XAS63" s="86"/>
      <c r="XBA63" s="86"/>
    </row>
    <row r="64" spans="1:1021 1029:2045 2053:3069 3077:4093 4101:5117 5125:6141 6149:7165 7173:8189 8197:9213 9221:10237 10245:11261 11269:12285 12293:13309 13317:14333 14341:15357 15365:16277" x14ac:dyDescent="0.25">
      <c r="A64" s="99"/>
      <c r="B64" s="67"/>
      <c r="C64" s="67"/>
      <c r="D64" s="67"/>
      <c r="E64" s="67"/>
      <c r="F64" s="130"/>
      <c r="G64" s="101"/>
      <c r="H64" s="139"/>
      <c r="I64" s="135"/>
      <c r="J64" s="67"/>
      <c r="K64" s="102"/>
      <c r="L64" s="124"/>
      <c r="M64" s="101"/>
      <c r="N64" s="102"/>
      <c r="O64" s="102"/>
      <c r="P64" s="130"/>
      <c r="Q64" s="68"/>
      <c r="R64" s="68"/>
      <c r="S64" s="68"/>
      <c r="T64" s="67"/>
      <c r="U64" s="67"/>
      <c r="V64" s="64" t="s">
        <v>103</v>
      </c>
      <c r="W64" s="64">
        <v>43454</v>
      </c>
      <c r="X64" s="72">
        <v>12467</v>
      </c>
      <c r="Y64" s="64" t="s">
        <v>193</v>
      </c>
      <c r="Z64" s="77">
        <v>43512</v>
      </c>
      <c r="AA64" s="64">
        <v>43877</v>
      </c>
      <c r="AB64" s="78" t="s">
        <v>100</v>
      </c>
      <c r="AC64" s="78" t="s">
        <v>100</v>
      </c>
      <c r="AD64" s="145">
        <v>0</v>
      </c>
      <c r="AE64" s="145">
        <v>0</v>
      </c>
      <c r="AF64" s="78" t="s">
        <v>100</v>
      </c>
      <c r="AG64" s="79" t="s">
        <v>100</v>
      </c>
      <c r="AH64" s="145">
        <v>0</v>
      </c>
      <c r="AI64" s="171">
        <f t="shared" si="0"/>
        <v>0</v>
      </c>
      <c r="AJ64" s="176">
        <f>234419.97+19535</f>
        <v>253954.97</v>
      </c>
      <c r="AK64" s="176">
        <v>0</v>
      </c>
      <c r="AL64" s="178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67"/>
      <c r="HE64" s="86"/>
      <c r="HM64" s="86"/>
      <c r="HU64" s="86"/>
      <c r="IC64" s="86"/>
      <c r="IK64" s="86"/>
      <c r="IS64" s="86"/>
      <c r="JA64" s="86"/>
      <c r="JI64" s="86"/>
      <c r="JQ64" s="86"/>
      <c r="JY64" s="86"/>
      <c r="KG64" s="86"/>
      <c r="KO64" s="86"/>
      <c r="KW64" s="86"/>
      <c r="LE64" s="86"/>
      <c r="LM64" s="86"/>
      <c r="LU64" s="86"/>
      <c r="MC64" s="86"/>
      <c r="MK64" s="86"/>
      <c r="MS64" s="86"/>
      <c r="NA64" s="86"/>
      <c r="NI64" s="86"/>
      <c r="NQ64" s="86"/>
      <c r="NY64" s="86"/>
      <c r="OG64" s="86"/>
      <c r="OO64" s="86"/>
      <c r="OW64" s="86"/>
      <c r="PE64" s="86"/>
      <c r="PM64" s="86"/>
      <c r="PU64" s="86"/>
      <c r="QC64" s="86"/>
      <c r="QK64" s="86"/>
      <c r="QS64" s="86"/>
      <c r="RA64" s="86"/>
      <c r="RI64" s="86"/>
      <c r="RQ64" s="86"/>
      <c r="RY64" s="86"/>
      <c r="SG64" s="86"/>
      <c r="SO64" s="86"/>
      <c r="SW64" s="86"/>
      <c r="TE64" s="86"/>
      <c r="TM64" s="86"/>
      <c r="TU64" s="86"/>
      <c r="UC64" s="86"/>
      <c r="UK64" s="86"/>
      <c r="US64" s="86"/>
      <c r="VA64" s="86"/>
      <c r="VI64" s="86"/>
      <c r="VQ64" s="86"/>
      <c r="VY64" s="86"/>
      <c r="WG64" s="86"/>
      <c r="WO64" s="86"/>
      <c r="WW64" s="86"/>
      <c r="XE64" s="86"/>
      <c r="XM64" s="86"/>
      <c r="XU64" s="86"/>
      <c r="YC64" s="86"/>
      <c r="YK64" s="86"/>
      <c r="YS64" s="86"/>
      <c r="ZA64" s="86"/>
      <c r="ZI64" s="86"/>
      <c r="ZQ64" s="86"/>
      <c r="ZY64" s="86"/>
      <c r="AAG64" s="86"/>
      <c r="AAO64" s="86"/>
      <c r="AAW64" s="86"/>
      <c r="ABE64" s="86"/>
      <c r="ABM64" s="86"/>
      <c r="ABU64" s="86"/>
      <c r="ACC64" s="86"/>
      <c r="ACK64" s="86"/>
      <c r="ACS64" s="86"/>
      <c r="ADA64" s="86"/>
      <c r="ADI64" s="86"/>
      <c r="ADQ64" s="86"/>
      <c r="ADY64" s="86"/>
      <c r="AEG64" s="86"/>
      <c r="AEO64" s="86"/>
      <c r="AEW64" s="86"/>
      <c r="AFE64" s="86"/>
      <c r="AFM64" s="86"/>
      <c r="AFU64" s="86"/>
      <c r="AGC64" s="86"/>
      <c r="AGK64" s="86"/>
      <c r="AGS64" s="86"/>
      <c r="AHA64" s="86"/>
      <c r="AHI64" s="86"/>
      <c r="AHQ64" s="86"/>
      <c r="AHY64" s="86"/>
      <c r="AIG64" s="86"/>
      <c r="AIO64" s="86"/>
      <c r="AIW64" s="86"/>
      <c r="AJE64" s="86"/>
      <c r="AJM64" s="86"/>
      <c r="AJU64" s="86"/>
      <c r="AKC64" s="86"/>
      <c r="AKK64" s="86"/>
      <c r="AKS64" s="86"/>
      <c r="ALA64" s="86"/>
      <c r="ALI64" s="86"/>
      <c r="ALQ64" s="86"/>
      <c r="ALY64" s="86"/>
      <c r="AMG64" s="86"/>
      <c r="AMO64" s="86"/>
      <c r="AMW64" s="86"/>
      <c r="ANE64" s="86"/>
      <c r="ANM64" s="86"/>
      <c r="ANU64" s="86"/>
      <c r="AOC64" s="86"/>
      <c r="AOK64" s="86"/>
      <c r="AOS64" s="86"/>
      <c r="APA64" s="86"/>
      <c r="API64" s="86"/>
      <c r="APQ64" s="86"/>
      <c r="APY64" s="86"/>
      <c r="AQG64" s="86"/>
      <c r="AQO64" s="86"/>
      <c r="AQW64" s="86"/>
      <c r="ARE64" s="86"/>
      <c r="ARM64" s="86"/>
      <c r="ARU64" s="86"/>
      <c r="ASC64" s="86"/>
      <c r="ASK64" s="86"/>
      <c r="ASS64" s="86"/>
      <c r="ATA64" s="86"/>
      <c r="ATI64" s="86"/>
      <c r="ATQ64" s="86"/>
      <c r="ATY64" s="86"/>
      <c r="AUG64" s="86"/>
      <c r="AUO64" s="86"/>
      <c r="AUW64" s="86"/>
      <c r="AVE64" s="86"/>
      <c r="AVM64" s="86"/>
      <c r="AVU64" s="86"/>
      <c r="AWC64" s="86"/>
      <c r="AWK64" s="86"/>
      <c r="AWS64" s="86"/>
      <c r="AXA64" s="86"/>
      <c r="AXI64" s="86"/>
      <c r="AXQ64" s="86"/>
      <c r="AXY64" s="86"/>
      <c r="AYG64" s="86"/>
      <c r="AYO64" s="86"/>
      <c r="AYW64" s="86"/>
      <c r="AZE64" s="86"/>
      <c r="AZM64" s="86"/>
      <c r="AZU64" s="86"/>
      <c r="BAC64" s="86"/>
      <c r="BAK64" s="86"/>
      <c r="BAS64" s="86"/>
      <c r="BBA64" s="86"/>
      <c r="BBI64" s="86"/>
      <c r="BBQ64" s="86"/>
      <c r="BBY64" s="86"/>
      <c r="BCG64" s="86"/>
      <c r="BCO64" s="86"/>
      <c r="BCW64" s="86"/>
      <c r="BDE64" s="86"/>
      <c r="BDM64" s="86"/>
      <c r="BDU64" s="86"/>
      <c r="BEC64" s="86"/>
      <c r="BEK64" s="86"/>
      <c r="BES64" s="86"/>
      <c r="BFA64" s="86"/>
      <c r="BFI64" s="86"/>
      <c r="BFQ64" s="86"/>
      <c r="BFY64" s="86"/>
      <c r="BGG64" s="86"/>
      <c r="BGO64" s="86"/>
      <c r="BGW64" s="86"/>
      <c r="BHE64" s="86"/>
      <c r="BHM64" s="86"/>
      <c r="BHU64" s="86"/>
      <c r="BIC64" s="86"/>
      <c r="BIK64" s="86"/>
      <c r="BIS64" s="86"/>
      <c r="BJA64" s="86"/>
      <c r="BJI64" s="86"/>
      <c r="BJQ64" s="86"/>
      <c r="BJY64" s="86"/>
      <c r="BKG64" s="86"/>
      <c r="BKO64" s="86"/>
      <c r="BKW64" s="86"/>
      <c r="BLE64" s="86"/>
      <c r="BLM64" s="86"/>
      <c r="BLU64" s="86"/>
      <c r="BMC64" s="86"/>
      <c r="BMK64" s="86"/>
      <c r="BMS64" s="86"/>
      <c r="BNA64" s="86"/>
      <c r="BNI64" s="86"/>
      <c r="BNQ64" s="86"/>
      <c r="BNY64" s="86"/>
      <c r="BOG64" s="86"/>
      <c r="BOO64" s="86"/>
      <c r="BOW64" s="86"/>
      <c r="BPE64" s="86"/>
      <c r="BPM64" s="86"/>
      <c r="BPU64" s="86"/>
      <c r="BQC64" s="86"/>
      <c r="BQK64" s="86"/>
      <c r="BQS64" s="86"/>
      <c r="BRA64" s="86"/>
      <c r="BRI64" s="86"/>
      <c r="BRQ64" s="86"/>
      <c r="BRY64" s="86"/>
      <c r="BSG64" s="86"/>
      <c r="BSO64" s="86"/>
      <c r="BSW64" s="86"/>
      <c r="BTE64" s="86"/>
      <c r="BTM64" s="86"/>
      <c r="BTU64" s="86"/>
      <c r="BUC64" s="86"/>
      <c r="BUK64" s="86"/>
      <c r="BUS64" s="86"/>
      <c r="BVA64" s="86"/>
      <c r="BVI64" s="86"/>
      <c r="BVQ64" s="86"/>
      <c r="BVY64" s="86"/>
      <c r="BWG64" s="86"/>
      <c r="BWO64" s="86"/>
      <c r="BWW64" s="86"/>
      <c r="BXE64" s="86"/>
      <c r="BXM64" s="86"/>
      <c r="BXU64" s="86"/>
      <c r="BYC64" s="86"/>
      <c r="BYK64" s="86"/>
      <c r="BYS64" s="86"/>
      <c r="BZA64" s="86"/>
      <c r="BZI64" s="86"/>
      <c r="BZQ64" s="86"/>
      <c r="BZY64" s="86"/>
      <c r="CAG64" s="86"/>
      <c r="CAO64" s="86"/>
      <c r="CAW64" s="86"/>
      <c r="CBE64" s="86"/>
      <c r="CBM64" s="86"/>
      <c r="CBU64" s="86"/>
      <c r="CCC64" s="86"/>
      <c r="CCK64" s="86"/>
      <c r="CCS64" s="86"/>
      <c r="CDA64" s="86"/>
      <c r="CDI64" s="86"/>
      <c r="CDQ64" s="86"/>
      <c r="CDY64" s="86"/>
      <c r="CEG64" s="86"/>
      <c r="CEO64" s="86"/>
      <c r="CEW64" s="86"/>
      <c r="CFE64" s="86"/>
      <c r="CFM64" s="86"/>
      <c r="CFU64" s="86"/>
      <c r="CGC64" s="86"/>
      <c r="CGK64" s="86"/>
      <c r="CGS64" s="86"/>
      <c r="CHA64" s="86"/>
      <c r="CHI64" s="86"/>
      <c r="CHQ64" s="86"/>
      <c r="CHY64" s="86"/>
      <c r="CIG64" s="86"/>
      <c r="CIO64" s="86"/>
      <c r="CIW64" s="86"/>
      <c r="CJE64" s="86"/>
      <c r="CJM64" s="86"/>
      <c r="CJU64" s="86"/>
      <c r="CKC64" s="86"/>
      <c r="CKK64" s="86"/>
      <c r="CKS64" s="86"/>
      <c r="CLA64" s="86"/>
      <c r="CLI64" s="86"/>
      <c r="CLQ64" s="86"/>
      <c r="CLY64" s="86"/>
      <c r="CMG64" s="86"/>
      <c r="CMO64" s="86"/>
      <c r="CMW64" s="86"/>
      <c r="CNE64" s="86"/>
      <c r="CNM64" s="86"/>
      <c r="CNU64" s="86"/>
      <c r="COC64" s="86"/>
      <c r="COK64" s="86"/>
      <c r="COS64" s="86"/>
      <c r="CPA64" s="86"/>
      <c r="CPI64" s="86"/>
      <c r="CPQ64" s="86"/>
      <c r="CPY64" s="86"/>
      <c r="CQG64" s="86"/>
      <c r="CQO64" s="86"/>
      <c r="CQW64" s="86"/>
      <c r="CRE64" s="86"/>
      <c r="CRM64" s="86"/>
      <c r="CRU64" s="86"/>
      <c r="CSC64" s="86"/>
      <c r="CSK64" s="86"/>
      <c r="CSS64" s="86"/>
      <c r="CTA64" s="86"/>
      <c r="CTI64" s="86"/>
      <c r="CTQ64" s="86"/>
      <c r="CTY64" s="86"/>
      <c r="CUG64" s="86"/>
      <c r="CUO64" s="86"/>
      <c r="CUW64" s="86"/>
      <c r="CVE64" s="86"/>
      <c r="CVM64" s="86"/>
      <c r="CVU64" s="86"/>
      <c r="CWC64" s="86"/>
      <c r="CWK64" s="86"/>
      <c r="CWS64" s="86"/>
      <c r="CXA64" s="86"/>
      <c r="CXI64" s="86"/>
      <c r="CXQ64" s="86"/>
      <c r="CXY64" s="86"/>
      <c r="CYG64" s="86"/>
      <c r="CYO64" s="86"/>
      <c r="CYW64" s="86"/>
      <c r="CZE64" s="86"/>
      <c r="CZM64" s="86"/>
      <c r="CZU64" s="86"/>
      <c r="DAC64" s="86"/>
      <c r="DAK64" s="86"/>
      <c r="DAS64" s="86"/>
      <c r="DBA64" s="86"/>
      <c r="DBI64" s="86"/>
      <c r="DBQ64" s="86"/>
      <c r="DBY64" s="86"/>
      <c r="DCG64" s="86"/>
      <c r="DCO64" s="86"/>
      <c r="DCW64" s="86"/>
      <c r="DDE64" s="86"/>
      <c r="DDM64" s="86"/>
      <c r="DDU64" s="86"/>
      <c r="DEC64" s="86"/>
      <c r="DEK64" s="86"/>
      <c r="DES64" s="86"/>
      <c r="DFA64" s="86"/>
      <c r="DFI64" s="86"/>
      <c r="DFQ64" s="86"/>
      <c r="DFY64" s="86"/>
      <c r="DGG64" s="86"/>
      <c r="DGO64" s="86"/>
      <c r="DGW64" s="86"/>
      <c r="DHE64" s="86"/>
      <c r="DHM64" s="86"/>
      <c r="DHU64" s="86"/>
      <c r="DIC64" s="86"/>
      <c r="DIK64" s="86"/>
      <c r="DIS64" s="86"/>
      <c r="DJA64" s="86"/>
      <c r="DJI64" s="86"/>
      <c r="DJQ64" s="86"/>
      <c r="DJY64" s="86"/>
      <c r="DKG64" s="86"/>
      <c r="DKO64" s="86"/>
      <c r="DKW64" s="86"/>
      <c r="DLE64" s="86"/>
      <c r="DLM64" s="86"/>
      <c r="DLU64" s="86"/>
      <c r="DMC64" s="86"/>
      <c r="DMK64" s="86"/>
      <c r="DMS64" s="86"/>
      <c r="DNA64" s="86"/>
      <c r="DNI64" s="86"/>
      <c r="DNQ64" s="86"/>
      <c r="DNY64" s="86"/>
      <c r="DOG64" s="86"/>
      <c r="DOO64" s="86"/>
      <c r="DOW64" s="86"/>
      <c r="DPE64" s="86"/>
      <c r="DPM64" s="86"/>
      <c r="DPU64" s="86"/>
      <c r="DQC64" s="86"/>
      <c r="DQK64" s="86"/>
      <c r="DQS64" s="86"/>
      <c r="DRA64" s="86"/>
      <c r="DRI64" s="86"/>
      <c r="DRQ64" s="86"/>
      <c r="DRY64" s="86"/>
      <c r="DSG64" s="86"/>
      <c r="DSO64" s="86"/>
      <c r="DSW64" s="86"/>
      <c r="DTE64" s="86"/>
      <c r="DTM64" s="86"/>
      <c r="DTU64" s="86"/>
      <c r="DUC64" s="86"/>
      <c r="DUK64" s="86"/>
      <c r="DUS64" s="86"/>
      <c r="DVA64" s="86"/>
      <c r="DVI64" s="86"/>
      <c r="DVQ64" s="86"/>
      <c r="DVY64" s="86"/>
      <c r="DWG64" s="86"/>
      <c r="DWO64" s="86"/>
      <c r="DWW64" s="86"/>
      <c r="DXE64" s="86"/>
      <c r="DXM64" s="86"/>
      <c r="DXU64" s="86"/>
      <c r="DYC64" s="86"/>
      <c r="DYK64" s="86"/>
      <c r="DYS64" s="86"/>
      <c r="DZA64" s="86"/>
      <c r="DZI64" s="86"/>
      <c r="DZQ64" s="86"/>
      <c r="DZY64" s="86"/>
      <c r="EAG64" s="86"/>
      <c r="EAO64" s="86"/>
      <c r="EAW64" s="86"/>
      <c r="EBE64" s="86"/>
      <c r="EBM64" s="86"/>
      <c r="EBU64" s="86"/>
      <c r="ECC64" s="86"/>
      <c r="ECK64" s="86"/>
      <c r="ECS64" s="86"/>
      <c r="EDA64" s="86"/>
      <c r="EDI64" s="86"/>
      <c r="EDQ64" s="86"/>
      <c r="EDY64" s="86"/>
      <c r="EEG64" s="86"/>
      <c r="EEO64" s="86"/>
      <c r="EEW64" s="86"/>
      <c r="EFE64" s="86"/>
      <c r="EFM64" s="86"/>
      <c r="EFU64" s="86"/>
      <c r="EGC64" s="86"/>
      <c r="EGK64" s="86"/>
      <c r="EGS64" s="86"/>
      <c r="EHA64" s="86"/>
      <c r="EHI64" s="86"/>
      <c r="EHQ64" s="86"/>
      <c r="EHY64" s="86"/>
      <c r="EIG64" s="86"/>
      <c r="EIO64" s="86"/>
      <c r="EIW64" s="86"/>
      <c r="EJE64" s="86"/>
      <c r="EJM64" s="86"/>
      <c r="EJU64" s="86"/>
      <c r="EKC64" s="86"/>
      <c r="EKK64" s="86"/>
      <c r="EKS64" s="86"/>
      <c r="ELA64" s="86"/>
      <c r="ELI64" s="86"/>
      <c r="ELQ64" s="86"/>
      <c r="ELY64" s="86"/>
      <c r="EMG64" s="86"/>
      <c r="EMO64" s="86"/>
      <c r="EMW64" s="86"/>
      <c r="ENE64" s="86"/>
      <c r="ENM64" s="86"/>
      <c r="ENU64" s="86"/>
      <c r="EOC64" s="86"/>
      <c r="EOK64" s="86"/>
      <c r="EOS64" s="86"/>
      <c r="EPA64" s="86"/>
      <c r="EPI64" s="86"/>
      <c r="EPQ64" s="86"/>
      <c r="EPY64" s="86"/>
      <c r="EQG64" s="86"/>
      <c r="EQO64" s="86"/>
      <c r="EQW64" s="86"/>
      <c r="ERE64" s="86"/>
      <c r="ERM64" s="86"/>
      <c r="ERU64" s="86"/>
      <c r="ESC64" s="86"/>
      <c r="ESK64" s="86"/>
      <c r="ESS64" s="86"/>
      <c r="ETA64" s="86"/>
      <c r="ETI64" s="86"/>
      <c r="ETQ64" s="86"/>
      <c r="ETY64" s="86"/>
      <c r="EUG64" s="86"/>
      <c r="EUO64" s="86"/>
      <c r="EUW64" s="86"/>
      <c r="EVE64" s="86"/>
      <c r="EVM64" s="86"/>
      <c r="EVU64" s="86"/>
      <c r="EWC64" s="86"/>
      <c r="EWK64" s="86"/>
      <c r="EWS64" s="86"/>
      <c r="EXA64" s="86"/>
      <c r="EXI64" s="86"/>
      <c r="EXQ64" s="86"/>
      <c r="EXY64" s="86"/>
      <c r="EYG64" s="86"/>
      <c r="EYO64" s="86"/>
      <c r="EYW64" s="86"/>
      <c r="EZE64" s="86"/>
      <c r="EZM64" s="86"/>
      <c r="EZU64" s="86"/>
      <c r="FAC64" s="86"/>
      <c r="FAK64" s="86"/>
      <c r="FAS64" s="86"/>
      <c r="FBA64" s="86"/>
      <c r="FBI64" s="86"/>
      <c r="FBQ64" s="86"/>
      <c r="FBY64" s="86"/>
      <c r="FCG64" s="86"/>
      <c r="FCO64" s="86"/>
      <c r="FCW64" s="86"/>
      <c r="FDE64" s="86"/>
      <c r="FDM64" s="86"/>
      <c r="FDU64" s="86"/>
      <c r="FEC64" s="86"/>
      <c r="FEK64" s="86"/>
      <c r="FES64" s="86"/>
      <c r="FFA64" s="86"/>
      <c r="FFI64" s="86"/>
      <c r="FFQ64" s="86"/>
      <c r="FFY64" s="86"/>
      <c r="FGG64" s="86"/>
      <c r="FGO64" s="86"/>
      <c r="FGW64" s="86"/>
      <c r="FHE64" s="86"/>
      <c r="FHM64" s="86"/>
      <c r="FHU64" s="86"/>
      <c r="FIC64" s="86"/>
      <c r="FIK64" s="86"/>
      <c r="FIS64" s="86"/>
      <c r="FJA64" s="86"/>
      <c r="FJI64" s="86"/>
      <c r="FJQ64" s="86"/>
      <c r="FJY64" s="86"/>
      <c r="FKG64" s="86"/>
      <c r="FKO64" s="86"/>
      <c r="FKW64" s="86"/>
      <c r="FLE64" s="86"/>
      <c r="FLM64" s="86"/>
      <c r="FLU64" s="86"/>
      <c r="FMC64" s="86"/>
      <c r="FMK64" s="86"/>
      <c r="FMS64" s="86"/>
      <c r="FNA64" s="86"/>
      <c r="FNI64" s="86"/>
      <c r="FNQ64" s="86"/>
      <c r="FNY64" s="86"/>
      <c r="FOG64" s="86"/>
      <c r="FOO64" s="86"/>
      <c r="FOW64" s="86"/>
      <c r="FPE64" s="86"/>
      <c r="FPM64" s="86"/>
      <c r="FPU64" s="86"/>
      <c r="FQC64" s="86"/>
      <c r="FQK64" s="86"/>
      <c r="FQS64" s="86"/>
      <c r="FRA64" s="86"/>
      <c r="FRI64" s="86"/>
      <c r="FRQ64" s="86"/>
      <c r="FRY64" s="86"/>
      <c r="FSG64" s="86"/>
      <c r="FSO64" s="86"/>
      <c r="FSW64" s="86"/>
      <c r="FTE64" s="86"/>
      <c r="FTM64" s="86"/>
      <c r="FTU64" s="86"/>
      <c r="FUC64" s="86"/>
      <c r="FUK64" s="86"/>
      <c r="FUS64" s="86"/>
      <c r="FVA64" s="86"/>
      <c r="FVI64" s="86"/>
      <c r="FVQ64" s="86"/>
      <c r="FVY64" s="86"/>
      <c r="FWG64" s="86"/>
      <c r="FWO64" s="86"/>
      <c r="FWW64" s="86"/>
      <c r="FXE64" s="86"/>
      <c r="FXM64" s="86"/>
      <c r="FXU64" s="86"/>
      <c r="FYC64" s="86"/>
      <c r="FYK64" s="86"/>
      <c r="FYS64" s="86"/>
      <c r="FZA64" s="86"/>
      <c r="FZI64" s="86"/>
      <c r="FZQ64" s="86"/>
      <c r="FZY64" s="86"/>
      <c r="GAG64" s="86"/>
      <c r="GAO64" s="86"/>
      <c r="GAW64" s="86"/>
      <c r="GBE64" s="86"/>
      <c r="GBM64" s="86"/>
      <c r="GBU64" s="86"/>
      <c r="GCC64" s="86"/>
      <c r="GCK64" s="86"/>
      <c r="GCS64" s="86"/>
      <c r="GDA64" s="86"/>
      <c r="GDI64" s="86"/>
      <c r="GDQ64" s="86"/>
      <c r="GDY64" s="86"/>
      <c r="GEG64" s="86"/>
      <c r="GEO64" s="86"/>
      <c r="GEW64" s="86"/>
      <c r="GFE64" s="86"/>
      <c r="GFM64" s="86"/>
      <c r="GFU64" s="86"/>
      <c r="GGC64" s="86"/>
      <c r="GGK64" s="86"/>
      <c r="GGS64" s="86"/>
      <c r="GHA64" s="86"/>
      <c r="GHI64" s="86"/>
      <c r="GHQ64" s="86"/>
      <c r="GHY64" s="86"/>
      <c r="GIG64" s="86"/>
      <c r="GIO64" s="86"/>
      <c r="GIW64" s="86"/>
      <c r="GJE64" s="86"/>
      <c r="GJM64" s="86"/>
      <c r="GJU64" s="86"/>
      <c r="GKC64" s="86"/>
      <c r="GKK64" s="86"/>
      <c r="GKS64" s="86"/>
      <c r="GLA64" s="86"/>
      <c r="GLI64" s="86"/>
      <c r="GLQ64" s="86"/>
      <c r="GLY64" s="86"/>
      <c r="GMG64" s="86"/>
      <c r="GMO64" s="86"/>
      <c r="GMW64" s="86"/>
      <c r="GNE64" s="86"/>
      <c r="GNM64" s="86"/>
      <c r="GNU64" s="86"/>
      <c r="GOC64" s="86"/>
      <c r="GOK64" s="86"/>
      <c r="GOS64" s="86"/>
      <c r="GPA64" s="86"/>
      <c r="GPI64" s="86"/>
      <c r="GPQ64" s="86"/>
      <c r="GPY64" s="86"/>
      <c r="GQG64" s="86"/>
      <c r="GQO64" s="86"/>
      <c r="GQW64" s="86"/>
      <c r="GRE64" s="86"/>
      <c r="GRM64" s="86"/>
      <c r="GRU64" s="86"/>
      <c r="GSC64" s="86"/>
      <c r="GSK64" s="86"/>
      <c r="GSS64" s="86"/>
      <c r="GTA64" s="86"/>
      <c r="GTI64" s="86"/>
      <c r="GTQ64" s="86"/>
      <c r="GTY64" s="86"/>
      <c r="GUG64" s="86"/>
      <c r="GUO64" s="86"/>
      <c r="GUW64" s="86"/>
      <c r="GVE64" s="86"/>
      <c r="GVM64" s="86"/>
      <c r="GVU64" s="86"/>
      <c r="GWC64" s="86"/>
      <c r="GWK64" s="86"/>
      <c r="GWS64" s="86"/>
      <c r="GXA64" s="86"/>
      <c r="GXI64" s="86"/>
      <c r="GXQ64" s="86"/>
      <c r="GXY64" s="86"/>
      <c r="GYG64" s="86"/>
      <c r="GYO64" s="86"/>
      <c r="GYW64" s="86"/>
      <c r="GZE64" s="86"/>
      <c r="GZM64" s="86"/>
      <c r="GZU64" s="86"/>
      <c r="HAC64" s="86"/>
      <c r="HAK64" s="86"/>
      <c r="HAS64" s="86"/>
      <c r="HBA64" s="86"/>
      <c r="HBI64" s="86"/>
      <c r="HBQ64" s="86"/>
      <c r="HBY64" s="86"/>
      <c r="HCG64" s="86"/>
      <c r="HCO64" s="86"/>
      <c r="HCW64" s="86"/>
      <c r="HDE64" s="86"/>
      <c r="HDM64" s="86"/>
      <c r="HDU64" s="86"/>
      <c r="HEC64" s="86"/>
      <c r="HEK64" s="86"/>
      <c r="HES64" s="86"/>
      <c r="HFA64" s="86"/>
      <c r="HFI64" s="86"/>
      <c r="HFQ64" s="86"/>
      <c r="HFY64" s="86"/>
      <c r="HGG64" s="86"/>
      <c r="HGO64" s="86"/>
      <c r="HGW64" s="86"/>
      <c r="HHE64" s="86"/>
      <c r="HHM64" s="86"/>
      <c r="HHU64" s="86"/>
      <c r="HIC64" s="86"/>
      <c r="HIK64" s="86"/>
      <c r="HIS64" s="86"/>
      <c r="HJA64" s="86"/>
      <c r="HJI64" s="86"/>
      <c r="HJQ64" s="86"/>
      <c r="HJY64" s="86"/>
      <c r="HKG64" s="86"/>
      <c r="HKO64" s="86"/>
      <c r="HKW64" s="86"/>
      <c r="HLE64" s="86"/>
      <c r="HLM64" s="86"/>
      <c r="HLU64" s="86"/>
      <c r="HMC64" s="86"/>
      <c r="HMK64" s="86"/>
      <c r="HMS64" s="86"/>
      <c r="HNA64" s="86"/>
      <c r="HNI64" s="86"/>
      <c r="HNQ64" s="86"/>
      <c r="HNY64" s="86"/>
      <c r="HOG64" s="86"/>
      <c r="HOO64" s="86"/>
      <c r="HOW64" s="86"/>
      <c r="HPE64" s="86"/>
      <c r="HPM64" s="86"/>
      <c r="HPU64" s="86"/>
      <c r="HQC64" s="86"/>
      <c r="HQK64" s="86"/>
      <c r="HQS64" s="86"/>
      <c r="HRA64" s="86"/>
      <c r="HRI64" s="86"/>
      <c r="HRQ64" s="86"/>
      <c r="HRY64" s="86"/>
      <c r="HSG64" s="86"/>
      <c r="HSO64" s="86"/>
      <c r="HSW64" s="86"/>
      <c r="HTE64" s="86"/>
      <c r="HTM64" s="86"/>
      <c r="HTU64" s="86"/>
      <c r="HUC64" s="86"/>
      <c r="HUK64" s="86"/>
      <c r="HUS64" s="86"/>
      <c r="HVA64" s="86"/>
      <c r="HVI64" s="86"/>
      <c r="HVQ64" s="86"/>
      <c r="HVY64" s="86"/>
      <c r="HWG64" s="86"/>
      <c r="HWO64" s="86"/>
      <c r="HWW64" s="86"/>
      <c r="HXE64" s="86"/>
      <c r="HXM64" s="86"/>
      <c r="HXU64" s="86"/>
      <c r="HYC64" s="86"/>
      <c r="HYK64" s="86"/>
      <c r="HYS64" s="86"/>
      <c r="HZA64" s="86"/>
      <c r="HZI64" s="86"/>
      <c r="HZQ64" s="86"/>
      <c r="HZY64" s="86"/>
      <c r="IAG64" s="86"/>
      <c r="IAO64" s="86"/>
      <c r="IAW64" s="86"/>
      <c r="IBE64" s="86"/>
      <c r="IBM64" s="86"/>
      <c r="IBU64" s="86"/>
      <c r="ICC64" s="86"/>
      <c r="ICK64" s="86"/>
      <c r="ICS64" s="86"/>
      <c r="IDA64" s="86"/>
      <c r="IDI64" s="86"/>
      <c r="IDQ64" s="86"/>
      <c r="IDY64" s="86"/>
      <c r="IEG64" s="86"/>
      <c r="IEO64" s="86"/>
      <c r="IEW64" s="86"/>
      <c r="IFE64" s="86"/>
      <c r="IFM64" s="86"/>
      <c r="IFU64" s="86"/>
      <c r="IGC64" s="86"/>
      <c r="IGK64" s="86"/>
      <c r="IGS64" s="86"/>
      <c r="IHA64" s="86"/>
      <c r="IHI64" s="86"/>
      <c r="IHQ64" s="86"/>
      <c r="IHY64" s="86"/>
      <c r="IIG64" s="86"/>
      <c r="IIO64" s="86"/>
      <c r="IIW64" s="86"/>
      <c r="IJE64" s="86"/>
      <c r="IJM64" s="86"/>
      <c r="IJU64" s="86"/>
      <c r="IKC64" s="86"/>
      <c r="IKK64" s="86"/>
      <c r="IKS64" s="86"/>
      <c r="ILA64" s="86"/>
      <c r="ILI64" s="86"/>
      <c r="ILQ64" s="86"/>
      <c r="ILY64" s="86"/>
      <c r="IMG64" s="86"/>
      <c r="IMO64" s="86"/>
      <c r="IMW64" s="86"/>
      <c r="INE64" s="86"/>
      <c r="INM64" s="86"/>
      <c r="INU64" s="86"/>
      <c r="IOC64" s="86"/>
      <c r="IOK64" s="86"/>
      <c r="IOS64" s="86"/>
      <c r="IPA64" s="86"/>
      <c r="IPI64" s="86"/>
      <c r="IPQ64" s="86"/>
      <c r="IPY64" s="86"/>
      <c r="IQG64" s="86"/>
      <c r="IQO64" s="86"/>
      <c r="IQW64" s="86"/>
      <c r="IRE64" s="86"/>
      <c r="IRM64" s="86"/>
      <c r="IRU64" s="86"/>
      <c r="ISC64" s="86"/>
      <c r="ISK64" s="86"/>
      <c r="ISS64" s="86"/>
      <c r="ITA64" s="86"/>
      <c r="ITI64" s="86"/>
      <c r="ITQ64" s="86"/>
      <c r="ITY64" s="86"/>
      <c r="IUG64" s="86"/>
      <c r="IUO64" s="86"/>
      <c r="IUW64" s="86"/>
      <c r="IVE64" s="86"/>
      <c r="IVM64" s="86"/>
      <c r="IVU64" s="86"/>
      <c r="IWC64" s="86"/>
      <c r="IWK64" s="86"/>
      <c r="IWS64" s="86"/>
      <c r="IXA64" s="86"/>
      <c r="IXI64" s="86"/>
      <c r="IXQ64" s="86"/>
      <c r="IXY64" s="86"/>
      <c r="IYG64" s="86"/>
      <c r="IYO64" s="86"/>
      <c r="IYW64" s="86"/>
      <c r="IZE64" s="86"/>
      <c r="IZM64" s="86"/>
      <c r="IZU64" s="86"/>
      <c r="JAC64" s="86"/>
      <c r="JAK64" s="86"/>
      <c r="JAS64" s="86"/>
      <c r="JBA64" s="86"/>
      <c r="JBI64" s="86"/>
      <c r="JBQ64" s="86"/>
      <c r="JBY64" s="86"/>
      <c r="JCG64" s="86"/>
      <c r="JCO64" s="86"/>
      <c r="JCW64" s="86"/>
      <c r="JDE64" s="86"/>
      <c r="JDM64" s="86"/>
      <c r="JDU64" s="86"/>
      <c r="JEC64" s="86"/>
      <c r="JEK64" s="86"/>
      <c r="JES64" s="86"/>
      <c r="JFA64" s="86"/>
      <c r="JFI64" s="86"/>
      <c r="JFQ64" s="86"/>
      <c r="JFY64" s="86"/>
      <c r="JGG64" s="86"/>
      <c r="JGO64" s="86"/>
      <c r="JGW64" s="86"/>
      <c r="JHE64" s="86"/>
      <c r="JHM64" s="86"/>
      <c r="JHU64" s="86"/>
      <c r="JIC64" s="86"/>
      <c r="JIK64" s="86"/>
      <c r="JIS64" s="86"/>
      <c r="JJA64" s="86"/>
      <c r="JJI64" s="86"/>
      <c r="JJQ64" s="86"/>
      <c r="JJY64" s="86"/>
      <c r="JKG64" s="86"/>
      <c r="JKO64" s="86"/>
      <c r="JKW64" s="86"/>
      <c r="JLE64" s="86"/>
      <c r="JLM64" s="86"/>
      <c r="JLU64" s="86"/>
      <c r="JMC64" s="86"/>
      <c r="JMK64" s="86"/>
      <c r="JMS64" s="86"/>
      <c r="JNA64" s="86"/>
      <c r="JNI64" s="86"/>
      <c r="JNQ64" s="86"/>
      <c r="JNY64" s="86"/>
      <c r="JOG64" s="86"/>
      <c r="JOO64" s="86"/>
      <c r="JOW64" s="86"/>
      <c r="JPE64" s="86"/>
      <c r="JPM64" s="86"/>
      <c r="JPU64" s="86"/>
      <c r="JQC64" s="86"/>
      <c r="JQK64" s="86"/>
      <c r="JQS64" s="86"/>
      <c r="JRA64" s="86"/>
      <c r="JRI64" s="86"/>
      <c r="JRQ64" s="86"/>
      <c r="JRY64" s="86"/>
      <c r="JSG64" s="86"/>
      <c r="JSO64" s="86"/>
      <c r="JSW64" s="86"/>
      <c r="JTE64" s="86"/>
      <c r="JTM64" s="86"/>
      <c r="JTU64" s="86"/>
      <c r="JUC64" s="86"/>
      <c r="JUK64" s="86"/>
      <c r="JUS64" s="86"/>
      <c r="JVA64" s="86"/>
      <c r="JVI64" s="86"/>
      <c r="JVQ64" s="86"/>
      <c r="JVY64" s="86"/>
      <c r="JWG64" s="86"/>
      <c r="JWO64" s="86"/>
      <c r="JWW64" s="86"/>
      <c r="JXE64" s="86"/>
      <c r="JXM64" s="86"/>
      <c r="JXU64" s="86"/>
      <c r="JYC64" s="86"/>
      <c r="JYK64" s="86"/>
      <c r="JYS64" s="86"/>
      <c r="JZA64" s="86"/>
      <c r="JZI64" s="86"/>
      <c r="JZQ64" s="86"/>
      <c r="JZY64" s="86"/>
      <c r="KAG64" s="86"/>
      <c r="KAO64" s="86"/>
      <c r="KAW64" s="86"/>
      <c r="KBE64" s="86"/>
      <c r="KBM64" s="86"/>
      <c r="KBU64" s="86"/>
      <c r="KCC64" s="86"/>
      <c r="KCK64" s="86"/>
      <c r="KCS64" s="86"/>
      <c r="KDA64" s="86"/>
      <c r="KDI64" s="86"/>
      <c r="KDQ64" s="86"/>
      <c r="KDY64" s="86"/>
      <c r="KEG64" s="86"/>
      <c r="KEO64" s="86"/>
      <c r="KEW64" s="86"/>
      <c r="KFE64" s="86"/>
      <c r="KFM64" s="86"/>
      <c r="KFU64" s="86"/>
      <c r="KGC64" s="86"/>
      <c r="KGK64" s="86"/>
      <c r="KGS64" s="86"/>
      <c r="KHA64" s="86"/>
      <c r="KHI64" s="86"/>
      <c r="KHQ64" s="86"/>
      <c r="KHY64" s="86"/>
      <c r="KIG64" s="86"/>
      <c r="KIO64" s="86"/>
      <c r="KIW64" s="86"/>
      <c r="KJE64" s="86"/>
      <c r="KJM64" s="86"/>
      <c r="KJU64" s="86"/>
      <c r="KKC64" s="86"/>
      <c r="KKK64" s="86"/>
      <c r="KKS64" s="86"/>
      <c r="KLA64" s="86"/>
      <c r="KLI64" s="86"/>
      <c r="KLQ64" s="86"/>
      <c r="KLY64" s="86"/>
      <c r="KMG64" s="86"/>
      <c r="KMO64" s="86"/>
      <c r="KMW64" s="86"/>
      <c r="KNE64" s="86"/>
      <c r="KNM64" s="86"/>
      <c r="KNU64" s="86"/>
      <c r="KOC64" s="86"/>
      <c r="KOK64" s="86"/>
      <c r="KOS64" s="86"/>
      <c r="KPA64" s="86"/>
      <c r="KPI64" s="86"/>
      <c r="KPQ64" s="86"/>
      <c r="KPY64" s="86"/>
      <c r="KQG64" s="86"/>
      <c r="KQO64" s="86"/>
      <c r="KQW64" s="86"/>
      <c r="KRE64" s="86"/>
      <c r="KRM64" s="86"/>
      <c r="KRU64" s="86"/>
      <c r="KSC64" s="86"/>
      <c r="KSK64" s="86"/>
      <c r="KSS64" s="86"/>
      <c r="KTA64" s="86"/>
      <c r="KTI64" s="86"/>
      <c r="KTQ64" s="86"/>
      <c r="KTY64" s="86"/>
      <c r="KUG64" s="86"/>
      <c r="KUO64" s="86"/>
      <c r="KUW64" s="86"/>
      <c r="KVE64" s="86"/>
      <c r="KVM64" s="86"/>
      <c r="KVU64" s="86"/>
      <c r="KWC64" s="86"/>
      <c r="KWK64" s="86"/>
      <c r="KWS64" s="86"/>
      <c r="KXA64" s="86"/>
      <c r="KXI64" s="86"/>
      <c r="KXQ64" s="86"/>
      <c r="KXY64" s="86"/>
      <c r="KYG64" s="86"/>
      <c r="KYO64" s="86"/>
      <c r="KYW64" s="86"/>
      <c r="KZE64" s="86"/>
      <c r="KZM64" s="86"/>
      <c r="KZU64" s="86"/>
      <c r="LAC64" s="86"/>
      <c r="LAK64" s="86"/>
      <c r="LAS64" s="86"/>
      <c r="LBA64" s="86"/>
      <c r="LBI64" s="86"/>
      <c r="LBQ64" s="86"/>
      <c r="LBY64" s="86"/>
      <c r="LCG64" s="86"/>
      <c r="LCO64" s="86"/>
      <c r="LCW64" s="86"/>
      <c r="LDE64" s="86"/>
      <c r="LDM64" s="86"/>
      <c r="LDU64" s="86"/>
      <c r="LEC64" s="86"/>
      <c r="LEK64" s="86"/>
      <c r="LES64" s="86"/>
      <c r="LFA64" s="86"/>
      <c r="LFI64" s="86"/>
      <c r="LFQ64" s="86"/>
      <c r="LFY64" s="86"/>
      <c r="LGG64" s="86"/>
      <c r="LGO64" s="86"/>
      <c r="LGW64" s="86"/>
      <c r="LHE64" s="86"/>
      <c r="LHM64" s="86"/>
      <c r="LHU64" s="86"/>
      <c r="LIC64" s="86"/>
      <c r="LIK64" s="86"/>
      <c r="LIS64" s="86"/>
      <c r="LJA64" s="86"/>
      <c r="LJI64" s="86"/>
      <c r="LJQ64" s="86"/>
      <c r="LJY64" s="86"/>
      <c r="LKG64" s="86"/>
      <c r="LKO64" s="86"/>
      <c r="LKW64" s="86"/>
      <c r="LLE64" s="86"/>
      <c r="LLM64" s="86"/>
      <c r="LLU64" s="86"/>
      <c r="LMC64" s="86"/>
      <c r="LMK64" s="86"/>
      <c r="LMS64" s="86"/>
      <c r="LNA64" s="86"/>
      <c r="LNI64" s="86"/>
      <c r="LNQ64" s="86"/>
      <c r="LNY64" s="86"/>
      <c r="LOG64" s="86"/>
      <c r="LOO64" s="86"/>
      <c r="LOW64" s="86"/>
      <c r="LPE64" s="86"/>
      <c r="LPM64" s="86"/>
      <c r="LPU64" s="86"/>
      <c r="LQC64" s="86"/>
      <c r="LQK64" s="86"/>
      <c r="LQS64" s="86"/>
      <c r="LRA64" s="86"/>
      <c r="LRI64" s="86"/>
      <c r="LRQ64" s="86"/>
      <c r="LRY64" s="86"/>
      <c r="LSG64" s="86"/>
      <c r="LSO64" s="86"/>
      <c r="LSW64" s="86"/>
      <c r="LTE64" s="86"/>
      <c r="LTM64" s="86"/>
      <c r="LTU64" s="86"/>
      <c r="LUC64" s="86"/>
      <c r="LUK64" s="86"/>
      <c r="LUS64" s="86"/>
      <c r="LVA64" s="86"/>
      <c r="LVI64" s="86"/>
      <c r="LVQ64" s="86"/>
      <c r="LVY64" s="86"/>
      <c r="LWG64" s="86"/>
      <c r="LWO64" s="86"/>
      <c r="LWW64" s="86"/>
      <c r="LXE64" s="86"/>
      <c r="LXM64" s="86"/>
      <c r="LXU64" s="86"/>
      <c r="LYC64" s="86"/>
      <c r="LYK64" s="86"/>
      <c r="LYS64" s="86"/>
      <c r="LZA64" s="86"/>
      <c r="LZI64" s="86"/>
      <c r="LZQ64" s="86"/>
      <c r="LZY64" s="86"/>
      <c r="MAG64" s="86"/>
      <c r="MAO64" s="86"/>
      <c r="MAW64" s="86"/>
      <c r="MBE64" s="86"/>
      <c r="MBM64" s="86"/>
      <c r="MBU64" s="86"/>
      <c r="MCC64" s="86"/>
      <c r="MCK64" s="86"/>
      <c r="MCS64" s="86"/>
      <c r="MDA64" s="86"/>
      <c r="MDI64" s="86"/>
      <c r="MDQ64" s="86"/>
      <c r="MDY64" s="86"/>
      <c r="MEG64" s="86"/>
      <c r="MEO64" s="86"/>
      <c r="MEW64" s="86"/>
      <c r="MFE64" s="86"/>
      <c r="MFM64" s="86"/>
      <c r="MFU64" s="86"/>
      <c r="MGC64" s="86"/>
      <c r="MGK64" s="86"/>
      <c r="MGS64" s="86"/>
      <c r="MHA64" s="86"/>
      <c r="MHI64" s="86"/>
      <c r="MHQ64" s="86"/>
      <c r="MHY64" s="86"/>
      <c r="MIG64" s="86"/>
      <c r="MIO64" s="86"/>
      <c r="MIW64" s="86"/>
      <c r="MJE64" s="86"/>
      <c r="MJM64" s="86"/>
      <c r="MJU64" s="86"/>
      <c r="MKC64" s="86"/>
      <c r="MKK64" s="86"/>
      <c r="MKS64" s="86"/>
      <c r="MLA64" s="86"/>
      <c r="MLI64" s="86"/>
      <c r="MLQ64" s="86"/>
      <c r="MLY64" s="86"/>
      <c r="MMG64" s="86"/>
      <c r="MMO64" s="86"/>
      <c r="MMW64" s="86"/>
      <c r="MNE64" s="86"/>
      <c r="MNM64" s="86"/>
      <c r="MNU64" s="86"/>
      <c r="MOC64" s="86"/>
      <c r="MOK64" s="86"/>
      <c r="MOS64" s="86"/>
      <c r="MPA64" s="86"/>
      <c r="MPI64" s="86"/>
      <c r="MPQ64" s="86"/>
      <c r="MPY64" s="86"/>
      <c r="MQG64" s="86"/>
      <c r="MQO64" s="86"/>
      <c r="MQW64" s="86"/>
      <c r="MRE64" s="86"/>
      <c r="MRM64" s="86"/>
      <c r="MRU64" s="86"/>
      <c r="MSC64" s="86"/>
      <c r="MSK64" s="86"/>
      <c r="MSS64" s="86"/>
      <c r="MTA64" s="86"/>
      <c r="MTI64" s="86"/>
      <c r="MTQ64" s="86"/>
      <c r="MTY64" s="86"/>
      <c r="MUG64" s="86"/>
      <c r="MUO64" s="86"/>
      <c r="MUW64" s="86"/>
      <c r="MVE64" s="86"/>
      <c r="MVM64" s="86"/>
      <c r="MVU64" s="86"/>
      <c r="MWC64" s="86"/>
      <c r="MWK64" s="86"/>
      <c r="MWS64" s="86"/>
      <c r="MXA64" s="86"/>
      <c r="MXI64" s="86"/>
      <c r="MXQ64" s="86"/>
      <c r="MXY64" s="86"/>
      <c r="MYG64" s="86"/>
      <c r="MYO64" s="86"/>
      <c r="MYW64" s="86"/>
      <c r="MZE64" s="86"/>
      <c r="MZM64" s="86"/>
      <c r="MZU64" s="86"/>
      <c r="NAC64" s="86"/>
      <c r="NAK64" s="86"/>
      <c r="NAS64" s="86"/>
      <c r="NBA64" s="86"/>
      <c r="NBI64" s="86"/>
      <c r="NBQ64" s="86"/>
      <c r="NBY64" s="86"/>
      <c r="NCG64" s="86"/>
      <c r="NCO64" s="86"/>
      <c r="NCW64" s="86"/>
      <c r="NDE64" s="86"/>
      <c r="NDM64" s="86"/>
      <c r="NDU64" s="86"/>
      <c r="NEC64" s="86"/>
      <c r="NEK64" s="86"/>
      <c r="NES64" s="86"/>
      <c r="NFA64" s="86"/>
      <c r="NFI64" s="86"/>
      <c r="NFQ64" s="86"/>
      <c r="NFY64" s="86"/>
      <c r="NGG64" s="86"/>
      <c r="NGO64" s="86"/>
      <c r="NGW64" s="86"/>
      <c r="NHE64" s="86"/>
      <c r="NHM64" s="86"/>
      <c r="NHU64" s="86"/>
      <c r="NIC64" s="86"/>
      <c r="NIK64" s="86"/>
      <c r="NIS64" s="86"/>
      <c r="NJA64" s="86"/>
      <c r="NJI64" s="86"/>
      <c r="NJQ64" s="86"/>
      <c r="NJY64" s="86"/>
      <c r="NKG64" s="86"/>
      <c r="NKO64" s="86"/>
      <c r="NKW64" s="86"/>
      <c r="NLE64" s="86"/>
      <c r="NLM64" s="86"/>
      <c r="NLU64" s="86"/>
      <c r="NMC64" s="86"/>
      <c r="NMK64" s="86"/>
      <c r="NMS64" s="86"/>
      <c r="NNA64" s="86"/>
      <c r="NNI64" s="86"/>
      <c r="NNQ64" s="86"/>
      <c r="NNY64" s="86"/>
      <c r="NOG64" s="86"/>
      <c r="NOO64" s="86"/>
      <c r="NOW64" s="86"/>
      <c r="NPE64" s="86"/>
      <c r="NPM64" s="86"/>
      <c r="NPU64" s="86"/>
      <c r="NQC64" s="86"/>
      <c r="NQK64" s="86"/>
      <c r="NQS64" s="86"/>
      <c r="NRA64" s="86"/>
      <c r="NRI64" s="86"/>
      <c r="NRQ64" s="86"/>
      <c r="NRY64" s="86"/>
      <c r="NSG64" s="86"/>
      <c r="NSO64" s="86"/>
      <c r="NSW64" s="86"/>
      <c r="NTE64" s="86"/>
      <c r="NTM64" s="86"/>
      <c r="NTU64" s="86"/>
      <c r="NUC64" s="86"/>
      <c r="NUK64" s="86"/>
      <c r="NUS64" s="86"/>
      <c r="NVA64" s="86"/>
      <c r="NVI64" s="86"/>
      <c r="NVQ64" s="86"/>
      <c r="NVY64" s="86"/>
      <c r="NWG64" s="86"/>
      <c r="NWO64" s="86"/>
      <c r="NWW64" s="86"/>
      <c r="NXE64" s="86"/>
      <c r="NXM64" s="86"/>
      <c r="NXU64" s="86"/>
      <c r="NYC64" s="86"/>
      <c r="NYK64" s="86"/>
      <c r="NYS64" s="86"/>
      <c r="NZA64" s="86"/>
      <c r="NZI64" s="86"/>
      <c r="NZQ64" s="86"/>
      <c r="NZY64" s="86"/>
      <c r="OAG64" s="86"/>
      <c r="OAO64" s="86"/>
      <c r="OAW64" s="86"/>
      <c r="OBE64" s="86"/>
      <c r="OBM64" s="86"/>
      <c r="OBU64" s="86"/>
      <c r="OCC64" s="86"/>
      <c r="OCK64" s="86"/>
      <c r="OCS64" s="86"/>
      <c r="ODA64" s="86"/>
      <c r="ODI64" s="86"/>
      <c r="ODQ64" s="86"/>
      <c r="ODY64" s="86"/>
      <c r="OEG64" s="86"/>
      <c r="OEO64" s="86"/>
      <c r="OEW64" s="86"/>
      <c r="OFE64" s="86"/>
      <c r="OFM64" s="86"/>
      <c r="OFU64" s="86"/>
      <c r="OGC64" s="86"/>
      <c r="OGK64" s="86"/>
      <c r="OGS64" s="86"/>
      <c r="OHA64" s="86"/>
      <c r="OHI64" s="86"/>
      <c r="OHQ64" s="86"/>
      <c r="OHY64" s="86"/>
      <c r="OIG64" s="86"/>
      <c r="OIO64" s="86"/>
      <c r="OIW64" s="86"/>
      <c r="OJE64" s="86"/>
      <c r="OJM64" s="86"/>
      <c r="OJU64" s="86"/>
      <c r="OKC64" s="86"/>
      <c r="OKK64" s="86"/>
      <c r="OKS64" s="86"/>
      <c r="OLA64" s="86"/>
      <c r="OLI64" s="86"/>
      <c r="OLQ64" s="86"/>
      <c r="OLY64" s="86"/>
      <c r="OMG64" s="86"/>
      <c r="OMO64" s="86"/>
      <c r="OMW64" s="86"/>
      <c r="ONE64" s="86"/>
      <c r="ONM64" s="86"/>
      <c r="ONU64" s="86"/>
      <c r="OOC64" s="86"/>
      <c r="OOK64" s="86"/>
      <c r="OOS64" s="86"/>
      <c r="OPA64" s="86"/>
      <c r="OPI64" s="86"/>
      <c r="OPQ64" s="86"/>
      <c r="OPY64" s="86"/>
      <c r="OQG64" s="86"/>
      <c r="OQO64" s="86"/>
      <c r="OQW64" s="86"/>
      <c r="ORE64" s="86"/>
      <c r="ORM64" s="86"/>
      <c r="ORU64" s="86"/>
      <c r="OSC64" s="86"/>
      <c r="OSK64" s="86"/>
      <c r="OSS64" s="86"/>
      <c r="OTA64" s="86"/>
      <c r="OTI64" s="86"/>
      <c r="OTQ64" s="86"/>
      <c r="OTY64" s="86"/>
      <c r="OUG64" s="86"/>
      <c r="OUO64" s="86"/>
      <c r="OUW64" s="86"/>
      <c r="OVE64" s="86"/>
      <c r="OVM64" s="86"/>
      <c r="OVU64" s="86"/>
      <c r="OWC64" s="86"/>
      <c r="OWK64" s="86"/>
      <c r="OWS64" s="86"/>
      <c r="OXA64" s="86"/>
      <c r="OXI64" s="86"/>
      <c r="OXQ64" s="86"/>
      <c r="OXY64" s="86"/>
      <c r="OYG64" s="86"/>
      <c r="OYO64" s="86"/>
      <c r="OYW64" s="86"/>
      <c r="OZE64" s="86"/>
      <c r="OZM64" s="86"/>
      <c r="OZU64" s="86"/>
      <c r="PAC64" s="86"/>
      <c r="PAK64" s="86"/>
      <c r="PAS64" s="86"/>
      <c r="PBA64" s="86"/>
      <c r="PBI64" s="86"/>
      <c r="PBQ64" s="86"/>
      <c r="PBY64" s="86"/>
      <c r="PCG64" s="86"/>
      <c r="PCO64" s="86"/>
      <c r="PCW64" s="86"/>
      <c r="PDE64" s="86"/>
      <c r="PDM64" s="86"/>
      <c r="PDU64" s="86"/>
      <c r="PEC64" s="86"/>
      <c r="PEK64" s="86"/>
      <c r="PES64" s="86"/>
      <c r="PFA64" s="86"/>
      <c r="PFI64" s="86"/>
      <c r="PFQ64" s="86"/>
      <c r="PFY64" s="86"/>
      <c r="PGG64" s="86"/>
      <c r="PGO64" s="86"/>
      <c r="PGW64" s="86"/>
      <c r="PHE64" s="86"/>
      <c r="PHM64" s="86"/>
      <c r="PHU64" s="86"/>
      <c r="PIC64" s="86"/>
      <c r="PIK64" s="86"/>
      <c r="PIS64" s="86"/>
      <c r="PJA64" s="86"/>
      <c r="PJI64" s="86"/>
      <c r="PJQ64" s="86"/>
      <c r="PJY64" s="86"/>
      <c r="PKG64" s="86"/>
      <c r="PKO64" s="86"/>
      <c r="PKW64" s="86"/>
      <c r="PLE64" s="86"/>
      <c r="PLM64" s="86"/>
      <c r="PLU64" s="86"/>
      <c r="PMC64" s="86"/>
      <c r="PMK64" s="86"/>
      <c r="PMS64" s="86"/>
      <c r="PNA64" s="86"/>
      <c r="PNI64" s="86"/>
      <c r="PNQ64" s="86"/>
      <c r="PNY64" s="86"/>
      <c r="POG64" s="86"/>
      <c r="POO64" s="86"/>
      <c r="POW64" s="86"/>
      <c r="PPE64" s="86"/>
      <c r="PPM64" s="86"/>
      <c r="PPU64" s="86"/>
      <c r="PQC64" s="86"/>
      <c r="PQK64" s="86"/>
      <c r="PQS64" s="86"/>
      <c r="PRA64" s="86"/>
      <c r="PRI64" s="86"/>
      <c r="PRQ64" s="86"/>
      <c r="PRY64" s="86"/>
      <c r="PSG64" s="86"/>
      <c r="PSO64" s="86"/>
      <c r="PSW64" s="86"/>
      <c r="PTE64" s="86"/>
      <c r="PTM64" s="86"/>
      <c r="PTU64" s="86"/>
      <c r="PUC64" s="86"/>
      <c r="PUK64" s="86"/>
      <c r="PUS64" s="86"/>
      <c r="PVA64" s="86"/>
      <c r="PVI64" s="86"/>
      <c r="PVQ64" s="86"/>
      <c r="PVY64" s="86"/>
      <c r="PWG64" s="86"/>
      <c r="PWO64" s="86"/>
      <c r="PWW64" s="86"/>
      <c r="PXE64" s="86"/>
      <c r="PXM64" s="86"/>
      <c r="PXU64" s="86"/>
      <c r="PYC64" s="86"/>
      <c r="PYK64" s="86"/>
      <c r="PYS64" s="86"/>
      <c r="PZA64" s="86"/>
      <c r="PZI64" s="86"/>
      <c r="PZQ64" s="86"/>
      <c r="PZY64" s="86"/>
      <c r="QAG64" s="86"/>
      <c r="QAO64" s="86"/>
      <c r="QAW64" s="86"/>
      <c r="QBE64" s="86"/>
      <c r="QBM64" s="86"/>
      <c r="QBU64" s="86"/>
      <c r="QCC64" s="86"/>
      <c r="QCK64" s="86"/>
      <c r="QCS64" s="86"/>
      <c r="QDA64" s="86"/>
      <c r="QDI64" s="86"/>
      <c r="QDQ64" s="86"/>
      <c r="QDY64" s="86"/>
      <c r="QEG64" s="86"/>
      <c r="QEO64" s="86"/>
      <c r="QEW64" s="86"/>
      <c r="QFE64" s="86"/>
      <c r="QFM64" s="86"/>
      <c r="QFU64" s="86"/>
      <c r="QGC64" s="86"/>
      <c r="QGK64" s="86"/>
      <c r="QGS64" s="86"/>
      <c r="QHA64" s="86"/>
      <c r="QHI64" s="86"/>
      <c r="QHQ64" s="86"/>
      <c r="QHY64" s="86"/>
      <c r="QIG64" s="86"/>
      <c r="QIO64" s="86"/>
      <c r="QIW64" s="86"/>
      <c r="QJE64" s="86"/>
      <c r="QJM64" s="86"/>
      <c r="QJU64" s="86"/>
      <c r="QKC64" s="86"/>
      <c r="QKK64" s="86"/>
      <c r="QKS64" s="86"/>
      <c r="QLA64" s="86"/>
      <c r="QLI64" s="86"/>
      <c r="QLQ64" s="86"/>
      <c r="QLY64" s="86"/>
      <c r="QMG64" s="86"/>
      <c r="QMO64" s="86"/>
      <c r="QMW64" s="86"/>
      <c r="QNE64" s="86"/>
      <c r="QNM64" s="86"/>
      <c r="QNU64" s="86"/>
      <c r="QOC64" s="86"/>
      <c r="QOK64" s="86"/>
      <c r="QOS64" s="86"/>
      <c r="QPA64" s="86"/>
      <c r="QPI64" s="86"/>
      <c r="QPQ64" s="86"/>
      <c r="QPY64" s="86"/>
      <c r="QQG64" s="86"/>
      <c r="QQO64" s="86"/>
      <c r="QQW64" s="86"/>
      <c r="QRE64" s="86"/>
      <c r="QRM64" s="86"/>
      <c r="QRU64" s="86"/>
      <c r="QSC64" s="86"/>
      <c r="QSK64" s="86"/>
      <c r="QSS64" s="86"/>
      <c r="QTA64" s="86"/>
      <c r="QTI64" s="86"/>
      <c r="QTQ64" s="86"/>
      <c r="QTY64" s="86"/>
      <c r="QUG64" s="86"/>
      <c r="QUO64" s="86"/>
      <c r="QUW64" s="86"/>
      <c r="QVE64" s="86"/>
      <c r="QVM64" s="86"/>
      <c r="QVU64" s="86"/>
      <c r="QWC64" s="86"/>
      <c r="QWK64" s="86"/>
      <c r="QWS64" s="86"/>
      <c r="QXA64" s="86"/>
      <c r="QXI64" s="86"/>
      <c r="QXQ64" s="86"/>
      <c r="QXY64" s="86"/>
      <c r="QYG64" s="86"/>
      <c r="QYO64" s="86"/>
      <c r="QYW64" s="86"/>
      <c r="QZE64" s="86"/>
      <c r="QZM64" s="86"/>
      <c r="QZU64" s="86"/>
      <c r="RAC64" s="86"/>
      <c r="RAK64" s="86"/>
      <c r="RAS64" s="86"/>
      <c r="RBA64" s="86"/>
      <c r="RBI64" s="86"/>
      <c r="RBQ64" s="86"/>
      <c r="RBY64" s="86"/>
      <c r="RCG64" s="86"/>
      <c r="RCO64" s="86"/>
      <c r="RCW64" s="86"/>
      <c r="RDE64" s="86"/>
      <c r="RDM64" s="86"/>
      <c r="RDU64" s="86"/>
      <c r="REC64" s="86"/>
      <c r="REK64" s="86"/>
      <c r="RES64" s="86"/>
      <c r="RFA64" s="86"/>
      <c r="RFI64" s="86"/>
      <c r="RFQ64" s="86"/>
      <c r="RFY64" s="86"/>
      <c r="RGG64" s="86"/>
      <c r="RGO64" s="86"/>
      <c r="RGW64" s="86"/>
      <c r="RHE64" s="86"/>
      <c r="RHM64" s="86"/>
      <c r="RHU64" s="86"/>
      <c r="RIC64" s="86"/>
      <c r="RIK64" s="86"/>
      <c r="RIS64" s="86"/>
      <c r="RJA64" s="86"/>
      <c r="RJI64" s="86"/>
      <c r="RJQ64" s="86"/>
      <c r="RJY64" s="86"/>
      <c r="RKG64" s="86"/>
      <c r="RKO64" s="86"/>
      <c r="RKW64" s="86"/>
      <c r="RLE64" s="86"/>
      <c r="RLM64" s="86"/>
      <c r="RLU64" s="86"/>
      <c r="RMC64" s="86"/>
      <c r="RMK64" s="86"/>
      <c r="RMS64" s="86"/>
      <c r="RNA64" s="86"/>
      <c r="RNI64" s="86"/>
      <c r="RNQ64" s="86"/>
      <c r="RNY64" s="86"/>
      <c r="ROG64" s="86"/>
      <c r="ROO64" s="86"/>
      <c r="ROW64" s="86"/>
      <c r="RPE64" s="86"/>
      <c r="RPM64" s="86"/>
      <c r="RPU64" s="86"/>
      <c r="RQC64" s="86"/>
      <c r="RQK64" s="86"/>
      <c r="RQS64" s="86"/>
      <c r="RRA64" s="86"/>
      <c r="RRI64" s="86"/>
      <c r="RRQ64" s="86"/>
      <c r="RRY64" s="86"/>
      <c r="RSG64" s="86"/>
      <c r="RSO64" s="86"/>
      <c r="RSW64" s="86"/>
      <c r="RTE64" s="86"/>
      <c r="RTM64" s="86"/>
      <c r="RTU64" s="86"/>
      <c r="RUC64" s="86"/>
      <c r="RUK64" s="86"/>
      <c r="RUS64" s="86"/>
      <c r="RVA64" s="86"/>
      <c r="RVI64" s="86"/>
      <c r="RVQ64" s="86"/>
      <c r="RVY64" s="86"/>
      <c r="RWG64" s="86"/>
      <c r="RWO64" s="86"/>
      <c r="RWW64" s="86"/>
      <c r="RXE64" s="86"/>
      <c r="RXM64" s="86"/>
      <c r="RXU64" s="86"/>
      <c r="RYC64" s="86"/>
      <c r="RYK64" s="86"/>
      <c r="RYS64" s="86"/>
      <c r="RZA64" s="86"/>
      <c r="RZI64" s="86"/>
      <c r="RZQ64" s="86"/>
      <c r="RZY64" s="86"/>
      <c r="SAG64" s="86"/>
      <c r="SAO64" s="86"/>
      <c r="SAW64" s="86"/>
      <c r="SBE64" s="86"/>
      <c r="SBM64" s="86"/>
      <c r="SBU64" s="86"/>
      <c r="SCC64" s="86"/>
      <c r="SCK64" s="86"/>
      <c r="SCS64" s="86"/>
      <c r="SDA64" s="86"/>
      <c r="SDI64" s="86"/>
      <c r="SDQ64" s="86"/>
      <c r="SDY64" s="86"/>
      <c r="SEG64" s="86"/>
      <c r="SEO64" s="86"/>
      <c r="SEW64" s="86"/>
      <c r="SFE64" s="86"/>
      <c r="SFM64" s="86"/>
      <c r="SFU64" s="86"/>
      <c r="SGC64" s="86"/>
      <c r="SGK64" s="86"/>
      <c r="SGS64" s="86"/>
      <c r="SHA64" s="86"/>
      <c r="SHI64" s="86"/>
      <c r="SHQ64" s="86"/>
      <c r="SHY64" s="86"/>
      <c r="SIG64" s="86"/>
      <c r="SIO64" s="86"/>
      <c r="SIW64" s="86"/>
      <c r="SJE64" s="86"/>
      <c r="SJM64" s="86"/>
      <c r="SJU64" s="86"/>
      <c r="SKC64" s="86"/>
      <c r="SKK64" s="86"/>
      <c r="SKS64" s="86"/>
      <c r="SLA64" s="86"/>
      <c r="SLI64" s="86"/>
      <c r="SLQ64" s="86"/>
      <c r="SLY64" s="86"/>
      <c r="SMG64" s="86"/>
      <c r="SMO64" s="86"/>
      <c r="SMW64" s="86"/>
      <c r="SNE64" s="86"/>
      <c r="SNM64" s="86"/>
      <c r="SNU64" s="86"/>
      <c r="SOC64" s="86"/>
      <c r="SOK64" s="86"/>
      <c r="SOS64" s="86"/>
      <c r="SPA64" s="86"/>
      <c r="SPI64" s="86"/>
      <c r="SPQ64" s="86"/>
      <c r="SPY64" s="86"/>
      <c r="SQG64" s="86"/>
      <c r="SQO64" s="86"/>
      <c r="SQW64" s="86"/>
      <c r="SRE64" s="86"/>
      <c r="SRM64" s="86"/>
      <c r="SRU64" s="86"/>
      <c r="SSC64" s="86"/>
      <c r="SSK64" s="86"/>
      <c r="SSS64" s="86"/>
      <c r="STA64" s="86"/>
      <c r="STI64" s="86"/>
      <c r="STQ64" s="86"/>
      <c r="STY64" s="86"/>
      <c r="SUG64" s="86"/>
      <c r="SUO64" s="86"/>
      <c r="SUW64" s="86"/>
      <c r="SVE64" s="86"/>
      <c r="SVM64" s="86"/>
      <c r="SVU64" s="86"/>
      <c r="SWC64" s="86"/>
      <c r="SWK64" s="86"/>
      <c r="SWS64" s="86"/>
      <c r="SXA64" s="86"/>
      <c r="SXI64" s="86"/>
      <c r="SXQ64" s="86"/>
      <c r="SXY64" s="86"/>
      <c r="SYG64" s="86"/>
      <c r="SYO64" s="86"/>
      <c r="SYW64" s="86"/>
      <c r="SZE64" s="86"/>
      <c r="SZM64" s="86"/>
      <c r="SZU64" s="86"/>
      <c r="TAC64" s="86"/>
      <c r="TAK64" s="86"/>
      <c r="TAS64" s="86"/>
      <c r="TBA64" s="86"/>
      <c r="TBI64" s="86"/>
      <c r="TBQ64" s="86"/>
      <c r="TBY64" s="86"/>
      <c r="TCG64" s="86"/>
      <c r="TCO64" s="86"/>
      <c r="TCW64" s="86"/>
      <c r="TDE64" s="86"/>
      <c r="TDM64" s="86"/>
      <c r="TDU64" s="86"/>
      <c r="TEC64" s="86"/>
      <c r="TEK64" s="86"/>
      <c r="TES64" s="86"/>
      <c r="TFA64" s="86"/>
      <c r="TFI64" s="86"/>
      <c r="TFQ64" s="86"/>
      <c r="TFY64" s="86"/>
      <c r="TGG64" s="86"/>
      <c r="TGO64" s="86"/>
      <c r="TGW64" s="86"/>
      <c r="THE64" s="86"/>
      <c r="THM64" s="86"/>
      <c r="THU64" s="86"/>
      <c r="TIC64" s="86"/>
      <c r="TIK64" s="86"/>
      <c r="TIS64" s="86"/>
      <c r="TJA64" s="86"/>
      <c r="TJI64" s="86"/>
      <c r="TJQ64" s="86"/>
      <c r="TJY64" s="86"/>
      <c r="TKG64" s="86"/>
      <c r="TKO64" s="86"/>
      <c r="TKW64" s="86"/>
      <c r="TLE64" s="86"/>
      <c r="TLM64" s="86"/>
      <c r="TLU64" s="86"/>
      <c r="TMC64" s="86"/>
      <c r="TMK64" s="86"/>
      <c r="TMS64" s="86"/>
      <c r="TNA64" s="86"/>
      <c r="TNI64" s="86"/>
      <c r="TNQ64" s="86"/>
      <c r="TNY64" s="86"/>
      <c r="TOG64" s="86"/>
      <c r="TOO64" s="86"/>
      <c r="TOW64" s="86"/>
      <c r="TPE64" s="86"/>
      <c r="TPM64" s="86"/>
      <c r="TPU64" s="86"/>
      <c r="TQC64" s="86"/>
      <c r="TQK64" s="86"/>
      <c r="TQS64" s="86"/>
      <c r="TRA64" s="86"/>
      <c r="TRI64" s="86"/>
      <c r="TRQ64" s="86"/>
      <c r="TRY64" s="86"/>
      <c r="TSG64" s="86"/>
      <c r="TSO64" s="86"/>
      <c r="TSW64" s="86"/>
      <c r="TTE64" s="86"/>
      <c r="TTM64" s="86"/>
      <c r="TTU64" s="86"/>
      <c r="TUC64" s="86"/>
      <c r="TUK64" s="86"/>
      <c r="TUS64" s="86"/>
      <c r="TVA64" s="86"/>
      <c r="TVI64" s="86"/>
      <c r="TVQ64" s="86"/>
      <c r="TVY64" s="86"/>
      <c r="TWG64" s="86"/>
      <c r="TWO64" s="86"/>
      <c r="TWW64" s="86"/>
      <c r="TXE64" s="86"/>
      <c r="TXM64" s="86"/>
      <c r="TXU64" s="86"/>
      <c r="TYC64" s="86"/>
      <c r="TYK64" s="86"/>
      <c r="TYS64" s="86"/>
      <c r="TZA64" s="86"/>
      <c r="TZI64" s="86"/>
      <c r="TZQ64" s="86"/>
      <c r="TZY64" s="86"/>
      <c r="UAG64" s="86"/>
      <c r="UAO64" s="86"/>
      <c r="UAW64" s="86"/>
      <c r="UBE64" s="86"/>
      <c r="UBM64" s="86"/>
      <c r="UBU64" s="86"/>
      <c r="UCC64" s="86"/>
      <c r="UCK64" s="86"/>
      <c r="UCS64" s="86"/>
      <c r="UDA64" s="86"/>
      <c r="UDI64" s="86"/>
      <c r="UDQ64" s="86"/>
      <c r="UDY64" s="86"/>
      <c r="UEG64" s="86"/>
      <c r="UEO64" s="86"/>
      <c r="UEW64" s="86"/>
      <c r="UFE64" s="86"/>
      <c r="UFM64" s="86"/>
      <c r="UFU64" s="86"/>
      <c r="UGC64" s="86"/>
      <c r="UGK64" s="86"/>
      <c r="UGS64" s="86"/>
      <c r="UHA64" s="86"/>
      <c r="UHI64" s="86"/>
      <c r="UHQ64" s="86"/>
      <c r="UHY64" s="86"/>
      <c r="UIG64" s="86"/>
      <c r="UIO64" s="86"/>
      <c r="UIW64" s="86"/>
      <c r="UJE64" s="86"/>
      <c r="UJM64" s="86"/>
      <c r="UJU64" s="86"/>
      <c r="UKC64" s="86"/>
      <c r="UKK64" s="86"/>
      <c r="UKS64" s="86"/>
      <c r="ULA64" s="86"/>
      <c r="ULI64" s="86"/>
      <c r="ULQ64" s="86"/>
      <c r="ULY64" s="86"/>
      <c r="UMG64" s="86"/>
      <c r="UMO64" s="86"/>
      <c r="UMW64" s="86"/>
      <c r="UNE64" s="86"/>
      <c r="UNM64" s="86"/>
      <c r="UNU64" s="86"/>
      <c r="UOC64" s="86"/>
      <c r="UOK64" s="86"/>
      <c r="UOS64" s="86"/>
      <c r="UPA64" s="86"/>
      <c r="UPI64" s="86"/>
      <c r="UPQ64" s="86"/>
      <c r="UPY64" s="86"/>
      <c r="UQG64" s="86"/>
      <c r="UQO64" s="86"/>
      <c r="UQW64" s="86"/>
      <c r="URE64" s="86"/>
      <c r="URM64" s="86"/>
      <c r="URU64" s="86"/>
      <c r="USC64" s="86"/>
      <c r="USK64" s="86"/>
      <c r="USS64" s="86"/>
      <c r="UTA64" s="86"/>
      <c r="UTI64" s="86"/>
      <c r="UTQ64" s="86"/>
      <c r="UTY64" s="86"/>
      <c r="UUG64" s="86"/>
      <c r="UUO64" s="86"/>
      <c r="UUW64" s="86"/>
      <c r="UVE64" s="86"/>
      <c r="UVM64" s="86"/>
      <c r="UVU64" s="86"/>
      <c r="UWC64" s="86"/>
      <c r="UWK64" s="86"/>
      <c r="UWS64" s="86"/>
      <c r="UXA64" s="86"/>
      <c r="UXI64" s="86"/>
      <c r="UXQ64" s="86"/>
      <c r="UXY64" s="86"/>
      <c r="UYG64" s="86"/>
      <c r="UYO64" s="86"/>
      <c r="UYW64" s="86"/>
      <c r="UZE64" s="86"/>
      <c r="UZM64" s="86"/>
      <c r="UZU64" s="86"/>
      <c r="VAC64" s="86"/>
      <c r="VAK64" s="86"/>
      <c r="VAS64" s="86"/>
      <c r="VBA64" s="86"/>
      <c r="VBI64" s="86"/>
      <c r="VBQ64" s="86"/>
      <c r="VBY64" s="86"/>
      <c r="VCG64" s="86"/>
      <c r="VCO64" s="86"/>
      <c r="VCW64" s="86"/>
      <c r="VDE64" s="86"/>
      <c r="VDM64" s="86"/>
      <c r="VDU64" s="86"/>
      <c r="VEC64" s="86"/>
      <c r="VEK64" s="86"/>
      <c r="VES64" s="86"/>
      <c r="VFA64" s="86"/>
      <c r="VFI64" s="86"/>
      <c r="VFQ64" s="86"/>
      <c r="VFY64" s="86"/>
      <c r="VGG64" s="86"/>
      <c r="VGO64" s="86"/>
      <c r="VGW64" s="86"/>
      <c r="VHE64" s="86"/>
      <c r="VHM64" s="86"/>
      <c r="VHU64" s="86"/>
      <c r="VIC64" s="86"/>
      <c r="VIK64" s="86"/>
      <c r="VIS64" s="86"/>
      <c r="VJA64" s="86"/>
      <c r="VJI64" s="86"/>
      <c r="VJQ64" s="86"/>
      <c r="VJY64" s="86"/>
      <c r="VKG64" s="86"/>
      <c r="VKO64" s="86"/>
      <c r="VKW64" s="86"/>
      <c r="VLE64" s="86"/>
      <c r="VLM64" s="86"/>
      <c r="VLU64" s="86"/>
      <c r="VMC64" s="86"/>
      <c r="VMK64" s="86"/>
      <c r="VMS64" s="86"/>
      <c r="VNA64" s="86"/>
      <c r="VNI64" s="86"/>
      <c r="VNQ64" s="86"/>
      <c r="VNY64" s="86"/>
      <c r="VOG64" s="86"/>
      <c r="VOO64" s="86"/>
      <c r="VOW64" s="86"/>
      <c r="VPE64" s="86"/>
      <c r="VPM64" s="86"/>
      <c r="VPU64" s="86"/>
      <c r="VQC64" s="86"/>
      <c r="VQK64" s="86"/>
      <c r="VQS64" s="86"/>
      <c r="VRA64" s="86"/>
      <c r="VRI64" s="86"/>
      <c r="VRQ64" s="86"/>
      <c r="VRY64" s="86"/>
      <c r="VSG64" s="86"/>
      <c r="VSO64" s="86"/>
      <c r="VSW64" s="86"/>
      <c r="VTE64" s="86"/>
      <c r="VTM64" s="86"/>
      <c r="VTU64" s="86"/>
      <c r="VUC64" s="86"/>
      <c r="VUK64" s="86"/>
      <c r="VUS64" s="86"/>
      <c r="VVA64" s="86"/>
      <c r="VVI64" s="86"/>
      <c r="VVQ64" s="86"/>
      <c r="VVY64" s="86"/>
      <c r="VWG64" s="86"/>
      <c r="VWO64" s="86"/>
      <c r="VWW64" s="86"/>
      <c r="VXE64" s="86"/>
      <c r="VXM64" s="86"/>
      <c r="VXU64" s="86"/>
      <c r="VYC64" s="86"/>
      <c r="VYK64" s="86"/>
      <c r="VYS64" s="86"/>
      <c r="VZA64" s="86"/>
      <c r="VZI64" s="86"/>
      <c r="VZQ64" s="86"/>
      <c r="VZY64" s="86"/>
      <c r="WAG64" s="86"/>
      <c r="WAO64" s="86"/>
      <c r="WAW64" s="86"/>
      <c r="WBE64" s="86"/>
      <c r="WBM64" s="86"/>
      <c r="WBU64" s="86"/>
      <c r="WCC64" s="86"/>
      <c r="WCK64" s="86"/>
      <c r="WCS64" s="86"/>
      <c r="WDA64" s="86"/>
      <c r="WDI64" s="86"/>
      <c r="WDQ64" s="86"/>
      <c r="WDY64" s="86"/>
      <c r="WEG64" s="86"/>
      <c r="WEO64" s="86"/>
      <c r="WEW64" s="86"/>
      <c r="WFE64" s="86"/>
      <c r="WFM64" s="86"/>
      <c r="WFU64" s="86"/>
      <c r="WGC64" s="86"/>
      <c r="WGK64" s="86"/>
      <c r="WGS64" s="86"/>
      <c r="WHA64" s="86"/>
      <c r="WHI64" s="86"/>
      <c r="WHQ64" s="86"/>
      <c r="WHY64" s="86"/>
      <c r="WIG64" s="86"/>
      <c r="WIO64" s="86"/>
      <c r="WIW64" s="86"/>
      <c r="WJE64" s="86"/>
      <c r="WJM64" s="86"/>
      <c r="WJU64" s="86"/>
      <c r="WKC64" s="86"/>
      <c r="WKK64" s="86"/>
      <c r="WKS64" s="86"/>
      <c r="WLA64" s="86"/>
      <c r="WLI64" s="86"/>
      <c r="WLQ64" s="86"/>
      <c r="WLY64" s="86"/>
      <c r="WMG64" s="86"/>
      <c r="WMO64" s="86"/>
      <c r="WMW64" s="86"/>
      <c r="WNE64" s="86"/>
      <c r="WNM64" s="86"/>
      <c r="WNU64" s="86"/>
      <c r="WOC64" s="86"/>
      <c r="WOK64" s="86"/>
      <c r="WOS64" s="86"/>
      <c r="WPA64" s="86"/>
      <c r="WPI64" s="86"/>
      <c r="WPQ64" s="86"/>
      <c r="WPY64" s="86"/>
      <c r="WQG64" s="86"/>
      <c r="WQO64" s="86"/>
      <c r="WQW64" s="86"/>
      <c r="WRE64" s="86"/>
      <c r="WRM64" s="86"/>
      <c r="WRU64" s="86"/>
      <c r="WSC64" s="86"/>
      <c r="WSK64" s="86"/>
      <c r="WSS64" s="86"/>
      <c r="WTA64" s="86"/>
      <c r="WTI64" s="86"/>
      <c r="WTQ64" s="86"/>
      <c r="WTY64" s="86"/>
      <c r="WUG64" s="86"/>
      <c r="WUO64" s="86"/>
      <c r="WUW64" s="86"/>
      <c r="WVE64" s="86"/>
      <c r="WVM64" s="86"/>
      <c r="WVU64" s="86"/>
      <c r="WWC64" s="86"/>
      <c r="WWK64" s="86"/>
      <c r="WWS64" s="86"/>
      <c r="WXA64" s="86"/>
      <c r="WXI64" s="86"/>
      <c r="WXQ64" s="86"/>
      <c r="WXY64" s="86"/>
      <c r="WYG64" s="86"/>
      <c r="WYO64" s="86"/>
      <c r="WYW64" s="86"/>
      <c r="WZE64" s="86"/>
      <c r="WZM64" s="86"/>
      <c r="WZU64" s="86"/>
      <c r="XAC64" s="86"/>
      <c r="XAK64" s="86"/>
      <c r="XAS64" s="86"/>
      <c r="XBA64" s="86"/>
    </row>
    <row r="65" spans="1:1021 1029:2045 2053:3069 3077:4093 4101:5117 5125:6141 6149:7165 7173:8189 8197:9213 9221:10237 10245:11261 11269:12285 12293:13309 13317:14333 14341:15357 15365:16277" x14ac:dyDescent="0.25">
      <c r="A65" s="99"/>
      <c r="B65" s="67"/>
      <c r="C65" s="67"/>
      <c r="D65" s="67"/>
      <c r="E65" s="67"/>
      <c r="F65" s="130"/>
      <c r="G65" s="101"/>
      <c r="H65" s="139"/>
      <c r="I65" s="135"/>
      <c r="J65" s="67"/>
      <c r="K65" s="102"/>
      <c r="L65" s="124"/>
      <c r="M65" s="101"/>
      <c r="N65" s="102"/>
      <c r="O65" s="102"/>
      <c r="P65" s="130"/>
      <c r="Q65" s="68"/>
      <c r="R65" s="68"/>
      <c r="S65" s="68"/>
      <c r="T65" s="67"/>
      <c r="U65" s="67"/>
      <c r="V65" s="64" t="s">
        <v>104</v>
      </c>
      <c r="W65" s="64">
        <v>43818</v>
      </c>
      <c r="X65" s="72">
        <v>12711</v>
      </c>
      <c r="Y65" s="64" t="s">
        <v>194</v>
      </c>
      <c r="Z65" s="77">
        <v>43878</v>
      </c>
      <c r="AA65" s="64">
        <v>44244</v>
      </c>
      <c r="AB65" s="78" t="s">
        <v>100</v>
      </c>
      <c r="AC65" s="78" t="s">
        <v>100</v>
      </c>
      <c r="AD65" s="145">
        <v>0</v>
      </c>
      <c r="AE65" s="145">
        <v>0</v>
      </c>
      <c r="AF65" s="78" t="s">
        <v>100</v>
      </c>
      <c r="AG65" s="79" t="s">
        <v>100</v>
      </c>
      <c r="AH65" s="145">
        <v>0</v>
      </c>
      <c r="AI65" s="171">
        <f t="shared" si="0"/>
        <v>0</v>
      </c>
      <c r="AJ65" s="176">
        <v>202298.93</v>
      </c>
      <c r="AK65" s="176">
        <v>0</v>
      </c>
      <c r="AL65" s="178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67"/>
      <c r="HE65" s="86"/>
      <c r="HM65" s="86"/>
      <c r="HU65" s="86"/>
      <c r="IC65" s="86"/>
      <c r="IK65" s="86"/>
      <c r="IS65" s="86"/>
      <c r="JA65" s="86"/>
      <c r="JI65" s="86"/>
      <c r="JQ65" s="86"/>
      <c r="JY65" s="86"/>
      <c r="KG65" s="86"/>
      <c r="KO65" s="86"/>
      <c r="KW65" s="86"/>
      <c r="LE65" s="86"/>
      <c r="LM65" s="86"/>
      <c r="LU65" s="86"/>
      <c r="MC65" s="86"/>
      <c r="MK65" s="86"/>
      <c r="MS65" s="86"/>
      <c r="NA65" s="86"/>
      <c r="NI65" s="86"/>
      <c r="NQ65" s="86"/>
      <c r="NY65" s="86"/>
      <c r="OG65" s="86"/>
      <c r="OO65" s="86"/>
      <c r="OW65" s="86"/>
      <c r="PE65" s="86"/>
      <c r="PM65" s="86"/>
      <c r="PU65" s="86"/>
      <c r="QC65" s="86"/>
      <c r="QK65" s="86"/>
      <c r="QS65" s="86"/>
      <c r="RA65" s="86"/>
      <c r="RI65" s="86"/>
      <c r="RQ65" s="86"/>
      <c r="RY65" s="86"/>
      <c r="SG65" s="86"/>
      <c r="SO65" s="86"/>
      <c r="SW65" s="86"/>
      <c r="TE65" s="86"/>
      <c r="TM65" s="86"/>
      <c r="TU65" s="86"/>
      <c r="UC65" s="86"/>
      <c r="UK65" s="86"/>
      <c r="US65" s="86"/>
      <c r="VA65" s="86"/>
      <c r="VI65" s="86"/>
      <c r="VQ65" s="86"/>
      <c r="VY65" s="86"/>
      <c r="WG65" s="86"/>
      <c r="WO65" s="86"/>
      <c r="WW65" s="86"/>
      <c r="XE65" s="86"/>
      <c r="XM65" s="86"/>
      <c r="XU65" s="86"/>
      <c r="YC65" s="86"/>
      <c r="YK65" s="86"/>
      <c r="YS65" s="86"/>
      <c r="ZA65" s="86"/>
      <c r="ZI65" s="86"/>
      <c r="ZQ65" s="86"/>
      <c r="ZY65" s="86"/>
      <c r="AAG65" s="86"/>
      <c r="AAO65" s="86"/>
      <c r="AAW65" s="86"/>
      <c r="ABE65" s="86"/>
      <c r="ABM65" s="86"/>
      <c r="ABU65" s="86"/>
      <c r="ACC65" s="86"/>
      <c r="ACK65" s="86"/>
      <c r="ACS65" s="86"/>
      <c r="ADA65" s="86"/>
      <c r="ADI65" s="86"/>
      <c r="ADQ65" s="86"/>
      <c r="ADY65" s="86"/>
      <c r="AEG65" s="86"/>
      <c r="AEO65" s="86"/>
      <c r="AEW65" s="86"/>
      <c r="AFE65" s="86"/>
      <c r="AFM65" s="86"/>
      <c r="AFU65" s="86"/>
      <c r="AGC65" s="86"/>
      <c r="AGK65" s="86"/>
      <c r="AGS65" s="86"/>
      <c r="AHA65" s="86"/>
      <c r="AHI65" s="86"/>
      <c r="AHQ65" s="86"/>
      <c r="AHY65" s="86"/>
      <c r="AIG65" s="86"/>
      <c r="AIO65" s="86"/>
      <c r="AIW65" s="86"/>
      <c r="AJE65" s="86"/>
      <c r="AJM65" s="86"/>
      <c r="AJU65" s="86"/>
      <c r="AKC65" s="86"/>
      <c r="AKK65" s="86"/>
      <c r="AKS65" s="86"/>
      <c r="ALA65" s="86"/>
      <c r="ALI65" s="86"/>
      <c r="ALQ65" s="86"/>
      <c r="ALY65" s="86"/>
      <c r="AMG65" s="86"/>
      <c r="AMO65" s="86"/>
      <c r="AMW65" s="86"/>
      <c r="ANE65" s="86"/>
      <c r="ANM65" s="86"/>
      <c r="ANU65" s="86"/>
      <c r="AOC65" s="86"/>
      <c r="AOK65" s="86"/>
      <c r="AOS65" s="86"/>
      <c r="APA65" s="86"/>
      <c r="API65" s="86"/>
      <c r="APQ65" s="86"/>
      <c r="APY65" s="86"/>
      <c r="AQG65" s="86"/>
      <c r="AQO65" s="86"/>
      <c r="AQW65" s="86"/>
      <c r="ARE65" s="86"/>
      <c r="ARM65" s="86"/>
      <c r="ARU65" s="86"/>
      <c r="ASC65" s="86"/>
      <c r="ASK65" s="86"/>
      <c r="ASS65" s="86"/>
      <c r="ATA65" s="86"/>
      <c r="ATI65" s="86"/>
      <c r="ATQ65" s="86"/>
      <c r="ATY65" s="86"/>
      <c r="AUG65" s="86"/>
      <c r="AUO65" s="86"/>
      <c r="AUW65" s="86"/>
      <c r="AVE65" s="86"/>
      <c r="AVM65" s="86"/>
      <c r="AVU65" s="86"/>
      <c r="AWC65" s="86"/>
      <c r="AWK65" s="86"/>
      <c r="AWS65" s="86"/>
      <c r="AXA65" s="86"/>
      <c r="AXI65" s="86"/>
      <c r="AXQ65" s="86"/>
      <c r="AXY65" s="86"/>
      <c r="AYG65" s="86"/>
      <c r="AYO65" s="86"/>
      <c r="AYW65" s="86"/>
      <c r="AZE65" s="86"/>
      <c r="AZM65" s="86"/>
      <c r="AZU65" s="86"/>
      <c r="BAC65" s="86"/>
      <c r="BAK65" s="86"/>
      <c r="BAS65" s="86"/>
      <c r="BBA65" s="86"/>
      <c r="BBI65" s="86"/>
      <c r="BBQ65" s="86"/>
      <c r="BBY65" s="86"/>
      <c r="BCG65" s="86"/>
      <c r="BCO65" s="86"/>
      <c r="BCW65" s="86"/>
      <c r="BDE65" s="86"/>
      <c r="BDM65" s="86"/>
      <c r="BDU65" s="86"/>
      <c r="BEC65" s="86"/>
      <c r="BEK65" s="86"/>
      <c r="BES65" s="86"/>
      <c r="BFA65" s="86"/>
      <c r="BFI65" s="86"/>
      <c r="BFQ65" s="86"/>
      <c r="BFY65" s="86"/>
      <c r="BGG65" s="86"/>
      <c r="BGO65" s="86"/>
      <c r="BGW65" s="86"/>
      <c r="BHE65" s="86"/>
      <c r="BHM65" s="86"/>
      <c r="BHU65" s="86"/>
      <c r="BIC65" s="86"/>
      <c r="BIK65" s="86"/>
      <c r="BIS65" s="86"/>
      <c r="BJA65" s="86"/>
      <c r="BJI65" s="86"/>
      <c r="BJQ65" s="86"/>
      <c r="BJY65" s="86"/>
      <c r="BKG65" s="86"/>
      <c r="BKO65" s="86"/>
      <c r="BKW65" s="86"/>
      <c r="BLE65" s="86"/>
      <c r="BLM65" s="86"/>
      <c r="BLU65" s="86"/>
      <c r="BMC65" s="86"/>
      <c r="BMK65" s="86"/>
      <c r="BMS65" s="86"/>
      <c r="BNA65" s="86"/>
      <c r="BNI65" s="86"/>
      <c r="BNQ65" s="86"/>
      <c r="BNY65" s="86"/>
      <c r="BOG65" s="86"/>
      <c r="BOO65" s="86"/>
      <c r="BOW65" s="86"/>
      <c r="BPE65" s="86"/>
      <c r="BPM65" s="86"/>
      <c r="BPU65" s="86"/>
      <c r="BQC65" s="86"/>
      <c r="BQK65" s="86"/>
      <c r="BQS65" s="86"/>
      <c r="BRA65" s="86"/>
      <c r="BRI65" s="86"/>
      <c r="BRQ65" s="86"/>
      <c r="BRY65" s="86"/>
      <c r="BSG65" s="86"/>
      <c r="BSO65" s="86"/>
      <c r="BSW65" s="86"/>
      <c r="BTE65" s="86"/>
      <c r="BTM65" s="86"/>
      <c r="BTU65" s="86"/>
      <c r="BUC65" s="86"/>
      <c r="BUK65" s="86"/>
      <c r="BUS65" s="86"/>
      <c r="BVA65" s="86"/>
      <c r="BVI65" s="86"/>
      <c r="BVQ65" s="86"/>
      <c r="BVY65" s="86"/>
      <c r="BWG65" s="86"/>
      <c r="BWO65" s="86"/>
      <c r="BWW65" s="86"/>
      <c r="BXE65" s="86"/>
      <c r="BXM65" s="86"/>
      <c r="BXU65" s="86"/>
      <c r="BYC65" s="86"/>
      <c r="BYK65" s="86"/>
      <c r="BYS65" s="86"/>
      <c r="BZA65" s="86"/>
      <c r="BZI65" s="86"/>
      <c r="BZQ65" s="86"/>
      <c r="BZY65" s="86"/>
      <c r="CAG65" s="86"/>
      <c r="CAO65" s="86"/>
      <c r="CAW65" s="86"/>
      <c r="CBE65" s="86"/>
      <c r="CBM65" s="86"/>
      <c r="CBU65" s="86"/>
      <c r="CCC65" s="86"/>
      <c r="CCK65" s="86"/>
      <c r="CCS65" s="86"/>
      <c r="CDA65" s="86"/>
      <c r="CDI65" s="86"/>
      <c r="CDQ65" s="86"/>
      <c r="CDY65" s="86"/>
      <c r="CEG65" s="86"/>
      <c r="CEO65" s="86"/>
      <c r="CEW65" s="86"/>
      <c r="CFE65" s="86"/>
      <c r="CFM65" s="86"/>
      <c r="CFU65" s="86"/>
      <c r="CGC65" s="86"/>
      <c r="CGK65" s="86"/>
      <c r="CGS65" s="86"/>
      <c r="CHA65" s="86"/>
      <c r="CHI65" s="86"/>
      <c r="CHQ65" s="86"/>
      <c r="CHY65" s="86"/>
      <c r="CIG65" s="86"/>
      <c r="CIO65" s="86"/>
      <c r="CIW65" s="86"/>
      <c r="CJE65" s="86"/>
      <c r="CJM65" s="86"/>
      <c r="CJU65" s="86"/>
      <c r="CKC65" s="86"/>
      <c r="CKK65" s="86"/>
      <c r="CKS65" s="86"/>
      <c r="CLA65" s="86"/>
      <c r="CLI65" s="86"/>
      <c r="CLQ65" s="86"/>
      <c r="CLY65" s="86"/>
      <c r="CMG65" s="86"/>
      <c r="CMO65" s="86"/>
      <c r="CMW65" s="86"/>
      <c r="CNE65" s="86"/>
      <c r="CNM65" s="86"/>
      <c r="CNU65" s="86"/>
      <c r="COC65" s="86"/>
      <c r="COK65" s="86"/>
      <c r="COS65" s="86"/>
      <c r="CPA65" s="86"/>
      <c r="CPI65" s="86"/>
      <c r="CPQ65" s="86"/>
      <c r="CPY65" s="86"/>
      <c r="CQG65" s="86"/>
      <c r="CQO65" s="86"/>
      <c r="CQW65" s="86"/>
      <c r="CRE65" s="86"/>
      <c r="CRM65" s="86"/>
      <c r="CRU65" s="86"/>
      <c r="CSC65" s="86"/>
      <c r="CSK65" s="86"/>
      <c r="CSS65" s="86"/>
      <c r="CTA65" s="86"/>
      <c r="CTI65" s="86"/>
      <c r="CTQ65" s="86"/>
      <c r="CTY65" s="86"/>
      <c r="CUG65" s="86"/>
      <c r="CUO65" s="86"/>
      <c r="CUW65" s="86"/>
      <c r="CVE65" s="86"/>
      <c r="CVM65" s="86"/>
      <c r="CVU65" s="86"/>
      <c r="CWC65" s="86"/>
      <c r="CWK65" s="86"/>
      <c r="CWS65" s="86"/>
      <c r="CXA65" s="86"/>
      <c r="CXI65" s="86"/>
      <c r="CXQ65" s="86"/>
      <c r="CXY65" s="86"/>
      <c r="CYG65" s="86"/>
      <c r="CYO65" s="86"/>
      <c r="CYW65" s="86"/>
      <c r="CZE65" s="86"/>
      <c r="CZM65" s="86"/>
      <c r="CZU65" s="86"/>
      <c r="DAC65" s="86"/>
      <c r="DAK65" s="86"/>
      <c r="DAS65" s="86"/>
      <c r="DBA65" s="86"/>
      <c r="DBI65" s="86"/>
      <c r="DBQ65" s="86"/>
      <c r="DBY65" s="86"/>
      <c r="DCG65" s="86"/>
      <c r="DCO65" s="86"/>
      <c r="DCW65" s="86"/>
      <c r="DDE65" s="86"/>
      <c r="DDM65" s="86"/>
      <c r="DDU65" s="86"/>
      <c r="DEC65" s="86"/>
      <c r="DEK65" s="86"/>
      <c r="DES65" s="86"/>
      <c r="DFA65" s="86"/>
      <c r="DFI65" s="86"/>
      <c r="DFQ65" s="86"/>
      <c r="DFY65" s="86"/>
      <c r="DGG65" s="86"/>
      <c r="DGO65" s="86"/>
      <c r="DGW65" s="86"/>
      <c r="DHE65" s="86"/>
      <c r="DHM65" s="86"/>
      <c r="DHU65" s="86"/>
      <c r="DIC65" s="86"/>
      <c r="DIK65" s="86"/>
      <c r="DIS65" s="86"/>
      <c r="DJA65" s="86"/>
      <c r="DJI65" s="86"/>
      <c r="DJQ65" s="86"/>
      <c r="DJY65" s="86"/>
      <c r="DKG65" s="86"/>
      <c r="DKO65" s="86"/>
      <c r="DKW65" s="86"/>
      <c r="DLE65" s="86"/>
      <c r="DLM65" s="86"/>
      <c r="DLU65" s="86"/>
      <c r="DMC65" s="86"/>
      <c r="DMK65" s="86"/>
      <c r="DMS65" s="86"/>
      <c r="DNA65" s="86"/>
      <c r="DNI65" s="86"/>
      <c r="DNQ65" s="86"/>
      <c r="DNY65" s="86"/>
      <c r="DOG65" s="86"/>
      <c r="DOO65" s="86"/>
      <c r="DOW65" s="86"/>
      <c r="DPE65" s="86"/>
      <c r="DPM65" s="86"/>
      <c r="DPU65" s="86"/>
      <c r="DQC65" s="86"/>
      <c r="DQK65" s="86"/>
      <c r="DQS65" s="86"/>
      <c r="DRA65" s="86"/>
      <c r="DRI65" s="86"/>
      <c r="DRQ65" s="86"/>
      <c r="DRY65" s="86"/>
      <c r="DSG65" s="86"/>
      <c r="DSO65" s="86"/>
      <c r="DSW65" s="86"/>
      <c r="DTE65" s="86"/>
      <c r="DTM65" s="86"/>
      <c r="DTU65" s="86"/>
      <c r="DUC65" s="86"/>
      <c r="DUK65" s="86"/>
      <c r="DUS65" s="86"/>
      <c r="DVA65" s="86"/>
      <c r="DVI65" s="86"/>
      <c r="DVQ65" s="86"/>
      <c r="DVY65" s="86"/>
      <c r="DWG65" s="86"/>
      <c r="DWO65" s="86"/>
      <c r="DWW65" s="86"/>
      <c r="DXE65" s="86"/>
      <c r="DXM65" s="86"/>
      <c r="DXU65" s="86"/>
      <c r="DYC65" s="86"/>
      <c r="DYK65" s="86"/>
      <c r="DYS65" s="86"/>
      <c r="DZA65" s="86"/>
      <c r="DZI65" s="86"/>
      <c r="DZQ65" s="86"/>
      <c r="DZY65" s="86"/>
      <c r="EAG65" s="86"/>
      <c r="EAO65" s="86"/>
      <c r="EAW65" s="86"/>
      <c r="EBE65" s="86"/>
      <c r="EBM65" s="86"/>
      <c r="EBU65" s="86"/>
      <c r="ECC65" s="86"/>
      <c r="ECK65" s="86"/>
      <c r="ECS65" s="86"/>
      <c r="EDA65" s="86"/>
      <c r="EDI65" s="86"/>
      <c r="EDQ65" s="86"/>
      <c r="EDY65" s="86"/>
      <c r="EEG65" s="86"/>
      <c r="EEO65" s="86"/>
      <c r="EEW65" s="86"/>
      <c r="EFE65" s="86"/>
      <c r="EFM65" s="86"/>
      <c r="EFU65" s="86"/>
      <c r="EGC65" s="86"/>
      <c r="EGK65" s="86"/>
      <c r="EGS65" s="86"/>
      <c r="EHA65" s="86"/>
      <c r="EHI65" s="86"/>
      <c r="EHQ65" s="86"/>
      <c r="EHY65" s="86"/>
      <c r="EIG65" s="86"/>
      <c r="EIO65" s="86"/>
      <c r="EIW65" s="86"/>
      <c r="EJE65" s="86"/>
      <c r="EJM65" s="86"/>
      <c r="EJU65" s="86"/>
      <c r="EKC65" s="86"/>
      <c r="EKK65" s="86"/>
      <c r="EKS65" s="86"/>
      <c r="ELA65" s="86"/>
      <c r="ELI65" s="86"/>
      <c r="ELQ65" s="86"/>
      <c r="ELY65" s="86"/>
      <c r="EMG65" s="86"/>
      <c r="EMO65" s="86"/>
      <c r="EMW65" s="86"/>
      <c r="ENE65" s="86"/>
      <c r="ENM65" s="86"/>
      <c r="ENU65" s="86"/>
      <c r="EOC65" s="86"/>
      <c r="EOK65" s="86"/>
      <c r="EOS65" s="86"/>
      <c r="EPA65" s="86"/>
      <c r="EPI65" s="86"/>
      <c r="EPQ65" s="86"/>
      <c r="EPY65" s="86"/>
      <c r="EQG65" s="86"/>
      <c r="EQO65" s="86"/>
      <c r="EQW65" s="86"/>
      <c r="ERE65" s="86"/>
      <c r="ERM65" s="86"/>
      <c r="ERU65" s="86"/>
      <c r="ESC65" s="86"/>
      <c r="ESK65" s="86"/>
      <c r="ESS65" s="86"/>
      <c r="ETA65" s="86"/>
      <c r="ETI65" s="86"/>
      <c r="ETQ65" s="86"/>
      <c r="ETY65" s="86"/>
      <c r="EUG65" s="86"/>
      <c r="EUO65" s="86"/>
      <c r="EUW65" s="86"/>
      <c r="EVE65" s="86"/>
      <c r="EVM65" s="86"/>
      <c r="EVU65" s="86"/>
      <c r="EWC65" s="86"/>
      <c r="EWK65" s="86"/>
      <c r="EWS65" s="86"/>
      <c r="EXA65" s="86"/>
      <c r="EXI65" s="86"/>
      <c r="EXQ65" s="86"/>
      <c r="EXY65" s="86"/>
      <c r="EYG65" s="86"/>
      <c r="EYO65" s="86"/>
      <c r="EYW65" s="86"/>
      <c r="EZE65" s="86"/>
      <c r="EZM65" s="86"/>
      <c r="EZU65" s="86"/>
      <c r="FAC65" s="86"/>
      <c r="FAK65" s="86"/>
      <c r="FAS65" s="86"/>
      <c r="FBA65" s="86"/>
      <c r="FBI65" s="86"/>
      <c r="FBQ65" s="86"/>
      <c r="FBY65" s="86"/>
      <c r="FCG65" s="86"/>
      <c r="FCO65" s="86"/>
      <c r="FCW65" s="86"/>
      <c r="FDE65" s="86"/>
      <c r="FDM65" s="86"/>
      <c r="FDU65" s="86"/>
      <c r="FEC65" s="86"/>
      <c r="FEK65" s="86"/>
      <c r="FES65" s="86"/>
      <c r="FFA65" s="86"/>
      <c r="FFI65" s="86"/>
      <c r="FFQ65" s="86"/>
      <c r="FFY65" s="86"/>
      <c r="FGG65" s="86"/>
      <c r="FGO65" s="86"/>
      <c r="FGW65" s="86"/>
      <c r="FHE65" s="86"/>
      <c r="FHM65" s="86"/>
      <c r="FHU65" s="86"/>
      <c r="FIC65" s="86"/>
      <c r="FIK65" s="86"/>
      <c r="FIS65" s="86"/>
      <c r="FJA65" s="86"/>
      <c r="FJI65" s="86"/>
      <c r="FJQ65" s="86"/>
      <c r="FJY65" s="86"/>
      <c r="FKG65" s="86"/>
      <c r="FKO65" s="86"/>
      <c r="FKW65" s="86"/>
      <c r="FLE65" s="86"/>
      <c r="FLM65" s="86"/>
      <c r="FLU65" s="86"/>
      <c r="FMC65" s="86"/>
      <c r="FMK65" s="86"/>
      <c r="FMS65" s="86"/>
      <c r="FNA65" s="86"/>
      <c r="FNI65" s="86"/>
      <c r="FNQ65" s="86"/>
      <c r="FNY65" s="86"/>
      <c r="FOG65" s="86"/>
      <c r="FOO65" s="86"/>
      <c r="FOW65" s="86"/>
      <c r="FPE65" s="86"/>
      <c r="FPM65" s="86"/>
      <c r="FPU65" s="86"/>
      <c r="FQC65" s="86"/>
      <c r="FQK65" s="86"/>
      <c r="FQS65" s="86"/>
      <c r="FRA65" s="86"/>
      <c r="FRI65" s="86"/>
      <c r="FRQ65" s="86"/>
      <c r="FRY65" s="86"/>
      <c r="FSG65" s="86"/>
      <c r="FSO65" s="86"/>
      <c r="FSW65" s="86"/>
      <c r="FTE65" s="86"/>
      <c r="FTM65" s="86"/>
      <c r="FTU65" s="86"/>
      <c r="FUC65" s="86"/>
      <c r="FUK65" s="86"/>
      <c r="FUS65" s="86"/>
      <c r="FVA65" s="86"/>
      <c r="FVI65" s="86"/>
      <c r="FVQ65" s="86"/>
      <c r="FVY65" s="86"/>
      <c r="FWG65" s="86"/>
      <c r="FWO65" s="86"/>
      <c r="FWW65" s="86"/>
      <c r="FXE65" s="86"/>
      <c r="FXM65" s="86"/>
      <c r="FXU65" s="86"/>
      <c r="FYC65" s="86"/>
      <c r="FYK65" s="86"/>
      <c r="FYS65" s="86"/>
      <c r="FZA65" s="86"/>
      <c r="FZI65" s="86"/>
      <c r="FZQ65" s="86"/>
      <c r="FZY65" s="86"/>
      <c r="GAG65" s="86"/>
      <c r="GAO65" s="86"/>
      <c r="GAW65" s="86"/>
      <c r="GBE65" s="86"/>
      <c r="GBM65" s="86"/>
      <c r="GBU65" s="86"/>
      <c r="GCC65" s="86"/>
      <c r="GCK65" s="86"/>
      <c r="GCS65" s="86"/>
      <c r="GDA65" s="86"/>
      <c r="GDI65" s="86"/>
      <c r="GDQ65" s="86"/>
      <c r="GDY65" s="86"/>
      <c r="GEG65" s="86"/>
      <c r="GEO65" s="86"/>
      <c r="GEW65" s="86"/>
      <c r="GFE65" s="86"/>
      <c r="GFM65" s="86"/>
      <c r="GFU65" s="86"/>
      <c r="GGC65" s="86"/>
      <c r="GGK65" s="86"/>
      <c r="GGS65" s="86"/>
      <c r="GHA65" s="86"/>
      <c r="GHI65" s="86"/>
      <c r="GHQ65" s="86"/>
      <c r="GHY65" s="86"/>
      <c r="GIG65" s="86"/>
      <c r="GIO65" s="86"/>
      <c r="GIW65" s="86"/>
      <c r="GJE65" s="86"/>
      <c r="GJM65" s="86"/>
      <c r="GJU65" s="86"/>
      <c r="GKC65" s="86"/>
      <c r="GKK65" s="86"/>
      <c r="GKS65" s="86"/>
      <c r="GLA65" s="86"/>
      <c r="GLI65" s="86"/>
      <c r="GLQ65" s="86"/>
      <c r="GLY65" s="86"/>
      <c r="GMG65" s="86"/>
      <c r="GMO65" s="86"/>
      <c r="GMW65" s="86"/>
      <c r="GNE65" s="86"/>
      <c r="GNM65" s="86"/>
      <c r="GNU65" s="86"/>
      <c r="GOC65" s="86"/>
      <c r="GOK65" s="86"/>
      <c r="GOS65" s="86"/>
      <c r="GPA65" s="86"/>
      <c r="GPI65" s="86"/>
      <c r="GPQ65" s="86"/>
      <c r="GPY65" s="86"/>
      <c r="GQG65" s="86"/>
      <c r="GQO65" s="86"/>
      <c r="GQW65" s="86"/>
      <c r="GRE65" s="86"/>
      <c r="GRM65" s="86"/>
      <c r="GRU65" s="86"/>
      <c r="GSC65" s="86"/>
      <c r="GSK65" s="86"/>
      <c r="GSS65" s="86"/>
      <c r="GTA65" s="86"/>
      <c r="GTI65" s="86"/>
      <c r="GTQ65" s="86"/>
      <c r="GTY65" s="86"/>
      <c r="GUG65" s="86"/>
      <c r="GUO65" s="86"/>
      <c r="GUW65" s="86"/>
      <c r="GVE65" s="86"/>
      <c r="GVM65" s="86"/>
      <c r="GVU65" s="86"/>
      <c r="GWC65" s="86"/>
      <c r="GWK65" s="86"/>
      <c r="GWS65" s="86"/>
      <c r="GXA65" s="86"/>
      <c r="GXI65" s="86"/>
      <c r="GXQ65" s="86"/>
      <c r="GXY65" s="86"/>
      <c r="GYG65" s="86"/>
      <c r="GYO65" s="86"/>
      <c r="GYW65" s="86"/>
      <c r="GZE65" s="86"/>
      <c r="GZM65" s="86"/>
      <c r="GZU65" s="86"/>
      <c r="HAC65" s="86"/>
      <c r="HAK65" s="86"/>
      <c r="HAS65" s="86"/>
      <c r="HBA65" s="86"/>
      <c r="HBI65" s="86"/>
      <c r="HBQ65" s="86"/>
      <c r="HBY65" s="86"/>
      <c r="HCG65" s="86"/>
      <c r="HCO65" s="86"/>
      <c r="HCW65" s="86"/>
      <c r="HDE65" s="86"/>
      <c r="HDM65" s="86"/>
      <c r="HDU65" s="86"/>
      <c r="HEC65" s="86"/>
      <c r="HEK65" s="86"/>
      <c r="HES65" s="86"/>
      <c r="HFA65" s="86"/>
      <c r="HFI65" s="86"/>
      <c r="HFQ65" s="86"/>
      <c r="HFY65" s="86"/>
      <c r="HGG65" s="86"/>
      <c r="HGO65" s="86"/>
      <c r="HGW65" s="86"/>
      <c r="HHE65" s="86"/>
      <c r="HHM65" s="86"/>
      <c r="HHU65" s="86"/>
      <c r="HIC65" s="86"/>
      <c r="HIK65" s="86"/>
      <c r="HIS65" s="86"/>
      <c r="HJA65" s="86"/>
      <c r="HJI65" s="86"/>
      <c r="HJQ65" s="86"/>
      <c r="HJY65" s="86"/>
      <c r="HKG65" s="86"/>
      <c r="HKO65" s="86"/>
      <c r="HKW65" s="86"/>
      <c r="HLE65" s="86"/>
      <c r="HLM65" s="86"/>
      <c r="HLU65" s="86"/>
      <c r="HMC65" s="86"/>
      <c r="HMK65" s="86"/>
      <c r="HMS65" s="86"/>
      <c r="HNA65" s="86"/>
      <c r="HNI65" s="86"/>
      <c r="HNQ65" s="86"/>
      <c r="HNY65" s="86"/>
      <c r="HOG65" s="86"/>
      <c r="HOO65" s="86"/>
      <c r="HOW65" s="86"/>
      <c r="HPE65" s="86"/>
      <c r="HPM65" s="86"/>
      <c r="HPU65" s="86"/>
      <c r="HQC65" s="86"/>
      <c r="HQK65" s="86"/>
      <c r="HQS65" s="86"/>
      <c r="HRA65" s="86"/>
      <c r="HRI65" s="86"/>
      <c r="HRQ65" s="86"/>
      <c r="HRY65" s="86"/>
      <c r="HSG65" s="86"/>
      <c r="HSO65" s="86"/>
      <c r="HSW65" s="86"/>
      <c r="HTE65" s="86"/>
      <c r="HTM65" s="86"/>
      <c r="HTU65" s="86"/>
      <c r="HUC65" s="86"/>
      <c r="HUK65" s="86"/>
      <c r="HUS65" s="86"/>
      <c r="HVA65" s="86"/>
      <c r="HVI65" s="86"/>
      <c r="HVQ65" s="86"/>
      <c r="HVY65" s="86"/>
      <c r="HWG65" s="86"/>
      <c r="HWO65" s="86"/>
      <c r="HWW65" s="86"/>
      <c r="HXE65" s="86"/>
      <c r="HXM65" s="86"/>
      <c r="HXU65" s="86"/>
      <c r="HYC65" s="86"/>
      <c r="HYK65" s="86"/>
      <c r="HYS65" s="86"/>
      <c r="HZA65" s="86"/>
      <c r="HZI65" s="86"/>
      <c r="HZQ65" s="86"/>
      <c r="HZY65" s="86"/>
      <c r="IAG65" s="86"/>
      <c r="IAO65" s="86"/>
      <c r="IAW65" s="86"/>
      <c r="IBE65" s="86"/>
      <c r="IBM65" s="86"/>
      <c r="IBU65" s="86"/>
      <c r="ICC65" s="86"/>
      <c r="ICK65" s="86"/>
      <c r="ICS65" s="86"/>
      <c r="IDA65" s="86"/>
      <c r="IDI65" s="86"/>
      <c r="IDQ65" s="86"/>
      <c r="IDY65" s="86"/>
      <c r="IEG65" s="86"/>
      <c r="IEO65" s="86"/>
      <c r="IEW65" s="86"/>
      <c r="IFE65" s="86"/>
      <c r="IFM65" s="86"/>
      <c r="IFU65" s="86"/>
      <c r="IGC65" s="86"/>
      <c r="IGK65" s="86"/>
      <c r="IGS65" s="86"/>
      <c r="IHA65" s="86"/>
      <c r="IHI65" s="86"/>
      <c r="IHQ65" s="86"/>
      <c r="IHY65" s="86"/>
      <c r="IIG65" s="86"/>
      <c r="IIO65" s="86"/>
      <c r="IIW65" s="86"/>
      <c r="IJE65" s="86"/>
      <c r="IJM65" s="86"/>
      <c r="IJU65" s="86"/>
      <c r="IKC65" s="86"/>
      <c r="IKK65" s="86"/>
      <c r="IKS65" s="86"/>
      <c r="ILA65" s="86"/>
      <c r="ILI65" s="86"/>
      <c r="ILQ65" s="86"/>
      <c r="ILY65" s="86"/>
      <c r="IMG65" s="86"/>
      <c r="IMO65" s="86"/>
      <c r="IMW65" s="86"/>
      <c r="INE65" s="86"/>
      <c r="INM65" s="86"/>
      <c r="INU65" s="86"/>
      <c r="IOC65" s="86"/>
      <c r="IOK65" s="86"/>
      <c r="IOS65" s="86"/>
      <c r="IPA65" s="86"/>
      <c r="IPI65" s="86"/>
      <c r="IPQ65" s="86"/>
      <c r="IPY65" s="86"/>
      <c r="IQG65" s="86"/>
      <c r="IQO65" s="86"/>
      <c r="IQW65" s="86"/>
      <c r="IRE65" s="86"/>
      <c r="IRM65" s="86"/>
      <c r="IRU65" s="86"/>
      <c r="ISC65" s="86"/>
      <c r="ISK65" s="86"/>
      <c r="ISS65" s="86"/>
      <c r="ITA65" s="86"/>
      <c r="ITI65" s="86"/>
      <c r="ITQ65" s="86"/>
      <c r="ITY65" s="86"/>
      <c r="IUG65" s="86"/>
      <c r="IUO65" s="86"/>
      <c r="IUW65" s="86"/>
      <c r="IVE65" s="86"/>
      <c r="IVM65" s="86"/>
      <c r="IVU65" s="86"/>
      <c r="IWC65" s="86"/>
      <c r="IWK65" s="86"/>
      <c r="IWS65" s="86"/>
      <c r="IXA65" s="86"/>
      <c r="IXI65" s="86"/>
      <c r="IXQ65" s="86"/>
      <c r="IXY65" s="86"/>
      <c r="IYG65" s="86"/>
      <c r="IYO65" s="86"/>
      <c r="IYW65" s="86"/>
      <c r="IZE65" s="86"/>
      <c r="IZM65" s="86"/>
      <c r="IZU65" s="86"/>
      <c r="JAC65" s="86"/>
      <c r="JAK65" s="86"/>
      <c r="JAS65" s="86"/>
      <c r="JBA65" s="86"/>
      <c r="JBI65" s="86"/>
      <c r="JBQ65" s="86"/>
      <c r="JBY65" s="86"/>
      <c r="JCG65" s="86"/>
      <c r="JCO65" s="86"/>
      <c r="JCW65" s="86"/>
      <c r="JDE65" s="86"/>
      <c r="JDM65" s="86"/>
      <c r="JDU65" s="86"/>
      <c r="JEC65" s="86"/>
      <c r="JEK65" s="86"/>
      <c r="JES65" s="86"/>
      <c r="JFA65" s="86"/>
      <c r="JFI65" s="86"/>
      <c r="JFQ65" s="86"/>
      <c r="JFY65" s="86"/>
      <c r="JGG65" s="86"/>
      <c r="JGO65" s="86"/>
      <c r="JGW65" s="86"/>
      <c r="JHE65" s="86"/>
      <c r="JHM65" s="86"/>
      <c r="JHU65" s="86"/>
      <c r="JIC65" s="86"/>
      <c r="JIK65" s="86"/>
      <c r="JIS65" s="86"/>
      <c r="JJA65" s="86"/>
      <c r="JJI65" s="86"/>
      <c r="JJQ65" s="86"/>
      <c r="JJY65" s="86"/>
      <c r="JKG65" s="86"/>
      <c r="JKO65" s="86"/>
      <c r="JKW65" s="86"/>
      <c r="JLE65" s="86"/>
      <c r="JLM65" s="86"/>
      <c r="JLU65" s="86"/>
      <c r="JMC65" s="86"/>
      <c r="JMK65" s="86"/>
      <c r="JMS65" s="86"/>
      <c r="JNA65" s="86"/>
      <c r="JNI65" s="86"/>
      <c r="JNQ65" s="86"/>
      <c r="JNY65" s="86"/>
      <c r="JOG65" s="86"/>
      <c r="JOO65" s="86"/>
      <c r="JOW65" s="86"/>
      <c r="JPE65" s="86"/>
      <c r="JPM65" s="86"/>
      <c r="JPU65" s="86"/>
      <c r="JQC65" s="86"/>
      <c r="JQK65" s="86"/>
      <c r="JQS65" s="86"/>
      <c r="JRA65" s="86"/>
      <c r="JRI65" s="86"/>
      <c r="JRQ65" s="86"/>
      <c r="JRY65" s="86"/>
      <c r="JSG65" s="86"/>
      <c r="JSO65" s="86"/>
      <c r="JSW65" s="86"/>
      <c r="JTE65" s="86"/>
      <c r="JTM65" s="86"/>
      <c r="JTU65" s="86"/>
      <c r="JUC65" s="86"/>
      <c r="JUK65" s="86"/>
      <c r="JUS65" s="86"/>
      <c r="JVA65" s="86"/>
      <c r="JVI65" s="86"/>
      <c r="JVQ65" s="86"/>
      <c r="JVY65" s="86"/>
      <c r="JWG65" s="86"/>
      <c r="JWO65" s="86"/>
      <c r="JWW65" s="86"/>
      <c r="JXE65" s="86"/>
      <c r="JXM65" s="86"/>
      <c r="JXU65" s="86"/>
      <c r="JYC65" s="86"/>
      <c r="JYK65" s="86"/>
      <c r="JYS65" s="86"/>
      <c r="JZA65" s="86"/>
      <c r="JZI65" s="86"/>
      <c r="JZQ65" s="86"/>
      <c r="JZY65" s="86"/>
      <c r="KAG65" s="86"/>
      <c r="KAO65" s="86"/>
      <c r="KAW65" s="86"/>
      <c r="KBE65" s="86"/>
      <c r="KBM65" s="86"/>
      <c r="KBU65" s="86"/>
      <c r="KCC65" s="86"/>
      <c r="KCK65" s="86"/>
      <c r="KCS65" s="86"/>
      <c r="KDA65" s="86"/>
      <c r="KDI65" s="86"/>
      <c r="KDQ65" s="86"/>
      <c r="KDY65" s="86"/>
      <c r="KEG65" s="86"/>
      <c r="KEO65" s="86"/>
      <c r="KEW65" s="86"/>
      <c r="KFE65" s="86"/>
      <c r="KFM65" s="86"/>
      <c r="KFU65" s="86"/>
      <c r="KGC65" s="86"/>
      <c r="KGK65" s="86"/>
      <c r="KGS65" s="86"/>
      <c r="KHA65" s="86"/>
      <c r="KHI65" s="86"/>
      <c r="KHQ65" s="86"/>
      <c r="KHY65" s="86"/>
      <c r="KIG65" s="86"/>
      <c r="KIO65" s="86"/>
      <c r="KIW65" s="86"/>
      <c r="KJE65" s="86"/>
      <c r="KJM65" s="86"/>
      <c r="KJU65" s="86"/>
      <c r="KKC65" s="86"/>
      <c r="KKK65" s="86"/>
      <c r="KKS65" s="86"/>
      <c r="KLA65" s="86"/>
      <c r="KLI65" s="86"/>
      <c r="KLQ65" s="86"/>
      <c r="KLY65" s="86"/>
      <c r="KMG65" s="86"/>
      <c r="KMO65" s="86"/>
      <c r="KMW65" s="86"/>
      <c r="KNE65" s="86"/>
      <c r="KNM65" s="86"/>
      <c r="KNU65" s="86"/>
      <c r="KOC65" s="86"/>
      <c r="KOK65" s="86"/>
      <c r="KOS65" s="86"/>
      <c r="KPA65" s="86"/>
      <c r="KPI65" s="86"/>
      <c r="KPQ65" s="86"/>
      <c r="KPY65" s="86"/>
      <c r="KQG65" s="86"/>
      <c r="KQO65" s="86"/>
      <c r="KQW65" s="86"/>
      <c r="KRE65" s="86"/>
      <c r="KRM65" s="86"/>
      <c r="KRU65" s="86"/>
      <c r="KSC65" s="86"/>
      <c r="KSK65" s="86"/>
      <c r="KSS65" s="86"/>
      <c r="KTA65" s="86"/>
      <c r="KTI65" s="86"/>
      <c r="KTQ65" s="86"/>
      <c r="KTY65" s="86"/>
      <c r="KUG65" s="86"/>
      <c r="KUO65" s="86"/>
      <c r="KUW65" s="86"/>
      <c r="KVE65" s="86"/>
      <c r="KVM65" s="86"/>
      <c r="KVU65" s="86"/>
      <c r="KWC65" s="86"/>
      <c r="KWK65" s="86"/>
      <c r="KWS65" s="86"/>
      <c r="KXA65" s="86"/>
      <c r="KXI65" s="86"/>
      <c r="KXQ65" s="86"/>
      <c r="KXY65" s="86"/>
      <c r="KYG65" s="86"/>
      <c r="KYO65" s="86"/>
      <c r="KYW65" s="86"/>
      <c r="KZE65" s="86"/>
      <c r="KZM65" s="86"/>
      <c r="KZU65" s="86"/>
      <c r="LAC65" s="86"/>
      <c r="LAK65" s="86"/>
      <c r="LAS65" s="86"/>
      <c r="LBA65" s="86"/>
      <c r="LBI65" s="86"/>
      <c r="LBQ65" s="86"/>
      <c r="LBY65" s="86"/>
      <c r="LCG65" s="86"/>
      <c r="LCO65" s="86"/>
      <c r="LCW65" s="86"/>
      <c r="LDE65" s="86"/>
      <c r="LDM65" s="86"/>
      <c r="LDU65" s="86"/>
      <c r="LEC65" s="86"/>
      <c r="LEK65" s="86"/>
      <c r="LES65" s="86"/>
      <c r="LFA65" s="86"/>
      <c r="LFI65" s="86"/>
      <c r="LFQ65" s="86"/>
      <c r="LFY65" s="86"/>
      <c r="LGG65" s="86"/>
      <c r="LGO65" s="86"/>
      <c r="LGW65" s="86"/>
      <c r="LHE65" s="86"/>
      <c r="LHM65" s="86"/>
      <c r="LHU65" s="86"/>
      <c r="LIC65" s="86"/>
      <c r="LIK65" s="86"/>
      <c r="LIS65" s="86"/>
      <c r="LJA65" s="86"/>
      <c r="LJI65" s="86"/>
      <c r="LJQ65" s="86"/>
      <c r="LJY65" s="86"/>
      <c r="LKG65" s="86"/>
      <c r="LKO65" s="86"/>
      <c r="LKW65" s="86"/>
      <c r="LLE65" s="86"/>
      <c r="LLM65" s="86"/>
      <c r="LLU65" s="86"/>
      <c r="LMC65" s="86"/>
      <c r="LMK65" s="86"/>
      <c r="LMS65" s="86"/>
      <c r="LNA65" s="86"/>
      <c r="LNI65" s="86"/>
      <c r="LNQ65" s="86"/>
      <c r="LNY65" s="86"/>
      <c r="LOG65" s="86"/>
      <c r="LOO65" s="86"/>
      <c r="LOW65" s="86"/>
      <c r="LPE65" s="86"/>
      <c r="LPM65" s="86"/>
      <c r="LPU65" s="86"/>
      <c r="LQC65" s="86"/>
      <c r="LQK65" s="86"/>
      <c r="LQS65" s="86"/>
      <c r="LRA65" s="86"/>
      <c r="LRI65" s="86"/>
      <c r="LRQ65" s="86"/>
      <c r="LRY65" s="86"/>
      <c r="LSG65" s="86"/>
      <c r="LSO65" s="86"/>
      <c r="LSW65" s="86"/>
      <c r="LTE65" s="86"/>
      <c r="LTM65" s="86"/>
      <c r="LTU65" s="86"/>
      <c r="LUC65" s="86"/>
      <c r="LUK65" s="86"/>
      <c r="LUS65" s="86"/>
      <c r="LVA65" s="86"/>
      <c r="LVI65" s="86"/>
      <c r="LVQ65" s="86"/>
      <c r="LVY65" s="86"/>
      <c r="LWG65" s="86"/>
      <c r="LWO65" s="86"/>
      <c r="LWW65" s="86"/>
      <c r="LXE65" s="86"/>
      <c r="LXM65" s="86"/>
      <c r="LXU65" s="86"/>
      <c r="LYC65" s="86"/>
      <c r="LYK65" s="86"/>
      <c r="LYS65" s="86"/>
      <c r="LZA65" s="86"/>
      <c r="LZI65" s="86"/>
      <c r="LZQ65" s="86"/>
      <c r="LZY65" s="86"/>
      <c r="MAG65" s="86"/>
      <c r="MAO65" s="86"/>
      <c r="MAW65" s="86"/>
      <c r="MBE65" s="86"/>
      <c r="MBM65" s="86"/>
      <c r="MBU65" s="86"/>
      <c r="MCC65" s="86"/>
      <c r="MCK65" s="86"/>
      <c r="MCS65" s="86"/>
      <c r="MDA65" s="86"/>
      <c r="MDI65" s="86"/>
      <c r="MDQ65" s="86"/>
      <c r="MDY65" s="86"/>
      <c r="MEG65" s="86"/>
      <c r="MEO65" s="86"/>
      <c r="MEW65" s="86"/>
      <c r="MFE65" s="86"/>
      <c r="MFM65" s="86"/>
      <c r="MFU65" s="86"/>
      <c r="MGC65" s="86"/>
      <c r="MGK65" s="86"/>
      <c r="MGS65" s="86"/>
      <c r="MHA65" s="86"/>
      <c r="MHI65" s="86"/>
      <c r="MHQ65" s="86"/>
      <c r="MHY65" s="86"/>
      <c r="MIG65" s="86"/>
      <c r="MIO65" s="86"/>
      <c r="MIW65" s="86"/>
      <c r="MJE65" s="86"/>
      <c r="MJM65" s="86"/>
      <c r="MJU65" s="86"/>
      <c r="MKC65" s="86"/>
      <c r="MKK65" s="86"/>
      <c r="MKS65" s="86"/>
      <c r="MLA65" s="86"/>
      <c r="MLI65" s="86"/>
      <c r="MLQ65" s="86"/>
      <c r="MLY65" s="86"/>
      <c r="MMG65" s="86"/>
      <c r="MMO65" s="86"/>
      <c r="MMW65" s="86"/>
      <c r="MNE65" s="86"/>
      <c r="MNM65" s="86"/>
      <c r="MNU65" s="86"/>
      <c r="MOC65" s="86"/>
      <c r="MOK65" s="86"/>
      <c r="MOS65" s="86"/>
      <c r="MPA65" s="86"/>
      <c r="MPI65" s="86"/>
      <c r="MPQ65" s="86"/>
      <c r="MPY65" s="86"/>
      <c r="MQG65" s="86"/>
      <c r="MQO65" s="86"/>
      <c r="MQW65" s="86"/>
      <c r="MRE65" s="86"/>
      <c r="MRM65" s="86"/>
      <c r="MRU65" s="86"/>
      <c r="MSC65" s="86"/>
      <c r="MSK65" s="86"/>
      <c r="MSS65" s="86"/>
      <c r="MTA65" s="86"/>
      <c r="MTI65" s="86"/>
      <c r="MTQ65" s="86"/>
      <c r="MTY65" s="86"/>
      <c r="MUG65" s="86"/>
      <c r="MUO65" s="86"/>
      <c r="MUW65" s="86"/>
      <c r="MVE65" s="86"/>
      <c r="MVM65" s="86"/>
      <c r="MVU65" s="86"/>
      <c r="MWC65" s="86"/>
      <c r="MWK65" s="86"/>
      <c r="MWS65" s="86"/>
      <c r="MXA65" s="86"/>
      <c r="MXI65" s="86"/>
      <c r="MXQ65" s="86"/>
      <c r="MXY65" s="86"/>
      <c r="MYG65" s="86"/>
      <c r="MYO65" s="86"/>
      <c r="MYW65" s="86"/>
      <c r="MZE65" s="86"/>
      <c r="MZM65" s="86"/>
      <c r="MZU65" s="86"/>
      <c r="NAC65" s="86"/>
      <c r="NAK65" s="86"/>
      <c r="NAS65" s="86"/>
      <c r="NBA65" s="86"/>
      <c r="NBI65" s="86"/>
      <c r="NBQ65" s="86"/>
      <c r="NBY65" s="86"/>
      <c r="NCG65" s="86"/>
      <c r="NCO65" s="86"/>
      <c r="NCW65" s="86"/>
      <c r="NDE65" s="86"/>
      <c r="NDM65" s="86"/>
      <c r="NDU65" s="86"/>
      <c r="NEC65" s="86"/>
      <c r="NEK65" s="86"/>
      <c r="NES65" s="86"/>
      <c r="NFA65" s="86"/>
      <c r="NFI65" s="86"/>
      <c r="NFQ65" s="86"/>
      <c r="NFY65" s="86"/>
      <c r="NGG65" s="86"/>
      <c r="NGO65" s="86"/>
      <c r="NGW65" s="86"/>
      <c r="NHE65" s="86"/>
      <c r="NHM65" s="86"/>
      <c r="NHU65" s="86"/>
      <c r="NIC65" s="86"/>
      <c r="NIK65" s="86"/>
      <c r="NIS65" s="86"/>
      <c r="NJA65" s="86"/>
      <c r="NJI65" s="86"/>
      <c r="NJQ65" s="86"/>
      <c r="NJY65" s="86"/>
      <c r="NKG65" s="86"/>
      <c r="NKO65" s="86"/>
      <c r="NKW65" s="86"/>
      <c r="NLE65" s="86"/>
      <c r="NLM65" s="86"/>
      <c r="NLU65" s="86"/>
      <c r="NMC65" s="86"/>
      <c r="NMK65" s="86"/>
      <c r="NMS65" s="86"/>
      <c r="NNA65" s="86"/>
      <c r="NNI65" s="86"/>
      <c r="NNQ65" s="86"/>
      <c r="NNY65" s="86"/>
      <c r="NOG65" s="86"/>
      <c r="NOO65" s="86"/>
      <c r="NOW65" s="86"/>
      <c r="NPE65" s="86"/>
      <c r="NPM65" s="86"/>
      <c r="NPU65" s="86"/>
      <c r="NQC65" s="86"/>
      <c r="NQK65" s="86"/>
      <c r="NQS65" s="86"/>
      <c r="NRA65" s="86"/>
      <c r="NRI65" s="86"/>
      <c r="NRQ65" s="86"/>
      <c r="NRY65" s="86"/>
      <c r="NSG65" s="86"/>
      <c r="NSO65" s="86"/>
      <c r="NSW65" s="86"/>
      <c r="NTE65" s="86"/>
      <c r="NTM65" s="86"/>
      <c r="NTU65" s="86"/>
      <c r="NUC65" s="86"/>
      <c r="NUK65" s="86"/>
      <c r="NUS65" s="86"/>
      <c r="NVA65" s="86"/>
      <c r="NVI65" s="86"/>
      <c r="NVQ65" s="86"/>
      <c r="NVY65" s="86"/>
      <c r="NWG65" s="86"/>
      <c r="NWO65" s="86"/>
      <c r="NWW65" s="86"/>
      <c r="NXE65" s="86"/>
      <c r="NXM65" s="86"/>
      <c r="NXU65" s="86"/>
      <c r="NYC65" s="86"/>
      <c r="NYK65" s="86"/>
      <c r="NYS65" s="86"/>
      <c r="NZA65" s="86"/>
      <c r="NZI65" s="86"/>
      <c r="NZQ65" s="86"/>
      <c r="NZY65" s="86"/>
      <c r="OAG65" s="86"/>
      <c r="OAO65" s="86"/>
      <c r="OAW65" s="86"/>
      <c r="OBE65" s="86"/>
      <c r="OBM65" s="86"/>
      <c r="OBU65" s="86"/>
      <c r="OCC65" s="86"/>
      <c r="OCK65" s="86"/>
      <c r="OCS65" s="86"/>
      <c r="ODA65" s="86"/>
      <c r="ODI65" s="86"/>
      <c r="ODQ65" s="86"/>
      <c r="ODY65" s="86"/>
      <c r="OEG65" s="86"/>
      <c r="OEO65" s="86"/>
      <c r="OEW65" s="86"/>
      <c r="OFE65" s="86"/>
      <c r="OFM65" s="86"/>
      <c r="OFU65" s="86"/>
      <c r="OGC65" s="86"/>
      <c r="OGK65" s="86"/>
      <c r="OGS65" s="86"/>
      <c r="OHA65" s="86"/>
      <c r="OHI65" s="86"/>
      <c r="OHQ65" s="86"/>
      <c r="OHY65" s="86"/>
      <c r="OIG65" s="86"/>
      <c r="OIO65" s="86"/>
      <c r="OIW65" s="86"/>
      <c r="OJE65" s="86"/>
      <c r="OJM65" s="86"/>
      <c r="OJU65" s="86"/>
      <c r="OKC65" s="86"/>
      <c r="OKK65" s="86"/>
      <c r="OKS65" s="86"/>
      <c r="OLA65" s="86"/>
      <c r="OLI65" s="86"/>
      <c r="OLQ65" s="86"/>
      <c r="OLY65" s="86"/>
      <c r="OMG65" s="86"/>
      <c r="OMO65" s="86"/>
      <c r="OMW65" s="86"/>
      <c r="ONE65" s="86"/>
      <c r="ONM65" s="86"/>
      <c r="ONU65" s="86"/>
      <c r="OOC65" s="86"/>
      <c r="OOK65" s="86"/>
      <c r="OOS65" s="86"/>
      <c r="OPA65" s="86"/>
      <c r="OPI65" s="86"/>
      <c r="OPQ65" s="86"/>
      <c r="OPY65" s="86"/>
      <c r="OQG65" s="86"/>
      <c r="OQO65" s="86"/>
      <c r="OQW65" s="86"/>
      <c r="ORE65" s="86"/>
      <c r="ORM65" s="86"/>
      <c r="ORU65" s="86"/>
      <c r="OSC65" s="86"/>
      <c r="OSK65" s="86"/>
      <c r="OSS65" s="86"/>
      <c r="OTA65" s="86"/>
      <c r="OTI65" s="86"/>
      <c r="OTQ65" s="86"/>
      <c r="OTY65" s="86"/>
      <c r="OUG65" s="86"/>
      <c r="OUO65" s="86"/>
      <c r="OUW65" s="86"/>
      <c r="OVE65" s="86"/>
      <c r="OVM65" s="86"/>
      <c r="OVU65" s="86"/>
      <c r="OWC65" s="86"/>
      <c r="OWK65" s="86"/>
      <c r="OWS65" s="86"/>
      <c r="OXA65" s="86"/>
      <c r="OXI65" s="86"/>
      <c r="OXQ65" s="86"/>
      <c r="OXY65" s="86"/>
      <c r="OYG65" s="86"/>
      <c r="OYO65" s="86"/>
      <c r="OYW65" s="86"/>
      <c r="OZE65" s="86"/>
      <c r="OZM65" s="86"/>
      <c r="OZU65" s="86"/>
      <c r="PAC65" s="86"/>
      <c r="PAK65" s="86"/>
      <c r="PAS65" s="86"/>
      <c r="PBA65" s="86"/>
      <c r="PBI65" s="86"/>
      <c r="PBQ65" s="86"/>
      <c r="PBY65" s="86"/>
      <c r="PCG65" s="86"/>
      <c r="PCO65" s="86"/>
      <c r="PCW65" s="86"/>
      <c r="PDE65" s="86"/>
      <c r="PDM65" s="86"/>
      <c r="PDU65" s="86"/>
      <c r="PEC65" s="86"/>
      <c r="PEK65" s="86"/>
      <c r="PES65" s="86"/>
      <c r="PFA65" s="86"/>
      <c r="PFI65" s="86"/>
      <c r="PFQ65" s="86"/>
      <c r="PFY65" s="86"/>
      <c r="PGG65" s="86"/>
      <c r="PGO65" s="86"/>
      <c r="PGW65" s="86"/>
      <c r="PHE65" s="86"/>
      <c r="PHM65" s="86"/>
      <c r="PHU65" s="86"/>
      <c r="PIC65" s="86"/>
      <c r="PIK65" s="86"/>
      <c r="PIS65" s="86"/>
      <c r="PJA65" s="86"/>
      <c r="PJI65" s="86"/>
      <c r="PJQ65" s="86"/>
      <c r="PJY65" s="86"/>
      <c r="PKG65" s="86"/>
      <c r="PKO65" s="86"/>
      <c r="PKW65" s="86"/>
      <c r="PLE65" s="86"/>
      <c r="PLM65" s="86"/>
      <c r="PLU65" s="86"/>
      <c r="PMC65" s="86"/>
      <c r="PMK65" s="86"/>
      <c r="PMS65" s="86"/>
      <c r="PNA65" s="86"/>
      <c r="PNI65" s="86"/>
      <c r="PNQ65" s="86"/>
      <c r="PNY65" s="86"/>
      <c r="POG65" s="86"/>
      <c r="POO65" s="86"/>
      <c r="POW65" s="86"/>
      <c r="PPE65" s="86"/>
      <c r="PPM65" s="86"/>
      <c r="PPU65" s="86"/>
      <c r="PQC65" s="86"/>
      <c r="PQK65" s="86"/>
      <c r="PQS65" s="86"/>
      <c r="PRA65" s="86"/>
      <c r="PRI65" s="86"/>
      <c r="PRQ65" s="86"/>
      <c r="PRY65" s="86"/>
      <c r="PSG65" s="86"/>
      <c r="PSO65" s="86"/>
      <c r="PSW65" s="86"/>
      <c r="PTE65" s="86"/>
      <c r="PTM65" s="86"/>
      <c r="PTU65" s="86"/>
      <c r="PUC65" s="86"/>
      <c r="PUK65" s="86"/>
      <c r="PUS65" s="86"/>
      <c r="PVA65" s="86"/>
      <c r="PVI65" s="86"/>
      <c r="PVQ65" s="86"/>
      <c r="PVY65" s="86"/>
      <c r="PWG65" s="86"/>
      <c r="PWO65" s="86"/>
      <c r="PWW65" s="86"/>
      <c r="PXE65" s="86"/>
      <c r="PXM65" s="86"/>
      <c r="PXU65" s="86"/>
      <c r="PYC65" s="86"/>
      <c r="PYK65" s="86"/>
      <c r="PYS65" s="86"/>
      <c r="PZA65" s="86"/>
      <c r="PZI65" s="86"/>
      <c r="PZQ65" s="86"/>
      <c r="PZY65" s="86"/>
      <c r="QAG65" s="86"/>
      <c r="QAO65" s="86"/>
      <c r="QAW65" s="86"/>
      <c r="QBE65" s="86"/>
      <c r="QBM65" s="86"/>
      <c r="QBU65" s="86"/>
      <c r="QCC65" s="86"/>
      <c r="QCK65" s="86"/>
      <c r="QCS65" s="86"/>
      <c r="QDA65" s="86"/>
      <c r="QDI65" s="86"/>
      <c r="QDQ65" s="86"/>
      <c r="QDY65" s="86"/>
      <c r="QEG65" s="86"/>
      <c r="QEO65" s="86"/>
      <c r="QEW65" s="86"/>
      <c r="QFE65" s="86"/>
      <c r="QFM65" s="86"/>
      <c r="QFU65" s="86"/>
      <c r="QGC65" s="86"/>
      <c r="QGK65" s="86"/>
      <c r="QGS65" s="86"/>
      <c r="QHA65" s="86"/>
      <c r="QHI65" s="86"/>
      <c r="QHQ65" s="86"/>
      <c r="QHY65" s="86"/>
      <c r="QIG65" s="86"/>
      <c r="QIO65" s="86"/>
      <c r="QIW65" s="86"/>
      <c r="QJE65" s="86"/>
      <c r="QJM65" s="86"/>
      <c r="QJU65" s="86"/>
      <c r="QKC65" s="86"/>
      <c r="QKK65" s="86"/>
      <c r="QKS65" s="86"/>
      <c r="QLA65" s="86"/>
      <c r="QLI65" s="86"/>
      <c r="QLQ65" s="86"/>
      <c r="QLY65" s="86"/>
      <c r="QMG65" s="86"/>
      <c r="QMO65" s="86"/>
      <c r="QMW65" s="86"/>
      <c r="QNE65" s="86"/>
      <c r="QNM65" s="86"/>
      <c r="QNU65" s="86"/>
      <c r="QOC65" s="86"/>
      <c r="QOK65" s="86"/>
      <c r="QOS65" s="86"/>
      <c r="QPA65" s="86"/>
      <c r="QPI65" s="86"/>
      <c r="QPQ65" s="86"/>
      <c r="QPY65" s="86"/>
      <c r="QQG65" s="86"/>
      <c r="QQO65" s="86"/>
      <c r="QQW65" s="86"/>
      <c r="QRE65" s="86"/>
      <c r="QRM65" s="86"/>
      <c r="QRU65" s="86"/>
      <c r="QSC65" s="86"/>
      <c r="QSK65" s="86"/>
      <c r="QSS65" s="86"/>
      <c r="QTA65" s="86"/>
      <c r="QTI65" s="86"/>
      <c r="QTQ65" s="86"/>
      <c r="QTY65" s="86"/>
      <c r="QUG65" s="86"/>
      <c r="QUO65" s="86"/>
      <c r="QUW65" s="86"/>
      <c r="QVE65" s="86"/>
      <c r="QVM65" s="86"/>
      <c r="QVU65" s="86"/>
      <c r="QWC65" s="86"/>
      <c r="QWK65" s="86"/>
      <c r="QWS65" s="86"/>
      <c r="QXA65" s="86"/>
      <c r="QXI65" s="86"/>
      <c r="QXQ65" s="86"/>
      <c r="QXY65" s="86"/>
      <c r="QYG65" s="86"/>
      <c r="QYO65" s="86"/>
      <c r="QYW65" s="86"/>
      <c r="QZE65" s="86"/>
      <c r="QZM65" s="86"/>
      <c r="QZU65" s="86"/>
      <c r="RAC65" s="86"/>
      <c r="RAK65" s="86"/>
      <c r="RAS65" s="86"/>
      <c r="RBA65" s="86"/>
      <c r="RBI65" s="86"/>
      <c r="RBQ65" s="86"/>
      <c r="RBY65" s="86"/>
      <c r="RCG65" s="86"/>
      <c r="RCO65" s="86"/>
      <c r="RCW65" s="86"/>
      <c r="RDE65" s="86"/>
      <c r="RDM65" s="86"/>
      <c r="RDU65" s="86"/>
      <c r="REC65" s="86"/>
      <c r="REK65" s="86"/>
      <c r="RES65" s="86"/>
      <c r="RFA65" s="86"/>
      <c r="RFI65" s="86"/>
      <c r="RFQ65" s="86"/>
      <c r="RFY65" s="86"/>
      <c r="RGG65" s="86"/>
      <c r="RGO65" s="86"/>
      <c r="RGW65" s="86"/>
      <c r="RHE65" s="86"/>
      <c r="RHM65" s="86"/>
      <c r="RHU65" s="86"/>
      <c r="RIC65" s="86"/>
      <c r="RIK65" s="86"/>
      <c r="RIS65" s="86"/>
      <c r="RJA65" s="86"/>
      <c r="RJI65" s="86"/>
      <c r="RJQ65" s="86"/>
      <c r="RJY65" s="86"/>
      <c r="RKG65" s="86"/>
      <c r="RKO65" s="86"/>
      <c r="RKW65" s="86"/>
      <c r="RLE65" s="86"/>
      <c r="RLM65" s="86"/>
      <c r="RLU65" s="86"/>
      <c r="RMC65" s="86"/>
      <c r="RMK65" s="86"/>
      <c r="RMS65" s="86"/>
      <c r="RNA65" s="86"/>
      <c r="RNI65" s="86"/>
      <c r="RNQ65" s="86"/>
      <c r="RNY65" s="86"/>
      <c r="ROG65" s="86"/>
      <c r="ROO65" s="86"/>
      <c r="ROW65" s="86"/>
      <c r="RPE65" s="86"/>
      <c r="RPM65" s="86"/>
      <c r="RPU65" s="86"/>
      <c r="RQC65" s="86"/>
      <c r="RQK65" s="86"/>
      <c r="RQS65" s="86"/>
      <c r="RRA65" s="86"/>
      <c r="RRI65" s="86"/>
      <c r="RRQ65" s="86"/>
      <c r="RRY65" s="86"/>
      <c r="RSG65" s="86"/>
      <c r="RSO65" s="86"/>
      <c r="RSW65" s="86"/>
      <c r="RTE65" s="86"/>
      <c r="RTM65" s="86"/>
      <c r="RTU65" s="86"/>
      <c r="RUC65" s="86"/>
      <c r="RUK65" s="86"/>
      <c r="RUS65" s="86"/>
      <c r="RVA65" s="86"/>
      <c r="RVI65" s="86"/>
      <c r="RVQ65" s="86"/>
      <c r="RVY65" s="86"/>
      <c r="RWG65" s="86"/>
      <c r="RWO65" s="86"/>
      <c r="RWW65" s="86"/>
      <c r="RXE65" s="86"/>
      <c r="RXM65" s="86"/>
      <c r="RXU65" s="86"/>
      <c r="RYC65" s="86"/>
      <c r="RYK65" s="86"/>
      <c r="RYS65" s="86"/>
      <c r="RZA65" s="86"/>
      <c r="RZI65" s="86"/>
      <c r="RZQ65" s="86"/>
      <c r="RZY65" s="86"/>
      <c r="SAG65" s="86"/>
      <c r="SAO65" s="86"/>
      <c r="SAW65" s="86"/>
      <c r="SBE65" s="86"/>
      <c r="SBM65" s="86"/>
      <c r="SBU65" s="86"/>
      <c r="SCC65" s="86"/>
      <c r="SCK65" s="86"/>
      <c r="SCS65" s="86"/>
      <c r="SDA65" s="86"/>
      <c r="SDI65" s="86"/>
      <c r="SDQ65" s="86"/>
      <c r="SDY65" s="86"/>
      <c r="SEG65" s="86"/>
      <c r="SEO65" s="86"/>
      <c r="SEW65" s="86"/>
      <c r="SFE65" s="86"/>
      <c r="SFM65" s="86"/>
      <c r="SFU65" s="86"/>
      <c r="SGC65" s="86"/>
      <c r="SGK65" s="86"/>
      <c r="SGS65" s="86"/>
      <c r="SHA65" s="86"/>
      <c r="SHI65" s="86"/>
      <c r="SHQ65" s="86"/>
      <c r="SHY65" s="86"/>
      <c r="SIG65" s="86"/>
      <c r="SIO65" s="86"/>
      <c r="SIW65" s="86"/>
      <c r="SJE65" s="86"/>
      <c r="SJM65" s="86"/>
      <c r="SJU65" s="86"/>
      <c r="SKC65" s="86"/>
      <c r="SKK65" s="86"/>
      <c r="SKS65" s="86"/>
      <c r="SLA65" s="86"/>
      <c r="SLI65" s="86"/>
      <c r="SLQ65" s="86"/>
      <c r="SLY65" s="86"/>
      <c r="SMG65" s="86"/>
      <c r="SMO65" s="86"/>
      <c r="SMW65" s="86"/>
      <c r="SNE65" s="86"/>
      <c r="SNM65" s="86"/>
      <c r="SNU65" s="86"/>
      <c r="SOC65" s="86"/>
      <c r="SOK65" s="86"/>
      <c r="SOS65" s="86"/>
      <c r="SPA65" s="86"/>
      <c r="SPI65" s="86"/>
      <c r="SPQ65" s="86"/>
      <c r="SPY65" s="86"/>
      <c r="SQG65" s="86"/>
      <c r="SQO65" s="86"/>
      <c r="SQW65" s="86"/>
      <c r="SRE65" s="86"/>
      <c r="SRM65" s="86"/>
      <c r="SRU65" s="86"/>
      <c r="SSC65" s="86"/>
      <c r="SSK65" s="86"/>
      <c r="SSS65" s="86"/>
      <c r="STA65" s="86"/>
      <c r="STI65" s="86"/>
      <c r="STQ65" s="86"/>
      <c r="STY65" s="86"/>
      <c r="SUG65" s="86"/>
      <c r="SUO65" s="86"/>
      <c r="SUW65" s="86"/>
      <c r="SVE65" s="86"/>
      <c r="SVM65" s="86"/>
      <c r="SVU65" s="86"/>
      <c r="SWC65" s="86"/>
      <c r="SWK65" s="86"/>
      <c r="SWS65" s="86"/>
      <c r="SXA65" s="86"/>
      <c r="SXI65" s="86"/>
      <c r="SXQ65" s="86"/>
      <c r="SXY65" s="86"/>
      <c r="SYG65" s="86"/>
      <c r="SYO65" s="86"/>
      <c r="SYW65" s="86"/>
      <c r="SZE65" s="86"/>
      <c r="SZM65" s="86"/>
      <c r="SZU65" s="86"/>
      <c r="TAC65" s="86"/>
      <c r="TAK65" s="86"/>
      <c r="TAS65" s="86"/>
      <c r="TBA65" s="86"/>
      <c r="TBI65" s="86"/>
      <c r="TBQ65" s="86"/>
      <c r="TBY65" s="86"/>
      <c r="TCG65" s="86"/>
      <c r="TCO65" s="86"/>
      <c r="TCW65" s="86"/>
      <c r="TDE65" s="86"/>
      <c r="TDM65" s="86"/>
      <c r="TDU65" s="86"/>
      <c r="TEC65" s="86"/>
      <c r="TEK65" s="86"/>
      <c r="TES65" s="86"/>
      <c r="TFA65" s="86"/>
      <c r="TFI65" s="86"/>
      <c r="TFQ65" s="86"/>
      <c r="TFY65" s="86"/>
      <c r="TGG65" s="86"/>
      <c r="TGO65" s="86"/>
      <c r="TGW65" s="86"/>
      <c r="THE65" s="86"/>
      <c r="THM65" s="86"/>
      <c r="THU65" s="86"/>
      <c r="TIC65" s="86"/>
      <c r="TIK65" s="86"/>
      <c r="TIS65" s="86"/>
      <c r="TJA65" s="86"/>
      <c r="TJI65" s="86"/>
      <c r="TJQ65" s="86"/>
      <c r="TJY65" s="86"/>
      <c r="TKG65" s="86"/>
      <c r="TKO65" s="86"/>
      <c r="TKW65" s="86"/>
      <c r="TLE65" s="86"/>
      <c r="TLM65" s="86"/>
      <c r="TLU65" s="86"/>
      <c r="TMC65" s="86"/>
      <c r="TMK65" s="86"/>
      <c r="TMS65" s="86"/>
      <c r="TNA65" s="86"/>
      <c r="TNI65" s="86"/>
      <c r="TNQ65" s="86"/>
      <c r="TNY65" s="86"/>
      <c r="TOG65" s="86"/>
      <c r="TOO65" s="86"/>
      <c r="TOW65" s="86"/>
      <c r="TPE65" s="86"/>
      <c r="TPM65" s="86"/>
      <c r="TPU65" s="86"/>
      <c r="TQC65" s="86"/>
      <c r="TQK65" s="86"/>
      <c r="TQS65" s="86"/>
      <c r="TRA65" s="86"/>
      <c r="TRI65" s="86"/>
      <c r="TRQ65" s="86"/>
      <c r="TRY65" s="86"/>
      <c r="TSG65" s="86"/>
      <c r="TSO65" s="86"/>
      <c r="TSW65" s="86"/>
      <c r="TTE65" s="86"/>
      <c r="TTM65" s="86"/>
      <c r="TTU65" s="86"/>
      <c r="TUC65" s="86"/>
      <c r="TUK65" s="86"/>
      <c r="TUS65" s="86"/>
      <c r="TVA65" s="86"/>
      <c r="TVI65" s="86"/>
      <c r="TVQ65" s="86"/>
      <c r="TVY65" s="86"/>
      <c r="TWG65" s="86"/>
      <c r="TWO65" s="86"/>
      <c r="TWW65" s="86"/>
      <c r="TXE65" s="86"/>
      <c r="TXM65" s="86"/>
      <c r="TXU65" s="86"/>
      <c r="TYC65" s="86"/>
      <c r="TYK65" s="86"/>
      <c r="TYS65" s="86"/>
      <c r="TZA65" s="86"/>
      <c r="TZI65" s="86"/>
      <c r="TZQ65" s="86"/>
      <c r="TZY65" s="86"/>
      <c r="UAG65" s="86"/>
      <c r="UAO65" s="86"/>
      <c r="UAW65" s="86"/>
      <c r="UBE65" s="86"/>
      <c r="UBM65" s="86"/>
      <c r="UBU65" s="86"/>
      <c r="UCC65" s="86"/>
      <c r="UCK65" s="86"/>
      <c r="UCS65" s="86"/>
      <c r="UDA65" s="86"/>
      <c r="UDI65" s="86"/>
      <c r="UDQ65" s="86"/>
      <c r="UDY65" s="86"/>
      <c r="UEG65" s="86"/>
      <c r="UEO65" s="86"/>
      <c r="UEW65" s="86"/>
      <c r="UFE65" s="86"/>
      <c r="UFM65" s="86"/>
      <c r="UFU65" s="86"/>
      <c r="UGC65" s="86"/>
      <c r="UGK65" s="86"/>
      <c r="UGS65" s="86"/>
      <c r="UHA65" s="86"/>
      <c r="UHI65" s="86"/>
      <c r="UHQ65" s="86"/>
      <c r="UHY65" s="86"/>
      <c r="UIG65" s="86"/>
      <c r="UIO65" s="86"/>
      <c r="UIW65" s="86"/>
      <c r="UJE65" s="86"/>
      <c r="UJM65" s="86"/>
      <c r="UJU65" s="86"/>
      <c r="UKC65" s="86"/>
      <c r="UKK65" s="86"/>
      <c r="UKS65" s="86"/>
      <c r="ULA65" s="86"/>
      <c r="ULI65" s="86"/>
      <c r="ULQ65" s="86"/>
      <c r="ULY65" s="86"/>
      <c r="UMG65" s="86"/>
      <c r="UMO65" s="86"/>
      <c r="UMW65" s="86"/>
      <c r="UNE65" s="86"/>
      <c r="UNM65" s="86"/>
      <c r="UNU65" s="86"/>
      <c r="UOC65" s="86"/>
      <c r="UOK65" s="86"/>
      <c r="UOS65" s="86"/>
      <c r="UPA65" s="86"/>
      <c r="UPI65" s="86"/>
      <c r="UPQ65" s="86"/>
      <c r="UPY65" s="86"/>
      <c r="UQG65" s="86"/>
      <c r="UQO65" s="86"/>
      <c r="UQW65" s="86"/>
      <c r="URE65" s="86"/>
      <c r="URM65" s="86"/>
      <c r="URU65" s="86"/>
      <c r="USC65" s="86"/>
      <c r="USK65" s="86"/>
      <c r="USS65" s="86"/>
      <c r="UTA65" s="86"/>
      <c r="UTI65" s="86"/>
      <c r="UTQ65" s="86"/>
      <c r="UTY65" s="86"/>
      <c r="UUG65" s="86"/>
      <c r="UUO65" s="86"/>
      <c r="UUW65" s="86"/>
      <c r="UVE65" s="86"/>
      <c r="UVM65" s="86"/>
      <c r="UVU65" s="86"/>
      <c r="UWC65" s="86"/>
      <c r="UWK65" s="86"/>
      <c r="UWS65" s="86"/>
      <c r="UXA65" s="86"/>
      <c r="UXI65" s="86"/>
      <c r="UXQ65" s="86"/>
      <c r="UXY65" s="86"/>
      <c r="UYG65" s="86"/>
      <c r="UYO65" s="86"/>
      <c r="UYW65" s="86"/>
      <c r="UZE65" s="86"/>
      <c r="UZM65" s="86"/>
      <c r="UZU65" s="86"/>
      <c r="VAC65" s="86"/>
      <c r="VAK65" s="86"/>
      <c r="VAS65" s="86"/>
      <c r="VBA65" s="86"/>
      <c r="VBI65" s="86"/>
      <c r="VBQ65" s="86"/>
      <c r="VBY65" s="86"/>
      <c r="VCG65" s="86"/>
      <c r="VCO65" s="86"/>
      <c r="VCW65" s="86"/>
      <c r="VDE65" s="86"/>
      <c r="VDM65" s="86"/>
      <c r="VDU65" s="86"/>
      <c r="VEC65" s="86"/>
      <c r="VEK65" s="86"/>
      <c r="VES65" s="86"/>
      <c r="VFA65" s="86"/>
      <c r="VFI65" s="86"/>
      <c r="VFQ65" s="86"/>
      <c r="VFY65" s="86"/>
      <c r="VGG65" s="86"/>
      <c r="VGO65" s="86"/>
      <c r="VGW65" s="86"/>
      <c r="VHE65" s="86"/>
      <c r="VHM65" s="86"/>
      <c r="VHU65" s="86"/>
      <c r="VIC65" s="86"/>
      <c r="VIK65" s="86"/>
      <c r="VIS65" s="86"/>
      <c r="VJA65" s="86"/>
      <c r="VJI65" s="86"/>
      <c r="VJQ65" s="86"/>
      <c r="VJY65" s="86"/>
      <c r="VKG65" s="86"/>
      <c r="VKO65" s="86"/>
      <c r="VKW65" s="86"/>
      <c r="VLE65" s="86"/>
      <c r="VLM65" s="86"/>
      <c r="VLU65" s="86"/>
      <c r="VMC65" s="86"/>
      <c r="VMK65" s="86"/>
      <c r="VMS65" s="86"/>
      <c r="VNA65" s="86"/>
      <c r="VNI65" s="86"/>
      <c r="VNQ65" s="86"/>
      <c r="VNY65" s="86"/>
      <c r="VOG65" s="86"/>
      <c r="VOO65" s="86"/>
      <c r="VOW65" s="86"/>
      <c r="VPE65" s="86"/>
      <c r="VPM65" s="86"/>
      <c r="VPU65" s="86"/>
      <c r="VQC65" s="86"/>
      <c r="VQK65" s="86"/>
      <c r="VQS65" s="86"/>
      <c r="VRA65" s="86"/>
      <c r="VRI65" s="86"/>
      <c r="VRQ65" s="86"/>
      <c r="VRY65" s="86"/>
      <c r="VSG65" s="86"/>
      <c r="VSO65" s="86"/>
      <c r="VSW65" s="86"/>
      <c r="VTE65" s="86"/>
      <c r="VTM65" s="86"/>
      <c r="VTU65" s="86"/>
      <c r="VUC65" s="86"/>
      <c r="VUK65" s="86"/>
      <c r="VUS65" s="86"/>
      <c r="VVA65" s="86"/>
      <c r="VVI65" s="86"/>
      <c r="VVQ65" s="86"/>
      <c r="VVY65" s="86"/>
      <c r="VWG65" s="86"/>
      <c r="VWO65" s="86"/>
      <c r="VWW65" s="86"/>
      <c r="VXE65" s="86"/>
      <c r="VXM65" s="86"/>
      <c r="VXU65" s="86"/>
      <c r="VYC65" s="86"/>
      <c r="VYK65" s="86"/>
      <c r="VYS65" s="86"/>
      <c r="VZA65" s="86"/>
      <c r="VZI65" s="86"/>
      <c r="VZQ65" s="86"/>
      <c r="VZY65" s="86"/>
      <c r="WAG65" s="86"/>
      <c r="WAO65" s="86"/>
      <c r="WAW65" s="86"/>
      <c r="WBE65" s="86"/>
      <c r="WBM65" s="86"/>
      <c r="WBU65" s="86"/>
      <c r="WCC65" s="86"/>
      <c r="WCK65" s="86"/>
      <c r="WCS65" s="86"/>
      <c r="WDA65" s="86"/>
      <c r="WDI65" s="86"/>
      <c r="WDQ65" s="86"/>
      <c r="WDY65" s="86"/>
      <c r="WEG65" s="86"/>
      <c r="WEO65" s="86"/>
      <c r="WEW65" s="86"/>
      <c r="WFE65" s="86"/>
      <c r="WFM65" s="86"/>
      <c r="WFU65" s="86"/>
      <c r="WGC65" s="86"/>
      <c r="WGK65" s="86"/>
      <c r="WGS65" s="86"/>
      <c r="WHA65" s="86"/>
      <c r="WHI65" s="86"/>
      <c r="WHQ65" s="86"/>
      <c r="WHY65" s="86"/>
      <c r="WIG65" s="86"/>
      <c r="WIO65" s="86"/>
      <c r="WIW65" s="86"/>
      <c r="WJE65" s="86"/>
      <c r="WJM65" s="86"/>
      <c r="WJU65" s="86"/>
      <c r="WKC65" s="86"/>
      <c r="WKK65" s="86"/>
      <c r="WKS65" s="86"/>
      <c r="WLA65" s="86"/>
      <c r="WLI65" s="86"/>
      <c r="WLQ65" s="86"/>
      <c r="WLY65" s="86"/>
      <c r="WMG65" s="86"/>
      <c r="WMO65" s="86"/>
      <c r="WMW65" s="86"/>
      <c r="WNE65" s="86"/>
      <c r="WNM65" s="86"/>
      <c r="WNU65" s="86"/>
      <c r="WOC65" s="86"/>
      <c r="WOK65" s="86"/>
      <c r="WOS65" s="86"/>
      <c r="WPA65" s="86"/>
      <c r="WPI65" s="86"/>
      <c r="WPQ65" s="86"/>
      <c r="WPY65" s="86"/>
      <c r="WQG65" s="86"/>
      <c r="WQO65" s="86"/>
      <c r="WQW65" s="86"/>
      <c r="WRE65" s="86"/>
      <c r="WRM65" s="86"/>
      <c r="WRU65" s="86"/>
      <c r="WSC65" s="86"/>
      <c r="WSK65" s="86"/>
      <c r="WSS65" s="86"/>
      <c r="WTA65" s="86"/>
      <c r="WTI65" s="86"/>
      <c r="WTQ65" s="86"/>
      <c r="WTY65" s="86"/>
      <c r="WUG65" s="86"/>
      <c r="WUO65" s="86"/>
      <c r="WUW65" s="86"/>
      <c r="WVE65" s="86"/>
      <c r="WVM65" s="86"/>
      <c r="WVU65" s="86"/>
      <c r="WWC65" s="86"/>
      <c r="WWK65" s="86"/>
      <c r="WWS65" s="86"/>
      <c r="WXA65" s="86"/>
      <c r="WXI65" s="86"/>
      <c r="WXQ65" s="86"/>
      <c r="WXY65" s="86"/>
      <c r="WYG65" s="86"/>
      <c r="WYO65" s="86"/>
      <c r="WYW65" s="86"/>
      <c r="WZE65" s="86"/>
      <c r="WZM65" s="86"/>
      <c r="WZU65" s="86"/>
      <c r="XAC65" s="86"/>
      <c r="XAK65" s="86"/>
      <c r="XAS65" s="86"/>
      <c r="XBA65" s="86"/>
    </row>
    <row r="66" spans="1:1021 1029:2045 2053:3069 3077:4093 4101:5117 5125:6141 6149:7165 7173:8189 8197:9213 9221:10237 10245:11261 11269:12285 12293:13309 13317:14333 14341:15357 15365:16277" x14ac:dyDescent="0.25">
      <c r="A66" s="99"/>
      <c r="B66" s="67"/>
      <c r="C66" s="67"/>
      <c r="D66" s="67"/>
      <c r="E66" s="67"/>
      <c r="F66" s="130"/>
      <c r="G66" s="101"/>
      <c r="H66" s="139"/>
      <c r="I66" s="135"/>
      <c r="J66" s="67"/>
      <c r="K66" s="102"/>
      <c r="L66" s="124"/>
      <c r="M66" s="101"/>
      <c r="N66" s="102"/>
      <c r="O66" s="102"/>
      <c r="P66" s="130"/>
      <c r="Q66" s="68"/>
      <c r="R66" s="68"/>
      <c r="S66" s="68"/>
      <c r="T66" s="67"/>
      <c r="U66" s="67"/>
      <c r="V66" s="64" t="s">
        <v>105</v>
      </c>
      <c r="W66" s="64">
        <v>44144</v>
      </c>
      <c r="X66" s="72">
        <v>12919</v>
      </c>
      <c r="Y66" s="64" t="s">
        <v>248</v>
      </c>
      <c r="Z66" s="77">
        <v>43878</v>
      </c>
      <c r="AA66" s="64">
        <v>44244</v>
      </c>
      <c r="AB66" s="78" t="s">
        <v>100</v>
      </c>
      <c r="AC66" s="78" t="s">
        <v>100</v>
      </c>
      <c r="AD66" s="145">
        <v>0</v>
      </c>
      <c r="AE66" s="145">
        <v>0</v>
      </c>
      <c r="AF66" s="78" t="s">
        <v>100</v>
      </c>
      <c r="AG66" s="79" t="s">
        <v>100</v>
      </c>
      <c r="AH66" s="145">
        <v>0</v>
      </c>
      <c r="AI66" s="171">
        <f t="shared" si="0"/>
        <v>0</v>
      </c>
      <c r="AJ66" s="176">
        <v>0</v>
      </c>
      <c r="AK66" s="176">
        <v>0</v>
      </c>
      <c r="AL66" s="178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67"/>
      <c r="HE66" s="86"/>
      <c r="HM66" s="86"/>
      <c r="HU66" s="86"/>
      <c r="IC66" s="86"/>
      <c r="IK66" s="86"/>
      <c r="IS66" s="86"/>
      <c r="JA66" s="86"/>
      <c r="JI66" s="86"/>
      <c r="JQ66" s="86"/>
      <c r="JY66" s="86"/>
      <c r="KG66" s="86"/>
      <c r="KO66" s="86"/>
      <c r="KW66" s="86"/>
      <c r="LE66" s="86"/>
      <c r="LM66" s="86"/>
      <c r="LU66" s="86"/>
      <c r="MC66" s="86"/>
      <c r="MK66" s="86"/>
      <c r="MS66" s="86"/>
      <c r="NA66" s="86"/>
      <c r="NI66" s="86"/>
      <c r="NQ66" s="86"/>
      <c r="NY66" s="86"/>
      <c r="OG66" s="86"/>
      <c r="OO66" s="86"/>
      <c r="OW66" s="86"/>
      <c r="PE66" s="86"/>
      <c r="PM66" s="86"/>
      <c r="PU66" s="86"/>
      <c r="QC66" s="86"/>
      <c r="QK66" s="86"/>
      <c r="QS66" s="86"/>
      <c r="RA66" s="86"/>
      <c r="RI66" s="86"/>
      <c r="RQ66" s="86"/>
      <c r="RY66" s="86"/>
      <c r="SG66" s="86"/>
      <c r="SO66" s="86"/>
      <c r="SW66" s="86"/>
      <c r="TE66" s="86"/>
      <c r="TM66" s="86"/>
      <c r="TU66" s="86"/>
      <c r="UC66" s="86"/>
      <c r="UK66" s="86"/>
      <c r="US66" s="86"/>
      <c r="VA66" s="86"/>
      <c r="VI66" s="86"/>
      <c r="VQ66" s="86"/>
      <c r="VY66" s="86"/>
      <c r="WG66" s="86"/>
      <c r="WO66" s="86"/>
      <c r="WW66" s="86"/>
      <c r="XE66" s="86"/>
      <c r="XM66" s="86"/>
      <c r="XU66" s="86"/>
      <c r="YC66" s="86"/>
      <c r="YK66" s="86"/>
      <c r="YS66" s="86"/>
      <c r="ZA66" s="86"/>
      <c r="ZI66" s="86"/>
      <c r="ZQ66" s="86"/>
      <c r="ZY66" s="86"/>
      <c r="AAG66" s="86"/>
      <c r="AAO66" s="86"/>
      <c r="AAW66" s="86"/>
      <c r="ABE66" s="86"/>
      <c r="ABM66" s="86"/>
      <c r="ABU66" s="86"/>
      <c r="ACC66" s="86"/>
      <c r="ACK66" s="86"/>
      <c r="ACS66" s="86"/>
      <c r="ADA66" s="86"/>
      <c r="ADI66" s="86"/>
      <c r="ADQ66" s="86"/>
      <c r="ADY66" s="86"/>
      <c r="AEG66" s="86"/>
      <c r="AEO66" s="86"/>
      <c r="AEW66" s="86"/>
      <c r="AFE66" s="86"/>
      <c r="AFM66" s="86"/>
      <c r="AFU66" s="86"/>
      <c r="AGC66" s="86"/>
      <c r="AGK66" s="86"/>
      <c r="AGS66" s="86"/>
      <c r="AHA66" s="86"/>
      <c r="AHI66" s="86"/>
      <c r="AHQ66" s="86"/>
      <c r="AHY66" s="86"/>
      <c r="AIG66" s="86"/>
      <c r="AIO66" s="86"/>
      <c r="AIW66" s="86"/>
      <c r="AJE66" s="86"/>
      <c r="AJM66" s="86"/>
      <c r="AJU66" s="86"/>
      <c r="AKC66" s="86"/>
      <c r="AKK66" s="86"/>
      <c r="AKS66" s="86"/>
      <c r="ALA66" s="86"/>
      <c r="ALI66" s="86"/>
      <c r="ALQ66" s="86"/>
      <c r="ALY66" s="86"/>
      <c r="AMG66" s="86"/>
      <c r="AMO66" s="86"/>
      <c r="AMW66" s="86"/>
      <c r="ANE66" s="86"/>
      <c r="ANM66" s="86"/>
      <c r="ANU66" s="86"/>
      <c r="AOC66" s="86"/>
      <c r="AOK66" s="86"/>
      <c r="AOS66" s="86"/>
      <c r="APA66" s="86"/>
      <c r="API66" s="86"/>
      <c r="APQ66" s="86"/>
      <c r="APY66" s="86"/>
      <c r="AQG66" s="86"/>
      <c r="AQO66" s="86"/>
      <c r="AQW66" s="86"/>
      <c r="ARE66" s="86"/>
      <c r="ARM66" s="86"/>
      <c r="ARU66" s="86"/>
      <c r="ASC66" s="86"/>
      <c r="ASK66" s="86"/>
      <c r="ASS66" s="86"/>
      <c r="ATA66" s="86"/>
      <c r="ATI66" s="86"/>
      <c r="ATQ66" s="86"/>
      <c r="ATY66" s="86"/>
      <c r="AUG66" s="86"/>
      <c r="AUO66" s="86"/>
      <c r="AUW66" s="86"/>
      <c r="AVE66" s="86"/>
      <c r="AVM66" s="86"/>
      <c r="AVU66" s="86"/>
      <c r="AWC66" s="86"/>
      <c r="AWK66" s="86"/>
      <c r="AWS66" s="86"/>
      <c r="AXA66" s="86"/>
      <c r="AXI66" s="86"/>
      <c r="AXQ66" s="86"/>
      <c r="AXY66" s="86"/>
      <c r="AYG66" s="86"/>
      <c r="AYO66" s="86"/>
      <c r="AYW66" s="86"/>
      <c r="AZE66" s="86"/>
      <c r="AZM66" s="86"/>
      <c r="AZU66" s="86"/>
      <c r="BAC66" s="86"/>
      <c r="BAK66" s="86"/>
      <c r="BAS66" s="86"/>
      <c r="BBA66" s="86"/>
      <c r="BBI66" s="86"/>
      <c r="BBQ66" s="86"/>
      <c r="BBY66" s="86"/>
      <c r="BCG66" s="86"/>
      <c r="BCO66" s="86"/>
      <c r="BCW66" s="86"/>
      <c r="BDE66" s="86"/>
      <c r="BDM66" s="86"/>
      <c r="BDU66" s="86"/>
      <c r="BEC66" s="86"/>
      <c r="BEK66" s="86"/>
      <c r="BES66" s="86"/>
      <c r="BFA66" s="86"/>
      <c r="BFI66" s="86"/>
      <c r="BFQ66" s="86"/>
      <c r="BFY66" s="86"/>
      <c r="BGG66" s="86"/>
      <c r="BGO66" s="86"/>
      <c r="BGW66" s="86"/>
      <c r="BHE66" s="86"/>
      <c r="BHM66" s="86"/>
      <c r="BHU66" s="86"/>
      <c r="BIC66" s="86"/>
      <c r="BIK66" s="86"/>
      <c r="BIS66" s="86"/>
      <c r="BJA66" s="86"/>
      <c r="BJI66" s="86"/>
      <c r="BJQ66" s="86"/>
      <c r="BJY66" s="86"/>
      <c r="BKG66" s="86"/>
      <c r="BKO66" s="86"/>
      <c r="BKW66" s="86"/>
      <c r="BLE66" s="86"/>
      <c r="BLM66" s="86"/>
      <c r="BLU66" s="86"/>
      <c r="BMC66" s="86"/>
      <c r="BMK66" s="86"/>
      <c r="BMS66" s="86"/>
      <c r="BNA66" s="86"/>
      <c r="BNI66" s="86"/>
      <c r="BNQ66" s="86"/>
      <c r="BNY66" s="86"/>
      <c r="BOG66" s="86"/>
      <c r="BOO66" s="86"/>
      <c r="BOW66" s="86"/>
      <c r="BPE66" s="86"/>
      <c r="BPM66" s="86"/>
      <c r="BPU66" s="86"/>
      <c r="BQC66" s="86"/>
      <c r="BQK66" s="86"/>
      <c r="BQS66" s="86"/>
      <c r="BRA66" s="86"/>
      <c r="BRI66" s="86"/>
      <c r="BRQ66" s="86"/>
      <c r="BRY66" s="86"/>
      <c r="BSG66" s="86"/>
      <c r="BSO66" s="86"/>
      <c r="BSW66" s="86"/>
      <c r="BTE66" s="86"/>
      <c r="BTM66" s="86"/>
      <c r="BTU66" s="86"/>
      <c r="BUC66" s="86"/>
      <c r="BUK66" s="86"/>
      <c r="BUS66" s="86"/>
      <c r="BVA66" s="86"/>
      <c r="BVI66" s="86"/>
      <c r="BVQ66" s="86"/>
      <c r="BVY66" s="86"/>
      <c r="BWG66" s="86"/>
      <c r="BWO66" s="86"/>
      <c r="BWW66" s="86"/>
      <c r="BXE66" s="86"/>
      <c r="BXM66" s="86"/>
      <c r="BXU66" s="86"/>
      <c r="BYC66" s="86"/>
      <c r="BYK66" s="86"/>
      <c r="BYS66" s="86"/>
      <c r="BZA66" s="86"/>
      <c r="BZI66" s="86"/>
      <c r="BZQ66" s="86"/>
      <c r="BZY66" s="86"/>
      <c r="CAG66" s="86"/>
      <c r="CAO66" s="86"/>
      <c r="CAW66" s="86"/>
      <c r="CBE66" s="86"/>
      <c r="CBM66" s="86"/>
      <c r="CBU66" s="86"/>
      <c r="CCC66" s="86"/>
      <c r="CCK66" s="86"/>
      <c r="CCS66" s="86"/>
      <c r="CDA66" s="86"/>
      <c r="CDI66" s="86"/>
      <c r="CDQ66" s="86"/>
      <c r="CDY66" s="86"/>
      <c r="CEG66" s="86"/>
      <c r="CEO66" s="86"/>
      <c r="CEW66" s="86"/>
      <c r="CFE66" s="86"/>
      <c r="CFM66" s="86"/>
      <c r="CFU66" s="86"/>
      <c r="CGC66" s="86"/>
      <c r="CGK66" s="86"/>
      <c r="CGS66" s="86"/>
      <c r="CHA66" s="86"/>
      <c r="CHI66" s="86"/>
      <c r="CHQ66" s="86"/>
      <c r="CHY66" s="86"/>
      <c r="CIG66" s="86"/>
      <c r="CIO66" s="86"/>
      <c r="CIW66" s="86"/>
      <c r="CJE66" s="86"/>
      <c r="CJM66" s="86"/>
      <c r="CJU66" s="86"/>
      <c r="CKC66" s="86"/>
      <c r="CKK66" s="86"/>
      <c r="CKS66" s="86"/>
      <c r="CLA66" s="86"/>
      <c r="CLI66" s="86"/>
      <c r="CLQ66" s="86"/>
      <c r="CLY66" s="86"/>
      <c r="CMG66" s="86"/>
      <c r="CMO66" s="86"/>
      <c r="CMW66" s="86"/>
      <c r="CNE66" s="86"/>
      <c r="CNM66" s="86"/>
      <c r="CNU66" s="86"/>
      <c r="COC66" s="86"/>
      <c r="COK66" s="86"/>
      <c r="COS66" s="86"/>
      <c r="CPA66" s="86"/>
      <c r="CPI66" s="86"/>
      <c r="CPQ66" s="86"/>
      <c r="CPY66" s="86"/>
      <c r="CQG66" s="86"/>
      <c r="CQO66" s="86"/>
      <c r="CQW66" s="86"/>
      <c r="CRE66" s="86"/>
      <c r="CRM66" s="86"/>
      <c r="CRU66" s="86"/>
      <c r="CSC66" s="86"/>
      <c r="CSK66" s="86"/>
      <c r="CSS66" s="86"/>
      <c r="CTA66" s="86"/>
      <c r="CTI66" s="86"/>
      <c r="CTQ66" s="86"/>
      <c r="CTY66" s="86"/>
      <c r="CUG66" s="86"/>
      <c r="CUO66" s="86"/>
      <c r="CUW66" s="86"/>
      <c r="CVE66" s="86"/>
      <c r="CVM66" s="86"/>
      <c r="CVU66" s="86"/>
      <c r="CWC66" s="86"/>
      <c r="CWK66" s="86"/>
      <c r="CWS66" s="86"/>
      <c r="CXA66" s="86"/>
      <c r="CXI66" s="86"/>
      <c r="CXQ66" s="86"/>
      <c r="CXY66" s="86"/>
      <c r="CYG66" s="86"/>
      <c r="CYO66" s="86"/>
      <c r="CYW66" s="86"/>
      <c r="CZE66" s="86"/>
      <c r="CZM66" s="86"/>
      <c r="CZU66" s="86"/>
      <c r="DAC66" s="86"/>
      <c r="DAK66" s="86"/>
      <c r="DAS66" s="86"/>
      <c r="DBA66" s="86"/>
      <c r="DBI66" s="86"/>
      <c r="DBQ66" s="86"/>
      <c r="DBY66" s="86"/>
      <c r="DCG66" s="86"/>
      <c r="DCO66" s="86"/>
      <c r="DCW66" s="86"/>
      <c r="DDE66" s="86"/>
      <c r="DDM66" s="86"/>
      <c r="DDU66" s="86"/>
      <c r="DEC66" s="86"/>
      <c r="DEK66" s="86"/>
      <c r="DES66" s="86"/>
      <c r="DFA66" s="86"/>
      <c r="DFI66" s="86"/>
      <c r="DFQ66" s="86"/>
      <c r="DFY66" s="86"/>
      <c r="DGG66" s="86"/>
      <c r="DGO66" s="86"/>
      <c r="DGW66" s="86"/>
      <c r="DHE66" s="86"/>
      <c r="DHM66" s="86"/>
      <c r="DHU66" s="86"/>
      <c r="DIC66" s="86"/>
      <c r="DIK66" s="86"/>
      <c r="DIS66" s="86"/>
      <c r="DJA66" s="86"/>
      <c r="DJI66" s="86"/>
      <c r="DJQ66" s="86"/>
      <c r="DJY66" s="86"/>
      <c r="DKG66" s="86"/>
      <c r="DKO66" s="86"/>
      <c r="DKW66" s="86"/>
      <c r="DLE66" s="86"/>
      <c r="DLM66" s="86"/>
      <c r="DLU66" s="86"/>
      <c r="DMC66" s="86"/>
      <c r="DMK66" s="86"/>
      <c r="DMS66" s="86"/>
      <c r="DNA66" s="86"/>
      <c r="DNI66" s="86"/>
      <c r="DNQ66" s="86"/>
      <c r="DNY66" s="86"/>
      <c r="DOG66" s="86"/>
      <c r="DOO66" s="86"/>
      <c r="DOW66" s="86"/>
      <c r="DPE66" s="86"/>
      <c r="DPM66" s="86"/>
      <c r="DPU66" s="86"/>
      <c r="DQC66" s="86"/>
      <c r="DQK66" s="86"/>
      <c r="DQS66" s="86"/>
      <c r="DRA66" s="86"/>
      <c r="DRI66" s="86"/>
      <c r="DRQ66" s="86"/>
      <c r="DRY66" s="86"/>
      <c r="DSG66" s="86"/>
      <c r="DSO66" s="86"/>
      <c r="DSW66" s="86"/>
      <c r="DTE66" s="86"/>
      <c r="DTM66" s="86"/>
      <c r="DTU66" s="86"/>
      <c r="DUC66" s="86"/>
      <c r="DUK66" s="86"/>
      <c r="DUS66" s="86"/>
      <c r="DVA66" s="86"/>
      <c r="DVI66" s="86"/>
      <c r="DVQ66" s="86"/>
      <c r="DVY66" s="86"/>
      <c r="DWG66" s="86"/>
      <c r="DWO66" s="86"/>
      <c r="DWW66" s="86"/>
      <c r="DXE66" s="86"/>
      <c r="DXM66" s="86"/>
      <c r="DXU66" s="86"/>
      <c r="DYC66" s="86"/>
      <c r="DYK66" s="86"/>
      <c r="DYS66" s="86"/>
      <c r="DZA66" s="86"/>
      <c r="DZI66" s="86"/>
      <c r="DZQ66" s="86"/>
      <c r="DZY66" s="86"/>
      <c r="EAG66" s="86"/>
      <c r="EAO66" s="86"/>
      <c r="EAW66" s="86"/>
      <c r="EBE66" s="86"/>
      <c r="EBM66" s="86"/>
      <c r="EBU66" s="86"/>
      <c r="ECC66" s="86"/>
      <c r="ECK66" s="86"/>
      <c r="ECS66" s="86"/>
      <c r="EDA66" s="86"/>
      <c r="EDI66" s="86"/>
      <c r="EDQ66" s="86"/>
      <c r="EDY66" s="86"/>
      <c r="EEG66" s="86"/>
      <c r="EEO66" s="86"/>
      <c r="EEW66" s="86"/>
      <c r="EFE66" s="86"/>
      <c r="EFM66" s="86"/>
      <c r="EFU66" s="86"/>
      <c r="EGC66" s="86"/>
      <c r="EGK66" s="86"/>
      <c r="EGS66" s="86"/>
      <c r="EHA66" s="86"/>
      <c r="EHI66" s="86"/>
      <c r="EHQ66" s="86"/>
      <c r="EHY66" s="86"/>
      <c r="EIG66" s="86"/>
      <c r="EIO66" s="86"/>
      <c r="EIW66" s="86"/>
      <c r="EJE66" s="86"/>
      <c r="EJM66" s="86"/>
      <c r="EJU66" s="86"/>
      <c r="EKC66" s="86"/>
      <c r="EKK66" s="86"/>
      <c r="EKS66" s="86"/>
      <c r="ELA66" s="86"/>
      <c r="ELI66" s="86"/>
      <c r="ELQ66" s="86"/>
      <c r="ELY66" s="86"/>
      <c r="EMG66" s="86"/>
      <c r="EMO66" s="86"/>
      <c r="EMW66" s="86"/>
      <c r="ENE66" s="86"/>
      <c r="ENM66" s="86"/>
      <c r="ENU66" s="86"/>
      <c r="EOC66" s="86"/>
      <c r="EOK66" s="86"/>
      <c r="EOS66" s="86"/>
      <c r="EPA66" s="86"/>
      <c r="EPI66" s="86"/>
      <c r="EPQ66" s="86"/>
      <c r="EPY66" s="86"/>
      <c r="EQG66" s="86"/>
      <c r="EQO66" s="86"/>
      <c r="EQW66" s="86"/>
      <c r="ERE66" s="86"/>
      <c r="ERM66" s="86"/>
      <c r="ERU66" s="86"/>
      <c r="ESC66" s="86"/>
      <c r="ESK66" s="86"/>
      <c r="ESS66" s="86"/>
      <c r="ETA66" s="86"/>
      <c r="ETI66" s="86"/>
      <c r="ETQ66" s="86"/>
      <c r="ETY66" s="86"/>
      <c r="EUG66" s="86"/>
      <c r="EUO66" s="86"/>
      <c r="EUW66" s="86"/>
      <c r="EVE66" s="86"/>
      <c r="EVM66" s="86"/>
      <c r="EVU66" s="86"/>
      <c r="EWC66" s="86"/>
      <c r="EWK66" s="86"/>
      <c r="EWS66" s="86"/>
      <c r="EXA66" s="86"/>
      <c r="EXI66" s="86"/>
      <c r="EXQ66" s="86"/>
      <c r="EXY66" s="86"/>
      <c r="EYG66" s="86"/>
      <c r="EYO66" s="86"/>
      <c r="EYW66" s="86"/>
      <c r="EZE66" s="86"/>
      <c r="EZM66" s="86"/>
      <c r="EZU66" s="86"/>
      <c r="FAC66" s="86"/>
      <c r="FAK66" s="86"/>
      <c r="FAS66" s="86"/>
      <c r="FBA66" s="86"/>
      <c r="FBI66" s="86"/>
      <c r="FBQ66" s="86"/>
      <c r="FBY66" s="86"/>
      <c r="FCG66" s="86"/>
      <c r="FCO66" s="86"/>
      <c r="FCW66" s="86"/>
      <c r="FDE66" s="86"/>
      <c r="FDM66" s="86"/>
      <c r="FDU66" s="86"/>
      <c r="FEC66" s="86"/>
      <c r="FEK66" s="86"/>
      <c r="FES66" s="86"/>
      <c r="FFA66" s="86"/>
      <c r="FFI66" s="86"/>
      <c r="FFQ66" s="86"/>
      <c r="FFY66" s="86"/>
      <c r="FGG66" s="86"/>
      <c r="FGO66" s="86"/>
      <c r="FGW66" s="86"/>
      <c r="FHE66" s="86"/>
      <c r="FHM66" s="86"/>
      <c r="FHU66" s="86"/>
      <c r="FIC66" s="86"/>
      <c r="FIK66" s="86"/>
      <c r="FIS66" s="86"/>
      <c r="FJA66" s="86"/>
      <c r="FJI66" s="86"/>
      <c r="FJQ66" s="86"/>
      <c r="FJY66" s="86"/>
      <c r="FKG66" s="86"/>
      <c r="FKO66" s="86"/>
      <c r="FKW66" s="86"/>
      <c r="FLE66" s="86"/>
      <c r="FLM66" s="86"/>
      <c r="FLU66" s="86"/>
      <c r="FMC66" s="86"/>
      <c r="FMK66" s="86"/>
      <c r="FMS66" s="86"/>
      <c r="FNA66" s="86"/>
      <c r="FNI66" s="86"/>
      <c r="FNQ66" s="86"/>
      <c r="FNY66" s="86"/>
      <c r="FOG66" s="86"/>
      <c r="FOO66" s="86"/>
      <c r="FOW66" s="86"/>
      <c r="FPE66" s="86"/>
      <c r="FPM66" s="86"/>
      <c r="FPU66" s="86"/>
      <c r="FQC66" s="86"/>
      <c r="FQK66" s="86"/>
      <c r="FQS66" s="86"/>
      <c r="FRA66" s="86"/>
      <c r="FRI66" s="86"/>
      <c r="FRQ66" s="86"/>
      <c r="FRY66" s="86"/>
      <c r="FSG66" s="86"/>
      <c r="FSO66" s="86"/>
      <c r="FSW66" s="86"/>
      <c r="FTE66" s="86"/>
      <c r="FTM66" s="86"/>
      <c r="FTU66" s="86"/>
      <c r="FUC66" s="86"/>
      <c r="FUK66" s="86"/>
      <c r="FUS66" s="86"/>
      <c r="FVA66" s="86"/>
      <c r="FVI66" s="86"/>
      <c r="FVQ66" s="86"/>
      <c r="FVY66" s="86"/>
      <c r="FWG66" s="86"/>
      <c r="FWO66" s="86"/>
      <c r="FWW66" s="86"/>
      <c r="FXE66" s="86"/>
      <c r="FXM66" s="86"/>
      <c r="FXU66" s="86"/>
      <c r="FYC66" s="86"/>
      <c r="FYK66" s="86"/>
      <c r="FYS66" s="86"/>
      <c r="FZA66" s="86"/>
      <c r="FZI66" s="86"/>
      <c r="FZQ66" s="86"/>
      <c r="FZY66" s="86"/>
      <c r="GAG66" s="86"/>
      <c r="GAO66" s="86"/>
      <c r="GAW66" s="86"/>
      <c r="GBE66" s="86"/>
      <c r="GBM66" s="86"/>
      <c r="GBU66" s="86"/>
      <c r="GCC66" s="86"/>
      <c r="GCK66" s="86"/>
      <c r="GCS66" s="86"/>
      <c r="GDA66" s="86"/>
      <c r="GDI66" s="86"/>
      <c r="GDQ66" s="86"/>
      <c r="GDY66" s="86"/>
      <c r="GEG66" s="86"/>
      <c r="GEO66" s="86"/>
      <c r="GEW66" s="86"/>
      <c r="GFE66" s="86"/>
      <c r="GFM66" s="86"/>
      <c r="GFU66" s="86"/>
      <c r="GGC66" s="86"/>
      <c r="GGK66" s="86"/>
      <c r="GGS66" s="86"/>
      <c r="GHA66" s="86"/>
      <c r="GHI66" s="86"/>
      <c r="GHQ66" s="86"/>
      <c r="GHY66" s="86"/>
      <c r="GIG66" s="86"/>
      <c r="GIO66" s="86"/>
      <c r="GIW66" s="86"/>
      <c r="GJE66" s="86"/>
      <c r="GJM66" s="86"/>
      <c r="GJU66" s="86"/>
      <c r="GKC66" s="86"/>
      <c r="GKK66" s="86"/>
      <c r="GKS66" s="86"/>
      <c r="GLA66" s="86"/>
      <c r="GLI66" s="86"/>
      <c r="GLQ66" s="86"/>
      <c r="GLY66" s="86"/>
      <c r="GMG66" s="86"/>
      <c r="GMO66" s="86"/>
      <c r="GMW66" s="86"/>
      <c r="GNE66" s="86"/>
      <c r="GNM66" s="86"/>
      <c r="GNU66" s="86"/>
      <c r="GOC66" s="86"/>
      <c r="GOK66" s="86"/>
      <c r="GOS66" s="86"/>
      <c r="GPA66" s="86"/>
      <c r="GPI66" s="86"/>
      <c r="GPQ66" s="86"/>
      <c r="GPY66" s="86"/>
      <c r="GQG66" s="86"/>
      <c r="GQO66" s="86"/>
      <c r="GQW66" s="86"/>
      <c r="GRE66" s="86"/>
      <c r="GRM66" s="86"/>
      <c r="GRU66" s="86"/>
      <c r="GSC66" s="86"/>
      <c r="GSK66" s="86"/>
      <c r="GSS66" s="86"/>
      <c r="GTA66" s="86"/>
      <c r="GTI66" s="86"/>
      <c r="GTQ66" s="86"/>
      <c r="GTY66" s="86"/>
      <c r="GUG66" s="86"/>
      <c r="GUO66" s="86"/>
      <c r="GUW66" s="86"/>
      <c r="GVE66" s="86"/>
      <c r="GVM66" s="86"/>
      <c r="GVU66" s="86"/>
      <c r="GWC66" s="86"/>
      <c r="GWK66" s="86"/>
      <c r="GWS66" s="86"/>
      <c r="GXA66" s="86"/>
      <c r="GXI66" s="86"/>
      <c r="GXQ66" s="86"/>
      <c r="GXY66" s="86"/>
      <c r="GYG66" s="86"/>
      <c r="GYO66" s="86"/>
      <c r="GYW66" s="86"/>
      <c r="GZE66" s="86"/>
      <c r="GZM66" s="86"/>
      <c r="GZU66" s="86"/>
      <c r="HAC66" s="86"/>
      <c r="HAK66" s="86"/>
      <c r="HAS66" s="86"/>
      <c r="HBA66" s="86"/>
      <c r="HBI66" s="86"/>
      <c r="HBQ66" s="86"/>
      <c r="HBY66" s="86"/>
      <c r="HCG66" s="86"/>
      <c r="HCO66" s="86"/>
      <c r="HCW66" s="86"/>
      <c r="HDE66" s="86"/>
      <c r="HDM66" s="86"/>
      <c r="HDU66" s="86"/>
      <c r="HEC66" s="86"/>
      <c r="HEK66" s="86"/>
      <c r="HES66" s="86"/>
      <c r="HFA66" s="86"/>
      <c r="HFI66" s="86"/>
      <c r="HFQ66" s="86"/>
      <c r="HFY66" s="86"/>
      <c r="HGG66" s="86"/>
      <c r="HGO66" s="86"/>
      <c r="HGW66" s="86"/>
      <c r="HHE66" s="86"/>
      <c r="HHM66" s="86"/>
      <c r="HHU66" s="86"/>
      <c r="HIC66" s="86"/>
      <c r="HIK66" s="86"/>
      <c r="HIS66" s="86"/>
      <c r="HJA66" s="86"/>
      <c r="HJI66" s="86"/>
      <c r="HJQ66" s="86"/>
      <c r="HJY66" s="86"/>
      <c r="HKG66" s="86"/>
      <c r="HKO66" s="86"/>
      <c r="HKW66" s="86"/>
      <c r="HLE66" s="86"/>
      <c r="HLM66" s="86"/>
      <c r="HLU66" s="86"/>
      <c r="HMC66" s="86"/>
      <c r="HMK66" s="86"/>
      <c r="HMS66" s="86"/>
      <c r="HNA66" s="86"/>
      <c r="HNI66" s="86"/>
      <c r="HNQ66" s="86"/>
      <c r="HNY66" s="86"/>
      <c r="HOG66" s="86"/>
      <c r="HOO66" s="86"/>
      <c r="HOW66" s="86"/>
      <c r="HPE66" s="86"/>
      <c r="HPM66" s="86"/>
      <c r="HPU66" s="86"/>
      <c r="HQC66" s="86"/>
      <c r="HQK66" s="86"/>
      <c r="HQS66" s="86"/>
      <c r="HRA66" s="86"/>
      <c r="HRI66" s="86"/>
      <c r="HRQ66" s="86"/>
      <c r="HRY66" s="86"/>
      <c r="HSG66" s="86"/>
      <c r="HSO66" s="86"/>
      <c r="HSW66" s="86"/>
      <c r="HTE66" s="86"/>
      <c r="HTM66" s="86"/>
      <c r="HTU66" s="86"/>
      <c r="HUC66" s="86"/>
      <c r="HUK66" s="86"/>
      <c r="HUS66" s="86"/>
      <c r="HVA66" s="86"/>
      <c r="HVI66" s="86"/>
      <c r="HVQ66" s="86"/>
      <c r="HVY66" s="86"/>
      <c r="HWG66" s="86"/>
      <c r="HWO66" s="86"/>
      <c r="HWW66" s="86"/>
      <c r="HXE66" s="86"/>
      <c r="HXM66" s="86"/>
      <c r="HXU66" s="86"/>
      <c r="HYC66" s="86"/>
      <c r="HYK66" s="86"/>
      <c r="HYS66" s="86"/>
      <c r="HZA66" s="86"/>
      <c r="HZI66" s="86"/>
      <c r="HZQ66" s="86"/>
      <c r="HZY66" s="86"/>
      <c r="IAG66" s="86"/>
      <c r="IAO66" s="86"/>
      <c r="IAW66" s="86"/>
      <c r="IBE66" s="86"/>
      <c r="IBM66" s="86"/>
      <c r="IBU66" s="86"/>
      <c r="ICC66" s="86"/>
      <c r="ICK66" s="86"/>
      <c r="ICS66" s="86"/>
      <c r="IDA66" s="86"/>
      <c r="IDI66" s="86"/>
      <c r="IDQ66" s="86"/>
      <c r="IDY66" s="86"/>
      <c r="IEG66" s="86"/>
      <c r="IEO66" s="86"/>
      <c r="IEW66" s="86"/>
      <c r="IFE66" s="86"/>
      <c r="IFM66" s="86"/>
      <c r="IFU66" s="86"/>
      <c r="IGC66" s="86"/>
      <c r="IGK66" s="86"/>
      <c r="IGS66" s="86"/>
      <c r="IHA66" s="86"/>
      <c r="IHI66" s="86"/>
      <c r="IHQ66" s="86"/>
      <c r="IHY66" s="86"/>
      <c r="IIG66" s="86"/>
      <c r="IIO66" s="86"/>
      <c r="IIW66" s="86"/>
      <c r="IJE66" s="86"/>
      <c r="IJM66" s="86"/>
      <c r="IJU66" s="86"/>
      <c r="IKC66" s="86"/>
      <c r="IKK66" s="86"/>
      <c r="IKS66" s="86"/>
      <c r="ILA66" s="86"/>
      <c r="ILI66" s="86"/>
      <c r="ILQ66" s="86"/>
      <c r="ILY66" s="86"/>
      <c r="IMG66" s="86"/>
      <c r="IMO66" s="86"/>
      <c r="IMW66" s="86"/>
      <c r="INE66" s="86"/>
      <c r="INM66" s="86"/>
      <c r="INU66" s="86"/>
      <c r="IOC66" s="86"/>
      <c r="IOK66" s="86"/>
      <c r="IOS66" s="86"/>
      <c r="IPA66" s="86"/>
      <c r="IPI66" s="86"/>
      <c r="IPQ66" s="86"/>
      <c r="IPY66" s="86"/>
      <c r="IQG66" s="86"/>
      <c r="IQO66" s="86"/>
      <c r="IQW66" s="86"/>
      <c r="IRE66" s="86"/>
      <c r="IRM66" s="86"/>
      <c r="IRU66" s="86"/>
      <c r="ISC66" s="86"/>
      <c r="ISK66" s="86"/>
      <c r="ISS66" s="86"/>
      <c r="ITA66" s="86"/>
      <c r="ITI66" s="86"/>
      <c r="ITQ66" s="86"/>
      <c r="ITY66" s="86"/>
      <c r="IUG66" s="86"/>
      <c r="IUO66" s="86"/>
      <c r="IUW66" s="86"/>
      <c r="IVE66" s="86"/>
      <c r="IVM66" s="86"/>
      <c r="IVU66" s="86"/>
      <c r="IWC66" s="86"/>
      <c r="IWK66" s="86"/>
      <c r="IWS66" s="86"/>
      <c r="IXA66" s="86"/>
      <c r="IXI66" s="86"/>
      <c r="IXQ66" s="86"/>
      <c r="IXY66" s="86"/>
      <c r="IYG66" s="86"/>
      <c r="IYO66" s="86"/>
      <c r="IYW66" s="86"/>
      <c r="IZE66" s="86"/>
      <c r="IZM66" s="86"/>
      <c r="IZU66" s="86"/>
      <c r="JAC66" s="86"/>
      <c r="JAK66" s="86"/>
      <c r="JAS66" s="86"/>
      <c r="JBA66" s="86"/>
      <c r="JBI66" s="86"/>
      <c r="JBQ66" s="86"/>
      <c r="JBY66" s="86"/>
      <c r="JCG66" s="86"/>
      <c r="JCO66" s="86"/>
      <c r="JCW66" s="86"/>
      <c r="JDE66" s="86"/>
      <c r="JDM66" s="86"/>
      <c r="JDU66" s="86"/>
      <c r="JEC66" s="86"/>
      <c r="JEK66" s="86"/>
      <c r="JES66" s="86"/>
      <c r="JFA66" s="86"/>
      <c r="JFI66" s="86"/>
      <c r="JFQ66" s="86"/>
      <c r="JFY66" s="86"/>
      <c r="JGG66" s="86"/>
      <c r="JGO66" s="86"/>
      <c r="JGW66" s="86"/>
      <c r="JHE66" s="86"/>
      <c r="JHM66" s="86"/>
      <c r="JHU66" s="86"/>
      <c r="JIC66" s="86"/>
      <c r="JIK66" s="86"/>
      <c r="JIS66" s="86"/>
      <c r="JJA66" s="86"/>
      <c r="JJI66" s="86"/>
      <c r="JJQ66" s="86"/>
      <c r="JJY66" s="86"/>
      <c r="JKG66" s="86"/>
      <c r="JKO66" s="86"/>
      <c r="JKW66" s="86"/>
      <c r="JLE66" s="86"/>
      <c r="JLM66" s="86"/>
      <c r="JLU66" s="86"/>
      <c r="JMC66" s="86"/>
      <c r="JMK66" s="86"/>
      <c r="JMS66" s="86"/>
      <c r="JNA66" s="86"/>
      <c r="JNI66" s="86"/>
      <c r="JNQ66" s="86"/>
      <c r="JNY66" s="86"/>
      <c r="JOG66" s="86"/>
      <c r="JOO66" s="86"/>
      <c r="JOW66" s="86"/>
      <c r="JPE66" s="86"/>
      <c r="JPM66" s="86"/>
      <c r="JPU66" s="86"/>
      <c r="JQC66" s="86"/>
      <c r="JQK66" s="86"/>
      <c r="JQS66" s="86"/>
      <c r="JRA66" s="86"/>
      <c r="JRI66" s="86"/>
      <c r="JRQ66" s="86"/>
      <c r="JRY66" s="86"/>
      <c r="JSG66" s="86"/>
      <c r="JSO66" s="86"/>
      <c r="JSW66" s="86"/>
      <c r="JTE66" s="86"/>
      <c r="JTM66" s="86"/>
      <c r="JTU66" s="86"/>
      <c r="JUC66" s="86"/>
      <c r="JUK66" s="86"/>
      <c r="JUS66" s="86"/>
      <c r="JVA66" s="86"/>
      <c r="JVI66" s="86"/>
      <c r="JVQ66" s="86"/>
      <c r="JVY66" s="86"/>
      <c r="JWG66" s="86"/>
      <c r="JWO66" s="86"/>
      <c r="JWW66" s="86"/>
      <c r="JXE66" s="86"/>
      <c r="JXM66" s="86"/>
      <c r="JXU66" s="86"/>
      <c r="JYC66" s="86"/>
      <c r="JYK66" s="86"/>
      <c r="JYS66" s="86"/>
      <c r="JZA66" s="86"/>
      <c r="JZI66" s="86"/>
      <c r="JZQ66" s="86"/>
      <c r="JZY66" s="86"/>
      <c r="KAG66" s="86"/>
      <c r="KAO66" s="86"/>
      <c r="KAW66" s="86"/>
      <c r="KBE66" s="86"/>
      <c r="KBM66" s="86"/>
      <c r="KBU66" s="86"/>
      <c r="KCC66" s="86"/>
      <c r="KCK66" s="86"/>
      <c r="KCS66" s="86"/>
      <c r="KDA66" s="86"/>
      <c r="KDI66" s="86"/>
      <c r="KDQ66" s="86"/>
      <c r="KDY66" s="86"/>
      <c r="KEG66" s="86"/>
      <c r="KEO66" s="86"/>
      <c r="KEW66" s="86"/>
      <c r="KFE66" s="86"/>
      <c r="KFM66" s="86"/>
      <c r="KFU66" s="86"/>
      <c r="KGC66" s="86"/>
      <c r="KGK66" s="86"/>
      <c r="KGS66" s="86"/>
      <c r="KHA66" s="86"/>
      <c r="KHI66" s="86"/>
      <c r="KHQ66" s="86"/>
      <c r="KHY66" s="86"/>
      <c r="KIG66" s="86"/>
      <c r="KIO66" s="86"/>
      <c r="KIW66" s="86"/>
      <c r="KJE66" s="86"/>
      <c r="KJM66" s="86"/>
      <c r="KJU66" s="86"/>
      <c r="KKC66" s="86"/>
      <c r="KKK66" s="86"/>
      <c r="KKS66" s="86"/>
      <c r="KLA66" s="86"/>
      <c r="KLI66" s="86"/>
      <c r="KLQ66" s="86"/>
      <c r="KLY66" s="86"/>
      <c r="KMG66" s="86"/>
      <c r="KMO66" s="86"/>
      <c r="KMW66" s="86"/>
      <c r="KNE66" s="86"/>
      <c r="KNM66" s="86"/>
      <c r="KNU66" s="86"/>
      <c r="KOC66" s="86"/>
      <c r="KOK66" s="86"/>
      <c r="KOS66" s="86"/>
      <c r="KPA66" s="86"/>
      <c r="KPI66" s="86"/>
      <c r="KPQ66" s="86"/>
      <c r="KPY66" s="86"/>
      <c r="KQG66" s="86"/>
      <c r="KQO66" s="86"/>
      <c r="KQW66" s="86"/>
      <c r="KRE66" s="86"/>
      <c r="KRM66" s="86"/>
      <c r="KRU66" s="86"/>
      <c r="KSC66" s="86"/>
      <c r="KSK66" s="86"/>
      <c r="KSS66" s="86"/>
      <c r="KTA66" s="86"/>
      <c r="KTI66" s="86"/>
      <c r="KTQ66" s="86"/>
      <c r="KTY66" s="86"/>
      <c r="KUG66" s="86"/>
      <c r="KUO66" s="86"/>
      <c r="KUW66" s="86"/>
      <c r="KVE66" s="86"/>
      <c r="KVM66" s="86"/>
      <c r="KVU66" s="86"/>
      <c r="KWC66" s="86"/>
      <c r="KWK66" s="86"/>
      <c r="KWS66" s="86"/>
      <c r="KXA66" s="86"/>
      <c r="KXI66" s="86"/>
      <c r="KXQ66" s="86"/>
      <c r="KXY66" s="86"/>
      <c r="KYG66" s="86"/>
      <c r="KYO66" s="86"/>
      <c r="KYW66" s="86"/>
      <c r="KZE66" s="86"/>
      <c r="KZM66" s="86"/>
      <c r="KZU66" s="86"/>
      <c r="LAC66" s="86"/>
      <c r="LAK66" s="86"/>
      <c r="LAS66" s="86"/>
      <c r="LBA66" s="86"/>
      <c r="LBI66" s="86"/>
      <c r="LBQ66" s="86"/>
      <c r="LBY66" s="86"/>
      <c r="LCG66" s="86"/>
      <c r="LCO66" s="86"/>
      <c r="LCW66" s="86"/>
      <c r="LDE66" s="86"/>
      <c r="LDM66" s="86"/>
      <c r="LDU66" s="86"/>
      <c r="LEC66" s="86"/>
      <c r="LEK66" s="86"/>
      <c r="LES66" s="86"/>
      <c r="LFA66" s="86"/>
      <c r="LFI66" s="86"/>
      <c r="LFQ66" s="86"/>
      <c r="LFY66" s="86"/>
      <c r="LGG66" s="86"/>
      <c r="LGO66" s="86"/>
      <c r="LGW66" s="86"/>
      <c r="LHE66" s="86"/>
      <c r="LHM66" s="86"/>
      <c r="LHU66" s="86"/>
      <c r="LIC66" s="86"/>
      <c r="LIK66" s="86"/>
      <c r="LIS66" s="86"/>
      <c r="LJA66" s="86"/>
      <c r="LJI66" s="86"/>
      <c r="LJQ66" s="86"/>
      <c r="LJY66" s="86"/>
      <c r="LKG66" s="86"/>
      <c r="LKO66" s="86"/>
      <c r="LKW66" s="86"/>
      <c r="LLE66" s="86"/>
      <c r="LLM66" s="86"/>
      <c r="LLU66" s="86"/>
      <c r="LMC66" s="86"/>
      <c r="LMK66" s="86"/>
      <c r="LMS66" s="86"/>
      <c r="LNA66" s="86"/>
      <c r="LNI66" s="86"/>
      <c r="LNQ66" s="86"/>
      <c r="LNY66" s="86"/>
      <c r="LOG66" s="86"/>
      <c r="LOO66" s="86"/>
      <c r="LOW66" s="86"/>
      <c r="LPE66" s="86"/>
      <c r="LPM66" s="86"/>
      <c r="LPU66" s="86"/>
      <c r="LQC66" s="86"/>
      <c r="LQK66" s="86"/>
      <c r="LQS66" s="86"/>
      <c r="LRA66" s="86"/>
      <c r="LRI66" s="86"/>
      <c r="LRQ66" s="86"/>
      <c r="LRY66" s="86"/>
      <c r="LSG66" s="86"/>
      <c r="LSO66" s="86"/>
      <c r="LSW66" s="86"/>
      <c r="LTE66" s="86"/>
      <c r="LTM66" s="86"/>
      <c r="LTU66" s="86"/>
      <c r="LUC66" s="86"/>
      <c r="LUK66" s="86"/>
      <c r="LUS66" s="86"/>
      <c r="LVA66" s="86"/>
      <c r="LVI66" s="86"/>
      <c r="LVQ66" s="86"/>
      <c r="LVY66" s="86"/>
      <c r="LWG66" s="86"/>
      <c r="LWO66" s="86"/>
      <c r="LWW66" s="86"/>
      <c r="LXE66" s="86"/>
      <c r="LXM66" s="86"/>
      <c r="LXU66" s="86"/>
      <c r="LYC66" s="86"/>
      <c r="LYK66" s="86"/>
      <c r="LYS66" s="86"/>
      <c r="LZA66" s="86"/>
      <c r="LZI66" s="86"/>
      <c r="LZQ66" s="86"/>
      <c r="LZY66" s="86"/>
      <c r="MAG66" s="86"/>
      <c r="MAO66" s="86"/>
      <c r="MAW66" s="86"/>
      <c r="MBE66" s="86"/>
      <c r="MBM66" s="86"/>
      <c r="MBU66" s="86"/>
      <c r="MCC66" s="86"/>
      <c r="MCK66" s="86"/>
      <c r="MCS66" s="86"/>
      <c r="MDA66" s="86"/>
      <c r="MDI66" s="86"/>
      <c r="MDQ66" s="86"/>
      <c r="MDY66" s="86"/>
      <c r="MEG66" s="86"/>
      <c r="MEO66" s="86"/>
      <c r="MEW66" s="86"/>
      <c r="MFE66" s="86"/>
      <c r="MFM66" s="86"/>
      <c r="MFU66" s="86"/>
      <c r="MGC66" s="86"/>
      <c r="MGK66" s="86"/>
      <c r="MGS66" s="86"/>
      <c r="MHA66" s="86"/>
      <c r="MHI66" s="86"/>
      <c r="MHQ66" s="86"/>
      <c r="MHY66" s="86"/>
      <c r="MIG66" s="86"/>
      <c r="MIO66" s="86"/>
      <c r="MIW66" s="86"/>
      <c r="MJE66" s="86"/>
      <c r="MJM66" s="86"/>
      <c r="MJU66" s="86"/>
      <c r="MKC66" s="86"/>
      <c r="MKK66" s="86"/>
      <c r="MKS66" s="86"/>
      <c r="MLA66" s="86"/>
      <c r="MLI66" s="86"/>
      <c r="MLQ66" s="86"/>
      <c r="MLY66" s="86"/>
      <c r="MMG66" s="86"/>
      <c r="MMO66" s="86"/>
      <c r="MMW66" s="86"/>
      <c r="MNE66" s="86"/>
      <c r="MNM66" s="86"/>
      <c r="MNU66" s="86"/>
      <c r="MOC66" s="86"/>
      <c r="MOK66" s="86"/>
      <c r="MOS66" s="86"/>
      <c r="MPA66" s="86"/>
      <c r="MPI66" s="86"/>
      <c r="MPQ66" s="86"/>
      <c r="MPY66" s="86"/>
      <c r="MQG66" s="86"/>
      <c r="MQO66" s="86"/>
      <c r="MQW66" s="86"/>
      <c r="MRE66" s="86"/>
      <c r="MRM66" s="86"/>
      <c r="MRU66" s="86"/>
      <c r="MSC66" s="86"/>
      <c r="MSK66" s="86"/>
      <c r="MSS66" s="86"/>
      <c r="MTA66" s="86"/>
      <c r="MTI66" s="86"/>
      <c r="MTQ66" s="86"/>
      <c r="MTY66" s="86"/>
      <c r="MUG66" s="86"/>
      <c r="MUO66" s="86"/>
      <c r="MUW66" s="86"/>
      <c r="MVE66" s="86"/>
      <c r="MVM66" s="86"/>
      <c r="MVU66" s="86"/>
      <c r="MWC66" s="86"/>
      <c r="MWK66" s="86"/>
      <c r="MWS66" s="86"/>
      <c r="MXA66" s="86"/>
      <c r="MXI66" s="86"/>
      <c r="MXQ66" s="86"/>
      <c r="MXY66" s="86"/>
      <c r="MYG66" s="86"/>
      <c r="MYO66" s="86"/>
      <c r="MYW66" s="86"/>
      <c r="MZE66" s="86"/>
      <c r="MZM66" s="86"/>
      <c r="MZU66" s="86"/>
      <c r="NAC66" s="86"/>
      <c r="NAK66" s="86"/>
      <c r="NAS66" s="86"/>
      <c r="NBA66" s="86"/>
      <c r="NBI66" s="86"/>
      <c r="NBQ66" s="86"/>
      <c r="NBY66" s="86"/>
      <c r="NCG66" s="86"/>
      <c r="NCO66" s="86"/>
      <c r="NCW66" s="86"/>
      <c r="NDE66" s="86"/>
      <c r="NDM66" s="86"/>
      <c r="NDU66" s="86"/>
      <c r="NEC66" s="86"/>
      <c r="NEK66" s="86"/>
      <c r="NES66" s="86"/>
      <c r="NFA66" s="86"/>
      <c r="NFI66" s="86"/>
      <c r="NFQ66" s="86"/>
      <c r="NFY66" s="86"/>
      <c r="NGG66" s="86"/>
      <c r="NGO66" s="86"/>
      <c r="NGW66" s="86"/>
      <c r="NHE66" s="86"/>
      <c r="NHM66" s="86"/>
      <c r="NHU66" s="86"/>
      <c r="NIC66" s="86"/>
      <c r="NIK66" s="86"/>
      <c r="NIS66" s="86"/>
      <c r="NJA66" s="86"/>
      <c r="NJI66" s="86"/>
      <c r="NJQ66" s="86"/>
      <c r="NJY66" s="86"/>
      <c r="NKG66" s="86"/>
      <c r="NKO66" s="86"/>
      <c r="NKW66" s="86"/>
      <c r="NLE66" s="86"/>
      <c r="NLM66" s="86"/>
      <c r="NLU66" s="86"/>
      <c r="NMC66" s="86"/>
      <c r="NMK66" s="86"/>
      <c r="NMS66" s="86"/>
      <c r="NNA66" s="86"/>
      <c r="NNI66" s="86"/>
      <c r="NNQ66" s="86"/>
      <c r="NNY66" s="86"/>
      <c r="NOG66" s="86"/>
      <c r="NOO66" s="86"/>
      <c r="NOW66" s="86"/>
      <c r="NPE66" s="86"/>
      <c r="NPM66" s="86"/>
      <c r="NPU66" s="86"/>
      <c r="NQC66" s="86"/>
      <c r="NQK66" s="86"/>
      <c r="NQS66" s="86"/>
      <c r="NRA66" s="86"/>
      <c r="NRI66" s="86"/>
      <c r="NRQ66" s="86"/>
      <c r="NRY66" s="86"/>
      <c r="NSG66" s="86"/>
      <c r="NSO66" s="86"/>
      <c r="NSW66" s="86"/>
      <c r="NTE66" s="86"/>
      <c r="NTM66" s="86"/>
      <c r="NTU66" s="86"/>
      <c r="NUC66" s="86"/>
      <c r="NUK66" s="86"/>
      <c r="NUS66" s="86"/>
      <c r="NVA66" s="86"/>
      <c r="NVI66" s="86"/>
      <c r="NVQ66" s="86"/>
      <c r="NVY66" s="86"/>
      <c r="NWG66" s="86"/>
      <c r="NWO66" s="86"/>
      <c r="NWW66" s="86"/>
      <c r="NXE66" s="86"/>
      <c r="NXM66" s="86"/>
      <c r="NXU66" s="86"/>
      <c r="NYC66" s="86"/>
      <c r="NYK66" s="86"/>
      <c r="NYS66" s="86"/>
      <c r="NZA66" s="86"/>
      <c r="NZI66" s="86"/>
      <c r="NZQ66" s="86"/>
      <c r="NZY66" s="86"/>
      <c r="OAG66" s="86"/>
      <c r="OAO66" s="86"/>
      <c r="OAW66" s="86"/>
      <c r="OBE66" s="86"/>
      <c r="OBM66" s="86"/>
      <c r="OBU66" s="86"/>
      <c r="OCC66" s="86"/>
      <c r="OCK66" s="86"/>
      <c r="OCS66" s="86"/>
      <c r="ODA66" s="86"/>
      <c r="ODI66" s="86"/>
      <c r="ODQ66" s="86"/>
      <c r="ODY66" s="86"/>
      <c r="OEG66" s="86"/>
      <c r="OEO66" s="86"/>
      <c r="OEW66" s="86"/>
      <c r="OFE66" s="86"/>
      <c r="OFM66" s="86"/>
      <c r="OFU66" s="86"/>
      <c r="OGC66" s="86"/>
      <c r="OGK66" s="86"/>
      <c r="OGS66" s="86"/>
      <c r="OHA66" s="86"/>
      <c r="OHI66" s="86"/>
      <c r="OHQ66" s="86"/>
      <c r="OHY66" s="86"/>
      <c r="OIG66" s="86"/>
      <c r="OIO66" s="86"/>
      <c r="OIW66" s="86"/>
      <c r="OJE66" s="86"/>
      <c r="OJM66" s="86"/>
      <c r="OJU66" s="86"/>
      <c r="OKC66" s="86"/>
      <c r="OKK66" s="86"/>
      <c r="OKS66" s="86"/>
      <c r="OLA66" s="86"/>
      <c r="OLI66" s="86"/>
      <c r="OLQ66" s="86"/>
      <c r="OLY66" s="86"/>
      <c r="OMG66" s="86"/>
      <c r="OMO66" s="86"/>
      <c r="OMW66" s="86"/>
      <c r="ONE66" s="86"/>
      <c r="ONM66" s="86"/>
      <c r="ONU66" s="86"/>
      <c r="OOC66" s="86"/>
      <c r="OOK66" s="86"/>
      <c r="OOS66" s="86"/>
      <c r="OPA66" s="86"/>
      <c r="OPI66" s="86"/>
      <c r="OPQ66" s="86"/>
      <c r="OPY66" s="86"/>
      <c r="OQG66" s="86"/>
      <c r="OQO66" s="86"/>
      <c r="OQW66" s="86"/>
      <c r="ORE66" s="86"/>
      <c r="ORM66" s="86"/>
      <c r="ORU66" s="86"/>
      <c r="OSC66" s="86"/>
      <c r="OSK66" s="86"/>
      <c r="OSS66" s="86"/>
      <c r="OTA66" s="86"/>
      <c r="OTI66" s="86"/>
      <c r="OTQ66" s="86"/>
      <c r="OTY66" s="86"/>
      <c r="OUG66" s="86"/>
      <c r="OUO66" s="86"/>
      <c r="OUW66" s="86"/>
      <c r="OVE66" s="86"/>
      <c r="OVM66" s="86"/>
      <c r="OVU66" s="86"/>
      <c r="OWC66" s="86"/>
      <c r="OWK66" s="86"/>
      <c r="OWS66" s="86"/>
      <c r="OXA66" s="86"/>
      <c r="OXI66" s="86"/>
      <c r="OXQ66" s="86"/>
      <c r="OXY66" s="86"/>
      <c r="OYG66" s="86"/>
      <c r="OYO66" s="86"/>
      <c r="OYW66" s="86"/>
      <c r="OZE66" s="86"/>
      <c r="OZM66" s="86"/>
      <c r="OZU66" s="86"/>
      <c r="PAC66" s="86"/>
      <c r="PAK66" s="86"/>
      <c r="PAS66" s="86"/>
      <c r="PBA66" s="86"/>
      <c r="PBI66" s="86"/>
      <c r="PBQ66" s="86"/>
      <c r="PBY66" s="86"/>
      <c r="PCG66" s="86"/>
      <c r="PCO66" s="86"/>
      <c r="PCW66" s="86"/>
      <c r="PDE66" s="86"/>
      <c r="PDM66" s="86"/>
      <c r="PDU66" s="86"/>
      <c r="PEC66" s="86"/>
      <c r="PEK66" s="86"/>
      <c r="PES66" s="86"/>
      <c r="PFA66" s="86"/>
      <c r="PFI66" s="86"/>
      <c r="PFQ66" s="86"/>
      <c r="PFY66" s="86"/>
      <c r="PGG66" s="86"/>
      <c r="PGO66" s="86"/>
      <c r="PGW66" s="86"/>
      <c r="PHE66" s="86"/>
      <c r="PHM66" s="86"/>
      <c r="PHU66" s="86"/>
      <c r="PIC66" s="86"/>
      <c r="PIK66" s="86"/>
      <c r="PIS66" s="86"/>
      <c r="PJA66" s="86"/>
      <c r="PJI66" s="86"/>
      <c r="PJQ66" s="86"/>
      <c r="PJY66" s="86"/>
      <c r="PKG66" s="86"/>
      <c r="PKO66" s="86"/>
      <c r="PKW66" s="86"/>
      <c r="PLE66" s="86"/>
      <c r="PLM66" s="86"/>
      <c r="PLU66" s="86"/>
      <c r="PMC66" s="86"/>
      <c r="PMK66" s="86"/>
      <c r="PMS66" s="86"/>
      <c r="PNA66" s="86"/>
      <c r="PNI66" s="86"/>
      <c r="PNQ66" s="86"/>
      <c r="PNY66" s="86"/>
      <c r="POG66" s="86"/>
      <c r="POO66" s="86"/>
      <c r="POW66" s="86"/>
      <c r="PPE66" s="86"/>
      <c r="PPM66" s="86"/>
      <c r="PPU66" s="86"/>
      <c r="PQC66" s="86"/>
      <c r="PQK66" s="86"/>
      <c r="PQS66" s="86"/>
      <c r="PRA66" s="86"/>
      <c r="PRI66" s="86"/>
      <c r="PRQ66" s="86"/>
      <c r="PRY66" s="86"/>
      <c r="PSG66" s="86"/>
      <c r="PSO66" s="86"/>
      <c r="PSW66" s="86"/>
      <c r="PTE66" s="86"/>
      <c r="PTM66" s="86"/>
      <c r="PTU66" s="86"/>
      <c r="PUC66" s="86"/>
      <c r="PUK66" s="86"/>
      <c r="PUS66" s="86"/>
      <c r="PVA66" s="86"/>
      <c r="PVI66" s="86"/>
      <c r="PVQ66" s="86"/>
      <c r="PVY66" s="86"/>
      <c r="PWG66" s="86"/>
      <c r="PWO66" s="86"/>
      <c r="PWW66" s="86"/>
      <c r="PXE66" s="86"/>
      <c r="PXM66" s="86"/>
      <c r="PXU66" s="86"/>
      <c r="PYC66" s="86"/>
      <c r="PYK66" s="86"/>
      <c r="PYS66" s="86"/>
      <c r="PZA66" s="86"/>
      <c r="PZI66" s="86"/>
      <c r="PZQ66" s="86"/>
      <c r="PZY66" s="86"/>
      <c r="QAG66" s="86"/>
      <c r="QAO66" s="86"/>
      <c r="QAW66" s="86"/>
      <c r="QBE66" s="86"/>
      <c r="QBM66" s="86"/>
      <c r="QBU66" s="86"/>
      <c r="QCC66" s="86"/>
      <c r="QCK66" s="86"/>
      <c r="QCS66" s="86"/>
      <c r="QDA66" s="86"/>
      <c r="QDI66" s="86"/>
      <c r="QDQ66" s="86"/>
      <c r="QDY66" s="86"/>
      <c r="QEG66" s="86"/>
      <c r="QEO66" s="86"/>
      <c r="QEW66" s="86"/>
      <c r="QFE66" s="86"/>
      <c r="QFM66" s="86"/>
      <c r="QFU66" s="86"/>
      <c r="QGC66" s="86"/>
      <c r="QGK66" s="86"/>
      <c r="QGS66" s="86"/>
      <c r="QHA66" s="86"/>
      <c r="QHI66" s="86"/>
      <c r="QHQ66" s="86"/>
      <c r="QHY66" s="86"/>
      <c r="QIG66" s="86"/>
      <c r="QIO66" s="86"/>
      <c r="QIW66" s="86"/>
      <c r="QJE66" s="86"/>
      <c r="QJM66" s="86"/>
      <c r="QJU66" s="86"/>
      <c r="QKC66" s="86"/>
      <c r="QKK66" s="86"/>
      <c r="QKS66" s="86"/>
      <c r="QLA66" s="86"/>
      <c r="QLI66" s="86"/>
      <c r="QLQ66" s="86"/>
      <c r="QLY66" s="86"/>
      <c r="QMG66" s="86"/>
      <c r="QMO66" s="86"/>
      <c r="QMW66" s="86"/>
      <c r="QNE66" s="86"/>
      <c r="QNM66" s="86"/>
      <c r="QNU66" s="86"/>
      <c r="QOC66" s="86"/>
      <c r="QOK66" s="86"/>
      <c r="QOS66" s="86"/>
      <c r="QPA66" s="86"/>
      <c r="QPI66" s="86"/>
      <c r="QPQ66" s="86"/>
      <c r="QPY66" s="86"/>
      <c r="QQG66" s="86"/>
      <c r="QQO66" s="86"/>
      <c r="QQW66" s="86"/>
      <c r="QRE66" s="86"/>
      <c r="QRM66" s="86"/>
      <c r="QRU66" s="86"/>
      <c r="QSC66" s="86"/>
      <c r="QSK66" s="86"/>
      <c r="QSS66" s="86"/>
      <c r="QTA66" s="86"/>
      <c r="QTI66" s="86"/>
      <c r="QTQ66" s="86"/>
      <c r="QTY66" s="86"/>
      <c r="QUG66" s="86"/>
      <c r="QUO66" s="86"/>
      <c r="QUW66" s="86"/>
      <c r="QVE66" s="86"/>
      <c r="QVM66" s="86"/>
      <c r="QVU66" s="86"/>
      <c r="QWC66" s="86"/>
      <c r="QWK66" s="86"/>
      <c r="QWS66" s="86"/>
      <c r="QXA66" s="86"/>
      <c r="QXI66" s="86"/>
      <c r="QXQ66" s="86"/>
      <c r="QXY66" s="86"/>
      <c r="QYG66" s="86"/>
      <c r="QYO66" s="86"/>
      <c r="QYW66" s="86"/>
      <c r="QZE66" s="86"/>
      <c r="QZM66" s="86"/>
      <c r="QZU66" s="86"/>
      <c r="RAC66" s="86"/>
      <c r="RAK66" s="86"/>
      <c r="RAS66" s="86"/>
      <c r="RBA66" s="86"/>
      <c r="RBI66" s="86"/>
      <c r="RBQ66" s="86"/>
      <c r="RBY66" s="86"/>
      <c r="RCG66" s="86"/>
      <c r="RCO66" s="86"/>
      <c r="RCW66" s="86"/>
      <c r="RDE66" s="86"/>
      <c r="RDM66" s="86"/>
      <c r="RDU66" s="86"/>
      <c r="REC66" s="86"/>
      <c r="REK66" s="86"/>
      <c r="RES66" s="86"/>
      <c r="RFA66" s="86"/>
      <c r="RFI66" s="86"/>
      <c r="RFQ66" s="86"/>
      <c r="RFY66" s="86"/>
      <c r="RGG66" s="86"/>
      <c r="RGO66" s="86"/>
      <c r="RGW66" s="86"/>
      <c r="RHE66" s="86"/>
      <c r="RHM66" s="86"/>
      <c r="RHU66" s="86"/>
      <c r="RIC66" s="86"/>
      <c r="RIK66" s="86"/>
      <c r="RIS66" s="86"/>
      <c r="RJA66" s="86"/>
      <c r="RJI66" s="86"/>
      <c r="RJQ66" s="86"/>
      <c r="RJY66" s="86"/>
      <c r="RKG66" s="86"/>
      <c r="RKO66" s="86"/>
      <c r="RKW66" s="86"/>
      <c r="RLE66" s="86"/>
      <c r="RLM66" s="86"/>
      <c r="RLU66" s="86"/>
      <c r="RMC66" s="86"/>
      <c r="RMK66" s="86"/>
      <c r="RMS66" s="86"/>
      <c r="RNA66" s="86"/>
      <c r="RNI66" s="86"/>
      <c r="RNQ66" s="86"/>
      <c r="RNY66" s="86"/>
      <c r="ROG66" s="86"/>
      <c r="ROO66" s="86"/>
      <c r="ROW66" s="86"/>
      <c r="RPE66" s="86"/>
      <c r="RPM66" s="86"/>
      <c r="RPU66" s="86"/>
      <c r="RQC66" s="86"/>
      <c r="RQK66" s="86"/>
      <c r="RQS66" s="86"/>
      <c r="RRA66" s="86"/>
      <c r="RRI66" s="86"/>
      <c r="RRQ66" s="86"/>
      <c r="RRY66" s="86"/>
      <c r="RSG66" s="86"/>
      <c r="RSO66" s="86"/>
      <c r="RSW66" s="86"/>
      <c r="RTE66" s="86"/>
      <c r="RTM66" s="86"/>
      <c r="RTU66" s="86"/>
      <c r="RUC66" s="86"/>
      <c r="RUK66" s="86"/>
      <c r="RUS66" s="86"/>
      <c r="RVA66" s="86"/>
      <c r="RVI66" s="86"/>
      <c r="RVQ66" s="86"/>
      <c r="RVY66" s="86"/>
      <c r="RWG66" s="86"/>
      <c r="RWO66" s="86"/>
      <c r="RWW66" s="86"/>
      <c r="RXE66" s="86"/>
      <c r="RXM66" s="86"/>
      <c r="RXU66" s="86"/>
      <c r="RYC66" s="86"/>
      <c r="RYK66" s="86"/>
      <c r="RYS66" s="86"/>
      <c r="RZA66" s="86"/>
      <c r="RZI66" s="86"/>
      <c r="RZQ66" s="86"/>
      <c r="RZY66" s="86"/>
      <c r="SAG66" s="86"/>
      <c r="SAO66" s="86"/>
      <c r="SAW66" s="86"/>
      <c r="SBE66" s="86"/>
      <c r="SBM66" s="86"/>
      <c r="SBU66" s="86"/>
      <c r="SCC66" s="86"/>
      <c r="SCK66" s="86"/>
      <c r="SCS66" s="86"/>
      <c r="SDA66" s="86"/>
      <c r="SDI66" s="86"/>
      <c r="SDQ66" s="86"/>
      <c r="SDY66" s="86"/>
      <c r="SEG66" s="86"/>
      <c r="SEO66" s="86"/>
      <c r="SEW66" s="86"/>
      <c r="SFE66" s="86"/>
      <c r="SFM66" s="86"/>
      <c r="SFU66" s="86"/>
      <c r="SGC66" s="86"/>
      <c r="SGK66" s="86"/>
      <c r="SGS66" s="86"/>
      <c r="SHA66" s="86"/>
      <c r="SHI66" s="86"/>
      <c r="SHQ66" s="86"/>
      <c r="SHY66" s="86"/>
      <c r="SIG66" s="86"/>
      <c r="SIO66" s="86"/>
      <c r="SIW66" s="86"/>
      <c r="SJE66" s="86"/>
      <c r="SJM66" s="86"/>
      <c r="SJU66" s="86"/>
      <c r="SKC66" s="86"/>
      <c r="SKK66" s="86"/>
      <c r="SKS66" s="86"/>
      <c r="SLA66" s="86"/>
      <c r="SLI66" s="86"/>
      <c r="SLQ66" s="86"/>
      <c r="SLY66" s="86"/>
      <c r="SMG66" s="86"/>
      <c r="SMO66" s="86"/>
      <c r="SMW66" s="86"/>
      <c r="SNE66" s="86"/>
      <c r="SNM66" s="86"/>
      <c r="SNU66" s="86"/>
      <c r="SOC66" s="86"/>
      <c r="SOK66" s="86"/>
      <c r="SOS66" s="86"/>
      <c r="SPA66" s="86"/>
      <c r="SPI66" s="86"/>
      <c r="SPQ66" s="86"/>
      <c r="SPY66" s="86"/>
      <c r="SQG66" s="86"/>
      <c r="SQO66" s="86"/>
      <c r="SQW66" s="86"/>
      <c r="SRE66" s="86"/>
      <c r="SRM66" s="86"/>
      <c r="SRU66" s="86"/>
      <c r="SSC66" s="86"/>
      <c r="SSK66" s="86"/>
      <c r="SSS66" s="86"/>
      <c r="STA66" s="86"/>
      <c r="STI66" s="86"/>
      <c r="STQ66" s="86"/>
      <c r="STY66" s="86"/>
      <c r="SUG66" s="86"/>
      <c r="SUO66" s="86"/>
      <c r="SUW66" s="86"/>
      <c r="SVE66" s="86"/>
      <c r="SVM66" s="86"/>
      <c r="SVU66" s="86"/>
      <c r="SWC66" s="86"/>
      <c r="SWK66" s="86"/>
      <c r="SWS66" s="86"/>
      <c r="SXA66" s="86"/>
      <c r="SXI66" s="86"/>
      <c r="SXQ66" s="86"/>
      <c r="SXY66" s="86"/>
      <c r="SYG66" s="86"/>
      <c r="SYO66" s="86"/>
      <c r="SYW66" s="86"/>
      <c r="SZE66" s="86"/>
      <c r="SZM66" s="86"/>
      <c r="SZU66" s="86"/>
      <c r="TAC66" s="86"/>
      <c r="TAK66" s="86"/>
      <c r="TAS66" s="86"/>
      <c r="TBA66" s="86"/>
      <c r="TBI66" s="86"/>
      <c r="TBQ66" s="86"/>
      <c r="TBY66" s="86"/>
      <c r="TCG66" s="86"/>
      <c r="TCO66" s="86"/>
      <c r="TCW66" s="86"/>
      <c r="TDE66" s="86"/>
      <c r="TDM66" s="86"/>
      <c r="TDU66" s="86"/>
      <c r="TEC66" s="86"/>
      <c r="TEK66" s="86"/>
      <c r="TES66" s="86"/>
      <c r="TFA66" s="86"/>
      <c r="TFI66" s="86"/>
      <c r="TFQ66" s="86"/>
      <c r="TFY66" s="86"/>
      <c r="TGG66" s="86"/>
      <c r="TGO66" s="86"/>
      <c r="TGW66" s="86"/>
      <c r="THE66" s="86"/>
      <c r="THM66" s="86"/>
      <c r="THU66" s="86"/>
      <c r="TIC66" s="86"/>
      <c r="TIK66" s="86"/>
      <c r="TIS66" s="86"/>
      <c r="TJA66" s="86"/>
      <c r="TJI66" s="86"/>
      <c r="TJQ66" s="86"/>
      <c r="TJY66" s="86"/>
      <c r="TKG66" s="86"/>
      <c r="TKO66" s="86"/>
      <c r="TKW66" s="86"/>
      <c r="TLE66" s="86"/>
      <c r="TLM66" s="86"/>
      <c r="TLU66" s="86"/>
      <c r="TMC66" s="86"/>
      <c r="TMK66" s="86"/>
      <c r="TMS66" s="86"/>
      <c r="TNA66" s="86"/>
      <c r="TNI66" s="86"/>
      <c r="TNQ66" s="86"/>
      <c r="TNY66" s="86"/>
      <c r="TOG66" s="86"/>
      <c r="TOO66" s="86"/>
      <c r="TOW66" s="86"/>
      <c r="TPE66" s="86"/>
      <c r="TPM66" s="86"/>
      <c r="TPU66" s="86"/>
      <c r="TQC66" s="86"/>
      <c r="TQK66" s="86"/>
      <c r="TQS66" s="86"/>
      <c r="TRA66" s="86"/>
      <c r="TRI66" s="86"/>
      <c r="TRQ66" s="86"/>
      <c r="TRY66" s="86"/>
      <c r="TSG66" s="86"/>
      <c r="TSO66" s="86"/>
      <c r="TSW66" s="86"/>
      <c r="TTE66" s="86"/>
      <c r="TTM66" s="86"/>
      <c r="TTU66" s="86"/>
      <c r="TUC66" s="86"/>
      <c r="TUK66" s="86"/>
      <c r="TUS66" s="86"/>
      <c r="TVA66" s="86"/>
      <c r="TVI66" s="86"/>
      <c r="TVQ66" s="86"/>
      <c r="TVY66" s="86"/>
      <c r="TWG66" s="86"/>
      <c r="TWO66" s="86"/>
      <c r="TWW66" s="86"/>
      <c r="TXE66" s="86"/>
      <c r="TXM66" s="86"/>
      <c r="TXU66" s="86"/>
      <c r="TYC66" s="86"/>
      <c r="TYK66" s="86"/>
      <c r="TYS66" s="86"/>
      <c r="TZA66" s="86"/>
      <c r="TZI66" s="86"/>
      <c r="TZQ66" s="86"/>
      <c r="TZY66" s="86"/>
      <c r="UAG66" s="86"/>
      <c r="UAO66" s="86"/>
      <c r="UAW66" s="86"/>
      <c r="UBE66" s="86"/>
      <c r="UBM66" s="86"/>
      <c r="UBU66" s="86"/>
      <c r="UCC66" s="86"/>
      <c r="UCK66" s="86"/>
      <c r="UCS66" s="86"/>
      <c r="UDA66" s="86"/>
      <c r="UDI66" s="86"/>
      <c r="UDQ66" s="86"/>
      <c r="UDY66" s="86"/>
      <c r="UEG66" s="86"/>
      <c r="UEO66" s="86"/>
      <c r="UEW66" s="86"/>
      <c r="UFE66" s="86"/>
      <c r="UFM66" s="86"/>
      <c r="UFU66" s="86"/>
      <c r="UGC66" s="86"/>
      <c r="UGK66" s="86"/>
      <c r="UGS66" s="86"/>
      <c r="UHA66" s="86"/>
      <c r="UHI66" s="86"/>
      <c r="UHQ66" s="86"/>
      <c r="UHY66" s="86"/>
      <c r="UIG66" s="86"/>
      <c r="UIO66" s="86"/>
      <c r="UIW66" s="86"/>
      <c r="UJE66" s="86"/>
      <c r="UJM66" s="86"/>
      <c r="UJU66" s="86"/>
      <c r="UKC66" s="86"/>
      <c r="UKK66" s="86"/>
      <c r="UKS66" s="86"/>
      <c r="ULA66" s="86"/>
      <c r="ULI66" s="86"/>
      <c r="ULQ66" s="86"/>
      <c r="ULY66" s="86"/>
      <c r="UMG66" s="86"/>
      <c r="UMO66" s="86"/>
      <c r="UMW66" s="86"/>
      <c r="UNE66" s="86"/>
      <c r="UNM66" s="86"/>
      <c r="UNU66" s="86"/>
      <c r="UOC66" s="86"/>
      <c r="UOK66" s="86"/>
      <c r="UOS66" s="86"/>
      <c r="UPA66" s="86"/>
      <c r="UPI66" s="86"/>
      <c r="UPQ66" s="86"/>
      <c r="UPY66" s="86"/>
      <c r="UQG66" s="86"/>
      <c r="UQO66" s="86"/>
      <c r="UQW66" s="86"/>
      <c r="URE66" s="86"/>
      <c r="URM66" s="86"/>
      <c r="URU66" s="86"/>
      <c r="USC66" s="86"/>
      <c r="USK66" s="86"/>
      <c r="USS66" s="86"/>
      <c r="UTA66" s="86"/>
      <c r="UTI66" s="86"/>
      <c r="UTQ66" s="86"/>
      <c r="UTY66" s="86"/>
      <c r="UUG66" s="86"/>
      <c r="UUO66" s="86"/>
      <c r="UUW66" s="86"/>
      <c r="UVE66" s="86"/>
      <c r="UVM66" s="86"/>
      <c r="UVU66" s="86"/>
      <c r="UWC66" s="86"/>
      <c r="UWK66" s="86"/>
      <c r="UWS66" s="86"/>
      <c r="UXA66" s="86"/>
      <c r="UXI66" s="86"/>
      <c r="UXQ66" s="86"/>
      <c r="UXY66" s="86"/>
      <c r="UYG66" s="86"/>
      <c r="UYO66" s="86"/>
      <c r="UYW66" s="86"/>
      <c r="UZE66" s="86"/>
      <c r="UZM66" s="86"/>
      <c r="UZU66" s="86"/>
      <c r="VAC66" s="86"/>
      <c r="VAK66" s="86"/>
      <c r="VAS66" s="86"/>
      <c r="VBA66" s="86"/>
      <c r="VBI66" s="86"/>
      <c r="VBQ66" s="86"/>
      <c r="VBY66" s="86"/>
      <c r="VCG66" s="86"/>
      <c r="VCO66" s="86"/>
      <c r="VCW66" s="86"/>
      <c r="VDE66" s="86"/>
      <c r="VDM66" s="86"/>
      <c r="VDU66" s="86"/>
      <c r="VEC66" s="86"/>
      <c r="VEK66" s="86"/>
      <c r="VES66" s="86"/>
      <c r="VFA66" s="86"/>
      <c r="VFI66" s="86"/>
      <c r="VFQ66" s="86"/>
      <c r="VFY66" s="86"/>
      <c r="VGG66" s="86"/>
      <c r="VGO66" s="86"/>
      <c r="VGW66" s="86"/>
      <c r="VHE66" s="86"/>
      <c r="VHM66" s="86"/>
      <c r="VHU66" s="86"/>
      <c r="VIC66" s="86"/>
      <c r="VIK66" s="86"/>
      <c r="VIS66" s="86"/>
      <c r="VJA66" s="86"/>
      <c r="VJI66" s="86"/>
      <c r="VJQ66" s="86"/>
      <c r="VJY66" s="86"/>
      <c r="VKG66" s="86"/>
      <c r="VKO66" s="86"/>
      <c r="VKW66" s="86"/>
      <c r="VLE66" s="86"/>
      <c r="VLM66" s="86"/>
      <c r="VLU66" s="86"/>
      <c r="VMC66" s="86"/>
      <c r="VMK66" s="86"/>
      <c r="VMS66" s="86"/>
      <c r="VNA66" s="86"/>
      <c r="VNI66" s="86"/>
      <c r="VNQ66" s="86"/>
      <c r="VNY66" s="86"/>
      <c r="VOG66" s="86"/>
      <c r="VOO66" s="86"/>
      <c r="VOW66" s="86"/>
      <c r="VPE66" s="86"/>
      <c r="VPM66" s="86"/>
      <c r="VPU66" s="86"/>
      <c r="VQC66" s="86"/>
      <c r="VQK66" s="86"/>
      <c r="VQS66" s="86"/>
      <c r="VRA66" s="86"/>
      <c r="VRI66" s="86"/>
      <c r="VRQ66" s="86"/>
      <c r="VRY66" s="86"/>
      <c r="VSG66" s="86"/>
      <c r="VSO66" s="86"/>
      <c r="VSW66" s="86"/>
      <c r="VTE66" s="86"/>
      <c r="VTM66" s="86"/>
      <c r="VTU66" s="86"/>
      <c r="VUC66" s="86"/>
      <c r="VUK66" s="86"/>
      <c r="VUS66" s="86"/>
      <c r="VVA66" s="86"/>
      <c r="VVI66" s="86"/>
      <c r="VVQ66" s="86"/>
      <c r="VVY66" s="86"/>
      <c r="VWG66" s="86"/>
      <c r="VWO66" s="86"/>
      <c r="VWW66" s="86"/>
      <c r="VXE66" s="86"/>
      <c r="VXM66" s="86"/>
      <c r="VXU66" s="86"/>
      <c r="VYC66" s="86"/>
      <c r="VYK66" s="86"/>
      <c r="VYS66" s="86"/>
      <c r="VZA66" s="86"/>
      <c r="VZI66" s="86"/>
      <c r="VZQ66" s="86"/>
      <c r="VZY66" s="86"/>
      <c r="WAG66" s="86"/>
      <c r="WAO66" s="86"/>
      <c r="WAW66" s="86"/>
      <c r="WBE66" s="86"/>
      <c r="WBM66" s="86"/>
      <c r="WBU66" s="86"/>
      <c r="WCC66" s="86"/>
      <c r="WCK66" s="86"/>
      <c r="WCS66" s="86"/>
      <c r="WDA66" s="86"/>
      <c r="WDI66" s="86"/>
      <c r="WDQ66" s="86"/>
      <c r="WDY66" s="86"/>
      <c r="WEG66" s="86"/>
      <c r="WEO66" s="86"/>
      <c r="WEW66" s="86"/>
      <c r="WFE66" s="86"/>
      <c r="WFM66" s="86"/>
      <c r="WFU66" s="86"/>
      <c r="WGC66" s="86"/>
      <c r="WGK66" s="86"/>
      <c r="WGS66" s="86"/>
      <c r="WHA66" s="86"/>
      <c r="WHI66" s="86"/>
      <c r="WHQ66" s="86"/>
      <c r="WHY66" s="86"/>
      <c r="WIG66" s="86"/>
      <c r="WIO66" s="86"/>
      <c r="WIW66" s="86"/>
      <c r="WJE66" s="86"/>
      <c r="WJM66" s="86"/>
      <c r="WJU66" s="86"/>
      <c r="WKC66" s="86"/>
      <c r="WKK66" s="86"/>
      <c r="WKS66" s="86"/>
      <c r="WLA66" s="86"/>
      <c r="WLI66" s="86"/>
      <c r="WLQ66" s="86"/>
      <c r="WLY66" s="86"/>
      <c r="WMG66" s="86"/>
      <c r="WMO66" s="86"/>
      <c r="WMW66" s="86"/>
      <c r="WNE66" s="86"/>
      <c r="WNM66" s="86"/>
      <c r="WNU66" s="86"/>
      <c r="WOC66" s="86"/>
      <c r="WOK66" s="86"/>
      <c r="WOS66" s="86"/>
      <c r="WPA66" s="86"/>
      <c r="WPI66" s="86"/>
      <c r="WPQ66" s="86"/>
      <c r="WPY66" s="86"/>
      <c r="WQG66" s="86"/>
      <c r="WQO66" s="86"/>
      <c r="WQW66" s="86"/>
      <c r="WRE66" s="86"/>
      <c r="WRM66" s="86"/>
      <c r="WRU66" s="86"/>
      <c r="WSC66" s="86"/>
      <c r="WSK66" s="86"/>
      <c r="WSS66" s="86"/>
      <c r="WTA66" s="86"/>
      <c r="WTI66" s="86"/>
      <c r="WTQ66" s="86"/>
      <c r="WTY66" s="86"/>
      <c r="WUG66" s="86"/>
      <c r="WUO66" s="86"/>
      <c r="WUW66" s="86"/>
      <c r="WVE66" s="86"/>
      <c r="WVM66" s="86"/>
      <c r="WVU66" s="86"/>
      <c r="WWC66" s="86"/>
      <c r="WWK66" s="86"/>
      <c r="WWS66" s="86"/>
      <c r="WXA66" s="86"/>
      <c r="WXI66" s="86"/>
      <c r="WXQ66" s="86"/>
      <c r="WXY66" s="86"/>
      <c r="WYG66" s="86"/>
      <c r="WYO66" s="86"/>
      <c r="WYW66" s="86"/>
      <c r="WZE66" s="86"/>
      <c r="WZM66" s="86"/>
      <c r="WZU66" s="86"/>
      <c r="XAC66" s="86"/>
      <c r="XAK66" s="86"/>
      <c r="XAS66" s="86"/>
      <c r="XBA66" s="86"/>
    </row>
    <row r="67" spans="1:1021 1029:2045 2053:3069 3077:4093 4101:5117 5125:6141 6149:7165 7173:8189 8197:9213 9221:10237 10245:11261 11269:12285 12293:13309 13317:14333 14341:15357 15365:16277" x14ac:dyDescent="0.25">
      <c r="A67" s="99"/>
      <c r="B67" s="67"/>
      <c r="C67" s="67"/>
      <c r="D67" s="67"/>
      <c r="E67" s="67"/>
      <c r="F67" s="130"/>
      <c r="G67" s="101"/>
      <c r="H67" s="139"/>
      <c r="I67" s="135"/>
      <c r="J67" s="67"/>
      <c r="K67" s="102"/>
      <c r="L67" s="124"/>
      <c r="M67" s="101"/>
      <c r="N67" s="102"/>
      <c r="O67" s="102"/>
      <c r="P67" s="130"/>
      <c r="Q67" s="68"/>
      <c r="R67" s="68"/>
      <c r="S67" s="68"/>
      <c r="T67" s="67"/>
      <c r="U67" s="67"/>
      <c r="V67" s="64" t="s">
        <v>222</v>
      </c>
      <c r="W67" s="64">
        <v>44187</v>
      </c>
      <c r="X67" s="72">
        <v>12952</v>
      </c>
      <c r="Y67" s="64" t="s">
        <v>249</v>
      </c>
      <c r="Z67" s="77">
        <v>44245</v>
      </c>
      <c r="AA67" s="64">
        <v>44609</v>
      </c>
      <c r="AB67" s="78" t="s">
        <v>100</v>
      </c>
      <c r="AC67" s="78" t="s">
        <v>100</v>
      </c>
      <c r="AD67" s="145">
        <v>0</v>
      </c>
      <c r="AE67" s="145">
        <v>0</v>
      </c>
      <c r="AF67" s="77" t="s">
        <v>100</v>
      </c>
      <c r="AG67" s="79" t="s">
        <v>100</v>
      </c>
      <c r="AH67" s="145">
        <v>0</v>
      </c>
      <c r="AI67" s="171">
        <f t="shared" si="0"/>
        <v>0</v>
      </c>
      <c r="AJ67" s="176">
        <v>282528</v>
      </c>
      <c r="AK67" s="176">
        <v>0</v>
      </c>
      <c r="AL67" s="178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67"/>
      <c r="HE67" s="86"/>
      <c r="HM67" s="86"/>
      <c r="HU67" s="86"/>
      <c r="IC67" s="86"/>
      <c r="IK67" s="86"/>
      <c r="IS67" s="86"/>
      <c r="JA67" s="86"/>
      <c r="JI67" s="86"/>
      <c r="JQ67" s="86"/>
      <c r="JY67" s="86"/>
      <c r="KG67" s="86"/>
      <c r="KO67" s="86"/>
      <c r="KW67" s="86"/>
      <c r="LE67" s="86"/>
      <c r="LM67" s="86"/>
      <c r="LU67" s="86"/>
      <c r="MC67" s="86"/>
      <c r="MK67" s="86"/>
      <c r="MS67" s="86"/>
      <c r="NA67" s="86"/>
      <c r="NI67" s="86"/>
      <c r="NQ67" s="86"/>
      <c r="NY67" s="86"/>
      <c r="OG67" s="86"/>
      <c r="OO67" s="86"/>
      <c r="OW67" s="86"/>
      <c r="PE67" s="86"/>
      <c r="PM67" s="86"/>
      <c r="PU67" s="86"/>
      <c r="QC67" s="86"/>
      <c r="QK67" s="86"/>
      <c r="QS67" s="86"/>
      <c r="RA67" s="86"/>
      <c r="RI67" s="86"/>
      <c r="RQ67" s="86"/>
      <c r="RY67" s="86"/>
      <c r="SG67" s="86"/>
      <c r="SO67" s="86"/>
      <c r="SW67" s="86"/>
      <c r="TE67" s="86"/>
      <c r="TM67" s="86"/>
      <c r="TU67" s="86"/>
      <c r="UC67" s="86"/>
      <c r="UK67" s="86"/>
      <c r="US67" s="86"/>
      <c r="VA67" s="86"/>
      <c r="VI67" s="86"/>
      <c r="VQ67" s="86"/>
      <c r="VY67" s="86"/>
      <c r="WG67" s="86"/>
      <c r="WO67" s="86"/>
      <c r="WW67" s="86"/>
      <c r="XE67" s="86"/>
      <c r="XM67" s="86"/>
      <c r="XU67" s="86"/>
      <c r="YC67" s="86"/>
      <c r="YK67" s="86"/>
      <c r="YS67" s="86"/>
      <c r="ZA67" s="86"/>
      <c r="ZI67" s="86"/>
      <c r="ZQ67" s="86"/>
      <c r="ZY67" s="86"/>
      <c r="AAG67" s="86"/>
      <c r="AAO67" s="86"/>
      <c r="AAW67" s="86"/>
      <c r="ABE67" s="86"/>
      <c r="ABM67" s="86"/>
      <c r="ABU67" s="86"/>
      <c r="ACC67" s="86"/>
      <c r="ACK67" s="86"/>
      <c r="ACS67" s="86"/>
      <c r="ADA67" s="86"/>
      <c r="ADI67" s="86"/>
      <c r="ADQ67" s="86"/>
      <c r="ADY67" s="86"/>
      <c r="AEG67" s="86"/>
      <c r="AEO67" s="86"/>
      <c r="AEW67" s="86"/>
      <c r="AFE67" s="86"/>
      <c r="AFM67" s="86"/>
      <c r="AFU67" s="86"/>
      <c r="AGC67" s="86"/>
      <c r="AGK67" s="86"/>
      <c r="AGS67" s="86"/>
      <c r="AHA67" s="86"/>
      <c r="AHI67" s="86"/>
      <c r="AHQ67" s="86"/>
      <c r="AHY67" s="86"/>
      <c r="AIG67" s="86"/>
      <c r="AIO67" s="86"/>
      <c r="AIW67" s="86"/>
      <c r="AJE67" s="86"/>
      <c r="AJM67" s="86"/>
      <c r="AJU67" s="86"/>
      <c r="AKC67" s="86"/>
      <c r="AKK67" s="86"/>
      <c r="AKS67" s="86"/>
      <c r="ALA67" s="86"/>
      <c r="ALI67" s="86"/>
      <c r="ALQ67" s="86"/>
      <c r="ALY67" s="86"/>
      <c r="AMG67" s="86"/>
      <c r="AMO67" s="86"/>
      <c r="AMW67" s="86"/>
      <c r="ANE67" s="86"/>
      <c r="ANM67" s="86"/>
      <c r="ANU67" s="86"/>
      <c r="AOC67" s="86"/>
      <c r="AOK67" s="86"/>
      <c r="AOS67" s="86"/>
      <c r="APA67" s="86"/>
      <c r="API67" s="86"/>
      <c r="APQ67" s="86"/>
      <c r="APY67" s="86"/>
      <c r="AQG67" s="86"/>
      <c r="AQO67" s="86"/>
      <c r="AQW67" s="86"/>
      <c r="ARE67" s="86"/>
      <c r="ARM67" s="86"/>
      <c r="ARU67" s="86"/>
      <c r="ASC67" s="86"/>
      <c r="ASK67" s="86"/>
      <c r="ASS67" s="86"/>
      <c r="ATA67" s="86"/>
      <c r="ATI67" s="86"/>
      <c r="ATQ67" s="86"/>
      <c r="ATY67" s="86"/>
      <c r="AUG67" s="86"/>
      <c r="AUO67" s="86"/>
      <c r="AUW67" s="86"/>
      <c r="AVE67" s="86"/>
      <c r="AVM67" s="86"/>
      <c r="AVU67" s="86"/>
      <c r="AWC67" s="86"/>
      <c r="AWK67" s="86"/>
      <c r="AWS67" s="86"/>
      <c r="AXA67" s="86"/>
      <c r="AXI67" s="86"/>
      <c r="AXQ67" s="86"/>
      <c r="AXY67" s="86"/>
      <c r="AYG67" s="86"/>
      <c r="AYO67" s="86"/>
      <c r="AYW67" s="86"/>
      <c r="AZE67" s="86"/>
      <c r="AZM67" s="86"/>
      <c r="AZU67" s="86"/>
      <c r="BAC67" s="86"/>
      <c r="BAK67" s="86"/>
      <c r="BAS67" s="86"/>
      <c r="BBA67" s="86"/>
      <c r="BBI67" s="86"/>
      <c r="BBQ67" s="86"/>
      <c r="BBY67" s="86"/>
      <c r="BCG67" s="86"/>
      <c r="BCO67" s="86"/>
      <c r="BCW67" s="86"/>
      <c r="BDE67" s="86"/>
      <c r="BDM67" s="86"/>
      <c r="BDU67" s="86"/>
      <c r="BEC67" s="86"/>
      <c r="BEK67" s="86"/>
      <c r="BES67" s="86"/>
      <c r="BFA67" s="86"/>
      <c r="BFI67" s="86"/>
      <c r="BFQ67" s="86"/>
      <c r="BFY67" s="86"/>
      <c r="BGG67" s="86"/>
      <c r="BGO67" s="86"/>
      <c r="BGW67" s="86"/>
      <c r="BHE67" s="86"/>
      <c r="BHM67" s="86"/>
      <c r="BHU67" s="86"/>
      <c r="BIC67" s="86"/>
      <c r="BIK67" s="86"/>
      <c r="BIS67" s="86"/>
      <c r="BJA67" s="86"/>
      <c r="BJI67" s="86"/>
      <c r="BJQ67" s="86"/>
      <c r="BJY67" s="86"/>
      <c r="BKG67" s="86"/>
      <c r="BKO67" s="86"/>
      <c r="BKW67" s="86"/>
      <c r="BLE67" s="86"/>
      <c r="BLM67" s="86"/>
      <c r="BLU67" s="86"/>
      <c r="BMC67" s="86"/>
      <c r="BMK67" s="86"/>
      <c r="BMS67" s="86"/>
      <c r="BNA67" s="86"/>
      <c r="BNI67" s="86"/>
      <c r="BNQ67" s="86"/>
      <c r="BNY67" s="86"/>
      <c r="BOG67" s="86"/>
      <c r="BOO67" s="86"/>
      <c r="BOW67" s="86"/>
      <c r="BPE67" s="86"/>
      <c r="BPM67" s="86"/>
      <c r="BPU67" s="86"/>
      <c r="BQC67" s="86"/>
      <c r="BQK67" s="86"/>
      <c r="BQS67" s="86"/>
      <c r="BRA67" s="86"/>
      <c r="BRI67" s="86"/>
      <c r="BRQ67" s="86"/>
      <c r="BRY67" s="86"/>
      <c r="BSG67" s="86"/>
      <c r="BSO67" s="86"/>
      <c r="BSW67" s="86"/>
      <c r="BTE67" s="86"/>
      <c r="BTM67" s="86"/>
      <c r="BTU67" s="86"/>
      <c r="BUC67" s="86"/>
      <c r="BUK67" s="86"/>
      <c r="BUS67" s="86"/>
      <c r="BVA67" s="86"/>
      <c r="BVI67" s="86"/>
      <c r="BVQ67" s="86"/>
      <c r="BVY67" s="86"/>
      <c r="BWG67" s="86"/>
      <c r="BWO67" s="86"/>
      <c r="BWW67" s="86"/>
      <c r="BXE67" s="86"/>
      <c r="BXM67" s="86"/>
      <c r="BXU67" s="86"/>
      <c r="BYC67" s="86"/>
      <c r="BYK67" s="86"/>
      <c r="BYS67" s="86"/>
      <c r="BZA67" s="86"/>
      <c r="BZI67" s="86"/>
      <c r="BZQ67" s="86"/>
      <c r="BZY67" s="86"/>
      <c r="CAG67" s="86"/>
      <c r="CAO67" s="86"/>
      <c r="CAW67" s="86"/>
      <c r="CBE67" s="86"/>
      <c r="CBM67" s="86"/>
      <c r="CBU67" s="86"/>
      <c r="CCC67" s="86"/>
      <c r="CCK67" s="86"/>
      <c r="CCS67" s="86"/>
      <c r="CDA67" s="86"/>
      <c r="CDI67" s="86"/>
      <c r="CDQ67" s="86"/>
      <c r="CDY67" s="86"/>
      <c r="CEG67" s="86"/>
      <c r="CEO67" s="86"/>
      <c r="CEW67" s="86"/>
      <c r="CFE67" s="86"/>
      <c r="CFM67" s="86"/>
      <c r="CFU67" s="86"/>
      <c r="CGC67" s="86"/>
      <c r="CGK67" s="86"/>
      <c r="CGS67" s="86"/>
      <c r="CHA67" s="86"/>
      <c r="CHI67" s="86"/>
      <c r="CHQ67" s="86"/>
      <c r="CHY67" s="86"/>
      <c r="CIG67" s="86"/>
      <c r="CIO67" s="86"/>
      <c r="CIW67" s="86"/>
      <c r="CJE67" s="86"/>
      <c r="CJM67" s="86"/>
      <c r="CJU67" s="86"/>
      <c r="CKC67" s="86"/>
      <c r="CKK67" s="86"/>
      <c r="CKS67" s="86"/>
      <c r="CLA67" s="86"/>
      <c r="CLI67" s="86"/>
      <c r="CLQ67" s="86"/>
      <c r="CLY67" s="86"/>
      <c r="CMG67" s="86"/>
      <c r="CMO67" s="86"/>
      <c r="CMW67" s="86"/>
      <c r="CNE67" s="86"/>
      <c r="CNM67" s="86"/>
      <c r="CNU67" s="86"/>
      <c r="COC67" s="86"/>
      <c r="COK67" s="86"/>
      <c r="COS67" s="86"/>
      <c r="CPA67" s="86"/>
      <c r="CPI67" s="86"/>
      <c r="CPQ67" s="86"/>
      <c r="CPY67" s="86"/>
      <c r="CQG67" s="86"/>
      <c r="CQO67" s="86"/>
      <c r="CQW67" s="86"/>
      <c r="CRE67" s="86"/>
      <c r="CRM67" s="86"/>
      <c r="CRU67" s="86"/>
      <c r="CSC67" s="86"/>
      <c r="CSK67" s="86"/>
      <c r="CSS67" s="86"/>
      <c r="CTA67" s="86"/>
      <c r="CTI67" s="86"/>
      <c r="CTQ67" s="86"/>
      <c r="CTY67" s="86"/>
      <c r="CUG67" s="86"/>
      <c r="CUO67" s="86"/>
      <c r="CUW67" s="86"/>
      <c r="CVE67" s="86"/>
      <c r="CVM67" s="86"/>
      <c r="CVU67" s="86"/>
      <c r="CWC67" s="86"/>
      <c r="CWK67" s="86"/>
      <c r="CWS67" s="86"/>
      <c r="CXA67" s="86"/>
      <c r="CXI67" s="86"/>
      <c r="CXQ67" s="86"/>
      <c r="CXY67" s="86"/>
      <c r="CYG67" s="86"/>
      <c r="CYO67" s="86"/>
      <c r="CYW67" s="86"/>
      <c r="CZE67" s="86"/>
      <c r="CZM67" s="86"/>
      <c r="CZU67" s="86"/>
      <c r="DAC67" s="86"/>
      <c r="DAK67" s="86"/>
      <c r="DAS67" s="86"/>
      <c r="DBA67" s="86"/>
      <c r="DBI67" s="86"/>
      <c r="DBQ67" s="86"/>
      <c r="DBY67" s="86"/>
      <c r="DCG67" s="86"/>
      <c r="DCO67" s="86"/>
      <c r="DCW67" s="86"/>
      <c r="DDE67" s="86"/>
      <c r="DDM67" s="86"/>
      <c r="DDU67" s="86"/>
      <c r="DEC67" s="86"/>
      <c r="DEK67" s="86"/>
      <c r="DES67" s="86"/>
      <c r="DFA67" s="86"/>
      <c r="DFI67" s="86"/>
      <c r="DFQ67" s="86"/>
      <c r="DFY67" s="86"/>
      <c r="DGG67" s="86"/>
      <c r="DGO67" s="86"/>
      <c r="DGW67" s="86"/>
      <c r="DHE67" s="86"/>
      <c r="DHM67" s="86"/>
      <c r="DHU67" s="86"/>
      <c r="DIC67" s="86"/>
      <c r="DIK67" s="86"/>
      <c r="DIS67" s="86"/>
      <c r="DJA67" s="86"/>
      <c r="DJI67" s="86"/>
      <c r="DJQ67" s="86"/>
      <c r="DJY67" s="86"/>
      <c r="DKG67" s="86"/>
      <c r="DKO67" s="86"/>
      <c r="DKW67" s="86"/>
      <c r="DLE67" s="86"/>
      <c r="DLM67" s="86"/>
      <c r="DLU67" s="86"/>
      <c r="DMC67" s="86"/>
      <c r="DMK67" s="86"/>
      <c r="DMS67" s="86"/>
      <c r="DNA67" s="86"/>
      <c r="DNI67" s="86"/>
      <c r="DNQ67" s="86"/>
      <c r="DNY67" s="86"/>
      <c r="DOG67" s="86"/>
      <c r="DOO67" s="86"/>
      <c r="DOW67" s="86"/>
      <c r="DPE67" s="86"/>
      <c r="DPM67" s="86"/>
      <c r="DPU67" s="86"/>
      <c r="DQC67" s="86"/>
      <c r="DQK67" s="86"/>
      <c r="DQS67" s="86"/>
      <c r="DRA67" s="86"/>
      <c r="DRI67" s="86"/>
      <c r="DRQ67" s="86"/>
      <c r="DRY67" s="86"/>
      <c r="DSG67" s="86"/>
      <c r="DSO67" s="86"/>
      <c r="DSW67" s="86"/>
      <c r="DTE67" s="86"/>
      <c r="DTM67" s="86"/>
      <c r="DTU67" s="86"/>
      <c r="DUC67" s="86"/>
      <c r="DUK67" s="86"/>
      <c r="DUS67" s="86"/>
      <c r="DVA67" s="86"/>
      <c r="DVI67" s="86"/>
      <c r="DVQ67" s="86"/>
      <c r="DVY67" s="86"/>
      <c r="DWG67" s="86"/>
      <c r="DWO67" s="86"/>
      <c r="DWW67" s="86"/>
      <c r="DXE67" s="86"/>
      <c r="DXM67" s="86"/>
      <c r="DXU67" s="86"/>
      <c r="DYC67" s="86"/>
      <c r="DYK67" s="86"/>
      <c r="DYS67" s="86"/>
      <c r="DZA67" s="86"/>
      <c r="DZI67" s="86"/>
      <c r="DZQ67" s="86"/>
      <c r="DZY67" s="86"/>
      <c r="EAG67" s="86"/>
      <c r="EAO67" s="86"/>
      <c r="EAW67" s="86"/>
      <c r="EBE67" s="86"/>
      <c r="EBM67" s="86"/>
      <c r="EBU67" s="86"/>
      <c r="ECC67" s="86"/>
      <c r="ECK67" s="86"/>
      <c r="ECS67" s="86"/>
      <c r="EDA67" s="86"/>
      <c r="EDI67" s="86"/>
      <c r="EDQ67" s="86"/>
      <c r="EDY67" s="86"/>
      <c r="EEG67" s="86"/>
      <c r="EEO67" s="86"/>
      <c r="EEW67" s="86"/>
      <c r="EFE67" s="86"/>
      <c r="EFM67" s="86"/>
      <c r="EFU67" s="86"/>
      <c r="EGC67" s="86"/>
      <c r="EGK67" s="86"/>
      <c r="EGS67" s="86"/>
      <c r="EHA67" s="86"/>
      <c r="EHI67" s="86"/>
      <c r="EHQ67" s="86"/>
      <c r="EHY67" s="86"/>
      <c r="EIG67" s="86"/>
      <c r="EIO67" s="86"/>
      <c r="EIW67" s="86"/>
      <c r="EJE67" s="86"/>
      <c r="EJM67" s="86"/>
      <c r="EJU67" s="86"/>
      <c r="EKC67" s="86"/>
      <c r="EKK67" s="86"/>
      <c r="EKS67" s="86"/>
      <c r="ELA67" s="86"/>
      <c r="ELI67" s="86"/>
      <c r="ELQ67" s="86"/>
      <c r="ELY67" s="86"/>
      <c r="EMG67" s="86"/>
      <c r="EMO67" s="86"/>
      <c r="EMW67" s="86"/>
      <c r="ENE67" s="86"/>
      <c r="ENM67" s="86"/>
      <c r="ENU67" s="86"/>
      <c r="EOC67" s="86"/>
      <c r="EOK67" s="86"/>
      <c r="EOS67" s="86"/>
      <c r="EPA67" s="86"/>
      <c r="EPI67" s="86"/>
      <c r="EPQ67" s="86"/>
      <c r="EPY67" s="86"/>
      <c r="EQG67" s="86"/>
      <c r="EQO67" s="86"/>
      <c r="EQW67" s="86"/>
      <c r="ERE67" s="86"/>
      <c r="ERM67" s="86"/>
      <c r="ERU67" s="86"/>
      <c r="ESC67" s="86"/>
      <c r="ESK67" s="86"/>
      <c r="ESS67" s="86"/>
      <c r="ETA67" s="86"/>
      <c r="ETI67" s="86"/>
      <c r="ETQ67" s="86"/>
      <c r="ETY67" s="86"/>
      <c r="EUG67" s="86"/>
      <c r="EUO67" s="86"/>
      <c r="EUW67" s="86"/>
      <c r="EVE67" s="86"/>
      <c r="EVM67" s="86"/>
      <c r="EVU67" s="86"/>
      <c r="EWC67" s="86"/>
      <c r="EWK67" s="86"/>
      <c r="EWS67" s="86"/>
      <c r="EXA67" s="86"/>
      <c r="EXI67" s="86"/>
      <c r="EXQ67" s="86"/>
      <c r="EXY67" s="86"/>
      <c r="EYG67" s="86"/>
      <c r="EYO67" s="86"/>
      <c r="EYW67" s="86"/>
      <c r="EZE67" s="86"/>
      <c r="EZM67" s="86"/>
      <c r="EZU67" s="86"/>
      <c r="FAC67" s="86"/>
      <c r="FAK67" s="86"/>
      <c r="FAS67" s="86"/>
      <c r="FBA67" s="86"/>
      <c r="FBI67" s="86"/>
      <c r="FBQ67" s="86"/>
      <c r="FBY67" s="86"/>
      <c r="FCG67" s="86"/>
      <c r="FCO67" s="86"/>
      <c r="FCW67" s="86"/>
      <c r="FDE67" s="86"/>
      <c r="FDM67" s="86"/>
      <c r="FDU67" s="86"/>
      <c r="FEC67" s="86"/>
      <c r="FEK67" s="86"/>
      <c r="FES67" s="86"/>
      <c r="FFA67" s="86"/>
      <c r="FFI67" s="86"/>
      <c r="FFQ67" s="86"/>
      <c r="FFY67" s="86"/>
      <c r="FGG67" s="86"/>
      <c r="FGO67" s="86"/>
      <c r="FGW67" s="86"/>
      <c r="FHE67" s="86"/>
      <c r="FHM67" s="86"/>
      <c r="FHU67" s="86"/>
      <c r="FIC67" s="86"/>
      <c r="FIK67" s="86"/>
      <c r="FIS67" s="86"/>
      <c r="FJA67" s="86"/>
      <c r="FJI67" s="86"/>
      <c r="FJQ67" s="86"/>
      <c r="FJY67" s="86"/>
      <c r="FKG67" s="86"/>
      <c r="FKO67" s="86"/>
      <c r="FKW67" s="86"/>
      <c r="FLE67" s="86"/>
      <c r="FLM67" s="86"/>
      <c r="FLU67" s="86"/>
      <c r="FMC67" s="86"/>
      <c r="FMK67" s="86"/>
      <c r="FMS67" s="86"/>
      <c r="FNA67" s="86"/>
      <c r="FNI67" s="86"/>
      <c r="FNQ67" s="86"/>
      <c r="FNY67" s="86"/>
      <c r="FOG67" s="86"/>
      <c r="FOO67" s="86"/>
      <c r="FOW67" s="86"/>
      <c r="FPE67" s="86"/>
      <c r="FPM67" s="86"/>
      <c r="FPU67" s="86"/>
      <c r="FQC67" s="86"/>
      <c r="FQK67" s="86"/>
      <c r="FQS67" s="86"/>
      <c r="FRA67" s="86"/>
      <c r="FRI67" s="86"/>
      <c r="FRQ67" s="86"/>
      <c r="FRY67" s="86"/>
      <c r="FSG67" s="86"/>
      <c r="FSO67" s="86"/>
      <c r="FSW67" s="86"/>
      <c r="FTE67" s="86"/>
      <c r="FTM67" s="86"/>
      <c r="FTU67" s="86"/>
      <c r="FUC67" s="86"/>
      <c r="FUK67" s="86"/>
      <c r="FUS67" s="86"/>
      <c r="FVA67" s="86"/>
      <c r="FVI67" s="86"/>
      <c r="FVQ67" s="86"/>
      <c r="FVY67" s="86"/>
      <c r="FWG67" s="86"/>
      <c r="FWO67" s="86"/>
      <c r="FWW67" s="86"/>
      <c r="FXE67" s="86"/>
      <c r="FXM67" s="86"/>
      <c r="FXU67" s="86"/>
      <c r="FYC67" s="86"/>
      <c r="FYK67" s="86"/>
      <c r="FYS67" s="86"/>
      <c r="FZA67" s="86"/>
      <c r="FZI67" s="86"/>
      <c r="FZQ67" s="86"/>
      <c r="FZY67" s="86"/>
      <c r="GAG67" s="86"/>
      <c r="GAO67" s="86"/>
      <c r="GAW67" s="86"/>
      <c r="GBE67" s="86"/>
      <c r="GBM67" s="86"/>
      <c r="GBU67" s="86"/>
      <c r="GCC67" s="86"/>
      <c r="GCK67" s="86"/>
      <c r="GCS67" s="86"/>
      <c r="GDA67" s="86"/>
      <c r="GDI67" s="86"/>
      <c r="GDQ67" s="86"/>
      <c r="GDY67" s="86"/>
      <c r="GEG67" s="86"/>
      <c r="GEO67" s="86"/>
      <c r="GEW67" s="86"/>
      <c r="GFE67" s="86"/>
      <c r="GFM67" s="86"/>
      <c r="GFU67" s="86"/>
      <c r="GGC67" s="86"/>
      <c r="GGK67" s="86"/>
      <c r="GGS67" s="86"/>
      <c r="GHA67" s="86"/>
      <c r="GHI67" s="86"/>
      <c r="GHQ67" s="86"/>
      <c r="GHY67" s="86"/>
      <c r="GIG67" s="86"/>
      <c r="GIO67" s="86"/>
      <c r="GIW67" s="86"/>
      <c r="GJE67" s="86"/>
      <c r="GJM67" s="86"/>
      <c r="GJU67" s="86"/>
      <c r="GKC67" s="86"/>
      <c r="GKK67" s="86"/>
      <c r="GKS67" s="86"/>
      <c r="GLA67" s="86"/>
      <c r="GLI67" s="86"/>
      <c r="GLQ67" s="86"/>
      <c r="GLY67" s="86"/>
      <c r="GMG67" s="86"/>
      <c r="GMO67" s="86"/>
      <c r="GMW67" s="86"/>
      <c r="GNE67" s="86"/>
      <c r="GNM67" s="86"/>
      <c r="GNU67" s="86"/>
      <c r="GOC67" s="86"/>
      <c r="GOK67" s="86"/>
      <c r="GOS67" s="86"/>
      <c r="GPA67" s="86"/>
      <c r="GPI67" s="86"/>
      <c r="GPQ67" s="86"/>
      <c r="GPY67" s="86"/>
      <c r="GQG67" s="86"/>
      <c r="GQO67" s="86"/>
      <c r="GQW67" s="86"/>
      <c r="GRE67" s="86"/>
      <c r="GRM67" s="86"/>
      <c r="GRU67" s="86"/>
      <c r="GSC67" s="86"/>
      <c r="GSK67" s="86"/>
      <c r="GSS67" s="86"/>
      <c r="GTA67" s="86"/>
      <c r="GTI67" s="86"/>
      <c r="GTQ67" s="86"/>
      <c r="GTY67" s="86"/>
      <c r="GUG67" s="86"/>
      <c r="GUO67" s="86"/>
      <c r="GUW67" s="86"/>
      <c r="GVE67" s="86"/>
      <c r="GVM67" s="86"/>
      <c r="GVU67" s="86"/>
      <c r="GWC67" s="86"/>
      <c r="GWK67" s="86"/>
      <c r="GWS67" s="86"/>
      <c r="GXA67" s="86"/>
      <c r="GXI67" s="86"/>
      <c r="GXQ67" s="86"/>
      <c r="GXY67" s="86"/>
      <c r="GYG67" s="86"/>
      <c r="GYO67" s="86"/>
      <c r="GYW67" s="86"/>
      <c r="GZE67" s="86"/>
      <c r="GZM67" s="86"/>
      <c r="GZU67" s="86"/>
      <c r="HAC67" s="86"/>
      <c r="HAK67" s="86"/>
      <c r="HAS67" s="86"/>
      <c r="HBA67" s="86"/>
      <c r="HBI67" s="86"/>
      <c r="HBQ67" s="86"/>
      <c r="HBY67" s="86"/>
      <c r="HCG67" s="86"/>
      <c r="HCO67" s="86"/>
      <c r="HCW67" s="86"/>
      <c r="HDE67" s="86"/>
      <c r="HDM67" s="86"/>
      <c r="HDU67" s="86"/>
      <c r="HEC67" s="86"/>
      <c r="HEK67" s="86"/>
      <c r="HES67" s="86"/>
      <c r="HFA67" s="86"/>
      <c r="HFI67" s="86"/>
      <c r="HFQ67" s="86"/>
      <c r="HFY67" s="86"/>
      <c r="HGG67" s="86"/>
      <c r="HGO67" s="86"/>
      <c r="HGW67" s="86"/>
      <c r="HHE67" s="86"/>
      <c r="HHM67" s="86"/>
      <c r="HHU67" s="86"/>
      <c r="HIC67" s="86"/>
      <c r="HIK67" s="86"/>
      <c r="HIS67" s="86"/>
      <c r="HJA67" s="86"/>
      <c r="HJI67" s="86"/>
      <c r="HJQ67" s="86"/>
      <c r="HJY67" s="86"/>
      <c r="HKG67" s="86"/>
      <c r="HKO67" s="86"/>
      <c r="HKW67" s="86"/>
      <c r="HLE67" s="86"/>
      <c r="HLM67" s="86"/>
      <c r="HLU67" s="86"/>
      <c r="HMC67" s="86"/>
      <c r="HMK67" s="86"/>
      <c r="HMS67" s="86"/>
      <c r="HNA67" s="86"/>
      <c r="HNI67" s="86"/>
      <c r="HNQ67" s="86"/>
      <c r="HNY67" s="86"/>
      <c r="HOG67" s="86"/>
      <c r="HOO67" s="86"/>
      <c r="HOW67" s="86"/>
      <c r="HPE67" s="86"/>
      <c r="HPM67" s="86"/>
      <c r="HPU67" s="86"/>
      <c r="HQC67" s="86"/>
      <c r="HQK67" s="86"/>
      <c r="HQS67" s="86"/>
      <c r="HRA67" s="86"/>
      <c r="HRI67" s="86"/>
      <c r="HRQ67" s="86"/>
      <c r="HRY67" s="86"/>
      <c r="HSG67" s="86"/>
      <c r="HSO67" s="86"/>
      <c r="HSW67" s="86"/>
      <c r="HTE67" s="86"/>
      <c r="HTM67" s="86"/>
      <c r="HTU67" s="86"/>
      <c r="HUC67" s="86"/>
      <c r="HUK67" s="86"/>
      <c r="HUS67" s="86"/>
      <c r="HVA67" s="86"/>
      <c r="HVI67" s="86"/>
      <c r="HVQ67" s="86"/>
      <c r="HVY67" s="86"/>
      <c r="HWG67" s="86"/>
      <c r="HWO67" s="86"/>
      <c r="HWW67" s="86"/>
      <c r="HXE67" s="86"/>
      <c r="HXM67" s="86"/>
      <c r="HXU67" s="86"/>
      <c r="HYC67" s="86"/>
      <c r="HYK67" s="86"/>
      <c r="HYS67" s="86"/>
      <c r="HZA67" s="86"/>
      <c r="HZI67" s="86"/>
      <c r="HZQ67" s="86"/>
      <c r="HZY67" s="86"/>
      <c r="IAG67" s="86"/>
      <c r="IAO67" s="86"/>
      <c r="IAW67" s="86"/>
      <c r="IBE67" s="86"/>
      <c r="IBM67" s="86"/>
      <c r="IBU67" s="86"/>
      <c r="ICC67" s="86"/>
      <c r="ICK67" s="86"/>
      <c r="ICS67" s="86"/>
      <c r="IDA67" s="86"/>
      <c r="IDI67" s="86"/>
      <c r="IDQ67" s="86"/>
      <c r="IDY67" s="86"/>
      <c r="IEG67" s="86"/>
      <c r="IEO67" s="86"/>
      <c r="IEW67" s="86"/>
      <c r="IFE67" s="86"/>
      <c r="IFM67" s="86"/>
      <c r="IFU67" s="86"/>
      <c r="IGC67" s="86"/>
      <c r="IGK67" s="86"/>
      <c r="IGS67" s="86"/>
      <c r="IHA67" s="86"/>
      <c r="IHI67" s="86"/>
      <c r="IHQ67" s="86"/>
      <c r="IHY67" s="86"/>
      <c r="IIG67" s="86"/>
      <c r="IIO67" s="86"/>
      <c r="IIW67" s="86"/>
      <c r="IJE67" s="86"/>
      <c r="IJM67" s="86"/>
      <c r="IJU67" s="86"/>
      <c r="IKC67" s="86"/>
      <c r="IKK67" s="86"/>
      <c r="IKS67" s="86"/>
      <c r="ILA67" s="86"/>
      <c r="ILI67" s="86"/>
      <c r="ILQ67" s="86"/>
      <c r="ILY67" s="86"/>
      <c r="IMG67" s="86"/>
      <c r="IMO67" s="86"/>
      <c r="IMW67" s="86"/>
      <c r="INE67" s="86"/>
      <c r="INM67" s="86"/>
      <c r="INU67" s="86"/>
      <c r="IOC67" s="86"/>
      <c r="IOK67" s="86"/>
      <c r="IOS67" s="86"/>
      <c r="IPA67" s="86"/>
      <c r="IPI67" s="86"/>
      <c r="IPQ67" s="86"/>
      <c r="IPY67" s="86"/>
      <c r="IQG67" s="86"/>
      <c r="IQO67" s="86"/>
      <c r="IQW67" s="86"/>
      <c r="IRE67" s="86"/>
      <c r="IRM67" s="86"/>
      <c r="IRU67" s="86"/>
      <c r="ISC67" s="86"/>
      <c r="ISK67" s="86"/>
      <c r="ISS67" s="86"/>
      <c r="ITA67" s="86"/>
      <c r="ITI67" s="86"/>
      <c r="ITQ67" s="86"/>
      <c r="ITY67" s="86"/>
      <c r="IUG67" s="86"/>
      <c r="IUO67" s="86"/>
      <c r="IUW67" s="86"/>
      <c r="IVE67" s="86"/>
      <c r="IVM67" s="86"/>
      <c r="IVU67" s="86"/>
      <c r="IWC67" s="86"/>
      <c r="IWK67" s="86"/>
      <c r="IWS67" s="86"/>
      <c r="IXA67" s="86"/>
      <c r="IXI67" s="86"/>
      <c r="IXQ67" s="86"/>
      <c r="IXY67" s="86"/>
      <c r="IYG67" s="86"/>
      <c r="IYO67" s="86"/>
      <c r="IYW67" s="86"/>
      <c r="IZE67" s="86"/>
      <c r="IZM67" s="86"/>
      <c r="IZU67" s="86"/>
      <c r="JAC67" s="86"/>
      <c r="JAK67" s="86"/>
      <c r="JAS67" s="86"/>
      <c r="JBA67" s="86"/>
      <c r="JBI67" s="86"/>
      <c r="JBQ67" s="86"/>
      <c r="JBY67" s="86"/>
      <c r="JCG67" s="86"/>
      <c r="JCO67" s="86"/>
      <c r="JCW67" s="86"/>
      <c r="JDE67" s="86"/>
      <c r="JDM67" s="86"/>
      <c r="JDU67" s="86"/>
      <c r="JEC67" s="86"/>
      <c r="JEK67" s="86"/>
      <c r="JES67" s="86"/>
      <c r="JFA67" s="86"/>
      <c r="JFI67" s="86"/>
      <c r="JFQ67" s="86"/>
      <c r="JFY67" s="86"/>
      <c r="JGG67" s="86"/>
      <c r="JGO67" s="86"/>
      <c r="JGW67" s="86"/>
      <c r="JHE67" s="86"/>
      <c r="JHM67" s="86"/>
      <c r="JHU67" s="86"/>
      <c r="JIC67" s="86"/>
      <c r="JIK67" s="86"/>
      <c r="JIS67" s="86"/>
      <c r="JJA67" s="86"/>
      <c r="JJI67" s="86"/>
      <c r="JJQ67" s="86"/>
      <c r="JJY67" s="86"/>
      <c r="JKG67" s="86"/>
      <c r="JKO67" s="86"/>
      <c r="JKW67" s="86"/>
      <c r="JLE67" s="86"/>
      <c r="JLM67" s="86"/>
      <c r="JLU67" s="86"/>
      <c r="JMC67" s="86"/>
      <c r="JMK67" s="86"/>
      <c r="JMS67" s="86"/>
      <c r="JNA67" s="86"/>
      <c r="JNI67" s="86"/>
      <c r="JNQ67" s="86"/>
      <c r="JNY67" s="86"/>
      <c r="JOG67" s="86"/>
      <c r="JOO67" s="86"/>
      <c r="JOW67" s="86"/>
      <c r="JPE67" s="86"/>
      <c r="JPM67" s="86"/>
      <c r="JPU67" s="86"/>
      <c r="JQC67" s="86"/>
      <c r="JQK67" s="86"/>
      <c r="JQS67" s="86"/>
      <c r="JRA67" s="86"/>
      <c r="JRI67" s="86"/>
      <c r="JRQ67" s="86"/>
      <c r="JRY67" s="86"/>
      <c r="JSG67" s="86"/>
      <c r="JSO67" s="86"/>
      <c r="JSW67" s="86"/>
      <c r="JTE67" s="86"/>
      <c r="JTM67" s="86"/>
      <c r="JTU67" s="86"/>
      <c r="JUC67" s="86"/>
      <c r="JUK67" s="86"/>
      <c r="JUS67" s="86"/>
      <c r="JVA67" s="86"/>
      <c r="JVI67" s="86"/>
      <c r="JVQ67" s="86"/>
      <c r="JVY67" s="86"/>
      <c r="JWG67" s="86"/>
      <c r="JWO67" s="86"/>
      <c r="JWW67" s="86"/>
      <c r="JXE67" s="86"/>
      <c r="JXM67" s="86"/>
      <c r="JXU67" s="86"/>
      <c r="JYC67" s="86"/>
      <c r="JYK67" s="86"/>
      <c r="JYS67" s="86"/>
      <c r="JZA67" s="86"/>
      <c r="JZI67" s="86"/>
      <c r="JZQ67" s="86"/>
      <c r="JZY67" s="86"/>
      <c r="KAG67" s="86"/>
      <c r="KAO67" s="86"/>
      <c r="KAW67" s="86"/>
      <c r="KBE67" s="86"/>
      <c r="KBM67" s="86"/>
      <c r="KBU67" s="86"/>
      <c r="KCC67" s="86"/>
      <c r="KCK67" s="86"/>
      <c r="KCS67" s="86"/>
      <c r="KDA67" s="86"/>
      <c r="KDI67" s="86"/>
      <c r="KDQ67" s="86"/>
      <c r="KDY67" s="86"/>
      <c r="KEG67" s="86"/>
      <c r="KEO67" s="86"/>
      <c r="KEW67" s="86"/>
      <c r="KFE67" s="86"/>
      <c r="KFM67" s="86"/>
      <c r="KFU67" s="86"/>
      <c r="KGC67" s="86"/>
      <c r="KGK67" s="86"/>
      <c r="KGS67" s="86"/>
      <c r="KHA67" s="86"/>
      <c r="KHI67" s="86"/>
      <c r="KHQ67" s="86"/>
      <c r="KHY67" s="86"/>
      <c r="KIG67" s="86"/>
      <c r="KIO67" s="86"/>
      <c r="KIW67" s="86"/>
      <c r="KJE67" s="86"/>
      <c r="KJM67" s="86"/>
      <c r="KJU67" s="86"/>
      <c r="KKC67" s="86"/>
      <c r="KKK67" s="86"/>
      <c r="KKS67" s="86"/>
      <c r="KLA67" s="86"/>
      <c r="KLI67" s="86"/>
      <c r="KLQ67" s="86"/>
      <c r="KLY67" s="86"/>
      <c r="KMG67" s="86"/>
      <c r="KMO67" s="86"/>
      <c r="KMW67" s="86"/>
      <c r="KNE67" s="86"/>
      <c r="KNM67" s="86"/>
      <c r="KNU67" s="86"/>
      <c r="KOC67" s="86"/>
      <c r="KOK67" s="86"/>
      <c r="KOS67" s="86"/>
      <c r="KPA67" s="86"/>
      <c r="KPI67" s="86"/>
      <c r="KPQ67" s="86"/>
      <c r="KPY67" s="86"/>
      <c r="KQG67" s="86"/>
      <c r="KQO67" s="86"/>
      <c r="KQW67" s="86"/>
      <c r="KRE67" s="86"/>
      <c r="KRM67" s="86"/>
      <c r="KRU67" s="86"/>
      <c r="KSC67" s="86"/>
      <c r="KSK67" s="86"/>
      <c r="KSS67" s="86"/>
      <c r="KTA67" s="86"/>
      <c r="KTI67" s="86"/>
      <c r="KTQ67" s="86"/>
      <c r="KTY67" s="86"/>
      <c r="KUG67" s="86"/>
      <c r="KUO67" s="86"/>
      <c r="KUW67" s="86"/>
      <c r="KVE67" s="86"/>
      <c r="KVM67" s="86"/>
      <c r="KVU67" s="86"/>
      <c r="KWC67" s="86"/>
      <c r="KWK67" s="86"/>
      <c r="KWS67" s="86"/>
      <c r="KXA67" s="86"/>
      <c r="KXI67" s="86"/>
      <c r="KXQ67" s="86"/>
      <c r="KXY67" s="86"/>
      <c r="KYG67" s="86"/>
      <c r="KYO67" s="86"/>
      <c r="KYW67" s="86"/>
      <c r="KZE67" s="86"/>
      <c r="KZM67" s="86"/>
      <c r="KZU67" s="86"/>
      <c r="LAC67" s="86"/>
      <c r="LAK67" s="86"/>
      <c r="LAS67" s="86"/>
      <c r="LBA67" s="86"/>
      <c r="LBI67" s="86"/>
      <c r="LBQ67" s="86"/>
      <c r="LBY67" s="86"/>
      <c r="LCG67" s="86"/>
      <c r="LCO67" s="86"/>
      <c r="LCW67" s="86"/>
      <c r="LDE67" s="86"/>
      <c r="LDM67" s="86"/>
      <c r="LDU67" s="86"/>
      <c r="LEC67" s="86"/>
      <c r="LEK67" s="86"/>
      <c r="LES67" s="86"/>
      <c r="LFA67" s="86"/>
      <c r="LFI67" s="86"/>
      <c r="LFQ67" s="86"/>
      <c r="LFY67" s="86"/>
      <c r="LGG67" s="86"/>
      <c r="LGO67" s="86"/>
      <c r="LGW67" s="86"/>
      <c r="LHE67" s="86"/>
      <c r="LHM67" s="86"/>
      <c r="LHU67" s="86"/>
      <c r="LIC67" s="86"/>
      <c r="LIK67" s="86"/>
      <c r="LIS67" s="86"/>
      <c r="LJA67" s="86"/>
      <c r="LJI67" s="86"/>
      <c r="LJQ67" s="86"/>
      <c r="LJY67" s="86"/>
      <c r="LKG67" s="86"/>
      <c r="LKO67" s="86"/>
      <c r="LKW67" s="86"/>
      <c r="LLE67" s="86"/>
      <c r="LLM67" s="86"/>
      <c r="LLU67" s="86"/>
      <c r="LMC67" s="86"/>
      <c r="LMK67" s="86"/>
      <c r="LMS67" s="86"/>
      <c r="LNA67" s="86"/>
      <c r="LNI67" s="86"/>
      <c r="LNQ67" s="86"/>
      <c r="LNY67" s="86"/>
      <c r="LOG67" s="86"/>
      <c r="LOO67" s="86"/>
      <c r="LOW67" s="86"/>
      <c r="LPE67" s="86"/>
      <c r="LPM67" s="86"/>
      <c r="LPU67" s="86"/>
      <c r="LQC67" s="86"/>
      <c r="LQK67" s="86"/>
      <c r="LQS67" s="86"/>
      <c r="LRA67" s="86"/>
      <c r="LRI67" s="86"/>
      <c r="LRQ67" s="86"/>
      <c r="LRY67" s="86"/>
      <c r="LSG67" s="86"/>
      <c r="LSO67" s="86"/>
      <c r="LSW67" s="86"/>
      <c r="LTE67" s="86"/>
      <c r="LTM67" s="86"/>
      <c r="LTU67" s="86"/>
      <c r="LUC67" s="86"/>
      <c r="LUK67" s="86"/>
      <c r="LUS67" s="86"/>
      <c r="LVA67" s="86"/>
      <c r="LVI67" s="86"/>
      <c r="LVQ67" s="86"/>
      <c r="LVY67" s="86"/>
      <c r="LWG67" s="86"/>
      <c r="LWO67" s="86"/>
      <c r="LWW67" s="86"/>
      <c r="LXE67" s="86"/>
      <c r="LXM67" s="86"/>
      <c r="LXU67" s="86"/>
      <c r="LYC67" s="86"/>
      <c r="LYK67" s="86"/>
      <c r="LYS67" s="86"/>
      <c r="LZA67" s="86"/>
      <c r="LZI67" s="86"/>
      <c r="LZQ67" s="86"/>
      <c r="LZY67" s="86"/>
      <c r="MAG67" s="86"/>
      <c r="MAO67" s="86"/>
      <c r="MAW67" s="86"/>
      <c r="MBE67" s="86"/>
      <c r="MBM67" s="86"/>
      <c r="MBU67" s="86"/>
      <c r="MCC67" s="86"/>
      <c r="MCK67" s="86"/>
      <c r="MCS67" s="86"/>
      <c r="MDA67" s="86"/>
      <c r="MDI67" s="86"/>
      <c r="MDQ67" s="86"/>
      <c r="MDY67" s="86"/>
      <c r="MEG67" s="86"/>
      <c r="MEO67" s="86"/>
      <c r="MEW67" s="86"/>
      <c r="MFE67" s="86"/>
      <c r="MFM67" s="86"/>
      <c r="MFU67" s="86"/>
      <c r="MGC67" s="86"/>
      <c r="MGK67" s="86"/>
      <c r="MGS67" s="86"/>
      <c r="MHA67" s="86"/>
      <c r="MHI67" s="86"/>
      <c r="MHQ67" s="86"/>
      <c r="MHY67" s="86"/>
      <c r="MIG67" s="86"/>
      <c r="MIO67" s="86"/>
      <c r="MIW67" s="86"/>
      <c r="MJE67" s="86"/>
      <c r="MJM67" s="86"/>
      <c r="MJU67" s="86"/>
      <c r="MKC67" s="86"/>
      <c r="MKK67" s="86"/>
      <c r="MKS67" s="86"/>
      <c r="MLA67" s="86"/>
      <c r="MLI67" s="86"/>
      <c r="MLQ67" s="86"/>
      <c r="MLY67" s="86"/>
      <c r="MMG67" s="86"/>
      <c r="MMO67" s="86"/>
      <c r="MMW67" s="86"/>
      <c r="MNE67" s="86"/>
      <c r="MNM67" s="86"/>
      <c r="MNU67" s="86"/>
      <c r="MOC67" s="86"/>
      <c r="MOK67" s="86"/>
      <c r="MOS67" s="86"/>
      <c r="MPA67" s="86"/>
      <c r="MPI67" s="86"/>
      <c r="MPQ67" s="86"/>
      <c r="MPY67" s="86"/>
      <c r="MQG67" s="86"/>
      <c r="MQO67" s="86"/>
      <c r="MQW67" s="86"/>
      <c r="MRE67" s="86"/>
      <c r="MRM67" s="86"/>
      <c r="MRU67" s="86"/>
      <c r="MSC67" s="86"/>
      <c r="MSK67" s="86"/>
      <c r="MSS67" s="86"/>
      <c r="MTA67" s="86"/>
      <c r="MTI67" s="86"/>
      <c r="MTQ67" s="86"/>
      <c r="MTY67" s="86"/>
      <c r="MUG67" s="86"/>
      <c r="MUO67" s="86"/>
      <c r="MUW67" s="86"/>
      <c r="MVE67" s="86"/>
      <c r="MVM67" s="86"/>
      <c r="MVU67" s="86"/>
      <c r="MWC67" s="86"/>
      <c r="MWK67" s="86"/>
      <c r="MWS67" s="86"/>
      <c r="MXA67" s="86"/>
      <c r="MXI67" s="86"/>
      <c r="MXQ67" s="86"/>
      <c r="MXY67" s="86"/>
      <c r="MYG67" s="86"/>
      <c r="MYO67" s="86"/>
      <c r="MYW67" s="86"/>
      <c r="MZE67" s="86"/>
      <c r="MZM67" s="86"/>
      <c r="MZU67" s="86"/>
      <c r="NAC67" s="86"/>
      <c r="NAK67" s="86"/>
      <c r="NAS67" s="86"/>
      <c r="NBA67" s="86"/>
      <c r="NBI67" s="86"/>
      <c r="NBQ67" s="86"/>
      <c r="NBY67" s="86"/>
      <c r="NCG67" s="86"/>
      <c r="NCO67" s="86"/>
      <c r="NCW67" s="86"/>
      <c r="NDE67" s="86"/>
      <c r="NDM67" s="86"/>
      <c r="NDU67" s="86"/>
      <c r="NEC67" s="86"/>
      <c r="NEK67" s="86"/>
      <c r="NES67" s="86"/>
      <c r="NFA67" s="86"/>
      <c r="NFI67" s="86"/>
      <c r="NFQ67" s="86"/>
      <c r="NFY67" s="86"/>
      <c r="NGG67" s="86"/>
      <c r="NGO67" s="86"/>
      <c r="NGW67" s="86"/>
      <c r="NHE67" s="86"/>
      <c r="NHM67" s="86"/>
      <c r="NHU67" s="86"/>
      <c r="NIC67" s="86"/>
      <c r="NIK67" s="86"/>
      <c r="NIS67" s="86"/>
      <c r="NJA67" s="86"/>
      <c r="NJI67" s="86"/>
      <c r="NJQ67" s="86"/>
      <c r="NJY67" s="86"/>
      <c r="NKG67" s="86"/>
      <c r="NKO67" s="86"/>
      <c r="NKW67" s="86"/>
      <c r="NLE67" s="86"/>
      <c r="NLM67" s="86"/>
      <c r="NLU67" s="86"/>
      <c r="NMC67" s="86"/>
      <c r="NMK67" s="86"/>
      <c r="NMS67" s="86"/>
      <c r="NNA67" s="86"/>
      <c r="NNI67" s="86"/>
      <c r="NNQ67" s="86"/>
      <c r="NNY67" s="86"/>
      <c r="NOG67" s="86"/>
      <c r="NOO67" s="86"/>
      <c r="NOW67" s="86"/>
      <c r="NPE67" s="86"/>
      <c r="NPM67" s="86"/>
      <c r="NPU67" s="86"/>
      <c r="NQC67" s="86"/>
      <c r="NQK67" s="86"/>
      <c r="NQS67" s="86"/>
      <c r="NRA67" s="86"/>
      <c r="NRI67" s="86"/>
      <c r="NRQ67" s="86"/>
      <c r="NRY67" s="86"/>
      <c r="NSG67" s="86"/>
      <c r="NSO67" s="86"/>
      <c r="NSW67" s="86"/>
      <c r="NTE67" s="86"/>
      <c r="NTM67" s="86"/>
      <c r="NTU67" s="86"/>
      <c r="NUC67" s="86"/>
      <c r="NUK67" s="86"/>
      <c r="NUS67" s="86"/>
      <c r="NVA67" s="86"/>
      <c r="NVI67" s="86"/>
      <c r="NVQ67" s="86"/>
      <c r="NVY67" s="86"/>
      <c r="NWG67" s="86"/>
      <c r="NWO67" s="86"/>
      <c r="NWW67" s="86"/>
      <c r="NXE67" s="86"/>
      <c r="NXM67" s="86"/>
      <c r="NXU67" s="86"/>
      <c r="NYC67" s="86"/>
      <c r="NYK67" s="86"/>
      <c r="NYS67" s="86"/>
      <c r="NZA67" s="86"/>
      <c r="NZI67" s="86"/>
      <c r="NZQ67" s="86"/>
      <c r="NZY67" s="86"/>
      <c r="OAG67" s="86"/>
      <c r="OAO67" s="86"/>
      <c r="OAW67" s="86"/>
      <c r="OBE67" s="86"/>
      <c r="OBM67" s="86"/>
      <c r="OBU67" s="86"/>
      <c r="OCC67" s="86"/>
      <c r="OCK67" s="86"/>
      <c r="OCS67" s="86"/>
      <c r="ODA67" s="86"/>
      <c r="ODI67" s="86"/>
      <c r="ODQ67" s="86"/>
      <c r="ODY67" s="86"/>
      <c r="OEG67" s="86"/>
      <c r="OEO67" s="86"/>
      <c r="OEW67" s="86"/>
      <c r="OFE67" s="86"/>
      <c r="OFM67" s="86"/>
      <c r="OFU67" s="86"/>
      <c r="OGC67" s="86"/>
      <c r="OGK67" s="86"/>
      <c r="OGS67" s="86"/>
      <c r="OHA67" s="86"/>
      <c r="OHI67" s="86"/>
      <c r="OHQ67" s="86"/>
      <c r="OHY67" s="86"/>
      <c r="OIG67" s="86"/>
      <c r="OIO67" s="86"/>
      <c r="OIW67" s="86"/>
      <c r="OJE67" s="86"/>
      <c r="OJM67" s="86"/>
      <c r="OJU67" s="86"/>
      <c r="OKC67" s="86"/>
      <c r="OKK67" s="86"/>
      <c r="OKS67" s="86"/>
      <c r="OLA67" s="86"/>
      <c r="OLI67" s="86"/>
      <c r="OLQ67" s="86"/>
      <c r="OLY67" s="86"/>
      <c r="OMG67" s="86"/>
      <c r="OMO67" s="86"/>
      <c r="OMW67" s="86"/>
      <c r="ONE67" s="86"/>
      <c r="ONM67" s="86"/>
      <c r="ONU67" s="86"/>
      <c r="OOC67" s="86"/>
      <c r="OOK67" s="86"/>
      <c r="OOS67" s="86"/>
      <c r="OPA67" s="86"/>
      <c r="OPI67" s="86"/>
      <c r="OPQ67" s="86"/>
      <c r="OPY67" s="86"/>
      <c r="OQG67" s="86"/>
      <c r="OQO67" s="86"/>
      <c r="OQW67" s="86"/>
      <c r="ORE67" s="86"/>
      <c r="ORM67" s="86"/>
      <c r="ORU67" s="86"/>
      <c r="OSC67" s="86"/>
      <c r="OSK67" s="86"/>
      <c r="OSS67" s="86"/>
      <c r="OTA67" s="86"/>
      <c r="OTI67" s="86"/>
      <c r="OTQ67" s="86"/>
      <c r="OTY67" s="86"/>
      <c r="OUG67" s="86"/>
      <c r="OUO67" s="86"/>
      <c r="OUW67" s="86"/>
      <c r="OVE67" s="86"/>
      <c r="OVM67" s="86"/>
      <c r="OVU67" s="86"/>
      <c r="OWC67" s="86"/>
      <c r="OWK67" s="86"/>
      <c r="OWS67" s="86"/>
      <c r="OXA67" s="86"/>
      <c r="OXI67" s="86"/>
      <c r="OXQ67" s="86"/>
      <c r="OXY67" s="86"/>
      <c r="OYG67" s="86"/>
      <c r="OYO67" s="86"/>
      <c r="OYW67" s="86"/>
      <c r="OZE67" s="86"/>
      <c r="OZM67" s="86"/>
      <c r="OZU67" s="86"/>
      <c r="PAC67" s="86"/>
      <c r="PAK67" s="86"/>
      <c r="PAS67" s="86"/>
      <c r="PBA67" s="86"/>
      <c r="PBI67" s="86"/>
      <c r="PBQ67" s="86"/>
      <c r="PBY67" s="86"/>
      <c r="PCG67" s="86"/>
      <c r="PCO67" s="86"/>
      <c r="PCW67" s="86"/>
      <c r="PDE67" s="86"/>
      <c r="PDM67" s="86"/>
      <c r="PDU67" s="86"/>
      <c r="PEC67" s="86"/>
      <c r="PEK67" s="86"/>
      <c r="PES67" s="86"/>
      <c r="PFA67" s="86"/>
      <c r="PFI67" s="86"/>
      <c r="PFQ67" s="86"/>
      <c r="PFY67" s="86"/>
      <c r="PGG67" s="86"/>
      <c r="PGO67" s="86"/>
      <c r="PGW67" s="86"/>
      <c r="PHE67" s="86"/>
      <c r="PHM67" s="86"/>
      <c r="PHU67" s="86"/>
      <c r="PIC67" s="86"/>
      <c r="PIK67" s="86"/>
      <c r="PIS67" s="86"/>
      <c r="PJA67" s="86"/>
      <c r="PJI67" s="86"/>
      <c r="PJQ67" s="86"/>
      <c r="PJY67" s="86"/>
      <c r="PKG67" s="86"/>
      <c r="PKO67" s="86"/>
      <c r="PKW67" s="86"/>
      <c r="PLE67" s="86"/>
      <c r="PLM67" s="86"/>
      <c r="PLU67" s="86"/>
      <c r="PMC67" s="86"/>
      <c r="PMK67" s="86"/>
      <c r="PMS67" s="86"/>
      <c r="PNA67" s="86"/>
      <c r="PNI67" s="86"/>
      <c r="PNQ67" s="86"/>
      <c r="PNY67" s="86"/>
      <c r="POG67" s="86"/>
      <c r="POO67" s="86"/>
      <c r="POW67" s="86"/>
      <c r="PPE67" s="86"/>
      <c r="PPM67" s="86"/>
      <c r="PPU67" s="86"/>
      <c r="PQC67" s="86"/>
      <c r="PQK67" s="86"/>
      <c r="PQS67" s="86"/>
      <c r="PRA67" s="86"/>
      <c r="PRI67" s="86"/>
      <c r="PRQ67" s="86"/>
      <c r="PRY67" s="86"/>
      <c r="PSG67" s="86"/>
      <c r="PSO67" s="86"/>
      <c r="PSW67" s="86"/>
      <c r="PTE67" s="86"/>
      <c r="PTM67" s="86"/>
      <c r="PTU67" s="86"/>
      <c r="PUC67" s="86"/>
      <c r="PUK67" s="86"/>
      <c r="PUS67" s="86"/>
      <c r="PVA67" s="86"/>
      <c r="PVI67" s="86"/>
      <c r="PVQ67" s="86"/>
      <c r="PVY67" s="86"/>
      <c r="PWG67" s="86"/>
      <c r="PWO67" s="86"/>
      <c r="PWW67" s="86"/>
      <c r="PXE67" s="86"/>
      <c r="PXM67" s="86"/>
      <c r="PXU67" s="86"/>
      <c r="PYC67" s="86"/>
      <c r="PYK67" s="86"/>
      <c r="PYS67" s="86"/>
      <c r="PZA67" s="86"/>
      <c r="PZI67" s="86"/>
      <c r="PZQ67" s="86"/>
      <c r="PZY67" s="86"/>
      <c r="QAG67" s="86"/>
      <c r="QAO67" s="86"/>
      <c r="QAW67" s="86"/>
      <c r="QBE67" s="86"/>
      <c r="QBM67" s="86"/>
      <c r="QBU67" s="86"/>
      <c r="QCC67" s="86"/>
      <c r="QCK67" s="86"/>
      <c r="QCS67" s="86"/>
      <c r="QDA67" s="86"/>
      <c r="QDI67" s="86"/>
      <c r="QDQ67" s="86"/>
      <c r="QDY67" s="86"/>
      <c r="QEG67" s="86"/>
      <c r="QEO67" s="86"/>
      <c r="QEW67" s="86"/>
      <c r="QFE67" s="86"/>
      <c r="QFM67" s="86"/>
      <c r="QFU67" s="86"/>
      <c r="QGC67" s="86"/>
      <c r="QGK67" s="86"/>
      <c r="QGS67" s="86"/>
      <c r="QHA67" s="86"/>
      <c r="QHI67" s="86"/>
      <c r="QHQ67" s="86"/>
      <c r="QHY67" s="86"/>
      <c r="QIG67" s="86"/>
      <c r="QIO67" s="86"/>
      <c r="QIW67" s="86"/>
      <c r="QJE67" s="86"/>
      <c r="QJM67" s="86"/>
      <c r="QJU67" s="86"/>
      <c r="QKC67" s="86"/>
      <c r="QKK67" s="86"/>
      <c r="QKS67" s="86"/>
      <c r="QLA67" s="86"/>
      <c r="QLI67" s="86"/>
      <c r="QLQ67" s="86"/>
      <c r="QLY67" s="86"/>
      <c r="QMG67" s="86"/>
      <c r="QMO67" s="86"/>
      <c r="QMW67" s="86"/>
      <c r="QNE67" s="86"/>
      <c r="QNM67" s="86"/>
      <c r="QNU67" s="86"/>
      <c r="QOC67" s="86"/>
      <c r="QOK67" s="86"/>
      <c r="QOS67" s="86"/>
      <c r="QPA67" s="86"/>
      <c r="QPI67" s="86"/>
      <c r="QPQ67" s="86"/>
      <c r="QPY67" s="86"/>
      <c r="QQG67" s="86"/>
      <c r="QQO67" s="86"/>
      <c r="QQW67" s="86"/>
      <c r="QRE67" s="86"/>
      <c r="QRM67" s="86"/>
      <c r="QRU67" s="86"/>
      <c r="QSC67" s="86"/>
      <c r="QSK67" s="86"/>
      <c r="QSS67" s="86"/>
      <c r="QTA67" s="86"/>
      <c r="QTI67" s="86"/>
      <c r="QTQ67" s="86"/>
      <c r="QTY67" s="86"/>
      <c r="QUG67" s="86"/>
      <c r="QUO67" s="86"/>
      <c r="QUW67" s="86"/>
      <c r="QVE67" s="86"/>
      <c r="QVM67" s="86"/>
      <c r="QVU67" s="86"/>
      <c r="QWC67" s="86"/>
      <c r="QWK67" s="86"/>
      <c r="QWS67" s="86"/>
      <c r="QXA67" s="86"/>
      <c r="QXI67" s="86"/>
      <c r="QXQ67" s="86"/>
      <c r="QXY67" s="86"/>
      <c r="QYG67" s="86"/>
      <c r="QYO67" s="86"/>
      <c r="QYW67" s="86"/>
      <c r="QZE67" s="86"/>
      <c r="QZM67" s="86"/>
      <c r="QZU67" s="86"/>
      <c r="RAC67" s="86"/>
      <c r="RAK67" s="86"/>
      <c r="RAS67" s="86"/>
      <c r="RBA67" s="86"/>
      <c r="RBI67" s="86"/>
      <c r="RBQ67" s="86"/>
      <c r="RBY67" s="86"/>
      <c r="RCG67" s="86"/>
      <c r="RCO67" s="86"/>
      <c r="RCW67" s="86"/>
      <c r="RDE67" s="86"/>
      <c r="RDM67" s="86"/>
      <c r="RDU67" s="86"/>
      <c r="REC67" s="86"/>
      <c r="REK67" s="86"/>
      <c r="RES67" s="86"/>
      <c r="RFA67" s="86"/>
      <c r="RFI67" s="86"/>
      <c r="RFQ67" s="86"/>
      <c r="RFY67" s="86"/>
      <c r="RGG67" s="86"/>
      <c r="RGO67" s="86"/>
      <c r="RGW67" s="86"/>
      <c r="RHE67" s="86"/>
      <c r="RHM67" s="86"/>
      <c r="RHU67" s="86"/>
      <c r="RIC67" s="86"/>
      <c r="RIK67" s="86"/>
      <c r="RIS67" s="86"/>
      <c r="RJA67" s="86"/>
      <c r="RJI67" s="86"/>
      <c r="RJQ67" s="86"/>
      <c r="RJY67" s="86"/>
      <c r="RKG67" s="86"/>
      <c r="RKO67" s="86"/>
      <c r="RKW67" s="86"/>
      <c r="RLE67" s="86"/>
      <c r="RLM67" s="86"/>
      <c r="RLU67" s="86"/>
      <c r="RMC67" s="86"/>
      <c r="RMK67" s="86"/>
      <c r="RMS67" s="86"/>
      <c r="RNA67" s="86"/>
      <c r="RNI67" s="86"/>
      <c r="RNQ67" s="86"/>
      <c r="RNY67" s="86"/>
      <c r="ROG67" s="86"/>
      <c r="ROO67" s="86"/>
      <c r="ROW67" s="86"/>
      <c r="RPE67" s="86"/>
      <c r="RPM67" s="86"/>
      <c r="RPU67" s="86"/>
      <c r="RQC67" s="86"/>
      <c r="RQK67" s="86"/>
      <c r="RQS67" s="86"/>
      <c r="RRA67" s="86"/>
      <c r="RRI67" s="86"/>
      <c r="RRQ67" s="86"/>
      <c r="RRY67" s="86"/>
      <c r="RSG67" s="86"/>
      <c r="RSO67" s="86"/>
      <c r="RSW67" s="86"/>
      <c r="RTE67" s="86"/>
      <c r="RTM67" s="86"/>
      <c r="RTU67" s="86"/>
      <c r="RUC67" s="86"/>
      <c r="RUK67" s="86"/>
      <c r="RUS67" s="86"/>
      <c r="RVA67" s="86"/>
      <c r="RVI67" s="86"/>
      <c r="RVQ67" s="86"/>
      <c r="RVY67" s="86"/>
      <c r="RWG67" s="86"/>
      <c r="RWO67" s="86"/>
      <c r="RWW67" s="86"/>
      <c r="RXE67" s="86"/>
      <c r="RXM67" s="86"/>
      <c r="RXU67" s="86"/>
      <c r="RYC67" s="86"/>
      <c r="RYK67" s="86"/>
      <c r="RYS67" s="86"/>
      <c r="RZA67" s="86"/>
      <c r="RZI67" s="86"/>
      <c r="RZQ67" s="86"/>
      <c r="RZY67" s="86"/>
      <c r="SAG67" s="86"/>
      <c r="SAO67" s="86"/>
      <c r="SAW67" s="86"/>
      <c r="SBE67" s="86"/>
      <c r="SBM67" s="86"/>
      <c r="SBU67" s="86"/>
      <c r="SCC67" s="86"/>
      <c r="SCK67" s="86"/>
      <c r="SCS67" s="86"/>
      <c r="SDA67" s="86"/>
      <c r="SDI67" s="86"/>
      <c r="SDQ67" s="86"/>
      <c r="SDY67" s="86"/>
      <c r="SEG67" s="86"/>
      <c r="SEO67" s="86"/>
      <c r="SEW67" s="86"/>
      <c r="SFE67" s="86"/>
      <c r="SFM67" s="86"/>
      <c r="SFU67" s="86"/>
      <c r="SGC67" s="86"/>
      <c r="SGK67" s="86"/>
      <c r="SGS67" s="86"/>
      <c r="SHA67" s="86"/>
      <c r="SHI67" s="86"/>
      <c r="SHQ67" s="86"/>
      <c r="SHY67" s="86"/>
      <c r="SIG67" s="86"/>
      <c r="SIO67" s="86"/>
      <c r="SIW67" s="86"/>
      <c r="SJE67" s="86"/>
      <c r="SJM67" s="86"/>
      <c r="SJU67" s="86"/>
      <c r="SKC67" s="86"/>
      <c r="SKK67" s="86"/>
      <c r="SKS67" s="86"/>
      <c r="SLA67" s="86"/>
      <c r="SLI67" s="86"/>
      <c r="SLQ67" s="86"/>
      <c r="SLY67" s="86"/>
      <c r="SMG67" s="86"/>
      <c r="SMO67" s="86"/>
      <c r="SMW67" s="86"/>
      <c r="SNE67" s="86"/>
      <c r="SNM67" s="86"/>
      <c r="SNU67" s="86"/>
      <c r="SOC67" s="86"/>
      <c r="SOK67" s="86"/>
      <c r="SOS67" s="86"/>
      <c r="SPA67" s="86"/>
      <c r="SPI67" s="86"/>
      <c r="SPQ67" s="86"/>
      <c r="SPY67" s="86"/>
      <c r="SQG67" s="86"/>
      <c r="SQO67" s="86"/>
      <c r="SQW67" s="86"/>
      <c r="SRE67" s="86"/>
      <c r="SRM67" s="86"/>
      <c r="SRU67" s="86"/>
      <c r="SSC67" s="86"/>
      <c r="SSK67" s="86"/>
      <c r="SSS67" s="86"/>
      <c r="STA67" s="86"/>
      <c r="STI67" s="86"/>
      <c r="STQ67" s="86"/>
      <c r="STY67" s="86"/>
      <c r="SUG67" s="86"/>
      <c r="SUO67" s="86"/>
      <c r="SUW67" s="86"/>
      <c r="SVE67" s="86"/>
      <c r="SVM67" s="86"/>
      <c r="SVU67" s="86"/>
      <c r="SWC67" s="86"/>
      <c r="SWK67" s="86"/>
      <c r="SWS67" s="86"/>
      <c r="SXA67" s="86"/>
      <c r="SXI67" s="86"/>
      <c r="SXQ67" s="86"/>
      <c r="SXY67" s="86"/>
      <c r="SYG67" s="86"/>
      <c r="SYO67" s="86"/>
      <c r="SYW67" s="86"/>
      <c r="SZE67" s="86"/>
      <c r="SZM67" s="86"/>
      <c r="SZU67" s="86"/>
      <c r="TAC67" s="86"/>
      <c r="TAK67" s="86"/>
      <c r="TAS67" s="86"/>
      <c r="TBA67" s="86"/>
      <c r="TBI67" s="86"/>
      <c r="TBQ67" s="86"/>
      <c r="TBY67" s="86"/>
      <c r="TCG67" s="86"/>
      <c r="TCO67" s="86"/>
      <c r="TCW67" s="86"/>
      <c r="TDE67" s="86"/>
      <c r="TDM67" s="86"/>
      <c r="TDU67" s="86"/>
      <c r="TEC67" s="86"/>
      <c r="TEK67" s="86"/>
      <c r="TES67" s="86"/>
      <c r="TFA67" s="86"/>
      <c r="TFI67" s="86"/>
      <c r="TFQ67" s="86"/>
      <c r="TFY67" s="86"/>
      <c r="TGG67" s="86"/>
      <c r="TGO67" s="86"/>
      <c r="TGW67" s="86"/>
      <c r="THE67" s="86"/>
      <c r="THM67" s="86"/>
      <c r="THU67" s="86"/>
      <c r="TIC67" s="86"/>
      <c r="TIK67" s="86"/>
      <c r="TIS67" s="86"/>
      <c r="TJA67" s="86"/>
      <c r="TJI67" s="86"/>
      <c r="TJQ67" s="86"/>
      <c r="TJY67" s="86"/>
      <c r="TKG67" s="86"/>
      <c r="TKO67" s="86"/>
      <c r="TKW67" s="86"/>
      <c r="TLE67" s="86"/>
      <c r="TLM67" s="86"/>
      <c r="TLU67" s="86"/>
      <c r="TMC67" s="86"/>
      <c r="TMK67" s="86"/>
      <c r="TMS67" s="86"/>
      <c r="TNA67" s="86"/>
      <c r="TNI67" s="86"/>
      <c r="TNQ67" s="86"/>
      <c r="TNY67" s="86"/>
      <c r="TOG67" s="86"/>
      <c r="TOO67" s="86"/>
      <c r="TOW67" s="86"/>
      <c r="TPE67" s="86"/>
      <c r="TPM67" s="86"/>
      <c r="TPU67" s="86"/>
      <c r="TQC67" s="86"/>
      <c r="TQK67" s="86"/>
      <c r="TQS67" s="86"/>
      <c r="TRA67" s="86"/>
      <c r="TRI67" s="86"/>
      <c r="TRQ67" s="86"/>
      <c r="TRY67" s="86"/>
      <c r="TSG67" s="86"/>
      <c r="TSO67" s="86"/>
      <c r="TSW67" s="86"/>
      <c r="TTE67" s="86"/>
      <c r="TTM67" s="86"/>
      <c r="TTU67" s="86"/>
      <c r="TUC67" s="86"/>
      <c r="TUK67" s="86"/>
      <c r="TUS67" s="86"/>
      <c r="TVA67" s="86"/>
      <c r="TVI67" s="86"/>
      <c r="TVQ67" s="86"/>
      <c r="TVY67" s="86"/>
      <c r="TWG67" s="86"/>
      <c r="TWO67" s="86"/>
      <c r="TWW67" s="86"/>
      <c r="TXE67" s="86"/>
      <c r="TXM67" s="86"/>
      <c r="TXU67" s="86"/>
      <c r="TYC67" s="86"/>
      <c r="TYK67" s="86"/>
      <c r="TYS67" s="86"/>
      <c r="TZA67" s="86"/>
      <c r="TZI67" s="86"/>
      <c r="TZQ67" s="86"/>
      <c r="TZY67" s="86"/>
      <c r="UAG67" s="86"/>
      <c r="UAO67" s="86"/>
      <c r="UAW67" s="86"/>
      <c r="UBE67" s="86"/>
      <c r="UBM67" s="86"/>
      <c r="UBU67" s="86"/>
      <c r="UCC67" s="86"/>
      <c r="UCK67" s="86"/>
      <c r="UCS67" s="86"/>
      <c r="UDA67" s="86"/>
      <c r="UDI67" s="86"/>
      <c r="UDQ67" s="86"/>
      <c r="UDY67" s="86"/>
      <c r="UEG67" s="86"/>
      <c r="UEO67" s="86"/>
      <c r="UEW67" s="86"/>
      <c r="UFE67" s="86"/>
      <c r="UFM67" s="86"/>
      <c r="UFU67" s="86"/>
      <c r="UGC67" s="86"/>
      <c r="UGK67" s="86"/>
      <c r="UGS67" s="86"/>
      <c r="UHA67" s="86"/>
      <c r="UHI67" s="86"/>
      <c r="UHQ67" s="86"/>
      <c r="UHY67" s="86"/>
      <c r="UIG67" s="86"/>
      <c r="UIO67" s="86"/>
      <c r="UIW67" s="86"/>
      <c r="UJE67" s="86"/>
      <c r="UJM67" s="86"/>
      <c r="UJU67" s="86"/>
      <c r="UKC67" s="86"/>
      <c r="UKK67" s="86"/>
      <c r="UKS67" s="86"/>
      <c r="ULA67" s="86"/>
      <c r="ULI67" s="86"/>
      <c r="ULQ67" s="86"/>
      <c r="ULY67" s="86"/>
      <c r="UMG67" s="86"/>
      <c r="UMO67" s="86"/>
      <c r="UMW67" s="86"/>
      <c r="UNE67" s="86"/>
      <c r="UNM67" s="86"/>
      <c r="UNU67" s="86"/>
      <c r="UOC67" s="86"/>
      <c r="UOK67" s="86"/>
      <c r="UOS67" s="86"/>
      <c r="UPA67" s="86"/>
      <c r="UPI67" s="86"/>
      <c r="UPQ67" s="86"/>
      <c r="UPY67" s="86"/>
      <c r="UQG67" s="86"/>
      <c r="UQO67" s="86"/>
      <c r="UQW67" s="86"/>
      <c r="URE67" s="86"/>
      <c r="URM67" s="86"/>
      <c r="URU67" s="86"/>
      <c r="USC67" s="86"/>
      <c r="USK67" s="86"/>
      <c r="USS67" s="86"/>
      <c r="UTA67" s="86"/>
      <c r="UTI67" s="86"/>
      <c r="UTQ67" s="86"/>
      <c r="UTY67" s="86"/>
      <c r="UUG67" s="86"/>
      <c r="UUO67" s="86"/>
      <c r="UUW67" s="86"/>
      <c r="UVE67" s="86"/>
      <c r="UVM67" s="86"/>
      <c r="UVU67" s="86"/>
      <c r="UWC67" s="86"/>
      <c r="UWK67" s="86"/>
      <c r="UWS67" s="86"/>
      <c r="UXA67" s="86"/>
      <c r="UXI67" s="86"/>
      <c r="UXQ67" s="86"/>
      <c r="UXY67" s="86"/>
      <c r="UYG67" s="86"/>
      <c r="UYO67" s="86"/>
      <c r="UYW67" s="86"/>
      <c r="UZE67" s="86"/>
      <c r="UZM67" s="86"/>
      <c r="UZU67" s="86"/>
      <c r="VAC67" s="86"/>
      <c r="VAK67" s="86"/>
      <c r="VAS67" s="86"/>
      <c r="VBA67" s="86"/>
      <c r="VBI67" s="86"/>
      <c r="VBQ67" s="86"/>
      <c r="VBY67" s="86"/>
      <c r="VCG67" s="86"/>
      <c r="VCO67" s="86"/>
      <c r="VCW67" s="86"/>
      <c r="VDE67" s="86"/>
      <c r="VDM67" s="86"/>
      <c r="VDU67" s="86"/>
      <c r="VEC67" s="86"/>
      <c r="VEK67" s="86"/>
      <c r="VES67" s="86"/>
      <c r="VFA67" s="86"/>
      <c r="VFI67" s="86"/>
      <c r="VFQ67" s="86"/>
      <c r="VFY67" s="86"/>
      <c r="VGG67" s="86"/>
      <c r="VGO67" s="86"/>
      <c r="VGW67" s="86"/>
      <c r="VHE67" s="86"/>
      <c r="VHM67" s="86"/>
      <c r="VHU67" s="86"/>
      <c r="VIC67" s="86"/>
      <c r="VIK67" s="86"/>
      <c r="VIS67" s="86"/>
      <c r="VJA67" s="86"/>
      <c r="VJI67" s="86"/>
      <c r="VJQ67" s="86"/>
      <c r="VJY67" s="86"/>
      <c r="VKG67" s="86"/>
      <c r="VKO67" s="86"/>
      <c r="VKW67" s="86"/>
      <c r="VLE67" s="86"/>
      <c r="VLM67" s="86"/>
      <c r="VLU67" s="86"/>
      <c r="VMC67" s="86"/>
      <c r="VMK67" s="86"/>
      <c r="VMS67" s="86"/>
      <c r="VNA67" s="86"/>
      <c r="VNI67" s="86"/>
      <c r="VNQ67" s="86"/>
      <c r="VNY67" s="86"/>
      <c r="VOG67" s="86"/>
      <c r="VOO67" s="86"/>
      <c r="VOW67" s="86"/>
      <c r="VPE67" s="86"/>
      <c r="VPM67" s="86"/>
      <c r="VPU67" s="86"/>
      <c r="VQC67" s="86"/>
      <c r="VQK67" s="86"/>
      <c r="VQS67" s="86"/>
      <c r="VRA67" s="86"/>
      <c r="VRI67" s="86"/>
      <c r="VRQ67" s="86"/>
      <c r="VRY67" s="86"/>
      <c r="VSG67" s="86"/>
      <c r="VSO67" s="86"/>
      <c r="VSW67" s="86"/>
      <c r="VTE67" s="86"/>
      <c r="VTM67" s="86"/>
      <c r="VTU67" s="86"/>
      <c r="VUC67" s="86"/>
      <c r="VUK67" s="86"/>
      <c r="VUS67" s="86"/>
      <c r="VVA67" s="86"/>
      <c r="VVI67" s="86"/>
      <c r="VVQ67" s="86"/>
      <c r="VVY67" s="86"/>
      <c r="VWG67" s="86"/>
      <c r="VWO67" s="86"/>
      <c r="VWW67" s="86"/>
      <c r="VXE67" s="86"/>
      <c r="VXM67" s="86"/>
      <c r="VXU67" s="86"/>
      <c r="VYC67" s="86"/>
      <c r="VYK67" s="86"/>
      <c r="VYS67" s="86"/>
      <c r="VZA67" s="86"/>
      <c r="VZI67" s="86"/>
      <c r="VZQ67" s="86"/>
      <c r="VZY67" s="86"/>
      <c r="WAG67" s="86"/>
      <c r="WAO67" s="86"/>
      <c r="WAW67" s="86"/>
      <c r="WBE67" s="86"/>
      <c r="WBM67" s="86"/>
      <c r="WBU67" s="86"/>
      <c r="WCC67" s="86"/>
      <c r="WCK67" s="86"/>
      <c r="WCS67" s="86"/>
      <c r="WDA67" s="86"/>
      <c r="WDI67" s="86"/>
      <c r="WDQ67" s="86"/>
      <c r="WDY67" s="86"/>
      <c r="WEG67" s="86"/>
      <c r="WEO67" s="86"/>
      <c r="WEW67" s="86"/>
      <c r="WFE67" s="86"/>
      <c r="WFM67" s="86"/>
      <c r="WFU67" s="86"/>
      <c r="WGC67" s="86"/>
      <c r="WGK67" s="86"/>
      <c r="WGS67" s="86"/>
      <c r="WHA67" s="86"/>
      <c r="WHI67" s="86"/>
      <c r="WHQ67" s="86"/>
      <c r="WHY67" s="86"/>
      <c r="WIG67" s="86"/>
      <c r="WIO67" s="86"/>
      <c r="WIW67" s="86"/>
      <c r="WJE67" s="86"/>
      <c r="WJM67" s="86"/>
      <c r="WJU67" s="86"/>
      <c r="WKC67" s="86"/>
      <c r="WKK67" s="86"/>
      <c r="WKS67" s="86"/>
      <c r="WLA67" s="86"/>
      <c r="WLI67" s="86"/>
      <c r="WLQ67" s="86"/>
      <c r="WLY67" s="86"/>
      <c r="WMG67" s="86"/>
      <c r="WMO67" s="86"/>
      <c r="WMW67" s="86"/>
      <c r="WNE67" s="86"/>
      <c r="WNM67" s="86"/>
      <c r="WNU67" s="86"/>
      <c r="WOC67" s="86"/>
      <c r="WOK67" s="86"/>
      <c r="WOS67" s="86"/>
      <c r="WPA67" s="86"/>
      <c r="WPI67" s="86"/>
      <c r="WPQ67" s="86"/>
      <c r="WPY67" s="86"/>
      <c r="WQG67" s="86"/>
      <c r="WQO67" s="86"/>
      <c r="WQW67" s="86"/>
      <c r="WRE67" s="86"/>
      <c r="WRM67" s="86"/>
      <c r="WRU67" s="86"/>
      <c r="WSC67" s="86"/>
      <c r="WSK67" s="86"/>
      <c r="WSS67" s="86"/>
      <c r="WTA67" s="86"/>
      <c r="WTI67" s="86"/>
      <c r="WTQ67" s="86"/>
      <c r="WTY67" s="86"/>
      <c r="WUG67" s="86"/>
      <c r="WUO67" s="86"/>
      <c r="WUW67" s="86"/>
      <c r="WVE67" s="86"/>
      <c r="WVM67" s="86"/>
      <c r="WVU67" s="86"/>
      <c r="WWC67" s="86"/>
      <c r="WWK67" s="86"/>
      <c r="WWS67" s="86"/>
      <c r="WXA67" s="86"/>
      <c r="WXI67" s="86"/>
      <c r="WXQ67" s="86"/>
      <c r="WXY67" s="86"/>
      <c r="WYG67" s="86"/>
      <c r="WYO67" s="86"/>
      <c r="WYW67" s="86"/>
      <c r="WZE67" s="86"/>
      <c r="WZM67" s="86"/>
      <c r="WZU67" s="86"/>
      <c r="XAC67" s="86"/>
      <c r="XAK67" s="86"/>
      <c r="XAS67" s="86"/>
      <c r="XBA67" s="86"/>
    </row>
    <row r="68" spans="1:1021 1029:2045 2053:3069 3077:4093 4101:5117 5125:6141 6149:7165 7173:8189 8197:9213 9221:10237 10245:11261 11269:12285 12293:13309 13317:14333 14341:15357 15365:16277" x14ac:dyDescent="0.25">
      <c r="A68" s="99"/>
      <c r="B68" s="67"/>
      <c r="C68" s="67"/>
      <c r="D68" s="67"/>
      <c r="E68" s="67"/>
      <c r="F68" s="130"/>
      <c r="G68" s="101"/>
      <c r="H68" s="139"/>
      <c r="I68" s="135"/>
      <c r="J68" s="67"/>
      <c r="K68" s="102"/>
      <c r="L68" s="124"/>
      <c r="M68" s="101"/>
      <c r="N68" s="102"/>
      <c r="O68" s="102"/>
      <c r="P68" s="130"/>
      <c r="Q68" s="68"/>
      <c r="R68" s="68"/>
      <c r="S68" s="68"/>
      <c r="T68" s="67"/>
      <c r="U68" s="67"/>
      <c r="V68" s="64" t="s">
        <v>224</v>
      </c>
      <c r="W68" s="64">
        <v>44607</v>
      </c>
      <c r="X68" s="72">
        <v>13227</v>
      </c>
      <c r="Y68" s="64" t="s">
        <v>273</v>
      </c>
      <c r="Z68" s="77">
        <v>44610</v>
      </c>
      <c r="AA68" s="64">
        <v>44975</v>
      </c>
      <c r="AB68" s="78" t="s">
        <v>100</v>
      </c>
      <c r="AC68" s="78" t="s">
        <v>100</v>
      </c>
      <c r="AD68" s="145">
        <v>0</v>
      </c>
      <c r="AE68" s="145">
        <v>0</v>
      </c>
      <c r="AF68" s="77" t="s">
        <v>100</v>
      </c>
      <c r="AG68" s="79" t="s">
        <v>100</v>
      </c>
      <c r="AH68" s="145">
        <v>0</v>
      </c>
      <c r="AI68" s="171">
        <f t="shared" si="0"/>
        <v>0</v>
      </c>
      <c r="AJ68" s="176">
        <v>282528</v>
      </c>
      <c r="AK68" s="176">
        <v>36885.589999999997</v>
      </c>
      <c r="AL68" s="178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67"/>
    </row>
    <row r="69" spans="1:1021 1029:2045 2053:3069 3077:4093 4101:5117 5125:6141 6149:7165 7173:8189 8197:9213 9221:10237 10245:11261 11269:12285 12293:13309 13317:14333 14341:15357 15365:16277" x14ac:dyDescent="0.25">
      <c r="A69" s="99">
        <v>12</v>
      </c>
      <c r="B69" s="67" t="s">
        <v>437</v>
      </c>
      <c r="C69" s="67" t="s">
        <v>221</v>
      </c>
      <c r="D69" s="67" t="s">
        <v>141</v>
      </c>
      <c r="E69" s="67" t="s">
        <v>99</v>
      </c>
      <c r="F69" s="130" t="s">
        <v>138</v>
      </c>
      <c r="G69" s="101">
        <v>12486</v>
      </c>
      <c r="H69" s="139" t="s">
        <v>136</v>
      </c>
      <c r="I69" s="135" t="s">
        <v>139</v>
      </c>
      <c r="J69" s="67" t="s">
        <v>140</v>
      </c>
      <c r="K69" s="102">
        <v>43525</v>
      </c>
      <c r="L69" s="124">
        <v>268147.20000000001</v>
      </c>
      <c r="M69" s="101">
        <v>12505</v>
      </c>
      <c r="N69" s="102">
        <v>43525</v>
      </c>
      <c r="O69" s="102">
        <v>43891</v>
      </c>
      <c r="P69" s="130" t="s">
        <v>434</v>
      </c>
      <c r="Q69" s="68" t="s">
        <v>100</v>
      </c>
      <c r="R69" s="68" t="s">
        <v>100</v>
      </c>
      <c r="S69" s="68" t="s">
        <v>100</v>
      </c>
      <c r="T69" s="67" t="s">
        <v>98</v>
      </c>
      <c r="U69" s="67" t="s">
        <v>100</v>
      </c>
      <c r="V69" s="64" t="s">
        <v>100</v>
      </c>
      <c r="W69" s="64" t="s">
        <v>100</v>
      </c>
      <c r="X69" s="78" t="s">
        <v>100</v>
      </c>
      <c r="Y69" s="64" t="s">
        <v>100</v>
      </c>
      <c r="Z69" s="78" t="s">
        <v>100</v>
      </c>
      <c r="AA69" s="64" t="s">
        <v>100</v>
      </c>
      <c r="AB69" s="78" t="s">
        <v>100</v>
      </c>
      <c r="AC69" s="78" t="s">
        <v>100</v>
      </c>
      <c r="AD69" s="145">
        <v>0</v>
      </c>
      <c r="AE69" s="145">
        <v>0</v>
      </c>
      <c r="AF69" s="78" t="s">
        <v>100</v>
      </c>
      <c r="AG69" s="79" t="s">
        <v>100</v>
      </c>
      <c r="AH69" s="145">
        <v>0</v>
      </c>
      <c r="AI69" s="171">
        <f t="shared" si="0"/>
        <v>268147.20000000001</v>
      </c>
      <c r="AJ69" s="176">
        <f>136022.9+23209.08</f>
        <v>159231.97999999998</v>
      </c>
      <c r="AK69" s="176">
        <v>0</v>
      </c>
      <c r="AL69" s="125">
        <f>AJ69+AJ70+AJ71+AJ72+AK74</f>
        <v>1048825.42</v>
      </c>
      <c r="AM69" s="104" t="s">
        <v>135</v>
      </c>
      <c r="AN69" s="104" t="s">
        <v>187</v>
      </c>
      <c r="AO69" s="104" t="s">
        <v>188</v>
      </c>
      <c r="AP69" s="104" t="s">
        <v>100</v>
      </c>
      <c r="AQ69" s="104" t="s">
        <v>100</v>
      </c>
      <c r="AR69" s="104" t="s">
        <v>100</v>
      </c>
      <c r="AS69" s="104" t="s">
        <v>100</v>
      </c>
      <c r="AT69" s="104" t="s">
        <v>100</v>
      </c>
      <c r="AU69" s="104" t="s">
        <v>100</v>
      </c>
      <c r="AV69" s="104" t="s">
        <v>100</v>
      </c>
      <c r="AW69" s="104" t="s">
        <v>100</v>
      </c>
      <c r="AX69" s="104" t="s">
        <v>100</v>
      </c>
      <c r="AY69" s="104" t="s">
        <v>100</v>
      </c>
      <c r="AZ69" s="104" t="s">
        <v>100</v>
      </c>
      <c r="BA69" s="104" t="s">
        <v>100</v>
      </c>
      <c r="BB69" s="104" t="s">
        <v>100</v>
      </c>
      <c r="BC69" s="104" t="s">
        <v>100</v>
      </c>
      <c r="BD69" s="104" t="s">
        <v>100</v>
      </c>
      <c r="BE69" s="104" t="s">
        <v>100</v>
      </c>
      <c r="BF69" s="104" t="s">
        <v>100</v>
      </c>
      <c r="BG69" s="104" t="s">
        <v>100</v>
      </c>
      <c r="BH69" s="104" t="s">
        <v>100</v>
      </c>
    </row>
    <row r="70" spans="1:1021 1029:2045 2053:3069 3077:4093 4101:5117 5125:6141 6149:7165 7173:8189 8197:9213 9221:10237 10245:11261 11269:12285 12293:13309 13317:14333 14341:15357 15365:16277" x14ac:dyDescent="0.25">
      <c r="A70" s="99"/>
      <c r="B70" s="67"/>
      <c r="C70" s="67"/>
      <c r="D70" s="67"/>
      <c r="E70" s="67"/>
      <c r="F70" s="130"/>
      <c r="G70" s="101"/>
      <c r="H70" s="139"/>
      <c r="I70" s="135"/>
      <c r="J70" s="67"/>
      <c r="K70" s="102"/>
      <c r="L70" s="124"/>
      <c r="M70" s="101"/>
      <c r="N70" s="102"/>
      <c r="O70" s="102"/>
      <c r="P70" s="130"/>
      <c r="Q70" s="68"/>
      <c r="R70" s="68"/>
      <c r="S70" s="68"/>
      <c r="T70" s="67"/>
      <c r="U70" s="67"/>
      <c r="V70" s="64" t="s">
        <v>101</v>
      </c>
      <c r="W70" s="64">
        <v>43888</v>
      </c>
      <c r="X70" s="72">
        <v>12749</v>
      </c>
      <c r="Y70" s="64" t="s">
        <v>189</v>
      </c>
      <c r="Z70" s="77">
        <v>43892</v>
      </c>
      <c r="AA70" s="64">
        <v>44257</v>
      </c>
      <c r="AB70" s="78" t="s">
        <v>100</v>
      </c>
      <c r="AC70" s="78" t="s">
        <v>100</v>
      </c>
      <c r="AD70" s="145">
        <v>0</v>
      </c>
      <c r="AE70" s="145">
        <v>0</v>
      </c>
      <c r="AF70" s="78" t="s">
        <v>100</v>
      </c>
      <c r="AG70" s="79" t="s">
        <v>100</v>
      </c>
      <c r="AH70" s="145">
        <v>0</v>
      </c>
      <c r="AI70" s="171">
        <f t="shared" si="0"/>
        <v>0</v>
      </c>
      <c r="AJ70" s="176">
        <v>125879.96</v>
      </c>
      <c r="AK70" s="176">
        <v>0</v>
      </c>
      <c r="AL70" s="125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</row>
    <row r="71" spans="1:1021 1029:2045 2053:3069 3077:4093 4101:5117 5125:6141 6149:7165 7173:8189 8197:9213 9221:10237 10245:11261 11269:12285 12293:13309 13317:14333 14341:15357 15365:16277" x14ac:dyDescent="0.25">
      <c r="A71" s="99"/>
      <c r="B71" s="67"/>
      <c r="C71" s="67"/>
      <c r="D71" s="67"/>
      <c r="E71" s="67"/>
      <c r="F71" s="130"/>
      <c r="G71" s="101"/>
      <c r="H71" s="139"/>
      <c r="I71" s="135"/>
      <c r="J71" s="67"/>
      <c r="K71" s="102"/>
      <c r="L71" s="124"/>
      <c r="M71" s="101"/>
      <c r="N71" s="102"/>
      <c r="O71" s="102"/>
      <c r="P71" s="130"/>
      <c r="Q71" s="68"/>
      <c r="R71" s="68"/>
      <c r="S71" s="68"/>
      <c r="T71" s="67"/>
      <c r="U71" s="67"/>
      <c r="V71" s="64" t="s">
        <v>103</v>
      </c>
      <c r="W71" s="64">
        <v>44251</v>
      </c>
      <c r="X71" s="72">
        <v>12990</v>
      </c>
      <c r="Y71" s="64" t="s">
        <v>220</v>
      </c>
      <c r="Z71" s="77">
        <v>44258</v>
      </c>
      <c r="AA71" s="64">
        <v>44622</v>
      </c>
      <c r="AB71" s="87" t="s">
        <v>100</v>
      </c>
      <c r="AC71" s="78" t="s">
        <v>100</v>
      </c>
      <c r="AD71" s="145">
        <v>0</v>
      </c>
      <c r="AE71" s="145">
        <v>0</v>
      </c>
      <c r="AF71" s="78" t="s">
        <v>100</v>
      </c>
      <c r="AG71" s="79" t="s">
        <v>100</v>
      </c>
      <c r="AH71" s="145">
        <v>0</v>
      </c>
      <c r="AI71" s="171">
        <f t="shared" si="0"/>
        <v>0</v>
      </c>
      <c r="AJ71" s="176">
        <f>17220.09+198401.81</f>
        <v>215621.9</v>
      </c>
      <c r="AK71" s="176">
        <v>0</v>
      </c>
      <c r="AL71" s="125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</row>
    <row r="72" spans="1:1021 1029:2045 2053:3069 3077:4093 4101:5117 5125:6141 6149:7165 7173:8189 8197:9213 9221:10237 10245:11261 11269:12285 12293:13309 13317:14333 14341:15357 15365:16277" x14ac:dyDescent="0.25">
      <c r="A72" s="99"/>
      <c r="B72" s="67"/>
      <c r="C72" s="67"/>
      <c r="D72" s="67"/>
      <c r="E72" s="67"/>
      <c r="F72" s="130"/>
      <c r="G72" s="101"/>
      <c r="H72" s="139"/>
      <c r="I72" s="135"/>
      <c r="J72" s="67"/>
      <c r="K72" s="102"/>
      <c r="L72" s="124"/>
      <c r="M72" s="101"/>
      <c r="N72" s="102"/>
      <c r="O72" s="102"/>
      <c r="P72" s="130"/>
      <c r="Q72" s="68"/>
      <c r="R72" s="68"/>
      <c r="S72" s="68"/>
      <c r="T72" s="67"/>
      <c r="U72" s="67"/>
      <c r="V72" s="64" t="s">
        <v>104</v>
      </c>
      <c r="W72" s="64">
        <v>44614</v>
      </c>
      <c r="X72" s="72">
        <v>13231</v>
      </c>
      <c r="Y72" s="64" t="s">
        <v>496</v>
      </c>
      <c r="Z72" s="77">
        <v>44623</v>
      </c>
      <c r="AA72" s="64">
        <v>44987</v>
      </c>
      <c r="AB72" s="87" t="s">
        <v>100</v>
      </c>
      <c r="AC72" s="78" t="s">
        <v>100</v>
      </c>
      <c r="AD72" s="145">
        <v>0</v>
      </c>
      <c r="AE72" s="145">
        <v>0</v>
      </c>
      <c r="AF72" s="78" t="s">
        <v>100</v>
      </c>
      <c r="AG72" s="79" t="s">
        <v>100</v>
      </c>
      <c r="AH72" s="145">
        <v>0</v>
      </c>
      <c r="AI72" s="171">
        <f t="shared" si="0"/>
        <v>0</v>
      </c>
      <c r="AJ72" s="176">
        <f>23517.7+288510.9</f>
        <v>312028.60000000003</v>
      </c>
      <c r="AK72" s="176">
        <v>0</v>
      </c>
      <c r="AL72" s="125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</row>
    <row r="73" spans="1:1021 1029:2045 2053:3069 3077:4093 4101:5117 5125:6141 6149:7165 7173:8189 8197:9213 9221:10237 10245:11261 11269:12285 12293:13309 13317:14333 14341:15357 15365:16277" x14ac:dyDescent="0.25">
      <c r="A73" s="99"/>
      <c r="B73" s="67"/>
      <c r="C73" s="67"/>
      <c r="D73" s="67"/>
      <c r="E73" s="67"/>
      <c r="F73" s="130"/>
      <c r="G73" s="101"/>
      <c r="H73" s="139"/>
      <c r="I73" s="135"/>
      <c r="J73" s="67"/>
      <c r="K73" s="102"/>
      <c r="L73" s="124"/>
      <c r="M73" s="101"/>
      <c r="N73" s="102"/>
      <c r="O73" s="102"/>
      <c r="P73" s="130"/>
      <c r="Q73" s="68"/>
      <c r="R73" s="68"/>
      <c r="S73" s="68"/>
      <c r="T73" s="67"/>
      <c r="U73" s="67"/>
      <c r="V73" s="64" t="s">
        <v>105</v>
      </c>
      <c r="W73" s="64">
        <v>44859</v>
      </c>
      <c r="X73" s="72">
        <v>13399</v>
      </c>
      <c r="Y73" s="64" t="s">
        <v>496</v>
      </c>
      <c r="Z73" s="77">
        <v>44623</v>
      </c>
      <c r="AA73" s="64">
        <v>44987</v>
      </c>
      <c r="AB73" s="87" t="s">
        <v>100</v>
      </c>
      <c r="AC73" s="78" t="s">
        <v>100</v>
      </c>
      <c r="AD73" s="145">
        <v>0</v>
      </c>
      <c r="AE73" s="145">
        <v>0</v>
      </c>
      <c r="AF73" s="78" t="s">
        <v>100</v>
      </c>
      <c r="AG73" s="79" t="s">
        <v>100</v>
      </c>
      <c r="AH73" s="145">
        <v>0</v>
      </c>
      <c r="AI73" s="171">
        <f t="shared" si="0"/>
        <v>0</v>
      </c>
      <c r="AJ73" s="176">
        <v>0</v>
      </c>
      <c r="AK73" s="176">
        <v>0</v>
      </c>
      <c r="AL73" s="125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</row>
    <row r="74" spans="1:1021 1029:2045 2053:3069 3077:4093 4101:5117 5125:6141 6149:7165 7173:8189 8197:9213 9221:10237 10245:11261 11269:12285 12293:13309 13317:14333 14341:15357 15365:16277" x14ac:dyDescent="0.25">
      <c r="A74" s="99"/>
      <c r="B74" s="67"/>
      <c r="C74" s="67"/>
      <c r="D74" s="67"/>
      <c r="E74" s="67"/>
      <c r="F74" s="130"/>
      <c r="G74" s="101"/>
      <c r="H74" s="139"/>
      <c r="I74" s="135"/>
      <c r="J74" s="67"/>
      <c r="K74" s="102"/>
      <c r="L74" s="124"/>
      <c r="M74" s="101"/>
      <c r="N74" s="102"/>
      <c r="O74" s="102"/>
      <c r="P74" s="130"/>
      <c r="Q74" s="68"/>
      <c r="R74" s="68"/>
      <c r="S74" s="68"/>
      <c r="T74" s="67"/>
      <c r="U74" s="67"/>
      <c r="V74" s="64" t="s">
        <v>222</v>
      </c>
      <c r="W74" s="64">
        <v>44985</v>
      </c>
      <c r="X74" s="72">
        <v>13485</v>
      </c>
      <c r="Y74" s="64" t="s">
        <v>538</v>
      </c>
      <c r="Z74" s="77">
        <v>44988</v>
      </c>
      <c r="AA74" s="64">
        <v>45353</v>
      </c>
      <c r="AB74" s="87" t="s">
        <v>100</v>
      </c>
      <c r="AC74" s="78" t="s">
        <v>100</v>
      </c>
      <c r="AD74" s="145">
        <v>0</v>
      </c>
      <c r="AE74" s="145">
        <v>0</v>
      </c>
      <c r="AF74" s="78" t="s">
        <v>100</v>
      </c>
      <c r="AG74" s="79" t="s">
        <v>100</v>
      </c>
      <c r="AH74" s="145">
        <v>0</v>
      </c>
      <c r="AI74" s="171">
        <f t="shared" si="0"/>
        <v>0</v>
      </c>
      <c r="AJ74" s="176">
        <v>0</v>
      </c>
      <c r="AK74" s="176">
        <f>134269.95+31087.05+34534.7+36171.28</f>
        <v>236062.98</v>
      </c>
      <c r="AL74" s="125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</row>
    <row r="75" spans="1:1021 1029:2045 2053:3069 3077:4093 4101:5117 5125:6141 6149:7165 7173:8189 8197:9213 9221:10237 10245:11261 11269:12285 12293:13309 13317:14333 14341:15357 15365:16277" x14ac:dyDescent="0.25">
      <c r="A75" s="99">
        <v>13</v>
      </c>
      <c r="B75" s="67" t="s">
        <v>454</v>
      </c>
      <c r="C75" s="67" t="s">
        <v>167</v>
      </c>
      <c r="D75" s="67" t="s">
        <v>97</v>
      </c>
      <c r="E75" s="67" t="s">
        <v>99</v>
      </c>
      <c r="F75" s="130" t="s">
        <v>168</v>
      </c>
      <c r="G75" s="69">
        <v>12711</v>
      </c>
      <c r="H75" s="139" t="s">
        <v>148</v>
      </c>
      <c r="I75" s="135" t="s">
        <v>169</v>
      </c>
      <c r="J75" s="67" t="s">
        <v>170</v>
      </c>
      <c r="K75" s="102">
        <v>43818</v>
      </c>
      <c r="L75" s="124">
        <v>61320</v>
      </c>
      <c r="M75" s="101">
        <v>12711</v>
      </c>
      <c r="N75" s="102">
        <v>44197</v>
      </c>
      <c r="O75" s="102">
        <v>44561</v>
      </c>
      <c r="P75" s="130" t="s">
        <v>435</v>
      </c>
      <c r="Q75" s="68" t="s">
        <v>100</v>
      </c>
      <c r="R75" s="68" t="s">
        <v>100</v>
      </c>
      <c r="S75" s="68" t="s">
        <v>100</v>
      </c>
      <c r="T75" s="67" t="s">
        <v>481</v>
      </c>
      <c r="U75" s="67" t="s">
        <v>100</v>
      </c>
      <c r="V75" s="70" t="s">
        <v>100</v>
      </c>
      <c r="W75" s="70" t="s">
        <v>100</v>
      </c>
      <c r="X75" s="70" t="s">
        <v>100</v>
      </c>
      <c r="Y75" s="70" t="s">
        <v>100</v>
      </c>
      <c r="Z75" s="70" t="s">
        <v>100</v>
      </c>
      <c r="AA75" s="70" t="s">
        <v>100</v>
      </c>
      <c r="AB75" s="70" t="s">
        <v>100</v>
      </c>
      <c r="AC75" s="70" t="s">
        <v>100</v>
      </c>
      <c r="AD75" s="145">
        <v>0</v>
      </c>
      <c r="AE75" s="145">
        <v>0</v>
      </c>
      <c r="AF75" s="78" t="s">
        <v>100</v>
      </c>
      <c r="AG75" s="78" t="s">
        <v>100</v>
      </c>
      <c r="AH75" s="145">
        <v>0</v>
      </c>
      <c r="AI75" s="171">
        <f t="shared" si="0"/>
        <v>61320</v>
      </c>
      <c r="AJ75" s="176">
        <v>56210</v>
      </c>
      <c r="AK75" s="176">
        <v>0</v>
      </c>
      <c r="AL75" s="125">
        <f>AJ75+AJ77+AK77+AK79</f>
        <v>177214.8</v>
      </c>
      <c r="AM75" s="104" t="s">
        <v>100</v>
      </c>
      <c r="AN75" s="104" t="s">
        <v>100</v>
      </c>
      <c r="AO75" s="104" t="s">
        <v>100</v>
      </c>
      <c r="AP75" s="104" t="s">
        <v>100</v>
      </c>
      <c r="AQ75" s="104" t="s">
        <v>100</v>
      </c>
      <c r="AR75" s="104" t="s">
        <v>100</v>
      </c>
      <c r="AS75" s="104" t="s">
        <v>100</v>
      </c>
      <c r="AT75" s="104" t="s">
        <v>100</v>
      </c>
      <c r="AU75" s="104" t="s">
        <v>100</v>
      </c>
      <c r="AV75" s="104" t="s">
        <v>100</v>
      </c>
      <c r="AW75" s="104" t="s">
        <v>100</v>
      </c>
      <c r="AX75" s="104" t="s">
        <v>100</v>
      </c>
      <c r="AY75" s="104" t="s">
        <v>100</v>
      </c>
      <c r="AZ75" s="104" t="s">
        <v>100</v>
      </c>
      <c r="BA75" s="104" t="s">
        <v>100</v>
      </c>
      <c r="BB75" s="104" t="s">
        <v>100</v>
      </c>
      <c r="BC75" s="104" t="s">
        <v>100</v>
      </c>
      <c r="BD75" s="104" t="s">
        <v>100</v>
      </c>
      <c r="BE75" s="104" t="s">
        <v>100</v>
      </c>
      <c r="BF75" s="104" t="s">
        <v>100</v>
      </c>
      <c r="BG75" s="104" t="s">
        <v>100</v>
      </c>
      <c r="BH75" s="67" t="s">
        <v>100</v>
      </c>
    </row>
    <row r="76" spans="1:1021 1029:2045 2053:3069 3077:4093 4101:5117 5125:6141 6149:7165 7173:8189 8197:9213 9221:10237 10245:11261 11269:12285 12293:13309 13317:14333 14341:15357 15365:16277" x14ac:dyDescent="0.25">
      <c r="A76" s="99"/>
      <c r="B76" s="67"/>
      <c r="C76" s="67"/>
      <c r="D76" s="67"/>
      <c r="E76" s="67"/>
      <c r="F76" s="130"/>
      <c r="G76" s="69"/>
      <c r="H76" s="139"/>
      <c r="I76" s="135"/>
      <c r="J76" s="67"/>
      <c r="K76" s="102"/>
      <c r="L76" s="124"/>
      <c r="M76" s="101"/>
      <c r="N76" s="102"/>
      <c r="O76" s="102"/>
      <c r="P76" s="130"/>
      <c r="Q76" s="68"/>
      <c r="R76" s="68"/>
      <c r="S76" s="68"/>
      <c r="T76" s="67"/>
      <c r="U76" s="67"/>
      <c r="V76" s="64" t="s">
        <v>101</v>
      </c>
      <c r="W76" s="64">
        <v>44172</v>
      </c>
      <c r="X76" s="72">
        <v>12943</v>
      </c>
      <c r="Y76" s="64" t="s">
        <v>230</v>
      </c>
      <c r="Z76" s="77">
        <v>44197</v>
      </c>
      <c r="AA76" s="64">
        <v>44561</v>
      </c>
      <c r="AB76" s="78" t="s">
        <v>100</v>
      </c>
      <c r="AC76" s="78" t="s">
        <v>100</v>
      </c>
      <c r="AD76" s="145">
        <v>0</v>
      </c>
      <c r="AE76" s="145">
        <v>0</v>
      </c>
      <c r="AF76" s="78" t="s">
        <v>100</v>
      </c>
      <c r="AG76" s="78" t="s">
        <v>100</v>
      </c>
      <c r="AH76" s="145">
        <v>0</v>
      </c>
      <c r="AI76" s="171">
        <f>L76-AE76+AD76+AH76</f>
        <v>0</v>
      </c>
      <c r="AJ76" s="176">
        <v>0</v>
      </c>
      <c r="AK76" s="176">
        <v>0</v>
      </c>
      <c r="AL76" s="125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67"/>
    </row>
    <row r="77" spans="1:1021 1029:2045 2053:3069 3077:4093 4101:5117 5125:6141 6149:7165 7173:8189 8197:9213 9221:10237 10245:11261 11269:12285 12293:13309 13317:14333 14341:15357 15365:16277" x14ac:dyDescent="0.25">
      <c r="A77" s="99"/>
      <c r="B77" s="67"/>
      <c r="C77" s="67"/>
      <c r="D77" s="67"/>
      <c r="E77" s="67"/>
      <c r="F77" s="130"/>
      <c r="G77" s="69"/>
      <c r="H77" s="139"/>
      <c r="I77" s="135"/>
      <c r="J77" s="67"/>
      <c r="K77" s="102"/>
      <c r="L77" s="124"/>
      <c r="M77" s="101"/>
      <c r="N77" s="102"/>
      <c r="O77" s="102"/>
      <c r="P77" s="130"/>
      <c r="Q77" s="68"/>
      <c r="R77" s="68"/>
      <c r="S77" s="68"/>
      <c r="T77" s="67"/>
      <c r="U77" s="67"/>
      <c r="V77" s="64" t="s">
        <v>103</v>
      </c>
      <c r="W77" s="64">
        <v>44536</v>
      </c>
      <c r="X77" s="72">
        <v>13187</v>
      </c>
      <c r="Y77" s="64" t="s">
        <v>261</v>
      </c>
      <c r="Z77" s="77">
        <v>44562</v>
      </c>
      <c r="AA77" s="64">
        <v>44926</v>
      </c>
      <c r="AB77" s="78" t="s">
        <v>100</v>
      </c>
      <c r="AC77" s="78" t="s">
        <v>100</v>
      </c>
      <c r="AD77" s="145">
        <v>0</v>
      </c>
      <c r="AE77" s="145">
        <v>0</v>
      </c>
      <c r="AF77" s="78" t="s">
        <v>100</v>
      </c>
      <c r="AG77" s="78" t="s">
        <v>100</v>
      </c>
      <c r="AH77" s="145">
        <v>0</v>
      </c>
      <c r="AI77" s="171">
        <f t="shared" si="0"/>
        <v>0</v>
      </c>
      <c r="AJ77" s="176">
        <v>61320</v>
      </c>
      <c r="AK77" s="176">
        <v>0</v>
      </c>
      <c r="AL77" s="125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67"/>
    </row>
    <row r="78" spans="1:1021 1029:2045 2053:3069 3077:4093 4101:5117 5125:6141 6149:7165 7173:8189 8197:9213 9221:10237 10245:11261 11269:12285 12293:13309 13317:14333 14341:15357 15365:16277" x14ac:dyDescent="0.25">
      <c r="A78" s="99"/>
      <c r="B78" s="67"/>
      <c r="C78" s="67"/>
      <c r="D78" s="67"/>
      <c r="E78" s="67"/>
      <c r="F78" s="130"/>
      <c r="G78" s="69"/>
      <c r="H78" s="139"/>
      <c r="I78" s="135"/>
      <c r="J78" s="67"/>
      <c r="K78" s="102"/>
      <c r="L78" s="124"/>
      <c r="M78" s="101"/>
      <c r="N78" s="102"/>
      <c r="O78" s="102"/>
      <c r="P78" s="130"/>
      <c r="Q78" s="68"/>
      <c r="R78" s="68"/>
      <c r="S78" s="68"/>
      <c r="T78" s="67"/>
      <c r="U78" s="67"/>
      <c r="V78" s="64" t="s">
        <v>104</v>
      </c>
      <c r="W78" s="64">
        <v>44901</v>
      </c>
      <c r="X78" s="72">
        <v>13427</v>
      </c>
      <c r="Y78" s="64" t="s">
        <v>482</v>
      </c>
      <c r="Z78" s="77">
        <v>44927</v>
      </c>
      <c r="AA78" s="64">
        <v>45291</v>
      </c>
      <c r="AB78" s="78" t="s">
        <v>100</v>
      </c>
      <c r="AC78" s="78" t="s">
        <v>100</v>
      </c>
      <c r="AD78" s="145">
        <v>0</v>
      </c>
      <c r="AE78" s="145">
        <v>0</v>
      </c>
      <c r="AF78" s="78" t="s">
        <v>100</v>
      </c>
      <c r="AG78" s="78" t="s">
        <v>100</v>
      </c>
      <c r="AH78" s="145">
        <v>0</v>
      </c>
      <c r="AI78" s="171">
        <f t="shared" si="0"/>
        <v>0</v>
      </c>
      <c r="AJ78" s="176">
        <v>0</v>
      </c>
      <c r="AK78" s="176"/>
      <c r="AL78" s="125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67"/>
    </row>
    <row r="79" spans="1:1021 1029:2045 2053:3069 3077:4093 4101:5117 5125:6141 6149:7165 7173:8189 8197:9213 9221:10237 10245:11261 11269:12285 12293:13309 13317:14333 14341:15357 15365:16277" x14ac:dyDescent="0.25">
      <c r="A79" s="99"/>
      <c r="B79" s="67"/>
      <c r="C79" s="67"/>
      <c r="D79" s="67"/>
      <c r="E79" s="67"/>
      <c r="F79" s="130"/>
      <c r="G79" s="69"/>
      <c r="H79" s="139"/>
      <c r="I79" s="135"/>
      <c r="J79" s="67"/>
      <c r="K79" s="102"/>
      <c r="L79" s="124"/>
      <c r="M79" s="101"/>
      <c r="N79" s="102"/>
      <c r="O79" s="102"/>
      <c r="P79" s="130"/>
      <c r="Q79" s="68"/>
      <c r="R79" s="68"/>
      <c r="S79" s="68"/>
      <c r="T79" s="67"/>
      <c r="U79" s="67"/>
      <c r="V79" s="64" t="s">
        <v>105</v>
      </c>
      <c r="W79" s="64">
        <v>45135</v>
      </c>
      <c r="X79" s="72">
        <v>13585</v>
      </c>
      <c r="Y79" s="64" t="s">
        <v>483</v>
      </c>
      <c r="Z79" s="77">
        <v>44986</v>
      </c>
      <c r="AA79" s="64">
        <v>45291</v>
      </c>
      <c r="AB79" s="78" t="s">
        <v>100</v>
      </c>
      <c r="AC79" s="78" t="s">
        <v>100</v>
      </c>
      <c r="AD79" s="145">
        <v>0</v>
      </c>
      <c r="AE79" s="145">
        <v>0</v>
      </c>
      <c r="AF79" s="78" t="s">
        <v>100</v>
      </c>
      <c r="AG79" s="78" t="s">
        <v>100</v>
      </c>
      <c r="AH79" s="145">
        <v>0</v>
      </c>
      <c r="AI79" s="171">
        <f t="shared" si="0"/>
        <v>0</v>
      </c>
      <c r="AJ79" s="176">
        <v>0</v>
      </c>
      <c r="AK79" s="176">
        <f>30660+10475.5+6183.1+6183.1+6183.1</f>
        <v>59684.799999999996</v>
      </c>
      <c r="AL79" s="125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67"/>
    </row>
    <row r="80" spans="1:1021 1029:2045 2053:3069 3077:4093 4101:5117 5125:6141 6149:7165 7173:8189 8197:9213 9221:10237 10245:11261 11269:12285 12293:13309 13317:14333 14341:15357 15365:16277" s="89" customFormat="1" x14ac:dyDescent="0.25">
      <c r="A80" s="99">
        <v>14</v>
      </c>
      <c r="B80" s="67" t="s">
        <v>449</v>
      </c>
      <c r="C80" s="67" t="s">
        <v>149</v>
      </c>
      <c r="D80" s="67" t="s">
        <v>141</v>
      </c>
      <c r="E80" s="67" t="s">
        <v>99</v>
      </c>
      <c r="F80" s="130" t="s">
        <v>152</v>
      </c>
      <c r="G80" s="101">
        <v>12437</v>
      </c>
      <c r="H80" s="139" t="s">
        <v>147</v>
      </c>
      <c r="I80" s="135" t="s">
        <v>153</v>
      </c>
      <c r="J80" s="67" t="s">
        <v>154</v>
      </c>
      <c r="K80" s="102">
        <v>43642</v>
      </c>
      <c r="L80" s="124">
        <v>528229.62</v>
      </c>
      <c r="M80" s="101">
        <v>12589</v>
      </c>
      <c r="N80" s="102">
        <v>43647</v>
      </c>
      <c r="O80" s="102">
        <v>43830</v>
      </c>
      <c r="P80" s="130" t="s">
        <v>433</v>
      </c>
      <c r="Q80" s="68" t="s">
        <v>100</v>
      </c>
      <c r="R80" s="68" t="s">
        <v>100</v>
      </c>
      <c r="S80" s="68" t="s">
        <v>100</v>
      </c>
      <c r="T80" s="67" t="s">
        <v>177</v>
      </c>
      <c r="U80" s="67" t="s">
        <v>100</v>
      </c>
      <c r="V80" s="70" t="s">
        <v>100</v>
      </c>
      <c r="W80" s="70" t="s">
        <v>100</v>
      </c>
      <c r="X80" s="70" t="s">
        <v>100</v>
      </c>
      <c r="Y80" s="70" t="s">
        <v>100</v>
      </c>
      <c r="Z80" s="70" t="s">
        <v>100</v>
      </c>
      <c r="AA80" s="70" t="s">
        <v>100</v>
      </c>
      <c r="AB80" s="70" t="s">
        <v>100</v>
      </c>
      <c r="AC80" s="70" t="s">
        <v>100</v>
      </c>
      <c r="AD80" s="145">
        <v>0</v>
      </c>
      <c r="AE80" s="145">
        <v>0</v>
      </c>
      <c r="AF80" s="78" t="s">
        <v>100</v>
      </c>
      <c r="AG80" s="78" t="s">
        <v>100</v>
      </c>
      <c r="AH80" s="145">
        <v>0</v>
      </c>
      <c r="AI80" s="171">
        <f t="shared" si="0"/>
        <v>528229.62</v>
      </c>
      <c r="AJ80" s="176">
        <v>528229.62</v>
      </c>
      <c r="AK80" s="176">
        <v>0</v>
      </c>
      <c r="AL80" s="178">
        <f>SUM(AJ80+AJ84+AJ85+AJ86+AJ87+AJ88+AJ89+AK89)</f>
        <v>5862418.7699999996</v>
      </c>
      <c r="AM80" s="104" t="s">
        <v>137</v>
      </c>
      <c r="AN80" s="104" t="s">
        <v>150</v>
      </c>
      <c r="AO80" s="100" t="s">
        <v>151</v>
      </c>
      <c r="AP80" s="104" t="s">
        <v>150</v>
      </c>
      <c r="AQ80" s="104" t="s">
        <v>100</v>
      </c>
      <c r="AR80" s="104" t="s">
        <v>100</v>
      </c>
      <c r="AS80" s="104" t="s">
        <v>100</v>
      </c>
      <c r="AT80" s="104" t="s">
        <v>100</v>
      </c>
      <c r="AU80" s="104" t="s">
        <v>100</v>
      </c>
      <c r="AV80" s="104" t="s">
        <v>100</v>
      </c>
      <c r="AW80" s="104" t="s">
        <v>100</v>
      </c>
      <c r="AX80" s="104" t="s">
        <v>100</v>
      </c>
      <c r="AY80" s="104" t="s">
        <v>100</v>
      </c>
      <c r="AZ80" s="104" t="s">
        <v>100</v>
      </c>
      <c r="BA80" s="104" t="s">
        <v>100</v>
      </c>
      <c r="BB80" s="104" t="s">
        <v>100</v>
      </c>
      <c r="BC80" s="104" t="s">
        <v>100</v>
      </c>
      <c r="BD80" s="104" t="s">
        <v>100</v>
      </c>
      <c r="BE80" s="104" t="s">
        <v>100</v>
      </c>
      <c r="BF80" s="104" t="s">
        <v>100</v>
      </c>
      <c r="BG80" s="104" t="s">
        <v>100</v>
      </c>
      <c r="BH80" s="67" t="s">
        <v>100</v>
      </c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8"/>
      <c r="NO80" s="48"/>
      <c r="NP80" s="48"/>
      <c r="NQ80" s="48"/>
      <c r="NR80" s="48"/>
      <c r="NS80" s="48"/>
      <c r="NT80" s="48"/>
      <c r="NU80" s="48"/>
      <c r="NV80" s="48"/>
      <c r="NW80" s="48"/>
      <c r="NX80" s="48"/>
      <c r="NY80" s="48"/>
      <c r="NZ80" s="48"/>
      <c r="OA80" s="48"/>
      <c r="OB80" s="48"/>
      <c r="OC80" s="48"/>
      <c r="OD80" s="48"/>
      <c r="OE80" s="48"/>
      <c r="OF80" s="48"/>
      <c r="OG80" s="48"/>
      <c r="OH80" s="48"/>
      <c r="OI80" s="48"/>
      <c r="OJ80" s="48"/>
      <c r="OK80" s="88"/>
    </row>
    <row r="81" spans="1:401" s="89" customFormat="1" x14ac:dyDescent="0.25">
      <c r="A81" s="99"/>
      <c r="B81" s="67"/>
      <c r="C81" s="67"/>
      <c r="D81" s="67"/>
      <c r="E81" s="67"/>
      <c r="F81" s="130"/>
      <c r="G81" s="101"/>
      <c r="H81" s="139"/>
      <c r="I81" s="135"/>
      <c r="J81" s="67"/>
      <c r="K81" s="102"/>
      <c r="L81" s="124"/>
      <c r="M81" s="101"/>
      <c r="N81" s="102"/>
      <c r="O81" s="102"/>
      <c r="P81" s="130"/>
      <c r="Q81" s="68"/>
      <c r="R81" s="68"/>
      <c r="S81" s="68"/>
      <c r="T81" s="67"/>
      <c r="U81" s="67"/>
      <c r="V81" s="70" t="s">
        <v>101</v>
      </c>
      <c r="W81" s="64">
        <v>43829</v>
      </c>
      <c r="X81" s="90">
        <v>12713</v>
      </c>
      <c r="Y81" s="70" t="s">
        <v>182</v>
      </c>
      <c r="Z81" s="64">
        <v>43831</v>
      </c>
      <c r="AA81" s="64">
        <v>44012</v>
      </c>
      <c r="AB81" s="70" t="s">
        <v>100</v>
      </c>
      <c r="AC81" s="70" t="s">
        <v>100</v>
      </c>
      <c r="AD81" s="145">
        <v>0</v>
      </c>
      <c r="AE81" s="145">
        <v>0</v>
      </c>
      <c r="AF81" s="78" t="s">
        <v>100</v>
      </c>
      <c r="AG81" s="78" t="s">
        <v>100</v>
      </c>
      <c r="AH81" s="145">
        <v>0</v>
      </c>
      <c r="AI81" s="171">
        <f t="shared" si="0"/>
        <v>0</v>
      </c>
      <c r="AJ81" s="176">
        <v>0</v>
      </c>
      <c r="AK81" s="176">
        <v>0</v>
      </c>
      <c r="AL81" s="178"/>
      <c r="AM81" s="104"/>
      <c r="AN81" s="104"/>
      <c r="AO81" s="100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67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8"/>
      <c r="NO81" s="48"/>
      <c r="NP81" s="48"/>
      <c r="NQ81" s="48"/>
      <c r="NR81" s="48"/>
      <c r="NS81" s="48"/>
      <c r="NT81" s="48"/>
      <c r="NU81" s="48"/>
      <c r="NV81" s="48"/>
      <c r="NW81" s="48"/>
      <c r="NX81" s="48"/>
      <c r="NY81" s="48"/>
      <c r="NZ81" s="48"/>
      <c r="OA81" s="48"/>
      <c r="OB81" s="48"/>
      <c r="OC81" s="48"/>
      <c r="OD81" s="48"/>
      <c r="OE81" s="48"/>
      <c r="OF81" s="48"/>
      <c r="OG81" s="48"/>
      <c r="OH81" s="48"/>
      <c r="OI81" s="48"/>
      <c r="OJ81" s="48"/>
      <c r="OK81" s="88"/>
    </row>
    <row r="82" spans="1:401" s="89" customFormat="1" x14ac:dyDescent="0.25">
      <c r="A82" s="99"/>
      <c r="B82" s="67"/>
      <c r="C82" s="67"/>
      <c r="D82" s="67"/>
      <c r="E82" s="67"/>
      <c r="F82" s="130"/>
      <c r="G82" s="101"/>
      <c r="H82" s="139"/>
      <c r="I82" s="135"/>
      <c r="J82" s="67"/>
      <c r="K82" s="102"/>
      <c r="L82" s="124"/>
      <c r="M82" s="101"/>
      <c r="N82" s="102"/>
      <c r="O82" s="102"/>
      <c r="P82" s="130"/>
      <c r="Q82" s="68"/>
      <c r="R82" s="68"/>
      <c r="S82" s="68"/>
      <c r="T82" s="67"/>
      <c r="U82" s="67"/>
      <c r="V82" s="70" t="s">
        <v>103</v>
      </c>
      <c r="W82" s="64">
        <v>44011</v>
      </c>
      <c r="X82" s="90">
        <v>12831</v>
      </c>
      <c r="Y82" s="70" t="s">
        <v>183</v>
      </c>
      <c r="Z82" s="64">
        <v>44013</v>
      </c>
      <c r="AA82" s="64">
        <v>44196</v>
      </c>
      <c r="AB82" s="70" t="s">
        <v>100</v>
      </c>
      <c r="AC82" s="70" t="s">
        <v>100</v>
      </c>
      <c r="AD82" s="145">
        <v>0</v>
      </c>
      <c r="AE82" s="145">
        <v>0</v>
      </c>
      <c r="AF82" s="78" t="s">
        <v>100</v>
      </c>
      <c r="AG82" s="78" t="s">
        <v>100</v>
      </c>
      <c r="AH82" s="145">
        <v>0</v>
      </c>
      <c r="AI82" s="171">
        <f t="shared" si="0"/>
        <v>0</v>
      </c>
      <c r="AJ82" s="176">
        <v>0</v>
      </c>
      <c r="AK82" s="176">
        <v>0</v>
      </c>
      <c r="AL82" s="178"/>
      <c r="AM82" s="104"/>
      <c r="AN82" s="104"/>
      <c r="AO82" s="100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67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  <c r="IW82" s="48"/>
      <c r="IX82" s="48"/>
      <c r="IY82" s="48"/>
      <c r="IZ82" s="48"/>
      <c r="JA82" s="48"/>
      <c r="JB82" s="48"/>
      <c r="JC82" s="48"/>
      <c r="JD82" s="48"/>
      <c r="JE82" s="48"/>
      <c r="JF82" s="48"/>
      <c r="JG82" s="48"/>
      <c r="JH82" s="48"/>
      <c r="JI82" s="48"/>
      <c r="JJ82" s="48"/>
      <c r="JK82" s="48"/>
      <c r="JL82" s="48"/>
      <c r="JM82" s="48"/>
      <c r="JN82" s="48"/>
      <c r="JO82" s="48"/>
      <c r="JP82" s="48"/>
      <c r="JQ82" s="48"/>
      <c r="JR82" s="48"/>
      <c r="JS82" s="48"/>
      <c r="JT82" s="48"/>
      <c r="JU82" s="48"/>
      <c r="JV82" s="48"/>
      <c r="JW82" s="48"/>
      <c r="JX82" s="48"/>
      <c r="JY82" s="48"/>
      <c r="JZ82" s="48"/>
      <c r="KA82" s="48"/>
      <c r="KB82" s="48"/>
      <c r="KC82" s="48"/>
      <c r="KD82" s="48"/>
      <c r="KE82" s="48"/>
      <c r="KF82" s="48"/>
      <c r="KG82" s="48"/>
      <c r="KH82" s="48"/>
      <c r="KI82" s="48"/>
      <c r="KJ82" s="48"/>
      <c r="KK82" s="48"/>
      <c r="KL82" s="48"/>
      <c r="KM82" s="48"/>
      <c r="KN82" s="48"/>
      <c r="KO82" s="48"/>
      <c r="KP82" s="48"/>
      <c r="KQ82" s="48"/>
      <c r="KR82" s="48"/>
      <c r="KS82" s="48"/>
      <c r="KT82" s="48"/>
      <c r="KU82" s="48"/>
      <c r="KV82" s="48"/>
      <c r="KW82" s="48"/>
      <c r="KX82" s="48"/>
      <c r="KY82" s="48"/>
      <c r="KZ82" s="48"/>
      <c r="LA82" s="48"/>
      <c r="LB82" s="48"/>
      <c r="LC82" s="48"/>
      <c r="LD82" s="48"/>
      <c r="LE82" s="48"/>
      <c r="LF82" s="48"/>
      <c r="LG82" s="48"/>
      <c r="LH82" s="48"/>
      <c r="LI82" s="48"/>
      <c r="LJ82" s="48"/>
      <c r="LK82" s="48"/>
      <c r="LL82" s="48"/>
      <c r="LM82" s="48"/>
      <c r="LN82" s="48"/>
      <c r="LO82" s="48"/>
      <c r="LP82" s="48"/>
      <c r="LQ82" s="48"/>
      <c r="LR82" s="48"/>
      <c r="LS82" s="48"/>
      <c r="LT82" s="48"/>
      <c r="LU82" s="48"/>
      <c r="LV82" s="48"/>
      <c r="LW82" s="48"/>
      <c r="LX82" s="48"/>
      <c r="LY82" s="48"/>
      <c r="LZ82" s="48"/>
      <c r="MA82" s="48"/>
      <c r="MB82" s="48"/>
      <c r="MC82" s="48"/>
      <c r="MD82" s="48"/>
      <c r="ME82" s="48"/>
      <c r="MF82" s="48"/>
      <c r="MG82" s="48"/>
      <c r="MH82" s="48"/>
      <c r="MI82" s="48"/>
      <c r="MJ82" s="48"/>
      <c r="MK82" s="48"/>
      <c r="ML82" s="48"/>
      <c r="MM82" s="48"/>
      <c r="MN82" s="48"/>
      <c r="MO82" s="48"/>
      <c r="MP82" s="48"/>
      <c r="MQ82" s="48"/>
      <c r="MR82" s="48"/>
      <c r="MS82" s="48"/>
      <c r="MT82" s="48"/>
      <c r="MU82" s="48"/>
      <c r="MV82" s="48"/>
      <c r="MW82" s="48"/>
      <c r="MX82" s="48"/>
      <c r="MY82" s="48"/>
      <c r="MZ82" s="48"/>
      <c r="NA82" s="48"/>
      <c r="NB82" s="48"/>
      <c r="NC82" s="48"/>
      <c r="ND82" s="48"/>
      <c r="NE82" s="48"/>
      <c r="NF82" s="48"/>
      <c r="NG82" s="48"/>
      <c r="NH82" s="48"/>
      <c r="NI82" s="48"/>
      <c r="NJ82" s="48"/>
      <c r="NK82" s="48"/>
      <c r="NL82" s="48"/>
      <c r="NM82" s="48"/>
      <c r="NN82" s="48"/>
      <c r="NO82" s="48"/>
      <c r="NP82" s="48"/>
      <c r="NQ82" s="48"/>
      <c r="NR82" s="48"/>
      <c r="NS82" s="48"/>
      <c r="NT82" s="48"/>
      <c r="NU82" s="48"/>
      <c r="NV82" s="48"/>
      <c r="NW82" s="48"/>
      <c r="NX82" s="48"/>
      <c r="NY82" s="48"/>
      <c r="NZ82" s="48"/>
      <c r="OA82" s="48"/>
      <c r="OB82" s="48"/>
      <c r="OC82" s="48"/>
      <c r="OD82" s="48"/>
      <c r="OE82" s="48"/>
      <c r="OF82" s="48"/>
      <c r="OG82" s="48"/>
      <c r="OH82" s="48"/>
      <c r="OI82" s="48"/>
      <c r="OJ82" s="48"/>
      <c r="OK82" s="88"/>
    </row>
    <row r="83" spans="1:401" s="89" customFormat="1" x14ac:dyDescent="0.25">
      <c r="A83" s="99"/>
      <c r="B83" s="67"/>
      <c r="C83" s="67"/>
      <c r="D83" s="67"/>
      <c r="E83" s="67"/>
      <c r="F83" s="130"/>
      <c r="G83" s="101"/>
      <c r="H83" s="139"/>
      <c r="I83" s="135"/>
      <c r="J83" s="67"/>
      <c r="K83" s="102"/>
      <c r="L83" s="124"/>
      <c r="M83" s="101"/>
      <c r="N83" s="102"/>
      <c r="O83" s="102"/>
      <c r="P83" s="130"/>
      <c r="Q83" s="68"/>
      <c r="R83" s="68"/>
      <c r="S83" s="68"/>
      <c r="T83" s="67"/>
      <c r="U83" s="67"/>
      <c r="V83" s="70" t="s">
        <v>104</v>
      </c>
      <c r="W83" s="64">
        <v>44091</v>
      </c>
      <c r="X83" s="90">
        <v>12887</v>
      </c>
      <c r="Y83" s="70" t="s">
        <v>106</v>
      </c>
      <c r="Z83" s="64">
        <v>44105</v>
      </c>
      <c r="AA83" s="64">
        <v>44196</v>
      </c>
      <c r="AB83" s="65" t="s">
        <v>184</v>
      </c>
      <c r="AC83" s="70" t="s">
        <v>100</v>
      </c>
      <c r="AD83" s="145">
        <v>4264.8</v>
      </c>
      <c r="AE83" s="145">
        <v>0</v>
      </c>
      <c r="AF83" s="78" t="s">
        <v>100</v>
      </c>
      <c r="AG83" s="78" t="s">
        <v>100</v>
      </c>
      <c r="AH83" s="145">
        <v>0</v>
      </c>
      <c r="AI83" s="171">
        <f t="shared" si="0"/>
        <v>4264.8</v>
      </c>
      <c r="AJ83" s="176">
        <v>0</v>
      </c>
      <c r="AK83" s="176">
        <v>0</v>
      </c>
      <c r="AL83" s="178"/>
      <c r="AM83" s="104"/>
      <c r="AN83" s="104"/>
      <c r="AO83" s="100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67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8"/>
      <c r="KK83" s="48"/>
      <c r="KL83" s="48"/>
      <c r="KM83" s="48"/>
      <c r="KN83" s="48"/>
      <c r="KO83" s="48"/>
      <c r="KP83" s="48"/>
      <c r="KQ83" s="48"/>
      <c r="KR83" s="48"/>
      <c r="KS83" s="48"/>
      <c r="KT83" s="48"/>
      <c r="KU83" s="48"/>
      <c r="KV83" s="48"/>
      <c r="KW83" s="48"/>
      <c r="KX83" s="48"/>
      <c r="KY83" s="48"/>
      <c r="KZ83" s="48"/>
      <c r="LA83" s="48"/>
      <c r="LB83" s="48"/>
      <c r="LC83" s="48"/>
      <c r="LD83" s="48"/>
      <c r="LE83" s="48"/>
      <c r="LF83" s="48"/>
      <c r="LG83" s="48"/>
      <c r="LH83" s="48"/>
      <c r="LI83" s="48"/>
      <c r="LJ83" s="48"/>
      <c r="LK83" s="48"/>
      <c r="LL83" s="48"/>
      <c r="LM83" s="48"/>
      <c r="LN83" s="48"/>
      <c r="LO83" s="48"/>
      <c r="LP83" s="48"/>
      <c r="LQ83" s="48"/>
      <c r="LR83" s="48"/>
      <c r="LS83" s="48"/>
      <c r="LT83" s="48"/>
      <c r="LU83" s="48"/>
      <c r="LV83" s="48"/>
      <c r="LW83" s="48"/>
      <c r="LX83" s="48"/>
      <c r="LY83" s="48"/>
      <c r="LZ83" s="48"/>
      <c r="MA83" s="48"/>
      <c r="MB83" s="48"/>
      <c r="MC83" s="48"/>
      <c r="MD83" s="48"/>
      <c r="ME83" s="48"/>
      <c r="MF83" s="48"/>
      <c r="MG83" s="48"/>
      <c r="MH83" s="48"/>
      <c r="MI83" s="48"/>
      <c r="MJ83" s="48"/>
      <c r="MK83" s="48"/>
      <c r="ML83" s="48"/>
      <c r="MM83" s="48"/>
      <c r="MN83" s="48"/>
      <c r="MO83" s="48"/>
      <c r="MP83" s="48"/>
      <c r="MQ83" s="48"/>
      <c r="MR83" s="48"/>
      <c r="MS83" s="48"/>
      <c r="MT83" s="48"/>
      <c r="MU83" s="48"/>
      <c r="MV83" s="48"/>
      <c r="MW83" s="48"/>
      <c r="MX83" s="48"/>
      <c r="MY83" s="48"/>
      <c r="MZ83" s="48"/>
      <c r="NA83" s="48"/>
      <c r="NB83" s="48"/>
      <c r="NC83" s="48"/>
      <c r="ND83" s="48"/>
      <c r="NE83" s="48"/>
      <c r="NF83" s="48"/>
      <c r="NG83" s="48"/>
      <c r="NH83" s="48"/>
      <c r="NI83" s="48"/>
      <c r="NJ83" s="48"/>
      <c r="NK83" s="48"/>
      <c r="NL83" s="48"/>
      <c r="NM83" s="48"/>
      <c r="NN83" s="48"/>
      <c r="NO83" s="48"/>
      <c r="NP83" s="48"/>
      <c r="NQ83" s="48"/>
      <c r="NR83" s="48"/>
      <c r="NS83" s="48"/>
      <c r="NT83" s="48"/>
      <c r="NU83" s="48"/>
      <c r="NV83" s="48"/>
      <c r="NW83" s="48"/>
      <c r="NX83" s="48"/>
      <c r="NY83" s="48"/>
      <c r="NZ83" s="48"/>
      <c r="OA83" s="48"/>
      <c r="OB83" s="48"/>
      <c r="OC83" s="48"/>
      <c r="OD83" s="48"/>
      <c r="OE83" s="48"/>
      <c r="OF83" s="48"/>
      <c r="OG83" s="48"/>
      <c r="OH83" s="48"/>
      <c r="OI83" s="48"/>
      <c r="OJ83" s="48"/>
      <c r="OK83" s="88"/>
    </row>
    <row r="84" spans="1:401" s="89" customFormat="1" x14ac:dyDescent="0.25">
      <c r="A84" s="99"/>
      <c r="B84" s="67"/>
      <c r="C84" s="67"/>
      <c r="D84" s="67"/>
      <c r="E84" s="67"/>
      <c r="F84" s="130"/>
      <c r="G84" s="101"/>
      <c r="H84" s="139"/>
      <c r="I84" s="135"/>
      <c r="J84" s="67"/>
      <c r="K84" s="102"/>
      <c r="L84" s="124"/>
      <c r="M84" s="101"/>
      <c r="N84" s="102"/>
      <c r="O84" s="102"/>
      <c r="P84" s="130"/>
      <c r="Q84" s="68"/>
      <c r="R84" s="68"/>
      <c r="S84" s="68"/>
      <c r="T84" s="67"/>
      <c r="U84" s="67"/>
      <c r="V84" s="70" t="s">
        <v>105</v>
      </c>
      <c r="W84" s="64">
        <v>44095</v>
      </c>
      <c r="X84" s="90">
        <v>12894</v>
      </c>
      <c r="Y84" s="70" t="s">
        <v>185</v>
      </c>
      <c r="Z84" s="64">
        <v>44013</v>
      </c>
      <c r="AA84" s="64">
        <v>44196</v>
      </c>
      <c r="AB84" s="65" t="s">
        <v>186</v>
      </c>
      <c r="AC84" s="70" t="s">
        <v>100</v>
      </c>
      <c r="AD84" s="145">
        <v>15622.06</v>
      </c>
      <c r="AE84" s="145">
        <v>0</v>
      </c>
      <c r="AF84" s="77">
        <v>44169</v>
      </c>
      <c r="AG84" s="78" t="s">
        <v>100</v>
      </c>
      <c r="AH84" s="145">
        <v>64418.27</v>
      </c>
      <c r="AI84" s="171">
        <f t="shared" si="0"/>
        <v>80040.33</v>
      </c>
      <c r="AJ84" s="176">
        <v>1223608.0900000001</v>
      </c>
      <c r="AK84" s="176">
        <v>0</v>
      </c>
      <c r="AL84" s="178"/>
      <c r="AM84" s="104"/>
      <c r="AN84" s="104"/>
      <c r="AO84" s="100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67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8"/>
      <c r="NO84" s="48"/>
      <c r="NP84" s="48"/>
      <c r="NQ84" s="48"/>
      <c r="NR84" s="48"/>
      <c r="NS84" s="48"/>
      <c r="NT84" s="48"/>
      <c r="NU84" s="48"/>
      <c r="NV84" s="48"/>
      <c r="NW84" s="48"/>
      <c r="NX84" s="48"/>
      <c r="NY84" s="48"/>
      <c r="NZ84" s="48"/>
      <c r="OA84" s="48"/>
      <c r="OB84" s="48"/>
      <c r="OC84" s="48"/>
      <c r="OD84" s="48"/>
      <c r="OE84" s="48"/>
      <c r="OF84" s="48"/>
      <c r="OG84" s="48"/>
      <c r="OH84" s="48"/>
      <c r="OI84" s="48"/>
      <c r="OJ84" s="48"/>
      <c r="OK84" s="88"/>
    </row>
    <row r="85" spans="1:401" s="89" customFormat="1" x14ac:dyDescent="0.25">
      <c r="A85" s="99"/>
      <c r="B85" s="67"/>
      <c r="C85" s="67"/>
      <c r="D85" s="67"/>
      <c r="E85" s="67"/>
      <c r="F85" s="130"/>
      <c r="G85" s="101"/>
      <c r="H85" s="139"/>
      <c r="I85" s="135"/>
      <c r="J85" s="67"/>
      <c r="K85" s="102"/>
      <c r="L85" s="124"/>
      <c r="M85" s="101"/>
      <c r="N85" s="102"/>
      <c r="O85" s="102"/>
      <c r="P85" s="130"/>
      <c r="Q85" s="68"/>
      <c r="R85" s="68"/>
      <c r="S85" s="68"/>
      <c r="T85" s="67"/>
      <c r="U85" s="67"/>
      <c r="V85" s="70" t="s">
        <v>222</v>
      </c>
      <c r="W85" s="64">
        <v>44197</v>
      </c>
      <c r="X85" s="90">
        <v>12954</v>
      </c>
      <c r="Y85" s="70" t="s">
        <v>223</v>
      </c>
      <c r="Z85" s="64">
        <v>44197</v>
      </c>
      <c r="AA85" s="64">
        <v>44377</v>
      </c>
      <c r="AB85" s="65" t="s">
        <v>100</v>
      </c>
      <c r="AC85" s="70" t="s">
        <v>100</v>
      </c>
      <c r="AD85" s="145">
        <v>0</v>
      </c>
      <c r="AE85" s="145">
        <v>0</v>
      </c>
      <c r="AF85" s="77" t="s">
        <v>100</v>
      </c>
      <c r="AG85" s="78" t="s">
        <v>100</v>
      </c>
      <c r="AH85" s="145">
        <v>0</v>
      </c>
      <c r="AI85" s="171">
        <f t="shared" ref="AI85:AI148" si="1">L85-AE85+AD85+AH85</f>
        <v>0</v>
      </c>
      <c r="AJ85" s="176">
        <v>536475.65</v>
      </c>
      <c r="AK85" s="176">
        <v>0</v>
      </c>
      <c r="AL85" s="178"/>
      <c r="AM85" s="104"/>
      <c r="AN85" s="104"/>
      <c r="AO85" s="100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67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/>
      <c r="JB85" s="48"/>
      <c r="JC85" s="48"/>
      <c r="JD85" s="48"/>
      <c r="JE85" s="48"/>
      <c r="JF85" s="48"/>
      <c r="JG85" s="48"/>
      <c r="JH85" s="48"/>
      <c r="JI85" s="48"/>
      <c r="JJ85" s="48"/>
      <c r="JK85" s="48"/>
      <c r="JL85" s="48"/>
      <c r="JM85" s="48"/>
      <c r="JN85" s="48"/>
      <c r="JO85" s="48"/>
      <c r="JP85" s="48"/>
      <c r="JQ85" s="48"/>
      <c r="JR85" s="48"/>
      <c r="JS85" s="48"/>
      <c r="JT85" s="48"/>
      <c r="JU85" s="48"/>
      <c r="JV85" s="48"/>
      <c r="JW85" s="48"/>
      <c r="JX85" s="48"/>
      <c r="JY85" s="48"/>
      <c r="JZ85" s="48"/>
      <c r="KA85" s="48"/>
      <c r="KB85" s="48"/>
      <c r="KC85" s="48"/>
      <c r="KD85" s="48"/>
      <c r="KE85" s="48"/>
      <c r="KF85" s="48"/>
      <c r="KG85" s="48"/>
      <c r="KH85" s="48"/>
      <c r="KI85" s="48"/>
      <c r="KJ85" s="48"/>
      <c r="KK85" s="48"/>
      <c r="KL85" s="48"/>
      <c r="KM85" s="48"/>
      <c r="KN85" s="48"/>
      <c r="KO85" s="48"/>
      <c r="KP85" s="48"/>
      <c r="KQ85" s="48"/>
      <c r="KR85" s="48"/>
      <c r="KS85" s="48"/>
      <c r="KT85" s="48"/>
      <c r="KU85" s="48"/>
      <c r="KV85" s="48"/>
      <c r="KW85" s="48"/>
      <c r="KX85" s="48"/>
      <c r="KY85" s="48"/>
      <c r="KZ85" s="48"/>
      <c r="LA85" s="48"/>
      <c r="LB85" s="48"/>
      <c r="LC85" s="48"/>
      <c r="LD85" s="48"/>
      <c r="LE85" s="48"/>
      <c r="LF85" s="48"/>
      <c r="LG85" s="48"/>
      <c r="LH85" s="48"/>
      <c r="LI85" s="48"/>
      <c r="LJ85" s="48"/>
      <c r="LK85" s="48"/>
      <c r="LL85" s="48"/>
      <c r="LM85" s="48"/>
      <c r="LN85" s="48"/>
      <c r="LO85" s="48"/>
      <c r="LP85" s="48"/>
      <c r="LQ85" s="48"/>
      <c r="LR85" s="48"/>
      <c r="LS85" s="48"/>
      <c r="LT85" s="48"/>
      <c r="LU85" s="48"/>
      <c r="LV85" s="48"/>
      <c r="LW85" s="48"/>
      <c r="LX85" s="48"/>
      <c r="LY85" s="48"/>
      <c r="LZ85" s="48"/>
      <c r="MA85" s="48"/>
      <c r="MB85" s="48"/>
      <c r="MC85" s="48"/>
      <c r="MD85" s="48"/>
      <c r="ME85" s="48"/>
      <c r="MF85" s="48"/>
      <c r="MG85" s="48"/>
      <c r="MH85" s="48"/>
      <c r="MI85" s="48"/>
      <c r="MJ85" s="48"/>
      <c r="MK85" s="48"/>
      <c r="ML85" s="48"/>
      <c r="MM85" s="48"/>
      <c r="MN85" s="48"/>
      <c r="MO85" s="48"/>
      <c r="MP85" s="48"/>
      <c r="MQ85" s="48"/>
      <c r="MR85" s="48"/>
      <c r="MS85" s="48"/>
      <c r="MT85" s="48"/>
      <c r="MU85" s="48"/>
      <c r="MV85" s="48"/>
      <c r="MW85" s="48"/>
      <c r="MX85" s="48"/>
      <c r="MY85" s="48"/>
      <c r="MZ85" s="48"/>
      <c r="NA85" s="48"/>
      <c r="NB85" s="48"/>
      <c r="NC85" s="48"/>
      <c r="ND85" s="48"/>
      <c r="NE85" s="48"/>
      <c r="NF85" s="48"/>
      <c r="NG85" s="48"/>
      <c r="NH85" s="48"/>
      <c r="NI85" s="48"/>
      <c r="NJ85" s="48"/>
      <c r="NK85" s="48"/>
      <c r="NL85" s="48"/>
      <c r="NM85" s="48"/>
      <c r="NN85" s="48"/>
      <c r="NO85" s="48"/>
      <c r="NP85" s="48"/>
      <c r="NQ85" s="48"/>
      <c r="NR85" s="48"/>
      <c r="NS85" s="48"/>
      <c r="NT85" s="48"/>
      <c r="NU85" s="48"/>
      <c r="NV85" s="48"/>
      <c r="NW85" s="48"/>
      <c r="NX85" s="48"/>
      <c r="NY85" s="48"/>
      <c r="NZ85" s="48"/>
      <c r="OA85" s="48"/>
      <c r="OB85" s="48"/>
      <c r="OC85" s="48"/>
      <c r="OD85" s="48"/>
      <c r="OE85" s="48"/>
      <c r="OF85" s="48"/>
      <c r="OG85" s="48"/>
      <c r="OH85" s="48"/>
      <c r="OI85" s="48"/>
      <c r="OJ85" s="48"/>
      <c r="OK85" s="88"/>
    </row>
    <row r="86" spans="1:401" s="89" customFormat="1" x14ac:dyDescent="0.25">
      <c r="A86" s="99"/>
      <c r="B86" s="67"/>
      <c r="C86" s="67"/>
      <c r="D86" s="67"/>
      <c r="E86" s="67"/>
      <c r="F86" s="130"/>
      <c r="G86" s="101"/>
      <c r="H86" s="139"/>
      <c r="I86" s="135"/>
      <c r="J86" s="67"/>
      <c r="K86" s="102"/>
      <c r="L86" s="124"/>
      <c r="M86" s="101"/>
      <c r="N86" s="102"/>
      <c r="O86" s="102"/>
      <c r="P86" s="130"/>
      <c r="Q86" s="68"/>
      <c r="R86" s="68"/>
      <c r="S86" s="68"/>
      <c r="T86" s="67"/>
      <c r="U86" s="67"/>
      <c r="V86" s="70" t="s">
        <v>224</v>
      </c>
      <c r="W86" s="64">
        <v>44369</v>
      </c>
      <c r="X86" s="90">
        <v>13071</v>
      </c>
      <c r="Y86" s="70" t="s">
        <v>223</v>
      </c>
      <c r="Z86" s="64">
        <v>44378</v>
      </c>
      <c r="AA86" s="64">
        <v>44561</v>
      </c>
      <c r="AB86" s="65" t="s">
        <v>100</v>
      </c>
      <c r="AC86" s="70" t="s">
        <v>100</v>
      </c>
      <c r="AD86" s="145">
        <v>0</v>
      </c>
      <c r="AE86" s="145">
        <v>0</v>
      </c>
      <c r="AF86" s="78" t="s">
        <v>100</v>
      </c>
      <c r="AG86" s="78" t="s">
        <v>100</v>
      </c>
      <c r="AH86" s="145">
        <v>0</v>
      </c>
      <c r="AI86" s="171">
        <f t="shared" si="1"/>
        <v>0</v>
      </c>
      <c r="AJ86" s="176">
        <v>751065.91</v>
      </c>
      <c r="AK86" s="176">
        <v>0</v>
      </c>
      <c r="AL86" s="178"/>
      <c r="AM86" s="104"/>
      <c r="AN86" s="104"/>
      <c r="AO86" s="100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67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48"/>
      <c r="KP86" s="48"/>
      <c r="KQ86" s="48"/>
      <c r="KR86" s="48"/>
      <c r="KS86" s="48"/>
      <c r="KT86" s="48"/>
      <c r="KU86" s="48"/>
      <c r="KV86" s="48"/>
      <c r="KW86" s="48"/>
      <c r="KX86" s="48"/>
      <c r="KY86" s="48"/>
      <c r="KZ86" s="48"/>
      <c r="LA86" s="48"/>
      <c r="LB86" s="48"/>
      <c r="LC86" s="48"/>
      <c r="LD86" s="48"/>
      <c r="LE86" s="48"/>
      <c r="LF86" s="48"/>
      <c r="LG86" s="48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8"/>
      <c r="LU86" s="48"/>
      <c r="LV86" s="48"/>
      <c r="LW86" s="48"/>
      <c r="LX86" s="48"/>
      <c r="LY86" s="48"/>
      <c r="LZ86" s="48"/>
      <c r="MA86" s="48"/>
      <c r="MB86" s="48"/>
      <c r="MC86" s="48"/>
      <c r="MD86" s="48"/>
      <c r="ME86" s="48"/>
      <c r="MF86" s="48"/>
      <c r="MG86" s="48"/>
      <c r="MH86" s="48"/>
      <c r="MI86" s="48"/>
      <c r="MJ86" s="48"/>
      <c r="MK86" s="48"/>
      <c r="ML86" s="48"/>
      <c r="MM86" s="48"/>
      <c r="MN86" s="48"/>
      <c r="MO86" s="48"/>
      <c r="MP86" s="48"/>
      <c r="MQ86" s="48"/>
      <c r="MR86" s="48"/>
      <c r="MS86" s="48"/>
      <c r="MT86" s="48"/>
      <c r="MU86" s="48"/>
      <c r="MV86" s="48"/>
      <c r="MW86" s="48"/>
      <c r="MX86" s="48"/>
      <c r="MY86" s="48"/>
      <c r="MZ86" s="48"/>
      <c r="NA86" s="48"/>
      <c r="NB86" s="48"/>
      <c r="NC86" s="48"/>
      <c r="ND86" s="48"/>
      <c r="NE86" s="48"/>
      <c r="NF86" s="48"/>
      <c r="NG86" s="48"/>
      <c r="NH86" s="48"/>
      <c r="NI86" s="48"/>
      <c r="NJ86" s="48"/>
      <c r="NK86" s="48"/>
      <c r="NL86" s="48"/>
      <c r="NM86" s="48"/>
      <c r="NN86" s="48"/>
      <c r="NO86" s="48"/>
      <c r="NP86" s="48"/>
      <c r="NQ86" s="48"/>
      <c r="NR86" s="48"/>
      <c r="NS86" s="48"/>
      <c r="NT86" s="48"/>
      <c r="NU86" s="48"/>
      <c r="NV86" s="48"/>
      <c r="NW86" s="48"/>
      <c r="NX86" s="48"/>
      <c r="NY86" s="48"/>
      <c r="NZ86" s="48"/>
      <c r="OA86" s="48"/>
      <c r="OB86" s="48"/>
      <c r="OC86" s="48"/>
      <c r="OD86" s="48"/>
      <c r="OE86" s="48"/>
      <c r="OF86" s="48"/>
      <c r="OG86" s="48"/>
      <c r="OH86" s="48"/>
      <c r="OI86" s="48"/>
      <c r="OJ86" s="48"/>
      <c r="OK86" s="88"/>
    </row>
    <row r="87" spans="1:401" s="89" customFormat="1" x14ac:dyDescent="0.25">
      <c r="A87" s="99"/>
      <c r="B87" s="67"/>
      <c r="C87" s="67"/>
      <c r="D87" s="67"/>
      <c r="E87" s="67"/>
      <c r="F87" s="130"/>
      <c r="G87" s="101"/>
      <c r="H87" s="139"/>
      <c r="I87" s="135"/>
      <c r="J87" s="67"/>
      <c r="K87" s="102"/>
      <c r="L87" s="124"/>
      <c r="M87" s="101"/>
      <c r="N87" s="102"/>
      <c r="O87" s="102"/>
      <c r="P87" s="130"/>
      <c r="Q87" s="68"/>
      <c r="R87" s="68"/>
      <c r="S87" s="68"/>
      <c r="T87" s="67"/>
      <c r="U87" s="67"/>
      <c r="V87" s="70" t="s">
        <v>262</v>
      </c>
      <c r="W87" s="64">
        <v>44559</v>
      </c>
      <c r="X87" s="90">
        <v>13195</v>
      </c>
      <c r="Y87" s="70" t="s">
        <v>263</v>
      </c>
      <c r="Z87" s="64">
        <v>44562</v>
      </c>
      <c r="AA87" s="64">
        <v>44742</v>
      </c>
      <c r="AB87" s="65" t="s">
        <v>100</v>
      </c>
      <c r="AC87" s="70" t="s">
        <v>100</v>
      </c>
      <c r="AD87" s="145">
        <v>0</v>
      </c>
      <c r="AE87" s="145">
        <v>0</v>
      </c>
      <c r="AF87" s="78" t="s">
        <v>100</v>
      </c>
      <c r="AG87" s="78" t="s">
        <v>100</v>
      </c>
      <c r="AH87" s="145">
        <v>0</v>
      </c>
      <c r="AI87" s="171">
        <f t="shared" si="1"/>
        <v>0</v>
      </c>
      <c r="AJ87" s="176">
        <v>579002.68000000005</v>
      </c>
      <c r="AK87" s="176">
        <v>0</v>
      </c>
      <c r="AL87" s="178"/>
      <c r="AM87" s="104"/>
      <c r="AN87" s="104"/>
      <c r="AO87" s="100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67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48"/>
      <c r="KK87" s="48"/>
      <c r="KL87" s="48"/>
      <c r="KM87" s="48"/>
      <c r="KN87" s="48"/>
      <c r="KO87" s="48"/>
      <c r="KP87" s="48"/>
      <c r="KQ87" s="48"/>
      <c r="KR87" s="48"/>
      <c r="KS87" s="48"/>
      <c r="KT87" s="48"/>
      <c r="KU87" s="48"/>
      <c r="KV87" s="48"/>
      <c r="KW87" s="48"/>
      <c r="KX87" s="48"/>
      <c r="KY87" s="48"/>
      <c r="KZ87" s="48"/>
      <c r="LA87" s="48"/>
      <c r="LB87" s="48"/>
      <c r="LC87" s="48"/>
      <c r="LD87" s="48"/>
      <c r="LE87" s="48"/>
      <c r="LF87" s="48"/>
      <c r="LG87" s="48"/>
      <c r="LH87" s="48"/>
      <c r="LI87" s="48"/>
      <c r="LJ87" s="48"/>
      <c r="LK87" s="48"/>
      <c r="LL87" s="48"/>
      <c r="LM87" s="48"/>
      <c r="LN87" s="48"/>
      <c r="LO87" s="48"/>
      <c r="LP87" s="48"/>
      <c r="LQ87" s="48"/>
      <c r="LR87" s="48"/>
      <c r="LS87" s="48"/>
      <c r="LT87" s="48"/>
      <c r="LU87" s="48"/>
      <c r="LV87" s="48"/>
      <c r="LW87" s="48"/>
      <c r="LX87" s="48"/>
      <c r="LY87" s="48"/>
      <c r="LZ87" s="48"/>
      <c r="MA87" s="48"/>
      <c r="MB87" s="48"/>
      <c r="MC87" s="48"/>
      <c r="MD87" s="48"/>
      <c r="ME87" s="48"/>
      <c r="MF87" s="48"/>
      <c r="MG87" s="48"/>
      <c r="MH87" s="48"/>
      <c r="MI87" s="48"/>
      <c r="MJ87" s="48"/>
      <c r="MK87" s="48"/>
      <c r="ML87" s="48"/>
      <c r="MM87" s="48"/>
      <c r="MN87" s="48"/>
      <c r="MO87" s="48"/>
      <c r="MP87" s="48"/>
      <c r="MQ87" s="48"/>
      <c r="MR87" s="48"/>
      <c r="MS87" s="48"/>
      <c r="MT87" s="48"/>
      <c r="MU87" s="48"/>
      <c r="MV87" s="48"/>
      <c r="MW87" s="48"/>
      <c r="MX87" s="48"/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J87" s="48"/>
      <c r="NK87" s="48"/>
      <c r="NL87" s="48"/>
      <c r="NM87" s="48"/>
      <c r="NN87" s="48"/>
      <c r="NO87" s="48"/>
      <c r="NP87" s="48"/>
      <c r="NQ87" s="48"/>
      <c r="NR87" s="48"/>
      <c r="NS87" s="48"/>
      <c r="NT87" s="48"/>
      <c r="NU87" s="48"/>
      <c r="NV87" s="48"/>
      <c r="NW87" s="48"/>
      <c r="NX87" s="48"/>
      <c r="NY87" s="48"/>
      <c r="NZ87" s="48"/>
      <c r="OA87" s="48"/>
      <c r="OB87" s="48"/>
      <c r="OC87" s="48"/>
      <c r="OD87" s="48"/>
      <c r="OE87" s="48"/>
      <c r="OF87" s="48"/>
      <c r="OG87" s="48"/>
      <c r="OH87" s="48"/>
      <c r="OI87" s="48"/>
      <c r="OJ87" s="48"/>
      <c r="OK87" s="88"/>
    </row>
    <row r="88" spans="1:401" s="89" customFormat="1" x14ac:dyDescent="0.25">
      <c r="A88" s="99"/>
      <c r="B88" s="67"/>
      <c r="C88" s="67"/>
      <c r="D88" s="67"/>
      <c r="E88" s="67"/>
      <c r="F88" s="130"/>
      <c r="G88" s="101"/>
      <c r="H88" s="139"/>
      <c r="I88" s="135"/>
      <c r="J88" s="67"/>
      <c r="K88" s="102"/>
      <c r="L88" s="124"/>
      <c r="M88" s="101"/>
      <c r="N88" s="102"/>
      <c r="O88" s="102"/>
      <c r="P88" s="130"/>
      <c r="Q88" s="68"/>
      <c r="R88" s="68"/>
      <c r="S88" s="68"/>
      <c r="T88" s="67"/>
      <c r="U88" s="67"/>
      <c r="V88" s="70" t="s">
        <v>264</v>
      </c>
      <c r="W88" s="64">
        <v>44650</v>
      </c>
      <c r="X88" s="90">
        <v>13272</v>
      </c>
      <c r="Y88" s="70" t="s">
        <v>106</v>
      </c>
      <c r="Z88" s="64">
        <v>44562</v>
      </c>
      <c r="AA88" s="64">
        <v>44742</v>
      </c>
      <c r="AB88" s="65" t="s">
        <v>266</v>
      </c>
      <c r="AC88" s="70" t="s">
        <v>100</v>
      </c>
      <c r="AD88" s="145">
        <v>6858.87</v>
      </c>
      <c r="AE88" s="145">
        <v>0</v>
      </c>
      <c r="AF88" s="78" t="s">
        <v>100</v>
      </c>
      <c r="AG88" s="78" t="s">
        <v>100</v>
      </c>
      <c r="AH88" s="145">
        <v>0</v>
      </c>
      <c r="AI88" s="171">
        <f t="shared" si="1"/>
        <v>6858.87</v>
      </c>
      <c r="AJ88" s="176">
        <v>212900.92</v>
      </c>
      <c r="AK88" s="176">
        <v>0</v>
      </c>
      <c r="AL88" s="178"/>
      <c r="AM88" s="104"/>
      <c r="AN88" s="104"/>
      <c r="AO88" s="100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67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  <c r="IW88" s="48"/>
      <c r="IX88" s="48"/>
      <c r="IY88" s="48"/>
      <c r="IZ88" s="48"/>
      <c r="JA88" s="48"/>
      <c r="JB88" s="48"/>
      <c r="JC88" s="48"/>
      <c r="JD88" s="48"/>
      <c r="JE88" s="48"/>
      <c r="JF88" s="48"/>
      <c r="JG88" s="48"/>
      <c r="JH88" s="48"/>
      <c r="JI88" s="48"/>
      <c r="JJ88" s="48"/>
      <c r="JK88" s="48"/>
      <c r="JL88" s="48"/>
      <c r="JM88" s="48"/>
      <c r="JN88" s="48"/>
      <c r="JO88" s="48"/>
      <c r="JP88" s="48"/>
      <c r="JQ88" s="48"/>
      <c r="JR88" s="48"/>
      <c r="JS88" s="48"/>
      <c r="JT88" s="48"/>
      <c r="JU88" s="48"/>
      <c r="JV88" s="48"/>
      <c r="JW88" s="48"/>
      <c r="JX88" s="48"/>
      <c r="JY88" s="48"/>
      <c r="JZ88" s="48"/>
      <c r="KA88" s="48"/>
      <c r="KB88" s="48"/>
      <c r="KC88" s="48"/>
      <c r="KD88" s="48"/>
      <c r="KE88" s="48"/>
      <c r="KF88" s="48"/>
      <c r="KG88" s="48"/>
      <c r="KH88" s="48"/>
      <c r="KI88" s="48"/>
      <c r="KJ88" s="48"/>
      <c r="KK88" s="48"/>
      <c r="KL88" s="48"/>
      <c r="KM88" s="48"/>
      <c r="KN88" s="48"/>
      <c r="KO88" s="48"/>
      <c r="KP88" s="48"/>
      <c r="KQ88" s="48"/>
      <c r="KR88" s="48"/>
      <c r="KS88" s="48"/>
      <c r="KT88" s="48"/>
      <c r="KU88" s="48"/>
      <c r="KV88" s="48"/>
      <c r="KW88" s="48"/>
      <c r="KX88" s="48"/>
      <c r="KY88" s="48"/>
      <c r="KZ88" s="48"/>
      <c r="LA88" s="48"/>
      <c r="LB88" s="48"/>
      <c r="LC88" s="48"/>
      <c r="LD88" s="48"/>
      <c r="LE88" s="48"/>
      <c r="LF88" s="48"/>
      <c r="LG88" s="48"/>
      <c r="LH88" s="48"/>
      <c r="LI88" s="48"/>
      <c r="LJ88" s="48"/>
      <c r="LK88" s="48"/>
      <c r="LL88" s="48"/>
      <c r="LM88" s="48"/>
      <c r="LN88" s="48"/>
      <c r="LO88" s="48"/>
      <c r="LP88" s="48"/>
      <c r="LQ88" s="48"/>
      <c r="LR88" s="48"/>
      <c r="LS88" s="48"/>
      <c r="LT88" s="48"/>
      <c r="LU88" s="48"/>
      <c r="LV88" s="48"/>
      <c r="LW88" s="48"/>
      <c r="LX88" s="48"/>
      <c r="LY88" s="48"/>
      <c r="LZ88" s="48"/>
      <c r="MA88" s="48"/>
      <c r="MB88" s="48"/>
      <c r="MC88" s="48"/>
      <c r="MD88" s="48"/>
      <c r="ME88" s="48"/>
      <c r="MF88" s="48"/>
      <c r="MG88" s="48"/>
      <c r="MH88" s="48"/>
      <c r="MI88" s="48"/>
      <c r="MJ88" s="48"/>
      <c r="MK88" s="48"/>
      <c r="ML88" s="48"/>
      <c r="MM88" s="48"/>
      <c r="MN88" s="48"/>
      <c r="MO88" s="48"/>
      <c r="MP88" s="48"/>
      <c r="MQ88" s="48"/>
      <c r="MR88" s="48"/>
      <c r="MS88" s="48"/>
      <c r="MT88" s="48"/>
      <c r="MU88" s="48"/>
      <c r="MV88" s="48"/>
      <c r="MW88" s="48"/>
      <c r="MX88" s="48"/>
      <c r="MY88" s="48"/>
      <c r="MZ88" s="48"/>
      <c r="NA88" s="48"/>
      <c r="NB88" s="48"/>
      <c r="NC88" s="48"/>
      <c r="ND88" s="48"/>
      <c r="NE88" s="48"/>
      <c r="NF88" s="48"/>
      <c r="NG88" s="48"/>
      <c r="NH88" s="48"/>
      <c r="NI88" s="48"/>
      <c r="NJ88" s="48"/>
      <c r="NK88" s="48"/>
      <c r="NL88" s="48"/>
      <c r="NM88" s="48"/>
      <c r="NN88" s="48"/>
      <c r="NO88" s="48"/>
      <c r="NP88" s="48"/>
      <c r="NQ88" s="48"/>
      <c r="NR88" s="48"/>
      <c r="NS88" s="48"/>
      <c r="NT88" s="48"/>
      <c r="NU88" s="48"/>
      <c r="NV88" s="48"/>
      <c r="NW88" s="48"/>
      <c r="NX88" s="48"/>
      <c r="NY88" s="48"/>
      <c r="NZ88" s="48"/>
      <c r="OA88" s="48"/>
      <c r="OB88" s="48"/>
      <c r="OC88" s="48"/>
      <c r="OD88" s="48"/>
      <c r="OE88" s="48"/>
      <c r="OF88" s="48"/>
      <c r="OG88" s="48"/>
      <c r="OH88" s="48"/>
      <c r="OI88" s="48"/>
      <c r="OJ88" s="48"/>
      <c r="OK88" s="88"/>
    </row>
    <row r="89" spans="1:401" s="89" customFormat="1" x14ac:dyDescent="0.25">
      <c r="A89" s="99"/>
      <c r="B89" s="67"/>
      <c r="C89" s="67"/>
      <c r="D89" s="67"/>
      <c r="E89" s="67"/>
      <c r="F89" s="130"/>
      <c r="G89" s="101"/>
      <c r="H89" s="139"/>
      <c r="I89" s="135"/>
      <c r="J89" s="67"/>
      <c r="K89" s="102"/>
      <c r="L89" s="124"/>
      <c r="M89" s="101"/>
      <c r="N89" s="102"/>
      <c r="O89" s="102"/>
      <c r="P89" s="130"/>
      <c r="Q89" s="68"/>
      <c r="R89" s="68"/>
      <c r="S89" s="68"/>
      <c r="T89" s="67"/>
      <c r="U89" s="67"/>
      <c r="V89" s="70" t="s">
        <v>265</v>
      </c>
      <c r="W89" s="64">
        <v>44739</v>
      </c>
      <c r="X89" s="90">
        <v>13317</v>
      </c>
      <c r="Y89" s="70" t="s">
        <v>223</v>
      </c>
      <c r="Z89" s="64">
        <v>44743</v>
      </c>
      <c r="AA89" s="64">
        <v>44926</v>
      </c>
      <c r="AB89" s="65" t="s">
        <v>100</v>
      </c>
      <c r="AC89" s="70" t="s">
        <v>100</v>
      </c>
      <c r="AD89" s="145">
        <v>0</v>
      </c>
      <c r="AE89" s="145">
        <v>0</v>
      </c>
      <c r="AF89" s="78" t="s">
        <v>100</v>
      </c>
      <c r="AG89" s="78" t="s">
        <v>100</v>
      </c>
      <c r="AH89" s="145">
        <v>0</v>
      </c>
      <c r="AI89" s="171">
        <f t="shared" si="1"/>
        <v>0</v>
      </c>
      <c r="AJ89" s="176">
        <v>684924</v>
      </c>
      <c r="AK89" s="176">
        <f>856680.3+122382.9+122382.9+122382.9+122382.9</f>
        <v>1346211.9</v>
      </c>
      <c r="AL89" s="178"/>
      <c r="AM89" s="104"/>
      <c r="AN89" s="104"/>
      <c r="AO89" s="100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67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8"/>
      <c r="NO89" s="48"/>
      <c r="NP89" s="48"/>
      <c r="NQ89" s="48"/>
      <c r="NR89" s="48"/>
      <c r="NS89" s="48"/>
      <c r="NT89" s="48"/>
      <c r="NU89" s="48"/>
      <c r="NV89" s="48"/>
      <c r="NW89" s="48"/>
      <c r="NX89" s="48"/>
      <c r="NY89" s="48"/>
      <c r="NZ89" s="48"/>
      <c r="OA89" s="48"/>
      <c r="OB89" s="48"/>
      <c r="OC89" s="48"/>
      <c r="OD89" s="48"/>
      <c r="OE89" s="48"/>
      <c r="OF89" s="48"/>
      <c r="OG89" s="48"/>
      <c r="OH89" s="48"/>
      <c r="OI89" s="48"/>
      <c r="OJ89" s="48"/>
      <c r="OK89" s="88"/>
    </row>
    <row r="90" spans="1:401" x14ac:dyDescent="0.25">
      <c r="A90" s="99">
        <v>15</v>
      </c>
      <c r="B90" s="67" t="s">
        <v>450</v>
      </c>
      <c r="C90" s="67" t="s">
        <v>300</v>
      </c>
      <c r="D90" s="67" t="s">
        <v>141</v>
      </c>
      <c r="E90" s="67" t="s">
        <v>99</v>
      </c>
      <c r="F90" s="130" t="s">
        <v>301</v>
      </c>
      <c r="G90" s="101">
        <v>12935</v>
      </c>
      <c r="H90" s="139" t="s">
        <v>302</v>
      </c>
      <c r="I90" s="135" t="s">
        <v>153</v>
      </c>
      <c r="J90" s="67" t="s">
        <v>154</v>
      </c>
      <c r="K90" s="102">
        <v>44725</v>
      </c>
      <c r="L90" s="124">
        <v>296849.09999999998</v>
      </c>
      <c r="M90" s="101">
        <v>13309</v>
      </c>
      <c r="N90" s="102">
        <v>44725</v>
      </c>
      <c r="O90" s="102">
        <v>44847</v>
      </c>
      <c r="P90" s="130" t="s">
        <v>433</v>
      </c>
      <c r="Q90" s="68" t="s">
        <v>100</v>
      </c>
      <c r="R90" s="68" t="s">
        <v>100</v>
      </c>
      <c r="S90" s="68" t="s">
        <v>100</v>
      </c>
      <c r="T90" s="67" t="s">
        <v>177</v>
      </c>
      <c r="U90" s="67" t="s">
        <v>100</v>
      </c>
      <c r="V90" s="70" t="s">
        <v>100</v>
      </c>
      <c r="W90" s="64" t="s">
        <v>100</v>
      </c>
      <c r="X90" s="64" t="s">
        <v>100</v>
      </c>
      <c r="Y90" s="64" t="s">
        <v>100</v>
      </c>
      <c r="Z90" s="64" t="s">
        <v>100</v>
      </c>
      <c r="AA90" s="64" t="s">
        <v>100</v>
      </c>
      <c r="AB90" s="64" t="s">
        <v>100</v>
      </c>
      <c r="AC90" s="64" t="s">
        <v>100</v>
      </c>
      <c r="AD90" s="145">
        <v>0</v>
      </c>
      <c r="AE90" s="145">
        <v>0</v>
      </c>
      <c r="AF90" s="64" t="s">
        <v>100</v>
      </c>
      <c r="AG90" s="64" t="s">
        <v>100</v>
      </c>
      <c r="AH90" s="145">
        <v>0</v>
      </c>
      <c r="AI90" s="171">
        <f t="shared" si="1"/>
        <v>296849.09999999998</v>
      </c>
      <c r="AJ90" s="176">
        <v>257269.22</v>
      </c>
      <c r="AK90" s="176">
        <v>0</v>
      </c>
      <c r="AL90" s="124">
        <f>AJ90+AJ91+AK92</f>
        <v>1612061.5</v>
      </c>
      <c r="AM90" s="104" t="s">
        <v>284</v>
      </c>
      <c r="AN90" s="104" t="s">
        <v>304</v>
      </c>
      <c r="AO90" s="100" t="s">
        <v>303</v>
      </c>
      <c r="AP90" s="104" t="s">
        <v>304</v>
      </c>
      <c r="AQ90" s="104" t="s">
        <v>100</v>
      </c>
      <c r="AR90" s="104" t="s">
        <v>100</v>
      </c>
      <c r="AS90" s="104" t="s">
        <v>100</v>
      </c>
      <c r="AT90" s="104" t="s">
        <v>100</v>
      </c>
      <c r="AU90" s="104" t="s">
        <v>100</v>
      </c>
      <c r="AV90" s="104" t="s">
        <v>100</v>
      </c>
      <c r="AW90" s="104" t="s">
        <v>100</v>
      </c>
      <c r="AX90" s="104" t="s">
        <v>100</v>
      </c>
      <c r="AY90" s="104" t="s">
        <v>100</v>
      </c>
      <c r="AZ90" s="104" t="s">
        <v>100</v>
      </c>
      <c r="BA90" s="104" t="s">
        <v>100</v>
      </c>
      <c r="BB90" s="104" t="s">
        <v>100</v>
      </c>
      <c r="BC90" s="104" t="s">
        <v>100</v>
      </c>
      <c r="BD90" s="104" t="s">
        <v>100</v>
      </c>
      <c r="BE90" s="104" t="s">
        <v>100</v>
      </c>
      <c r="BF90" s="104" t="s">
        <v>100</v>
      </c>
      <c r="BG90" s="104" t="s">
        <v>100</v>
      </c>
      <c r="BH90" s="67" t="s">
        <v>100</v>
      </c>
    </row>
    <row r="91" spans="1:401" x14ac:dyDescent="0.25">
      <c r="A91" s="99"/>
      <c r="B91" s="67"/>
      <c r="C91" s="67"/>
      <c r="D91" s="67"/>
      <c r="E91" s="67"/>
      <c r="F91" s="130"/>
      <c r="G91" s="101"/>
      <c r="H91" s="139"/>
      <c r="I91" s="135"/>
      <c r="J91" s="67"/>
      <c r="K91" s="102"/>
      <c r="L91" s="124"/>
      <c r="M91" s="101"/>
      <c r="N91" s="102"/>
      <c r="O91" s="102"/>
      <c r="P91" s="130"/>
      <c r="Q91" s="68"/>
      <c r="R91" s="68"/>
      <c r="S91" s="68"/>
      <c r="T91" s="67"/>
      <c r="U91" s="67"/>
      <c r="V91" s="105" t="s">
        <v>101</v>
      </c>
      <c r="W91" s="64">
        <v>44847</v>
      </c>
      <c r="X91" s="90">
        <v>13390</v>
      </c>
      <c r="Y91" s="70" t="s">
        <v>305</v>
      </c>
      <c r="Z91" s="64">
        <v>44848</v>
      </c>
      <c r="AA91" s="64">
        <v>44909</v>
      </c>
      <c r="AB91" s="65" t="s">
        <v>100</v>
      </c>
      <c r="AC91" s="70" t="s">
        <v>100</v>
      </c>
      <c r="AD91" s="145">
        <v>0</v>
      </c>
      <c r="AE91" s="145">
        <v>0</v>
      </c>
      <c r="AF91" s="64" t="s">
        <v>100</v>
      </c>
      <c r="AG91" s="64" t="s">
        <v>100</v>
      </c>
      <c r="AH91" s="145">
        <v>0</v>
      </c>
      <c r="AI91" s="171">
        <f t="shared" si="1"/>
        <v>0</v>
      </c>
      <c r="AJ91" s="176">
        <v>289174.8</v>
      </c>
      <c r="AK91" s="176">
        <v>0</v>
      </c>
      <c r="AL91" s="124"/>
      <c r="AM91" s="104"/>
      <c r="AN91" s="104"/>
      <c r="AO91" s="100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67"/>
    </row>
    <row r="92" spans="1:401" x14ac:dyDescent="0.25">
      <c r="A92" s="99"/>
      <c r="B92" s="67"/>
      <c r="C92" s="67"/>
      <c r="D92" s="67"/>
      <c r="E92" s="67"/>
      <c r="F92" s="130"/>
      <c r="G92" s="101"/>
      <c r="H92" s="139"/>
      <c r="I92" s="135"/>
      <c r="J92" s="67"/>
      <c r="K92" s="102"/>
      <c r="L92" s="124"/>
      <c r="M92" s="101"/>
      <c r="N92" s="102"/>
      <c r="O92" s="102"/>
      <c r="P92" s="130"/>
      <c r="Q92" s="68"/>
      <c r="R92" s="68"/>
      <c r="S92" s="68"/>
      <c r="T92" s="67"/>
      <c r="U92" s="67"/>
      <c r="V92" s="105" t="s">
        <v>103</v>
      </c>
      <c r="W92" s="71">
        <v>44903</v>
      </c>
      <c r="X92" s="90">
        <v>13427</v>
      </c>
      <c r="Y92" s="70" t="s">
        <v>585</v>
      </c>
      <c r="Z92" s="64">
        <v>44909</v>
      </c>
      <c r="AA92" s="64">
        <v>45273</v>
      </c>
      <c r="AB92" s="65" t="s">
        <v>100</v>
      </c>
      <c r="AC92" s="70" t="s">
        <v>100</v>
      </c>
      <c r="AD92" s="145">
        <v>0</v>
      </c>
      <c r="AE92" s="145">
        <v>0</v>
      </c>
      <c r="AF92" s="64" t="s">
        <v>100</v>
      </c>
      <c r="AG92" s="64" t="s">
        <v>100</v>
      </c>
      <c r="AH92" s="145">
        <v>0</v>
      </c>
      <c r="AI92" s="171">
        <f t="shared" si="1"/>
        <v>0</v>
      </c>
      <c r="AJ92" s="176">
        <v>0</v>
      </c>
      <c r="AK92" s="176">
        <f>682270.98+98949.7+91685.86+98949.7+93761.24</f>
        <v>1065617.48</v>
      </c>
      <c r="AL92" s="124"/>
      <c r="AM92" s="104"/>
      <c r="AN92" s="104"/>
      <c r="AO92" s="100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67"/>
    </row>
    <row r="93" spans="1:401" x14ac:dyDescent="0.25">
      <c r="A93" s="99">
        <v>16</v>
      </c>
      <c r="B93" s="67" t="s">
        <v>436</v>
      </c>
      <c r="C93" s="67" t="s">
        <v>155</v>
      </c>
      <c r="D93" s="67" t="s">
        <v>443</v>
      </c>
      <c r="E93" s="67" t="s">
        <v>205</v>
      </c>
      <c r="F93" s="130" t="s">
        <v>157</v>
      </c>
      <c r="G93" s="101">
        <v>12558</v>
      </c>
      <c r="H93" s="139" t="s">
        <v>158</v>
      </c>
      <c r="I93" s="135" t="s">
        <v>159</v>
      </c>
      <c r="J93" s="67" t="s">
        <v>160</v>
      </c>
      <c r="K93" s="102">
        <v>43622</v>
      </c>
      <c r="L93" s="124">
        <v>300000</v>
      </c>
      <c r="M93" s="101">
        <v>12570</v>
      </c>
      <c r="N93" s="102">
        <v>43622</v>
      </c>
      <c r="O93" s="102">
        <v>43988</v>
      </c>
      <c r="P93" s="130" t="s">
        <v>430</v>
      </c>
      <c r="Q93" s="68" t="s">
        <v>100</v>
      </c>
      <c r="R93" s="68" t="s">
        <v>100</v>
      </c>
      <c r="S93" s="68" t="s">
        <v>100</v>
      </c>
      <c r="T93" s="67" t="s">
        <v>98</v>
      </c>
      <c r="U93" s="67" t="s">
        <v>100</v>
      </c>
      <c r="V93" s="70" t="s">
        <v>100</v>
      </c>
      <c r="W93" s="70" t="s">
        <v>100</v>
      </c>
      <c r="X93" s="70" t="s">
        <v>100</v>
      </c>
      <c r="Y93" s="70" t="s">
        <v>100</v>
      </c>
      <c r="Z93" s="70" t="s">
        <v>100</v>
      </c>
      <c r="AA93" s="70" t="s">
        <v>100</v>
      </c>
      <c r="AB93" s="70" t="s">
        <v>100</v>
      </c>
      <c r="AC93" s="70" t="s">
        <v>100</v>
      </c>
      <c r="AD93" s="145">
        <v>0</v>
      </c>
      <c r="AE93" s="145">
        <v>0</v>
      </c>
      <c r="AF93" s="78" t="s">
        <v>100</v>
      </c>
      <c r="AG93" s="78" t="s">
        <v>100</v>
      </c>
      <c r="AH93" s="145">
        <v>0</v>
      </c>
      <c r="AI93" s="171">
        <f t="shared" si="1"/>
        <v>300000</v>
      </c>
      <c r="AJ93" s="176">
        <f>12377.44</f>
        <v>12377.44</v>
      </c>
      <c r="AK93" s="176">
        <v>0</v>
      </c>
      <c r="AL93" s="178">
        <f>AJ93+AJ94+AJ95+AJ96+AK96</f>
        <v>994961.01</v>
      </c>
      <c r="AM93" s="104" t="s">
        <v>100</v>
      </c>
      <c r="AN93" s="104" t="s">
        <v>100</v>
      </c>
      <c r="AO93" s="104" t="s">
        <v>100</v>
      </c>
      <c r="AP93" s="104" t="s">
        <v>100</v>
      </c>
      <c r="AQ93" s="104" t="s">
        <v>156</v>
      </c>
      <c r="AR93" s="67" t="s">
        <v>162</v>
      </c>
      <c r="AS93" s="104" t="s">
        <v>161</v>
      </c>
      <c r="AT93" s="104" t="s">
        <v>161</v>
      </c>
      <c r="AU93" s="104" t="s">
        <v>100</v>
      </c>
      <c r="AV93" s="104" t="s">
        <v>100</v>
      </c>
      <c r="AW93" s="104" t="s">
        <v>100</v>
      </c>
      <c r="AX93" s="104" t="s">
        <v>100</v>
      </c>
      <c r="AY93" s="104" t="s">
        <v>100</v>
      </c>
      <c r="AZ93" s="104" t="s">
        <v>100</v>
      </c>
      <c r="BA93" s="104" t="s">
        <v>100</v>
      </c>
      <c r="BB93" s="104" t="s">
        <v>100</v>
      </c>
      <c r="BC93" s="104" t="s">
        <v>100</v>
      </c>
      <c r="BD93" s="104" t="s">
        <v>100</v>
      </c>
      <c r="BE93" s="104" t="s">
        <v>100</v>
      </c>
      <c r="BF93" s="104" t="s">
        <v>100</v>
      </c>
      <c r="BG93" s="104" t="s">
        <v>100</v>
      </c>
      <c r="BH93" s="67" t="s">
        <v>100</v>
      </c>
    </row>
    <row r="94" spans="1:401" x14ac:dyDescent="0.25">
      <c r="A94" s="99"/>
      <c r="B94" s="67"/>
      <c r="C94" s="67"/>
      <c r="D94" s="67"/>
      <c r="E94" s="67"/>
      <c r="F94" s="130"/>
      <c r="G94" s="101"/>
      <c r="H94" s="139"/>
      <c r="I94" s="135"/>
      <c r="J94" s="67"/>
      <c r="K94" s="102"/>
      <c r="L94" s="124"/>
      <c r="M94" s="101"/>
      <c r="N94" s="102"/>
      <c r="O94" s="102"/>
      <c r="P94" s="130"/>
      <c r="Q94" s="68"/>
      <c r="R94" s="68"/>
      <c r="S94" s="68"/>
      <c r="T94" s="67"/>
      <c r="U94" s="67"/>
      <c r="V94" s="70" t="s">
        <v>101</v>
      </c>
      <c r="W94" s="64">
        <v>43986</v>
      </c>
      <c r="X94" s="90">
        <v>12822</v>
      </c>
      <c r="Y94" s="70" t="s">
        <v>260</v>
      </c>
      <c r="Z94" s="64">
        <v>43989</v>
      </c>
      <c r="AA94" s="64">
        <v>44196</v>
      </c>
      <c r="AB94" s="70" t="s">
        <v>100</v>
      </c>
      <c r="AC94" s="70" t="s">
        <v>100</v>
      </c>
      <c r="AD94" s="145">
        <v>0</v>
      </c>
      <c r="AE94" s="145">
        <v>0</v>
      </c>
      <c r="AF94" s="78" t="s">
        <v>100</v>
      </c>
      <c r="AG94" s="78" t="s">
        <v>100</v>
      </c>
      <c r="AH94" s="145">
        <v>0</v>
      </c>
      <c r="AI94" s="171">
        <f t="shared" si="1"/>
        <v>0</v>
      </c>
      <c r="AJ94" s="176">
        <v>114771.49</v>
      </c>
      <c r="AK94" s="176">
        <v>0</v>
      </c>
      <c r="AL94" s="178"/>
      <c r="AM94" s="104"/>
      <c r="AN94" s="104"/>
      <c r="AO94" s="104"/>
      <c r="AP94" s="104"/>
      <c r="AQ94" s="104"/>
      <c r="AR94" s="67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67"/>
    </row>
    <row r="95" spans="1:401" x14ac:dyDescent="0.25">
      <c r="A95" s="99"/>
      <c r="B95" s="67"/>
      <c r="C95" s="67"/>
      <c r="D95" s="67"/>
      <c r="E95" s="67"/>
      <c r="F95" s="130"/>
      <c r="G95" s="101"/>
      <c r="H95" s="139"/>
      <c r="I95" s="135"/>
      <c r="J95" s="67"/>
      <c r="K95" s="102"/>
      <c r="L95" s="124"/>
      <c r="M95" s="101"/>
      <c r="N95" s="102"/>
      <c r="O95" s="102"/>
      <c r="P95" s="130"/>
      <c r="Q95" s="68"/>
      <c r="R95" s="68"/>
      <c r="S95" s="68"/>
      <c r="T95" s="67"/>
      <c r="U95" s="67"/>
      <c r="V95" s="70" t="s">
        <v>103</v>
      </c>
      <c r="W95" s="64">
        <v>44483</v>
      </c>
      <c r="X95" s="90">
        <v>12939</v>
      </c>
      <c r="Y95" s="70" t="s">
        <v>243</v>
      </c>
      <c r="Z95" s="64">
        <v>44483</v>
      </c>
      <c r="AA95" s="64">
        <v>44848</v>
      </c>
      <c r="AB95" s="70" t="s">
        <v>100</v>
      </c>
      <c r="AC95" s="70" t="s">
        <v>100</v>
      </c>
      <c r="AD95" s="145">
        <v>0</v>
      </c>
      <c r="AE95" s="145">
        <v>0</v>
      </c>
      <c r="AF95" s="78" t="s">
        <v>100</v>
      </c>
      <c r="AG95" s="78" t="s">
        <v>100</v>
      </c>
      <c r="AH95" s="145">
        <v>0</v>
      </c>
      <c r="AI95" s="171">
        <f t="shared" si="1"/>
        <v>0</v>
      </c>
      <c r="AJ95" s="176">
        <f>106654.86+46600.08</f>
        <v>153254.94</v>
      </c>
      <c r="AK95" s="176">
        <v>0</v>
      </c>
      <c r="AL95" s="178"/>
      <c r="AM95" s="104"/>
      <c r="AN95" s="104"/>
      <c r="AO95" s="104"/>
      <c r="AP95" s="104"/>
      <c r="AQ95" s="104"/>
      <c r="AR95" s="67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67"/>
    </row>
    <row r="96" spans="1:401" x14ac:dyDescent="0.25">
      <c r="A96" s="99"/>
      <c r="B96" s="67"/>
      <c r="C96" s="67"/>
      <c r="D96" s="67"/>
      <c r="E96" s="67"/>
      <c r="F96" s="130"/>
      <c r="G96" s="101"/>
      <c r="H96" s="139"/>
      <c r="I96" s="135"/>
      <c r="J96" s="67"/>
      <c r="K96" s="102"/>
      <c r="L96" s="124"/>
      <c r="M96" s="101"/>
      <c r="N96" s="102"/>
      <c r="O96" s="102"/>
      <c r="P96" s="130"/>
      <c r="Q96" s="68"/>
      <c r="R96" s="68"/>
      <c r="S96" s="68"/>
      <c r="T96" s="67"/>
      <c r="U96" s="67"/>
      <c r="V96" s="70" t="s">
        <v>104</v>
      </c>
      <c r="W96" s="64">
        <v>44848</v>
      </c>
      <c r="X96" s="90">
        <v>13390</v>
      </c>
      <c r="Y96" s="70" t="s">
        <v>295</v>
      </c>
      <c r="Z96" s="64">
        <v>44848</v>
      </c>
      <c r="AA96" s="64">
        <v>45213</v>
      </c>
      <c r="AB96" s="70" t="s">
        <v>100</v>
      </c>
      <c r="AC96" s="70" t="s">
        <v>100</v>
      </c>
      <c r="AD96" s="144">
        <v>0</v>
      </c>
      <c r="AE96" s="144">
        <v>0</v>
      </c>
      <c r="AF96" s="70" t="s">
        <v>100</v>
      </c>
      <c r="AG96" s="70" t="s">
        <v>100</v>
      </c>
      <c r="AH96" s="144">
        <v>0</v>
      </c>
      <c r="AI96" s="171">
        <f t="shared" si="1"/>
        <v>0</v>
      </c>
      <c r="AJ96" s="176">
        <f>286397.34+188669.67</f>
        <v>475067.01</v>
      </c>
      <c r="AK96" s="176">
        <f>134876+104614.13</f>
        <v>239490.13</v>
      </c>
      <c r="AL96" s="178"/>
      <c r="AM96" s="104"/>
      <c r="AN96" s="104"/>
      <c r="AO96" s="104"/>
      <c r="AP96" s="104"/>
      <c r="AQ96" s="104"/>
      <c r="AR96" s="67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67"/>
    </row>
    <row r="97" spans="1:60" x14ac:dyDescent="0.25">
      <c r="A97" s="99">
        <v>17</v>
      </c>
      <c r="B97" s="67" t="s">
        <v>439</v>
      </c>
      <c r="C97" s="67" t="s">
        <v>190</v>
      </c>
      <c r="D97" s="67" t="s">
        <v>97</v>
      </c>
      <c r="E97" s="67" t="s">
        <v>99</v>
      </c>
      <c r="F97" s="130" t="s">
        <v>494</v>
      </c>
      <c r="G97" s="101">
        <v>12639</v>
      </c>
      <c r="H97" s="139" t="s">
        <v>495</v>
      </c>
      <c r="I97" s="135" t="s">
        <v>163</v>
      </c>
      <c r="J97" s="67" t="s">
        <v>164</v>
      </c>
      <c r="K97" s="102">
        <v>43731</v>
      </c>
      <c r="L97" s="124">
        <v>489840</v>
      </c>
      <c r="M97" s="101">
        <v>12645</v>
      </c>
      <c r="N97" s="102">
        <v>43731</v>
      </c>
      <c r="O97" s="102">
        <v>44097</v>
      </c>
      <c r="P97" s="130" t="s">
        <v>435</v>
      </c>
      <c r="Q97" s="68" t="s">
        <v>100</v>
      </c>
      <c r="R97" s="68" t="s">
        <v>100</v>
      </c>
      <c r="S97" s="68" t="s">
        <v>100</v>
      </c>
      <c r="T97" s="67" t="s">
        <v>98</v>
      </c>
      <c r="U97" s="67" t="s">
        <v>100</v>
      </c>
      <c r="V97" s="70" t="s">
        <v>100</v>
      </c>
      <c r="W97" s="70" t="s">
        <v>100</v>
      </c>
      <c r="X97" s="70" t="s">
        <v>100</v>
      </c>
      <c r="Y97" s="70" t="s">
        <v>100</v>
      </c>
      <c r="Z97" s="70" t="s">
        <v>100</v>
      </c>
      <c r="AA97" s="70" t="s">
        <v>100</v>
      </c>
      <c r="AB97" s="70" t="s">
        <v>100</v>
      </c>
      <c r="AC97" s="70" t="s">
        <v>100</v>
      </c>
      <c r="AD97" s="145">
        <v>0</v>
      </c>
      <c r="AE97" s="145">
        <v>0</v>
      </c>
      <c r="AF97" s="78" t="s">
        <v>100</v>
      </c>
      <c r="AG97" s="78" t="s">
        <v>100</v>
      </c>
      <c r="AH97" s="145">
        <v>0</v>
      </c>
      <c r="AI97" s="171">
        <f t="shared" si="1"/>
        <v>489840</v>
      </c>
      <c r="AJ97" s="176">
        <v>44836.55</v>
      </c>
      <c r="AK97" s="176">
        <v>0</v>
      </c>
      <c r="AL97" s="178">
        <f>AJ97+AJ98+AJ100+AK100</f>
        <v>498451.53</v>
      </c>
      <c r="AM97" s="104" t="s">
        <v>100</v>
      </c>
      <c r="AN97" s="104" t="s">
        <v>100</v>
      </c>
      <c r="AO97" s="104" t="s">
        <v>100</v>
      </c>
      <c r="AP97" s="104" t="s">
        <v>100</v>
      </c>
      <c r="AQ97" s="104" t="s">
        <v>100</v>
      </c>
      <c r="AR97" s="104" t="s">
        <v>100</v>
      </c>
      <c r="AS97" s="104" t="s">
        <v>100</v>
      </c>
      <c r="AT97" s="104" t="s">
        <v>100</v>
      </c>
      <c r="AU97" s="104" t="s">
        <v>100</v>
      </c>
      <c r="AV97" s="104" t="s">
        <v>100</v>
      </c>
      <c r="AW97" s="104" t="s">
        <v>100</v>
      </c>
      <c r="AX97" s="104" t="s">
        <v>100</v>
      </c>
      <c r="AY97" s="104" t="s">
        <v>100</v>
      </c>
      <c r="AZ97" s="104" t="s">
        <v>100</v>
      </c>
      <c r="BA97" s="104" t="s">
        <v>100</v>
      </c>
      <c r="BB97" s="104" t="s">
        <v>100</v>
      </c>
      <c r="BC97" s="104" t="s">
        <v>100</v>
      </c>
      <c r="BD97" s="104" t="s">
        <v>100</v>
      </c>
      <c r="BE97" s="104" t="s">
        <v>100</v>
      </c>
      <c r="BF97" s="104" t="s">
        <v>100</v>
      </c>
      <c r="BG97" s="104" t="s">
        <v>100</v>
      </c>
      <c r="BH97" s="67" t="s">
        <v>100</v>
      </c>
    </row>
    <row r="98" spans="1:60" x14ac:dyDescent="0.25">
      <c r="A98" s="99"/>
      <c r="B98" s="67"/>
      <c r="C98" s="67"/>
      <c r="D98" s="67"/>
      <c r="E98" s="67"/>
      <c r="F98" s="130"/>
      <c r="G98" s="101"/>
      <c r="H98" s="139"/>
      <c r="I98" s="135"/>
      <c r="J98" s="67"/>
      <c r="K98" s="102"/>
      <c r="L98" s="124"/>
      <c r="M98" s="101"/>
      <c r="N98" s="102"/>
      <c r="O98" s="102"/>
      <c r="P98" s="130"/>
      <c r="Q98" s="68"/>
      <c r="R98" s="68"/>
      <c r="S98" s="68"/>
      <c r="T98" s="67"/>
      <c r="U98" s="67"/>
      <c r="V98" s="70" t="s">
        <v>101</v>
      </c>
      <c r="W98" s="64">
        <v>44098</v>
      </c>
      <c r="X98" s="90">
        <v>12894</v>
      </c>
      <c r="Y98" s="70" t="s">
        <v>191</v>
      </c>
      <c r="Z98" s="64">
        <v>44098</v>
      </c>
      <c r="AA98" s="64">
        <v>44463</v>
      </c>
      <c r="AB98" s="70" t="s">
        <v>100</v>
      </c>
      <c r="AC98" s="70" t="s">
        <v>100</v>
      </c>
      <c r="AD98" s="145">
        <v>0</v>
      </c>
      <c r="AE98" s="145">
        <v>0</v>
      </c>
      <c r="AF98" s="78" t="s">
        <v>100</v>
      </c>
      <c r="AG98" s="78" t="s">
        <v>100</v>
      </c>
      <c r="AH98" s="145">
        <v>0</v>
      </c>
      <c r="AI98" s="171">
        <f t="shared" si="1"/>
        <v>0</v>
      </c>
      <c r="AJ98" s="176">
        <v>123142.49</v>
      </c>
      <c r="AK98" s="176">
        <v>0</v>
      </c>
      <c r="AL98" s="178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67"/>
    </row>
    <row r="99" spans="1:60" x14ac:dyDescent="0.25">
      <c r="A99" s="99"/>
      <c r="B99" s="67"/>
      <c r="C99" s="67"/>
      <c r="D99" s="67"/>
      <c r="E99" s="67"/>
      <c r="F99" s="130"/>
      <c r="G99" s="101"/>
      <c r="H99" s="139"/>
      <c r="I99" s="135"/>
      <c r="J99" s="67"/>
      <c r="K99" s="102"/>
      <c r="L99" s="124"/>
      <c r="M99" s="101"/>
      <c r="N99" s="102"/>
      <c r="O99" s="102"/>
      <c r="P99" s="130"/>
      <c r="Q99" s="68"/>
      <c r="R99" s="68"/>
      <c r="S99" s="68"/>
      <c r="T99" s="67"/>
      <c r="U99" s="67"/>
      <c r="V99" s="70" t="s">
        <v>103</v>
      </c>
      <c r="W99" s="64">
        <v>44441</v>
      </c>
      <c r="X99" s="90">
        <v>13124</v>
      </c>
      <c r="Y99" s="70" t="s">
        <v>255</v>
      </c>
      <c r="Z99" s="64">
        <v>44464</v>
      </c>
      <c r="AA99" s="64">
        <v>44829</v>
      </c>
      <c r="AB99" s="70" t="s">
        <v>100</v>
      </c>
      <c r="AC99" s="70" t="s">
        <v>100</v>
      </c>
      <c r="AD99" s="145">
        <v>0</v>
      </c>
      <c r="AE99" s="145">
        <v>0</v>
      </c>
      <c r="AF99" s="78" t="s">
        <v>100</v>
      </c>
      <c r="AG99" s="78" t="s">
        <v>100</v>
      </c>
      <c r="AH99" s="145">
        <v>0</v>
      </c>
      <c r="AI99" s="171">
        <f t="shared" si="1"/>
        <v>0</v>
      </c>
      <c r="AJ99" s="176">
        <v>0</v>
      </c>
      <c r="AK99" s="176">
        <v>0</v>
      </c>
      <c r="AL99" s="178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67"/>
    </row>
    <row r="100" spans="1:60" x14ac:dyDescent="0.25">
      <c r="A100" s="99"/>
      <c r="B100" s="67"/>
      <c r="C100" s="67"/>
      <c r="D100" s="67"/>
      <c r="E100" s="67"/>
      <c r="F100" s="130"/>
      <c r="G100" s="101"/>
      <c r="H100" s="139"/>
      <c r="I100" s="135"/>
      <c r="J100" s="67"/>
      <c r="K100" s="102"/>
      <c r="L100" s="124"/>
      <c r="M100" s="101"/>
      <c r="N100" s="102"/>
      <c r="O100" s="102"/>
      <c r="P100" s="130"/>
      <c r="Q100" s="68"/>
      <c r="R100" s="68"/>
      <c r="S100" s="68"/>
      <c r="T100" s="67"/>
      <c r="U100" s="67"/>
      <c r="V100" s="70" t="s">
        <v>104</v>
      </c>
      <c r="W100" s="64">
        <v>44806</v>
      </c>
      <c r="X100" s="90">
        <v>13366</v>
      </c>
      <c r="Y100" s="70" t="s">
        <v>256</v>
      </c>
      <c r="Z100" s="64">
        <v>44830</v>
      </c>
      <c r="AA100" s="64">
        <v>45194</v>
      </c>
      <c r="AB100" s="70" t="s">
        <v>100</v>
      </c>
      <c r="AC100" s="70" t="s">
        <v>100</v>
      </c>
      <c r="AD100" s="145">
        <v>0</v>
      </c>
      <c r="AE100" s="145">
        <v>0</v>
      </c>
      <c r="AF100" s="78" t="s">
        <v>100</v>
      </c>
      <c r="AG100" s="78" t="s">
        <v>100</v>
      </c>
      <c r="AH100" s="145">
        <v>0</v>
      </c>
      <c r="AI100" s="171">
        <f t="shared" si="1"/>
        <v>0</v>
      </c>
      <c r="AJ100" s="176">
        <f>113935.87+33220.05+83908.6</f>
        <v>231064.52</v>
      </c>
      <c r="AK100" s="176">
        <f>55529.3+10472.18+10229.67+11255.31+11921.51</f>
        <v>99407.97</v>
      </c>
      <c r="AL100" s="178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67"/>
    </row>
    <row r="101" spans="1:60" x14ac:dyDescent="0.25">
      <c r="A101" s="99">
        <v>18</v>
      </c>
      <c r="B101" s="67" t="s">
        <v>455</v>
      </c>
      <c r="C101" s="67" t="s">
        <v>200</v>
      </c>
      <c r="D101" s="67" t="s">
        <v>97</v>
      </c>
      <c r="E101" s="67" t="s">
        <v>99</v>
      </c>
      <c r="F101" s="130" t="s">
        <v>201</v>
      </c>
      <c r="G101" s="101">
        <v>13069</v>
      </c>
      <c r="H101" s="139" t="s">
        <v>202</v>
      </c>
      <c r="I101" s="135" t="s">
        <v>203</v>
      </c>
      <c r="J101" s="67" t="s">
        <v>204</v>
      </c>
      <c r="K101" s="102">
        <v>44368</v>
      </c>
      <c r="L101" s="124">
        <v>21000</v>
      </c>
      <c r="M101" s="101">
        <v>13069</v>
      </c>
      <c r="N101" s="102">
        <v>44004</v>
      </c>
      <c r="O101" s="102">
        <v>44369</v>
      </c>
      <c r="P101" s="130" t="s">
        <v>430</v>
      </c>
      <c r="Q101" s="68" t="s">
        <v>100</v>
      </c>
      <c r="R101" s="68" t="s">
        <v>100</v>
      </c>
      <c r="S101" s="68" t="s">
        <v>100</v>
      </c>
      <c r="T101" s="67" t="s">
        <v>484</v>
      </c>
      <c r="U101" s="67" t="s">
        <v>100</v>
      </c>
      <c r="V101" s="70" t="s">
        <v>100</v>
      </c>
      <c r="W101" s="64" t="s">
        <v>100</v>
      </c>
      <c r="X101" s="90" t="s">
        <v>100</v>
      </c>
      <c r="Y101" s="70" t="s">
        <v>100</v>
      </c>
      <c r="Z101" s="64" t="s">
        <v>100</v>
      </c>
      <c r="AA101" s="64" t="s">
        <v>100</v>
      </c>
      <c r="AB101" s="70" t="s">
        <v>100</v>
      </c>
      <c r="AC101" s="70" t="s">
        <v>100</v>
      </c>
      <c r="AD101" s="145">
        <v>0</v>
      </c>
      <c r="AE101" s="145">
        <v>0</v>
      </c>
      <c r="AF101" s="78" t="s">
        <v>100</v>
      </c>
      <c r="AG101" s="78" t="s">
        <v>100</v>
      </c>
      <c r="AH101" s="145">
        <v>0</v>
      </c>
      <c r="AI101" s="171">
        <f t="shared" si="1"/>
        <v>21000</v>
      </c>
      <c r="AJ101" s="176">
        <v>1585.5</v>
      </c>
      <c r="AK101" s="176">
        <v>0</v>
      </c>
      <c r="AL101" s="178">
        <f>AJ101+AJ102+AJ103+AK104+AJ104</f>
        <v>47995.5</v>
      </c>
      <c r="AM101" s="104" t="s">
        <v>100</v>
      </c>
      <c r="AN101" s="104" t="s">
        <v>100</v>
      </c>
      <c r="AO101" s="104" t="s">
        <v>100</v>
      </c>
      <c r="AP101" s="104" t="s">
        <v>100</v>
      </c>
      <c r="AQ101" s="104" t="s">
        <v>100</v>
      </c>
      <c r="AR101" s="104" t="s">
        <v>100</v>
      </c>
      <c r="AS101" s="104" t="s">
        <v>100</v>
      </c>
      <c r="AT101" s="104" t="s">
        <v>100</v>
      </c>
      <c r="AU101" s="104" t="s">
        <v>100</v>
      </c>
      <c r="AV101" s="104" t="s">
        <v>100</v>
      </c>
      <c r="AW101" s="104" t="s">
        <v>100</v>
      </c>
      <c r="AX101" s="104" t="s">
        <v>100</v>
      </c>
      <c r="AY101" s="104" t="s">
        <v>100</v>
      </c>
      <c r="AZ101" s="104" t="s">
        <v>100</v>
      </c>
      <c r="BA101" s="104" t="s">
        <v>100</v>
      </c>
      <c r="BB101" s="104" t="s">
        <v>100</v>
      </c>
      <c r="BC101" s="104" t="s">
        <v>100</v>
      </c>
      <c r="BD101" s="104" t="s">
        <v>100</v>
      </c>
      <c r="BE101" s="104" t="s">
        <v>100</v>
      </c>
      <c r="BF101" s="104" t="s">
        <v>100</v>
      </c>
      <c r="BG101" s="104" t="s">
        <v>100</v>
      </c>
      <c r="BH101" s="67" t="s">
        <v>100</v>
      </c>
    </row>
    <row r="102" spans="1:60" x14ac:dyDescent="0.25">
      <c r="A102" s="99"/>
      <c r="B102" s="67"/>
      <c r="C102" s="67"/>
      <c r="D102" s="67"/>
      <c r="E102" s="67"/>
      <c r="F102" s="130"/>
      <c r="G102" s="101"/>
      <c r="H102" s="139"/>
      <c r="I102" s="135"/>
      <c r="J102" s="67"/>
      <c r="K102" s="102"/>
      <c r="L102" s="124"/>
      <c r="M102" s="101"/>
      <c r="N102" s="102"/>
      <c r="O102" s="102"/>
      <c r="P102" s="130"/>
      <c r="Q102" s="68"/>
      <c r="R102" s="68"/>
      <c r="S102" s="68"/>
      <c r="T102" s="67"/>
      <c r="U102" s="67"/>
      <c r="V102" s="70" t="s">
        <v>101</v>
      </c>
      <c r="W102" s="92">
        <v>44368</v>
      </c>
      <c r="X102" s="90">
        <v>13069</v>
      </c>
      <c r="Y102" s="70" t="s">
        <v>274</v>
      </c>
      <c r="Z102" s="64">
        <v>44370</v>
      </c>
      <c r="AA102" s="64">
        <v>44735</v>
      </c>
      <c r="AB102" s="64" t="s">
        <v>100</v>
      </c>
      <c r="AC102" s="64" t="s">
        <v>100</v>
      </c>
      <c r="AD102" s="145">
        <v>0</v>
      </c>
      <c r="AE102" s="145">
        <v>0</v>
      </c>
      <c r="AF102" s="78" t="s">
        <v>100</v>
      </c>
      <c r="AG102" s="78" t="s">
        <v>100</v>
      </c>
      <c r="AH102" s="145">
        <v>0</v>
      </c>
      <c r="AI102" s="171">
        <f t="shared" si="1"/>
        <v>0</v>
      </c>
      <c r="AJ102" s="176">
        <f>4095+12285</f>
        <v>16380</v>
      </c>
      <c r="AK102" s="176">
        <v>0</v>
      </c>
      <c r="AL102" s="178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67"/>
    </row>
    <row r="103" spans="1:60" x14ac:dyDescent="0.25">
      <c r="A103" s="99"/>
      <c r="B103" s="67"/>
      <c r="C103" s="67"/>
      <c r="D103" s="67"/>
      <c r="E103" s="67"/>
      <c r="F103" s="130"/>
      <c r="G103" s="101"/>
      <c r="H103" s="139"/>
      <c r="I103" s="135"/>
      <c r="J103" s="67"/>
      <c r="K103" s="102"/>
      <c r="L103" s="124"/>
      <c r="M103" s="101"/>
      <c r="N103" s="102"/>
      <c r="O103" s="102"/>
      <c r="P103" s="130"/>
      <c r="Q103" s="68"/>
      <c r="R103" s="68"/>
      <c r="S103" s="68"/>
      <c r="T103" s="67"/>
      <c r="U103" s="67"/>
      <c r="V103" s="70" t="s">
        <v>493</v>
      </c>
      <c r="W103" s="92">
        <v>44725</v>
      </c>
      <c r="X103" s="90">
        <v>13309</v>
      </c>
      <c r="Y103" s="70" t="s">
        <v>275</v>
      </c>
      <c r="Z103" s="64">
        <v>44736</v>
      </c>
      <c r="AA103" s="64">
        <v>45100</v>
      </c>
      <c r="AB103" s="64" t="s">
        <v>100</v>
      </c>
      <c r="AC103" s="64" t="s">
        <v>100</v>
      </c>
      <c r="AD103" s="145">
        <v>0</v>
      </c>
      <c r="AE103" s="145">
        <v>0</v>
      </c>
      <c r="AF103" s="78" t="s">
        <v>100</v>
      </c>
      <c r="AG103" s="78" t="s">
        <v>100</v>
      </c>
      <c r="AH103" s="145">
        <v>0</v>
      </c>
      <c r="AI103" s="171">
        <f t="shared" si="1"/>
        <v>0</v>
      </c>
      <c r="AJ103" s="176">
        <f>6825+9555</f>
        <v>16380</v>
      </c>
      <c r="AK103" s="176">
        <v>0</v>
      </c>
      <c r="AL103" s="178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67"/>
    </row>
    <row r="104" spans="1:60" x14ac:dyDescent="0.25">
      <c r="A104" s="99"/>
      <c r="B104" s="67"/>
      <c r="C104" s="67"/>
      <c r="D104" s="67"/>
      <c r="E104" s="67"/>
      <c r="F104" s="130"/>
      <c r="G104" s="101"/>
      <c r="H104" s="139"/>
      <c r="I104" s="135"/>
      <c r="J104" s="67"/>
      <c r="K104" s="102"/>
      <c r="L104" s="124"/>
      <c r="M104" s="101"/>
      <c r="N104" s="102"/>
      <c r="O104" s="102"/>
      <c r="P104" s="130"/>
      <c r="Q104" s="68"/>
      <c r="R104" s="68"/>
      <c r="S104" s="68"/>
      <c r="T104" s="67"/>
      <c r="U104" s="67"/>
      <c r="V104" s="70" t="s">
        <v>516</v>
      </c>
      <c r="W104" s="92">
        <v>45090</v>
      </c>
      <c r="X104" s="90">
        <v>13558</v>
      </c>
      <c r="Y104" s="70" t="s">
        <v>517</v>
      </c>
      <c r="Z104" s="64">
        <v>45101</v>
      </c>
      <c r="AA104" s="64">
        <v>45466</v>
      </c>
      <c r="AB104" s="64" t="s">
        <v>100</v>
      </c>
      <c r="AC104" s="64" t="s">
        <v>100</v>
      </c>
      <c r="AD104" s="145">
        <v>0</v>
      </c>
      <c r="AE104" s="145">
        <v>0</v>
      </c>
      <c r="AF104" s="78" t="s">
        <v>100</v>
      </c>
      <c r="AG104" s="78" t="s">
        <v>100</v>
      </c>
      <c r="AH104" s="145">
        <v>0</v>
      </c>
      <c r="AI104" s="171">
        <f t="shared" si="1"/>
        <v>0</v>
      </c>
      <c r="AJ104" s="176">
        <v>0</v>
      </c>
      <c r="AK104" s="176">
        <f>8190+1365+1365+1365+1365</f>
        <v>13650</v>
      </c>
      <c r="AL104" s="178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67"/>
    </row>
    <row r="105" spans="1:60" x14ac:dyDescent="0.25">
      <c r="A105" s="99">
        <v>19</v>
      </c>
      <c r="B105" s="67" t="s">
        <v>438</v>
      </c>
      <c r="C105" s="67" t="s">
        <v>213</v>
      </c>
      <c r="D105" s="67" t="s">
        <v>214</v>
      </c>
      <c r="E105" s="67" t="s">
        <v>99</v>
      </c>
      <c r="F105" s="131" t="s">
        <v>215</v>
      </c>
      <c r="G105" s="101">
        <v>12894</v>
      </c>
      <c r="H105" s="54" t="s">
        <v>485</v>
      </c>
      <c r="I105" s="135" t="s">
        <v>217</v>
      </c>
      <c r="J105" s="106" t="s">
        <v>216</v>
      </c>
      <c r="K105" s="102">
        <v>44104</v>
      </c>
      <c r="L105" s="124">
        <v>410597.4</v>
      </c>
      <c r="M105" s="101">
        <v>12894</v>
      </c>
      <c r="N105" s="102">
        <v>44104</v>
      </c>
      <c r="O105" s="102">
        <v>44469</v>
      </c>
      <c r="P105" s="140" t="s">
        <v>430</v>
      </c>
      <c r="Q105" s="68" t="s">
        <v>100</v>
      </c>
      <c r="R105" s="68" t="s">
        <v>100</v>
      </c>
      <c r="S105" s="68" t="s">
        <v>100</v>
      </c>
      <c r="T105" s="67" t="s">
        <v>481</v>
      </c>
      <c r="U105" s="67" t="s">
        <v>100</v>
      </c>
      <c r="V105" s="70" t="s">
        <v>100</v>
      </c>
      <c r="W105" s="70" t="s">
        <v>100</v>
      </c>
      <c r="X105" s="70" t="s">
        <v>100</v>
      </c>
      <c r="Y105" s="70"/>
      <c r="Z105" s="70" t="s">
        <v>100</v>
      </c>
      <c r="AA105" s="70" t="s">
        <v>100</v>
      </c>
      <c r="AB105" s="70" t="s">
        <v>100</v>
      </c>
      <c r="AC105" s="70" t="s">
        <v>100</v>
      </c>
      <c r="AD105" s="145">
        <v>0</v>
      </c>
      <c r="AE105" s="145">
        <v>0</v>
      </c>
      <c r="AF105" s="78" t="s">
        <v>100</v>
      </c>
      <c r="AG105" s="78" t="s">
        <v>100</v>
      </c>
      <c r="AH105" s="145">
        <v>0</v>
      </c>
      <c r="AI105" s="171">
        <f t="shared" si="1"/>
        <v>410597.4</v>
      </c>
      <c r="AJ105" s="176">
        <v>6006.2</v>
      </c>
      <c r="AK105" s="176">
        <v>0</v>
      </c>
      <c r="AL105" s="178">
        <f>SUM(AJ105+AJ106+AJ107+AJ108+AK109)</f>
        <v>663516.21</v>
      </c>
      <c r="AM105" s="104" t="s">
        <v>100</v>
      </c>
      <c r="AN105" s="104" t="s">
        <v>100</v>
      </c>
      <c r="AO105" s="104" t="s">
        <v>100</v>
      </c>
      <c r="AP105" s="104" t="s">
        <v>100</v>
      </c>
      <c r="AQ105" s="104" t="s">
        <v>100</v>
      </c>
      <c r="AR105" s="104" t="s">
        <v>100</v>
      </c>
      <c r="AS105" s="104" t="s">
        <v>100</v>
      </c>
      <c r="AT105" s="104" t="s">
        <v>100</v>
      </c>
      <c r="AU105" s="104" t="s">
        <v>100</v>
      </c>
      <c r="AV105" s="104" t="s">
        <v>100</v>
      </c>
      <c r="AW105" s="104" t="s">
        <v>100</v>
      </c>
      <c r="AX105" s="104" t="s">
        <v>100</v>
      </c>
      <c r="AY105" s="104" t="s">
        <v>100</v>
      </c>
      <c r="AZ105" s="104" t="s">
        <v>100</v>
      </c>
      <c r="BA105" s="104" t="s">
        <v>100</v>
      </c>
      <c r="BB105" s="104" t="s">
        <v>100</v>
      </c>
      <c r="BC105" s="104" t="s">
        <v>100</v>
      </c>
      <c r="BD105" s="104" t="s">
        <v>100</v>
      </c>
      <c r="BE105" s="104" t="s">
        <v>100</v>
      </c>
      <c r="BF105" s="104" t="s">
        <v>100</v>
      </c>
      <c r="BG105" s="104" t="s">
        <v>100</v>
      </c>
      <c r="BH105" s="67" t="s">
        <v>100</v>
      </c>
    </row>
    <row r="106" spans="1:60" x14ac:dyDescent="0.25">
      <c r="A106" s="99"/>
      <c r="B106" s="67"/>
      <c r="C106" s="67"/>
      <c r="D106" s="67"/>
      <c r="E106" s="67"/>
      <c r="F106" s="131"/>
      <c r="G106" s="101"/>
      <c r="H106" s="54"/>
      <c r="I106" s="135"/>
      <c r="J106" s="106"/>
      <c r="K106" s="102"/>
      <c r="L106" s="124"/>
      <c r="M106" s="101"/>
      <c r="N106" s="102"/>
      <c r="O106" s="102"/>
      <c r="P106" s="140"/>
      <c r="Q106" s="68"/>
      <c r="R106" s="68"/>
      <c r="S106" s="68"/>
      <c r="T106" s="67"/>
      <c r="U106" s="67"/>
      <c r="V106" s="70" t="s">
        <v>101</v>
      </c>
      <c r="W106" s="64">
        <v>44468</v>
      </c>
      <c r="X106" s="90">
        <v>13138</v>
      </c>
      <c r="Y106" s="70" t="s">
        <v>241</v>
      </c>
      <c r="Z106" s="64">
        <v>44470</v>
      </c>
      <c r="AA106" s="64">
        <v>44835</v>
      </c>
      <c r="AB106" s="70" t="s">
        <v>100</v>
      </c>
      <c r="AC106" s="70" t="s">
        <v>100</v>
      </c>
      <c r="AD106" s="145">
        <v>0</v>
      </c>
      <c r="AE106" s="145">
        <v>0</v>
      </c>
      <c r="AF106" s="78" t="s">
        <v>100</v>
      </c>
      <c r="AG106" s="78" t="s">
        <v>100</v>
      </c>
      <c r="AH106" s="145">
        <v>0</v>
      </c>
      <c r="AI106" s="171">
        <f t="shared" si="1"/>
        <v>0</v>
      </c>
      <c r="AJ106" s="176">
        <f>109852.02+83069.91</f>
        <v>192921.93</v>
      </c>
      <c r="AK106" s="176">
        <v>0</v>
      </c>
      <c r="AL106" s="178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67"/>
    </row>
    <row r="107" spans="1:60" x14ac:dyDescent="0.25">
      <c r="A107" s="99"/>
      <c r="B107" s="67"/>
      <c r="C107" s="67"/>
      <c r="D107" s="67"/>
      <c r="E107" s="67"/>
      <c r="F107" s="131"/>
      <c r="G107" s="101"/>
      <c r="H107" s="54"/>
      <c r="I107" s="135"/>
      <c r="J107" s="106"/>
      <c r="K107" s="102"/>
      <c r="L107" s="124"/>
      <c r="M107" s="101"/>
      <c r="N107" s="102"/>
      <c r="O107" s="102"/>
      <c r="P107" s="140"/>
      <c r="Q107" s="68"/>
      <c r="R107" s="68"/>
      <c r="S107" s="68"/>
      <c r="T107" s="67"/>
      <c r="U107" s="67"/>
      <c r="V107" s="70" t="s">
        <v>240</v>
      </c>
      <c r="W107" s="64">
        <v>44732</v>
      </c>
      <c r="X107" s="90">
        <v>13312</v>
      </c>
      <c r="Y107" s="70" t="s">
        <v>252</v>
      </c>
      <c r="Z107" s="64">
        <v>44470</v>
      </c>
      <c r="AA107" s="64">
        <v>44835</v>
      </c>
      <c r="AB107" s="103">
        <v>0.25</v>
      </c>
      <c r="AC107" s="70" t="s">
        <v>100</v>
      </c>
      <c r="AD107" s="145">
        <v>102649.35</v>
      </c>
      <c r="AE107" s="145">
        <v>0</v>
      </c>
      <c r="AF107" s="78" t="s">
        <v>100</v>
      </c>
      <c r="AG107" s="78" t="s">
        <v>100</v>
      </c>
      <c r="AH107" s="145">
        <v>0</v>
      </c>
      <c r="AI107" s="171">
        <f t="shared" si="1"/>
        <v>102649.35</v>
      </c>
      <c r="AJ107" s="176">
        <v>150725.35999999999</v>
      </c>
      <c r="AK107" s="176">
        <v>0</v>
      </c>
      <c r="AL107" s="178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67"/>
    </row>
    <row r="108" spans="1:60" x14ac:dyDescent="0.25">
      <c r="A108" s="99"/>
      <c r="B108" s="67"/>
      <c r="C108" s="67"/>
      <c r="D108" s="67"/>
      <c r="E108" s="67"/>
      <c r="F108" s="131"/>
      <c r="G108" s="101"/>
      <c r="H108" s="54"/>
      <c r="I108" s="135"/>
      <c r="J108" s="106"/>
      <c r="K108" s="102"/>
      <c r="L108" s="124"/>
      <c r="M108" s="101"/>
      <c r="N108" s="102"/>
      <c r="O108" s="102"/>
      <c r="P108" s="140"/>
      <c r="Q108" s="68"/>
      <c r="R108" s="68"/>
      <c r="S108" s="68"/>
      <c r="T108" s="67"/>
      <c r="U108" s="67"/>
      <c r="V108" s="70" t="s">
        <v>253</v>
      </c>
      <c r="W108" s="64">
        <v>44806</v>
      </c>
      <c r="X108" s="90">
        <v>13366</v>
      </c>
      <c r="Y108" s="70" t="s">
        <v>254</v>
      </c>
      <c r="Z108" s="64">
        <v>44835</v>
      </c>
      <c r="AA108" s="64">
        <v>45199</v>
      </c>
      <c r="AB108" s="70" t="s">
        <v>100</v>
      </c>
      <c r="AC108" s="70" t="s">
        <v>100</v>
      </c>
      <c r="AD108" s="145">
        <v>0</v>
      </c>
      <c r="AE108" s="145">
        <v>0</v>
      </c>
      <c r="AF108" s="78" t="s">
        <v>100</v>
      </c>
      <c r="AG108" s="78" t="s">
        <v>100</v>
      </c>
      <c r="AH108" s="145">
        <v>0</v>
      </c>
      <c r="AI108" s="171">
        <f t="shared" si="1"/>
        <v>0</v>
      </c>
      <c r="AJ108" s="176">
        <v>88220.56</v>
      </c>
      <c r="AK108" s="176"/>
      <c r="AL108" s="178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67"/>
    </row>
    <row r="109" spans="1:60" x14ac:dyDescent="0.25">
      <c r="A109" s="99"/>
      <c r="B109" s="67"/>
      <c r="C109" s="67"/>
      <c r="D109" s="67"/>
      <c r="E109" s="67"/>
      <c r="F109" s="131"/>
      <c r="G109" s="101"/>
      <c r="H109" s="54"/>
      <c r="I109" s="135"/>
      <c r="J109" s="106"/>
      <c r="K109" s="102"/>
      <c r="L109" s="124"/>
      <c r="M109" s="101"/>
      <c r="N109" s="102"/>
      <c r="O109" s="102"/>
      <c r="P109" s="140"/>
      <c r="Q109" s="68"/>
      <c r="R109" s="68"/>
      <c r="S109" s="68"/>
      <c r="T109" s="67"/>
      <c r="U109" s="67"/>
      <c r="V109" s="70" t="s">
        <v>679</v>
      </c>
      <c r="W109" s="64">
        <v>45201</v>
      </c>
      <c r="X109" s="90">
        <v>13629</v>
      </c>
      <c r="Y109" s="70" t="s">
        <v>680</v>
      </c>
      <c r="Z109" s="64">
        <v>45199</v>
      </c>
      <c r="AA109" s="64">
        <v>45566</v>
      </c>
      <c r="AB109" s="70" t="s">
        <v>100</v>
      </c>
      <c r="AC109" s="70" t="s">
        <v>100</v>
      </c>
      <c r="AD109" s="145">
        <v>0</v>
      </c>
      <c r="AE109" s="145">
        <v>0</v>
      </c>
      <c r="AF109" s="78" t="s">
        <v>100</v>
      </c>
      <c r="AG109" s="78" t="s">
        <v>100</v>
      </c>
      <c r="AH109" s="145">
        <v>1</v>
      </c>
      <c r="AI109" s="171">
        <f t="shared" si="1"/>
        <v>1</v>
      </c>
      <c r="AJ109" s="179"/>
      <c r="AK109" s="176">
        <f>132330.84+22055.14+23752.06+23752.06+23752.06</f>
        <v>225642.15999999997</v>
      </c>
      <c r="AL109" s="178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67"/>
    </row>
    <row r="110" spans="1:60" x14ac:dyDescent="0.25">
      <c r="A110" s="99">
        <v>20</v>
      </c>
      <c r="B110" s="67" t="s">
        <v>456</v>
      </c>
      <c r="C110" s="67" t="s">
        <v>209</v>
      </c>
      <c r="D110" s="67" t="s">
        <v>97</v>
      </c>
      <c r="E110" s="67" t="s">
        <v>99</v>
      </c>
      <c r="F110" s="130" t="s">
        <v>486</v>
      </c>
      <c r="G110" s="69">
        <v>12686</v>
      </c>
      <c r="H110" s="139" t="s">
        <v>487</v>
      </c>
      <c r="I110" s="135" t="s">
        <v>210</v>
      </c>
      <c r="J110" s="67" t="s">
        <v>211</v>
      </c>
      <c r="K110" s="102">
        <v>43789</v>
      </c>
      <c r="L110" s="124">
        <v>26700</v>
      </c>
      <c r="M110" s="101">
        <v>12686</v>
      </c>
      <c r="N110" s="102">
        <v>43789</v>
      </c>
      <c r="O110" s="102">
        <v>44155</v>
      </c>
      <c r="P110" s="130" t="s">
        <v>435</v>
      </c>
      <c r="Q110" s="68" t="s">
        <v>100</v>
      </c>
      <c r="R110" s="68" t="s">
        <v>100</v>
      </c>
      <c r="S110" s="68" t="s">
        <v>100</v>
      </c>
      <c r="T110" s="67" t="s">
        <v>481</v>
      </c>
      <c r="U110" s="67" t="s">
        <v>100</v>
      </c>
      <c r="V110" s="70"/>
      <c r="W110" s="70" t="s">
        <v>100</v>
      </c>
      <c r="X110" s="70" t="s">
        <v>100</v>
      </c>
      <c r="Y110" s="70" t="s">
        <v>100</v>
      </c>
      <c r="Z110" s="70" t="s">
        <v>100</v>
      </c>
      <c r="AA110" s="70" t="s">
        <v>100</v>
      </c>
      <c r="AB110" s="70" t="s">
        <v>100</v>
      </c>
      <c r="AC110" s="70" t="s">
        <v>100</v>
      </c>
      <c r="AD110" s="145">
        <v>0</v>
      </c>
      <c r="AE110" s="145">
        <v>0</v>
      </c>
      <c r="AF110" s="78" t="s">
        <v>100</v>
      </c>
      <c r="AG110" s="78" t="s">
        <v>100</v>
      </c>
      <c r="AH110" s="145">
        <v>0</v>
      </c>
      <c r="AI110" s="171">
        <f t="shared" si="1"/>
        <v>26700</v>
      </c>
      <c r="AJ110" s="176">
        <f>667.5+22250</f>
        <v>22917.5</v>
      </c>
      <c r="AK110" s="176">
        <v>0</v>
      </c>
      <c r="AL110" s="178">
        <f>SUM(AJ110+AJ111+AJ112+AJ113+AK113)</f>
        <v>100792.5</v>
      </c>
      <c r="AM110" s="104" t="s">
        <v>100</v>
      </c>
      <c r="AN110" s="104" t="s">
        <v>100</v>
      </c>
      <c r="AO110" s="104" t="s">
        <v>100</v>
      </c>
      <c r="AP110" s="104" t="s">
        <v>100</v>
      </c>
      <c r="AQ110" s="104" t="s">
        <v>100</v>
      </c>
      <c r="AR110" s="104" t="s">
        <v>100</v>
      </c>
      <c r="AS110" s="104" t="s">
        <v>100</v>
      </c>
      <c r="AT110" s="104" t="s">
        <v>100</v>
      </c>
      <c r="AU110" s="104" t="s">
        <v>100</v>
      </c>
      <c r="AV110" s="104" t="s">
        <v>100</v>
      </c>
      <c r="AW110" s="104" t="s">
        <v>100</v>
      </c>
      <c r="AX110" s="104" t="s">
        <v>100</v>
      </c>
      <c r="AY110" s="104" t="s">
        <v>100</v>
      </c>
      <c r="AZ110" s="104" t="s">
        <v>100</v>
      </c>
      <c r="BA110" s="104" t="s">
        <v>100</v>
      </c>
      <c r="BB110" s="104" t="s">
        <v>100</v>
      </c>
      <c r="BC110" s="104" t="s">
        <v>100</v>
      </c>
      <c r="BD110" s="104" t="s">
        <v>100</v>
      </c>
      <c r="BE110" s="104" t="s">
        <v>100</v>
      </c>
      <c r="BF110" s="104" t="s">
        <v>100</v>
      </c>
      <c r="BG110" s="104" t="s">
        <v>100</v>
      </c>
      <c r="BH110" s="67" t="s">
        <v>100</v>
      </c>
    </row>
    <row r="111" spans="1:60" x14ac:dyDescent="0.25">
      <c r="A111" s="99"/>
      <c r="B111" s="67"/>
      <c r="C111" s="67"/>
      <c r="D111" s="67"/>
      <c r="E111" s="67"/>
      <c r="F111" s="130"/>
      <c r="G111" s="69"/>
      <c r="H111" s="139"/>
      <c r="I111" s="135"/>
      <c r="J111" s="67"/>
      <c r="K111" s="102"/>
      <c r="L111" s="124"/>
      <c r="M111" s="101"/>
      <c r="N111" s="102"/>
      <c r="O111" s="102"/>
      <c r="P111" s="130"/>
      <c r="Q111" s="68"/>
      <c r="R111" s="68"/>
      <c r="S111" s="68"/>
      <c r="T111" s="67"/>
      <c r="U111" s="67"/>
      <c r="V111" s="70" t="s">
        <v>101</v>
      </c>
      <c r="W111" s="64">
        <v>44154</v>
      </c>
      <c r="X111" s="90">
        <v>12950</v>
      </c>
      <c r="Y111" s="70" t="s">
        <v>212</v>
      </c>
      <c r="Z111" s="64">
        <v>44156</v>
      </c>
      <c r="AA111" s="64">
        <v>44520</v>
      </c>
      <c r="AB111" s="70" t="s">
        <v>100</v>
      </c>
      <c r="AC111" s="70" t="s">
        <v>100</v>
      </c>
      <c r="AD111" s="145">
        <v>0</v>
      </c>
      <c r="AE111" s="145">
        <v>0</v>
      </c>
      <c r="AF111" s="78" t="s">
        <v>100</v>
      </c>
      <c r="AG111" s="78" t="s">
        <v>100</v>
      </c>
      <c r="AH111" s="145">
        <v>0</v>
      </c>
      <c r="AI111" s="171">
        <f t="shared" si="1"/>
        <v>0</v>
      </c>
      <c r="AJ111" s="176">
        <v>4450</v>
      </c>
      <c r="AK111" s="176">
        <v>0</v>
      </c>
      <c r="AL111" s="178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67"/>
    </row>
    <row r="112" spans="1:60" x14ac:dyDescent="0.25">
      <c r="A112" s="99"/>
      <c r="B112" s="67"/>
      <c r="C112" s="67"/>
      <c r="D112" s="67"/>
      <c r="E112" s="67"/>
      <c r="F112" s="130"/>
      <c r="G112" s="69"/>
      <c r="H112" s="139"/>
      <c r="I112" s="135"/>
      <c r="J112" s="67"/>
      <c r="K112" s="102"/>
      <c r="L112" s="124"/>
      <c r="M112" s="101"/>
      <c r="N112" s="102"/>
      <c r="O112" s="102"/>
      <c r="P112" s="130"/>
      <c r="Q112" s="68"/>
      <c r="R112" s="68"/>
      <c r="S112" s="68"/>
      <c r="T112" s="67"/>
      <c r="U112" s="67"/>
      <c r="V112" s="70" t="s">
        <v>103</v>
      </c>
      <c r="W112" s="64">
        <v>44509</v>
      </c>
      <c r="X112" s="90">
        <v>13165</v>
      </c>
      <c r="Y112" s="70" t="s">
        <v>242</v>
      </c>
      <c r="Z112" s="64">
        <v>44521</v>
      </c>
      <c r="AA112" s="64">
        <v>44885</v>
      </c>
      <c r="AB112" s="70" t="s">
        <v>100</v>
      </c>
      <c r="AC112" s="70" t="s">
        <v>100</v>
      </c>
      <c r="AD112" s="145">
        <v>0</v>
      </c>
      <c r="AE112" s="145">
        <v>0</v>
      </c>
      <c r="AF112" s="78" t="s">
        <v>100</v>
      </c>
      <c r="AG112" s="78" t="s">
        <v>100</v>
      </c>
      <c r="AH112" s="145">
        <v>0</v>
      </c>
      <c r="AI112" s="171">
        <f t="shared" si="1"/>
        <v>0</v>
      </c>
      <c r="AJ112" s="176">
        <f>22250+4450</f>
        <v>26700</v>
      </c>
      <c r="AK112" s="176">
        <v>0</v>
      </c>
      <c r="AL112" s="178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67"/>
    </row>
    <row r="113" spans="1:60" x14ac:dyDescent="0.25">
      <c r="A113" s="99"/>
      <c r="B113" s="67"/>
      <c r="C113" s="67"/>
      <c r="D113" s="67"/>
      <c r="E113" s="67"/>
      <c r="F113" s="130"/>
      <c r="G113" s="69"/>
      <c r="H113" s="139"/>
      <c r="I113" s="135"/>
      <c r="J113" s="67"/>
      <c r="K113" s="102"/>
      <c r="L113" s="124"/>
      <c r="M113" s="101"/>
      <c r="N113" s="102"/>
      <c r="O113" s="102"/>
      <c r="P113" s="130"/>
      <c r="Q113" s="68"/>
      <c r="R113" s="68"/>
      <c r="S113" s="68"/>
      <c r="T113" s="67"/>
      <c r="U113" s="67"/>
      <c r="V113" s="70" t="s">
        <v>104</v>
      </c>
      <c r="W113" s="64">
        <v>44806</v>
      </c>
      <c r="X113" s="90">
        <v>13366</v>
      </c>
      <c r="Y113" s="70" t="s">
        <v>277</v>
      </c>
      <c r="Z113" s="64">
        <v>44886</v>
      </c>
      <c r="AA113" s="64">
        <v>45250</v>
      </c>
      <c r="AB113" s="70" t="s">
        <v>100</v>
      </c>
      <c r="AC113" s="70" t="s">
        <v>100</v>
      </c>
      <c r="AD113" s="145">
        <v>0</v>
      </c>
      <c r="AE113" s="145">
        <v>0</v>
      </c>
      <c r="AF113" s="78" t="s">
        <v>100</v>
      </c>
      <c r="AG113" s="78" t="s">
        <v>100</v>
      </c>
      <c r="AH113" s="145">
        <v>0</v>
      </c>
      <c r="AI113" s="171">
        <f t="shared" si="1"/>
        <v>0</v>
      </c>
      <c r="AJ113" s="176">
        <f>4450+22250</f>
        <v>26700</v>
      </c>
      <c r="AK113" s="176">
        <f>13350+4450+2225</f>
        <v>20025</v>
      </c>
      <c r="AL113" s="178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67"/>
    </row>
    <row r="114" spans="1:60" x14ac:dyDescent="0.25">
      <c r="A114" s="99">
        <v>21</v>
      </c>
      <c r="B114" s="67" t="s">
        <v>440</v>
      </c>
      <c r="C114" s="67" t="s">
        <v>196</v>
      </c>
      <c r="D114" s="67" t="s">
        <v>97</v>
      </c>
      <c r="E114" s="67" t="s">
        <v>99</v>
      </c>
      <c r="F114" s="130" t="s">
        <v>197</v>
      </c>
      <c r="G114" s="69">
        <v>12714</v>
      </c>
      <c r="H114" s="139" t="s">
        <v>171</v>
      </c>
      <c r="I114" s="135" t="s">
        <v>198</v>
      </c>
      <c r="J114" s="67" t="s">
        <v>199</v>
      </c>
      <c r="K114" s="102">
        <v>43838</v>
      </c>
      <c r="L114" s="124">
        <v>29280</v>
      </c>
      <c r="M114" s="101">
        <v>12721</v>
      </c>
      <c r="N114" s="102">
        <v>43838</v>
      </c>
      <c r="O114" s="102">
        <v>44204</v>
      </c>
      <c r="P114" s="130" t="s">
        <v>430</v>
      </c>
      <c r="Q114" s="68" t="s">
        <v>100</v>
      </c>
      <c r="R114" s="68" t="s">
        <v>100</v>
      </c>
      <c r="S114" s="68" t="s">
        <v>100</v>
      </c>
      <c r="T114" s="67" t="s">
        <v>481</v>
      </c>
      <c r="U114" s="67" t="s">
        <v>100</v>
      </c>
      <c r="V114" s="64" t="s">
        <v>100</v>
      </c>
      <c r="W114" s="64" t="s">
        <v>100</v>
      </c>
      <c r="X114" s="107" t="s">
        <v>100</v>
      </c>
      <c r="Y114" s="64" t="s">
        <v>100</v>
      </c>
      <c r="Z114" s="77" t="s">
        <v>100</v>
      </c>
      <c r="AA114" s="64" t="s">
        <v>100</v>
      </c>
      <c r="AB114" s="87" t="s">
        <v>100</v>
      </c>
      <c r="AC114" s="78" t="s">
        <v>100</v>
      </c>
      <c r="AD114" s="145">
        <v>0</v>
      </c>
      <c r="AE114" s="145">
        <v>0</v>
      </c>
      <c r="AF114" s="78"/>
      <c r="AG114" s="79"/>
      <c r="AH114" s="145"/>
      <c r="AI114" s="171">
        <f t="shared" si="1"/>
        <v>29280</v>
      </c>
      <c r="AJ114" s="176">
        <v>27589.25</v>
      </c>
      <c r="AK114" s="176">
        <v>0</v>
      </c>
      <c r="AL114" s="178">
        <f>AJ114+AJ116+AK117</f>
        <v>105669.25</v>
      </c>
      <c r="AM114" s="104" t="s">
        <v>100</v>
      </c>
      <c r="AN114" s="104" t="s">
        <v>100</v>
      </c>
      <c r="AO114" s="104" t="s">
        <v>100</v>
      </c>
      <c r="AP114" s="104" t="s">
        <v>100</v>
      </c>
      <c r="AQ114" s="104" t="s">
        <v>100</v>
      </c>
      <c r="AR114" s="104" t="s">
        <v>100</v>
      </c>
      <c r="AS114" s="104" t="s">
        <v>100</v>
      </c>
      <c r="AT114" s="104" t="s">
        <v>100</v>
      </c>
      <c r="AU114" s="104" t="s">
        <v>100</v>
      </c>
      <c r="AV114" s="104" t="s">
        <v>100</v>
      </c>
      <c r="AW114" s="104" t="s">
        <v>100</v>
      </c>
      <c r="AX114" s="104" t="s">
        <v>100</v>
      </c>
      <c r="AY114" s="104" t="s">
        <v>100</v>
      </c>
      <c r="AZ114" s="104" t="s">
        <v>100</v>
      </c>
      <c r="BA114" s="104" t="s">
        <v>100</v>
      </c>
      <c r="BB114" s="104" t="s">
        <v>100</v>
      </c>
      <c r="BC114" s="104" t="s">
        <v>100</v>
      </c>
      <c r="BD114" s="104" t="s">
        <v>100</v>
      </c>
      <c r="BE114" s="104" t="s">
        <v>100</v>
      </c>
      <c r="BF114" s="104" t="s">
        <v>100</v>
      </c>
      <c r="BG114" s="104" t="s">
        <v>100</v>
      </c>
      <c r="BH114" s="67" t="s">
        <v>100</v>
      </c>
    </row>
    <row r="115" spans="1:60" x14ac:dyDescent="0.25">
      <c r="A115" s="99"/>
      <c r="B115" s="67"/>
      <c r="C115" s="67"/>
      <c r="D115" s="67"/>
      <c r="E115" s="67"/>
      <c r="F115" s="130"/>
      <c r="G115" s="69"/>
      <c r="H115" s="139"/>
      <c r="I115" s="135"/>
      <c r="J115" s="67"/>
      <c r="K115" s="102"/>
      <c r="L115" s="124"/>
      <c r="M115" s="101"/>
      <c r="N115" s="102"/>
      <c r="O115" s="102"/>
      <c r="P115" s="130"/>
      <c r="Q115" s="68"/>
      <c r="R115" s="68"/>
      <c r="S115" s="68"/>
      <c r="T115" s="67"/>
      <c r="U115" s="67"/>
      <c r="V115" s="64" t="s">
        <v>101</v>
      </c>
      <c r="W115" s="64">
        <v>44188</v>
      </c>
      <c r="X115" s="107" t="s">
        <v>227</v>
      </c>
      <c r="Y115" s="64" t="s">
        <v>235</v>
      </c>
      <c r="Z115" s="77">
        <v>44205</v>
      </c>
      <c r="AA115" s="64">
        <v>44569</v>
      </c>
      <c r="AB115" s="87" t="s">
        <v>100</v>
      </c>
      <c r="AC115" s="78" t="s">
        <v>100</v>
      </c>
      <c r="AD115" s="145">
        <v>0</v>
      </c>
      <c r="AE115" s="145">
        <v>0</v>
      </c>
      <c r="AF115" s="78" t="s">
        <v>100</v>
      </c>
      <c r="AG115" s="79" t="s">
        <v>100</v>
      </c>
      <c r="AH115" s="145">
        <v>0</v>
      </c>
      <c r="AI115" s="171">
        <f t="shared" si="1"/>
        <v>0</v>
      </c>
      <c r="AJ115" s="176">
        <v>0</v>
      </c>
      <c r="AK115" s="176">
        <v>0</v>
      </c>
      <c r="AL115" s="178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67"/>
    </row>
    <row r="116" spans="1:60" x14ac:dyDescent="0.25">
      <c r="A116" s="99"/>
      <c r="B116" s="67"/>
      <c r="C116" s="67"/>
      <c r="D116" s="67"/>
      <c r="E116" s="67"/>
      <c r="F116" s="130"/>
      <c r="G116" s="69"/>
      <c r="H116" s="139"/>
      <c r="I116" s="135"/>
      <c r="J116" s="67"/>
      <c r="K116" s="102"/>
      <c r="L116" s="124"/>
      <c r="M116" s="101"/>
      <c r="N116" s="102"/>
      <c r="O116" s="102"/>
      <c r="P116" s="130"/>
      <c r="Q116" s="68"/>
      <c r="R116" s="68"/>
      <c r="S116" s="68"/>
      <c r="T116" s="67"/>
      <c r="U116" s="67"/>
      <c r="V116" s="64" t="s">
        <v>103</v>
      </c>
      <c r="W116" s="64">
        <v>44559</v>
      </c>
      <c r="X116" s="72">
        <v>13195</v>
      </c>
      <c r="Y116" s="64" t="s">
        <v>296</v>
      </c>
      <c r="Z116" s="77">
        <v>44570</v>
      </c>
      <c r="AA116" s="77">
        <v>44935</v>
      </c>
      <c r="AB116" s="78" t="s">
        <v>100</v>
      </c>
      <c r="AC116" s="78" t="s">
        <v>100</v>
      </c>
      <c r="AD116" s="145">
        <v>0</v>
      </c>
      <c r="AE116" s="145">
        <v>0</v>
      </c>
      <c r="AF116" s="78" t="s">
        <v>100</v>
      </c>
      <c r="AG116" s="79" t="s">
        <v>100</v>
      </c>
      <c r="AH116" s="145">
        <v>0</v>
      </c>
      <c r="AI116" s="171">
        <f t="shared" si="1"/>
        <v>0</v>
      </c>
      <c r="AJ116" s="176">
        <f>29280+29280</f>
        <v>58560</v>
      </c>
      <c r="AK116" s="176">
        <v>0</v>
      </c>
      <c r="AL116" s="178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67"/>
    </row>
    <row r="117" spans="1:60" x14ac:dyDescent="0.25">
      <c r="A117" s="99"/>
      <c r="B117" s="67"/>
      <c r="C117" s="67"/>
      <c r="D117" s="67"/>
      <c r="E117" s="67"/>
      <c r="F117" s="130"/>
      <c r="G117" s="69"/>
      <c r="H117" s="139"/>
      <c r="I117" s="135"/>
      <c r="J117" s="67"/>
      <c r="K117" s="102"/>
      <c r="L117" s="124"/>
      <c r="M117" s="101"/>
      <c r="N117" s="102"/>
      <c r="O117" s="102"/>
      <c r="P117" s="130"/>
      <c r="Q117" s="68"/>
      <c r="R117" s="68"/>
      <c r="S117" s="68"/>
      <c r="T117" s="67"/>
      <c r="U117" s="67"/>
      <c r="V117" s="64" t="s">
        <v>104</v>
      </c>
      <c r="W117" s="64">
        <v>44924</v>
      </c>
      <c r="X117" s="72">
        <v>13448</v>
      </c>
      <c r="Y117" s="64" t="s">
        <v>504</v>
      </c>
      <c r="Z117" s="77">
        <v>44936</v>
      </c>
      <c r="AA117" s="77">
        <v>45301</v>
      </c>
      <c r="AB117" s="78"/>
      <c r="AC117" s="78"/>
      <c r="AD117" s="145">
        <v>0</v>
      </c>
      <c r="AE117" s="145">
        <v>0</v>
      </c>
      <c r="AF117" s="78" t="s">
        <v>100</v>
      </c>
      <c r="AG117" s="79" t="s">
        <v>100</v>
      </c>
      <c r="AH117" s="145">
        <v>0</v>
      </c>
      <c r="AI117" s="171">
        <f t="shared" si="1"/>
        <v>0</v>
      </c>
      <c r="AJ117" s="176">
        <v>0</v>
      </c>
      <c r="AK117" s="176">
        <f>2440+12200+4880</f>
        <v>19520</v>
      </c>
      <c r="AL117" s="178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67"/>
    </row>
    <row r="118" spans="1:60" x14ac:dyDescent="0.25">
      <c r="A118" s="99">
        <v>22</v>
      </c>
      <c r="B118" s="99" t="s">
        <v>330</v>
      </c>
      <c r="C118" s="67" t="s">
        <v>464</v>
      </c>
      <c r="D118" s="67" t="s">
        <v>195</v>
      </c>
      <c r="E118" s="67" t="s">
        <v>99</v>
      </c>
      <c r="F118" s="130" t="s">
        <v>289</v>
      </c>
      <c r="G118" s="101">
        <v>13227</v>
      </c>
      <c r="H118" s="57" t="s">
        <v>290</v>
      </c>
      <c r="I118" s="136" t="s">
        <v>291</v>
      </c>
      <c r="J118" s="99" t="s">
        <v>292</v>
      </c>
      <c r="K118" s="102">
        <v>44614</v>
      </c>
      <c r="L118" s="125">
        <v>162000</v>
      </c>
      <c r="M118" s="101">
        <v>13235</v>
      </c>
      <c r="N118" s="102">
        <v>44621</v>
      </c>
      <c r="O118" s="102">
        <v>44986</v>
      </c>
      <c r="P118" s="141" t="s">
        <v>430</v>
      </c>
      <c r="Q118" s="99" t="s">
        <v>100</v>
      </c>
      <c r="R118" s="99" t="s">
        <v>100</v>
      </c>
      <c r="S118" s="99" t="s">
        <v>100</v>
      </c>
      <c r="T118" s="99" t="s">
        <v>98</v>
      </c>
      <c r="U118" s="99" t="s">
        <v>100</v>
      </c>
      <c r="V118" s="68" t="s">
        <v>100</v>
      </c>
      <c r="W118" s="68" t="s">
        <v>100</v>
      </c>
      <c r="X118" s="104" t="s">
        <v>100</v>
      </c>
      <c r="Y118" s="68" t="s">
        <v>100</v>
      </c>
      <c r="Z118" s="102" t="s">
        <v>100</v>
      </c>
      <c r="AA118" s="68" t="s">
        <v>100</v>
      </c>
      <c r="AB118" s="99" t="s">
        <v>100</v>
      </c>
      <c r="AC118" s="99" t="s">
        <v>100</v>
      </c>
      <c r="AD118" s="146">
        <v>0</v>
      </c>
      <c r="AE118" s="146">
        <v>0</v>
      </c>
      <c r="AF118" s="99" t="s">
        <v>100</v>
      </c>
      <c r="AG118" s="108" t="s">
        <v>100</v>
      </c>
      <c r="AH118" s="146">
        <v>0</v>
      </c>
      <c r="AI118" s="171">
        <f t="shared" si="1"/>
        <v>162000</v>
      </c>
      <c r="AJ118" s="146">
        <v>121500</v>
      </c>
      <c r="AK118" s="146">
        <f>81000+13500+35077.59+13500+13500</f>
        <v>156577.59</v>
      </c>
      <c r="AL118" s="125">
        <f>AJ118+AK118</f>
        <v>278077.58999999997</v>
      </c>
      <c r="AM118" s="104" t="s">
        <v>100</v>
      </c>
      <c r="AN118" s="104" t="s">
        <v>100</v>
      </c>
      <c r="AO118" s="104" t="s">
        <v>100</v>
      </c>
      <c r="AP118" s="104" t="s">
        <v>100</v>
      </c>
      <c r="AQ118" s="104" t="s">
        <v>465</v>
      </c>
      <c r="AR118" s="100" t="s">
        <v>466</v>
      </c>
      <c r="AS118" s="104" t="s">
        <v>100</v>
      </c>
      <c r="AT118" s="104" t="s">
        <v>100</v>
      </c>
      <c r="AU118" s="104" t="s">
        <v>100</v>
      </c>
      <c r="AV118" s="104" t="s">
        <v>100</v>
      </c>
      <c r="AW118" s="104" t="s">
        <v>100</v>
      </c>
      <c r="AX118" s="104" t="s">
        <v>100</v>
      </c>
      <c r="AY118" s="104" t="s">
        <v>100</v>
      </c>
      <c r="AZ118" s="104" t="s">
        <v>100</v>
      </c>
      <c r="BA118" s="104" t="s">
        <v>100</v>
      </c>
      <c r="BB118" s="104" t="s">
        <v>100</v>
      </c>
      <c r="BC118" s="104" t="s">
        <v>100</v>
      </c>
      <c r="BD118" s="104" t="s">
        <v>100</v>
      </c>
      <c r="BE118" s="104" t="s">
        <v>100</v>
      </c>
      <c r="BF118" s="104" t="s">
        <v>100</v>
      </c>
      <c r="BG118" s="104" t="s">
        <v>100</v>
      </c>
      <c r="BH118" s="67" t="s">
        <v>100</v>
      </c>
    </row>
    <row r="119" spans="1:60" x14ac:dyDescent="0.25">
      <c r="A119" s="99"/>
      <c r="B119" s="99"/>
      <c r="C119" s="67"/>
      <c r="D119" s="67"/>
      <c r="E119" s="67"/>
      <c r="F119" s="130"/>
      <c r="G119" s="101"/>
      <c r="H119" s="57"/>
      <c r="I119" s="136"/>
      <c r="J119" s="99"/>
      <c r="K119" s="102"/>
      <c r="L119" s="125"/>
      <c r="M119" s="101"/>
      <c r="N119" s="102"/>
      <c r="O119" s="102"/>
      <c r="P119" s="141"/>
      <c r="Q119" s="99"/>
      <c r="R119" s="99"/>
      <c r="S119" s="99"/>
      <c r="T119" s="99"/>
      <c r="U119" s="99"/>
      <c r="V119" s="68"/>
      <c r="W119" s="68"/>
      <c r="X119" s="104"/>
      <c r="Y119" s="68"/>
      <c r="Z119" s="102"/>
      <c r="AA119" s="68"/>
      <c r="AB119" s="99"/>
      <c r="AC119" s="99"/>
      <c r="AD119" s="146"/>
      <c r="AE119" s="146"/>
      <c r="AF119" s="99"/>
      <c r="AG119" s="108"/>
      <c r="AH119" s="146"/>
      <c r="AI119" s="171">
        <f t="shared" si="1"/>
        <v>0</v>
      </c>
      <c r="AJ119" s="146"/>
      <c r="AK119" s="146"/>
      <c r="AL119" s="125"/>
      <c r="AM119" s="104"/>
      <c r="AN119" s="104"/>
      <c r="AO119" s="104"/>
      <c r="AP119" s="104"/>
      <c r="AQ119" s="104"/>
      <c r="AR119" s="100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67"/>
    </row>
    <row r="120" spans="1:60" ht="25.5" x14ac:dyDescent="0.25">
      <c r="A120" s="78">
        <v>23</v>
      </c>
      <c r="B120" s="78" t="s">
        <v>424</v>
      </c>
      <c r="C120" s="70" t="s">
        <v>425</v>
      </c>
      <c r="D120" s="70" t="s">
        <v>97</v>
      </c>
      <c r="E120" s="70" t="s">
        <v>99</v>
      </c>
      <c r="F120" s="132" t="s">
        <v>426</v>
      </c>
      <c r="G120" s="72">
        <v>13355</v>
      </c>
      <c r="H120" s="59" t="s">
        <v>427</v>
      </c>
      <c r="I120" s="137" t="s">
        <v>428</v>
      </c>
      <c r="J120" s="78" t="s">
        <v>429</v>
      </c>
      <c r="K120" s="77">
        <v>44966</v>
      </c>
      <c r="L120" s="126">
        <v>39183.08</v>
      </c>
      <c r="M120" s="72">
        <v>13474</v>
      </c>
      <c r="N120" s="77">
        <v>44966</v>
      </c>
      <c r="O120" s="77">
        <v>45332</v>
      </c>
      <c r="P120" s="133" t="s">
        <v>430</v>
      </c>
      <c r="Q120" s="78" t="s">
        <v>100</v>
      </c>
      <c r="R120" s="78" t="s">
        <v>100</v>
      </c>
      <c r="S120" s="78" t="s">
        <v>100</v>
      </c>
      <c r="T120" s="78" t="s">
        <v>488</v>
      </c>
      <c r="U120" s="78" t="s">
        <v>100</v>
      </c>
      <c r="V120" s="64" t="s">
        <v>100</v>
      </c>
      <c r="W120" s="64" t="s">
        <v>100</v>
      </c>
      <c r="X120" s="64" t="s">
        <v>100</v>
      </c>
      <c r="Y120" s="64" t="s">
        <v>100</v>
      </c>
      <c r="Z120" s="64" t="s">
        <v>100</v>
      </c>
      <c r="AA120" s="64" t="s">
        <v>100</v>
      </c>
      <c r="AB120" s="64" t="s">
        <v>100</v>
      </c>
      <c r="AC120" s="78" t="s">
        <v>100</v>
      </c>
      <c r="AD120" s="145">
        <v>0</v>
      </c>
      <c r="AE120" s="145">
        <v>0</v>
      </c>
      <c r="AF120" s="78" t="s">
        <v>100</v>
      </c>
      <c r="AG120" s="79" t="s">
        <v>100</v>
      </c>
      <c r="AH120" s="145">
        <v>0</v>
      </c>
      <c r="AI120" s="171">
        <f t="shared" si="1"/>
        <v>39183.08</v>
      </c>
      <c r="AJ120" s="145">
        <v>0</v>
      </c>
      <c r="AK120" s="176">
        <v>39183.08</v>
      </c>
      <c r="AL120" s="147">
        <f>AJ120+AK120</f>
        <v>39183.08</v>
      </c>
      <c r="AM120" s="107" t="s">
        <v>100</v>
      </c>
      <c r="AN120" s="107" t="s">
        <v>100</v>
      </c>
      <c r="AO120" s="107" t="s">
        <v>100</v>
      </c>
      <c r="AP120" s="107" t="s">
        <v>100</v>
      </c>
      <c r="AQ120" s="107" t="s">
        <v>100</v>
      </c>
      <c r="AR120" s="107" t="s">
        <v>100</v>
      </c>
      <c r="AS120" s="107" t="s">
        <v>100</v>
      </c>
      <c r="AT120" s="107" t="s">
        <v>100</v>
      </c>
      <c r="AU120" s="107" t="s">
        <v>100</v>
      </c>
      <c r="AV120" s="107" t="s">
        <v>100</v>
      </c>
      <c r="AW120" s="107" t="s">
        <v>100</v>
      </c>
      <c r="AX120" s="107" t="s">
        <v>100</v>
      </c>
      <c r="AY120" s="107" t="s">
        <v>100</v>
      </c>
      <c r="AZ120" s="107" t="s">
        <v>100</v>
      </c>
      <c r="BA120" s="107" t="s">
        <v>100</v>
      </c>
      <c r="BB120" s="107" t="s">
        <v>100</v>
      </c>
      <c r="BC120" s="107" t="s">
        <v>100</v>
      </c>
      <c r="BD120" s="107" t="s">
        <v>100</v>
      </c>
      <c r="BE120" s="107" t="s">
        <v>100</v>
      </c>
      <c r="BF120" s="107" t="s">
        <v>100</v>
      </c>
      <c r="BG120" s="107" t="s">
        <v>100</v>
      </c>
      <c r="BH120" s="70" t="s">
        <v>100</v>
      </c>
    </row>
    <row r="121" spans="1:60" ht="25.5" x14ac:dyDescent="0.25">
      <c r="A121" s="78">
        <v>24</v>
      </c>
      <c r="B121" s="78" t="s">
        <v>489</v>
      </c>
      <c r="C121" s="70" t="s">
        <v>490</v>
      </c>
      <c r="D121" s="70" t="s">
        <v>97</v>
      </c>
      <c r="E121" s="70" t="s">
        <v>99</v>
      </c>
      <c r="F121" s="132" t="s">
        <v>426</v>
      </c>
      <c r="G121" s="72">
        <v>13355</v>
      </c>
      <c r="H121" s="59" t="s">
        <v>491</v>
      </c>
      <c r="I121" s="137" t="s">
        <v>428</v>
      </c>
      <c r="J121" s="78" t="s">
        <v>492</v>
      </c>
      <c r="K121" s="77">
        <v>45050</v>
      </c>
      <c r="L121" s="126">
        <v>8533.18</v>
      </c>
      <c r="M121" s="72">
        <v>13528</v>
      </c>
      <c r="N121" s="77">
        <v>45050</v>
      </c>
      <c r="O121" s="77">
        <v>45235</v>
      </c>
      <c r="P121" s="133" t="s">
        <v>430</v>
      </c>
      <c r="Q121" s="78"/>
      <c r="R121" s="78"/>
      <c r="S121" s="78"/>
      <c r="T121" s="78" t="s">
        <v>488</v>
      </c>
      <c r="U121" s="78" t="s">
        <v>100</v>
      </c>
      <c r="V121" s="64" t="s">
        <v>100</v>
      </c>
      <c r="W121" s="64" t="s">
        <v>100</v>
      </c>
      <c r="X121" s="64" t="s">
        <v>100</v>
      </c>
      <c r="Y121" s="64" t="s">
        <v>100</v>
      </c>
      <c r="Z121" s="64" t="s">
        <v>100</v>
      </c>
      <c r="AA121" s="64" t="s">
        <v>100</v>
      </c>
      <c r="AB121" s="64" t="s">
        <v>100</v>
      </c>
      <c r="AC121" s="78" t="s">
        <v>100</v>
      </c>
      <c r="AD121" s="145">
        <v>0</v>
      </c>
      <c r="AE121" s="145">
        <v>0</v>
      </c>
      <c r="AF121" s="78" t="s">
        <v>100</v>
      </c>
      <c r="AG121" s="79" t="s">
        <v>100</v>
      </c>
      <c r="AH121" s="145">
        <v>0</v>
      </c>
      <c r="AI121" s="171">
        <f t="shared" si="1"/>
        <v>8533.18</v>
      </c>
      <c r="AJ121" s="145">
        <v>0</v>
      </c>
      <c r="AK121" s="176">
        <v>8553.18</v>
      </c>
      <c r="AL121" s="147">
        <f>AJ121+AK121</f>
        <v>8553.18</v>
      </c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70"/>
    </row>
    <row r="122" spans="1:60" ht="25.5" x14ac:dyDescent="0.25">
      <c r="A122" s="78">
        <v>25</v>
      </c>
      <c r="B122" s="78" t="s">
        <v>317</v>
      </c>
      <c r="C122" s="70" t="s">
        <v>312</v>
      </c>
      <c r="D122" s="70" t="s">
        <v>97</v>
      </c>
      <c r="E122" s="70" t="s">
        <v>99</v>
      </c>
      <c r="F122" s="133" t="s">
        <v>313</v>
      </c>
      <c r="G122" s="72">
        <v>13212</v>
      </c>
      <c r="H122" s="59" t="s">
        <v>314</v>
      </c>
      <c r="I122" s="137" t="s">
        <v>315</v>
      </c>
      <c r="J122" s="78" t="s">
        <v>316</v>
      </c>
      <c r="K122" s="77">
        <v>44845</v>
      </c>
      <c r="L122" s="126">
        <v>46737.87</v>
      </c>
      <c r="M122" s="72">
        <v>13391</v>
      </c>
      <c r="N122" s="77">
        <v>44845</v>
      </c>
      <c r="O122" s="77">
        <v>45210</v>
      </c>
      <c r="P122" s="133" t="s">
        <v>430</v>
      </c>
      <c r="Q122" s="78" t="s">
        <v>100</v>
      </c>
      <c r="R122" s="78" t="s">
        <v>100</v>
      </c>
      <c r="S122" s="78" t="s">
        <v>100</v>
      </c>
      <c r="T122" s="78" t="s">
        <v>488</v>
      </c>
      <c r="U122" s="78" t="s">
        <v>100</v>
      </c>
      <c r="V122" s="64" t="s">
        <v>100</v>
      </c>
      <c r="W122" s="64" t="s">
        <v>100</v>
      </c>
      <c r="X122" s="107" t="s">
        <v>100</v>
      </c>
      <c r="Y122" s="64" t="s">
        <v>100</v>
      </c>
      <c r="Z122" s="77" t="s">
        <v>100</v>
      </c>
      <c r="AA122" s="64" t="s">
        <v>100</v>
      </c>
      <c r="AB122" s="78" t="s">
        <v>100</v>
      </c>
      <c r="AC122" s="78" t="s">
        <v>100</v>
      </c>
      <c r="AD122" s="145">
        <v>0</v>
      </c>
      <c r="AE122" s="145">
        <v>0</v>
      </c>
      <c r="AF122" s="78" t="s">
        <v>100</v>
      </c>
      <c r="AG122" s="79" t="s">
        <v>100</v>
      </c>
      <c r="AH122" s="145">
        <v>0</v>
      </c>
      <c r="AI122" s="171">
        <f t="shared" si="1"/>
        <v>46737.87</v>
      </c>
      <c r="AJ122" s="176">
        <v>0</v>
      </c>
      <c r="AK122" s="176">
        <f>13949.74+30</f>
        <v>13979.74</v>
      </c>
      <c r="AL122" s="147">
        <f>AJ122+AK122</f>
        <v>13979.74</v>
      </c>
      <c r="AM122" s="107" t="s">
        <v>100</v>
      </c>
      <c r="AN122" s="107" t="s">
        <v>100</v>
      </c>
      <c r="AO122" s="107" t="s">
        <v>100</v>
      </c>
      <c r="AP122" s="107" t="s">
        <v>100</v>
      </c>
      <c r="AQ122" s="107" t="s">
        <v>100</v>
      </c>
      <c r="AR122" s="107" t="s">
        <v>100</v>
      </c>
      <c r="AS122" s="107" t="s">
        <v>100</v>
      </c>
      <c r="AT122" s="107" t="s">
        <v>100</v>
      </c>
      <c r="AU122" s="107" t="s">
        <v>100</v>
      </c>
      <c r="AV122" s="107" t="s">
        <v>100</v>
      </c>
      <c r="AW122" s="107" t="s">
        <v>100</v>
      </c>
      <c r="AX122" s="107" t="s">
        <v>100</v>
      </c>
      <c r="AY122" s="107" t="s">
        <v>100</v>
      </c>
      <c r="AZ122" s="107" t="s">
        <v>100</v>
      </c>
      <c r="BA122" s="107" t="s">
        <v>100</v>
      </c>
      <c r="BB122" s="107" t="s">
        <v>100</v>
      </c>
      <c r="BC122" s="107" t="s">
        <v>100</v>
      </c>
      <c r="BD122" s="107" t="s">
        <v>100</v>
      </c>
      <c r="BE122" s="107" t="s">
        <v>100</v>
      </c>
      <c r="BF122" s="107" t="s">
        <v>100</v>
      </c>
      <c r="BG122" s="107" t="s">
        <v>100</v>
      </c>
      <c r="BH122" s="70" t="s">
        <v>100</v>
      </c>
    </row>
    <row r="123" spans="1:60" ht="63.75" x14ac:dyDescent="0.25">
      <c r="A123" s="78">
        <v>26</v>
      </c>
      <c r="B123" s="78" t="s">
        <v>318</v>
      </c>
      <c r="C123" s="70" t="s">
        <v>319</v>
      </c>
      <c r="D123" s="70" t="s">
        <v>97</v>
      </c>
      <c r="E123" s="70" t="s">
        <v>99</v>
      </c>
      <c r="F123" s="132" t="s">
        <v>320</v>
      </c>
      <c r="G123" s="72">
        <v>13425</v>
      </c>
      <c r="H123" s="59" t="s">
        <v>321</v>
      </c>
      <c r="I123" s="137" t="s">
        <v>322</v>
      </c>
      <c r="J123" s="78" t="s">
        <v>323</v>
      </c>
      <c r="K123" s="77">
        <v>44960</v>
      </c>
      <c r="L123" s="126">
        <v>2940</v>
      </c>
      <c r="M123" s="72">
        <v>13477</v>
      </c>
      <c r="N123" s="77">
        <v>44960</v>
      </c>
      <c r="O123" s="77">
        <v>45326</v>
      </c>
      <c r="P123" s="132" t="s">
        <v>430</v>
      </c>
      <c r="Q123" s="78" t="s">
        <v>100</v>
      </c>
      <c r="R123" s="78" t="s">
        <v>100</v>
      </c>
      <c r="S123" s="78" t="s">
        <v>100</v>
      </c>
      <c r="T123" s="78" t="s">
        <v>324</v>
      </c>
      <c r="U123" s="78" t="s">
        <v>100</v>
      </c>
      <c r="V123" s="64"/>
      <c r="W123" s="64"/>
      <c r="X123" s="107"/>
      <c r="Y123" s="64"/>
      <c r="Z123" s="77"/>
      <c r="AA123" s="64"/>
      <c r="AB123" s="78"/>
      <c r="AC123" s="78"/>
      <c r="AD123" s="145"/>
      <c r="AE123" s="145"/>
      <c r="AF123" s="78"/>
      <c r="AG123" s="79"/>
      <c r="AH123" s="145"/>
      <c r="AI123" s="171">
        <f t="shared" si="1"/>
        <v>2940</v>
      </c>
      <c r="AJ123" s="176">
        <v>0</v>
      </c>
      <c r="AK123" s="176">
        <f>1040+650</f>
        <v>1690</v>
      </c>
      <c r="AL123" s="147">
        <f t="shared" ref="AL123:AL140" si="2">AJ123+AK123</f>
        <v>1690</v>
      </c>
      <c r="AM123" s="107" t="s">
        <v>100</v>
      </c>
      <c r="AN123" s="107" t="s">
        <v>100</v>
      </c>
      <c r="AO123" s="107" t="s">
        <v>100</v>
      </c>
      <c r="AP123" s="107" t="s">
        <v>100</v>
      </c>
      <c r="AQ123" s="107" t="s">
        <v>100</v>
      </c>
      <c r="AR123" s="107" t="s">
        <v>100</v>
      </c>
      <c r="AS123" s="107" t="s">
        <v>100</v>
      </c>
      <c r="AT123" s="107" t="s">
        <v>100</v>
      </c>
      <c r="AU123" s="107" t="s">
        <v>100</v>
      </c>
      <c r="AV123" s="107" t="s">
        <v>100</v>
      </c>
      <c r="AW123" s="107" t="s">
        <v>100</v>
      </c>
      <c r="AX123" s="107" t="s">
        <v>100</v>
      </c>
      <c r="AY123" s="107" t="s">
        <v>100</v>
      </c>
      <c r="AZ123" s="107" t="s">
        <v>100</v>
      </c>
      <c r="BA123" s="107" t="s">
        <v>100</v>
      </c>
      <c r="BB123" s="107" t="s">
        <v>100</v>
      </c>
      <c r="BC123" s="107" t="s">
        <v>100</v>
      </c>
      <c r="BD123" s="107" t="s">
        <v>100</v>
      </c>
      <c r="BE123" s="107" t="s">
        <v>100</v>
      </c>
      <c r="BF123" s="107" t="s">
        <v>100</v>
      </c>
      <c r="BG123" s="107" t="s">
        <v>100</v>
      </c>
      <c r="BH123" s="70" t="s">
        <v>100</v>
      </c>
    </row>
    <row r="124" spans="1:60" ht="63.75" x14ac:dyDescent="0.25">
      <c r="A124" s="78">
        <v>27</v>
      </c>
      <c r="B124" s="78" t="s">
        <v>325</v>
      </c>
      <c r="C124" s="70" t="s">
        <v>319</v>
      </c>
      <c r="D124" s="70" t="s">
        <v>97</v>
      </c>
      <c r="E124" s="70" t="s">
        <v>99</v>
      </c>
      <c r="F124" s="132" t="s">
        <v>320</v>
      </c>
      <c r="G124" s="72">
        <v>13425</v>
      </c>
      <c r="H124" s="59" t="s">
        <v>326</v>
      </c>
      <c r="I124" s="137" t="s">
        <v>327</v>
      </c>
      <c r="J124" s="78" t="s">
        <v>328</v>
      </c>
      <c r="K124" s="77">
        <v>44960</v>
      </c>
      <c r="L124" s="126">
        <v>4964.3999999999996</v>
      </c>
      <c r="M124" s="72">
        <v>13477</v>
      </c>
      <c r="N124" s="77">
        <v>44960</v>
      </c>
      <c r="O124" s="77">
        <v>45326</v>
      </c>
      <c r="P124" s="132" t="s">
        <v>430</v>
      </c>
      <c r="Q124" s="78" t="s">
        <v>100</v>
      </c>
      <c r="R124" s="78" t="s">
        <v>100</v>
      </c>
      <c r="S124" s="78" t="s">
        <v>100</v>
      </c>
      <c r="T124" s="78" t="s">
        <v>107</v>
      </c>
      <c r="U124" s="78" t="s">
        <v>100</v>
      </c>
      <c r="V124" s="64" t="s">
        <v>100</v>
      </c>
      <c r="W124" s="64" t="s">
        <v>100</v>
      </c>
      <c r="X124" s="64" t="s">
        <v>100</v>
      </c>
      <c r="Y124" s="64" t="s">
        <v>100</v>
      </c>
      <c r="Z124" s="64" t="s">
        <v>100</v>
      </c>
      <c r="AA124" s="64" t="s">
        <v>100</v>
      </c>
      <c r="AB124" s="64" t="s">
        <v>100</v>
      </c>
      <c r="AC124" s="64" t="s">
        <v>100</v>
      </c>
      <c r="AD124" s="145">
        <v>0</v>
      </c>
      <c r="AE124" s="145">
        <v>0</v>
      </c>
      <c r="AF124" s="64" t="s">
        <v>100</v>
      </c>
      <c r="AG124" s="64" t="s">
        <v>100</v>
      </c>
      <c r="AH124" s="145">
        <v>0</v>
      </c>
      <c r="AI124" s="171">
        <f t="shared" si="1"/>
        <v>4964.3999999999996</v>
      </c>
      <c r="AJ124" s="176">
        <v>0</v>
      </c>
      <c r="AK124" s="176">
        <f>1474.8+1474.8+540</f>
        <v>3489.6</v>
      </c>
      <c r="AL124" s="147">
        <f t="shared" si="2"/>
        <v>3489.6</v>
      </c>
      <c r="AM124" s="107" t="s">
        <v>100</v>
      </c>
      <c r="AN124" s="107" t="s">
        <v>100</v>
      </c>
      <c r="AO124" s="107" t="s">
        <v>100</v>
      </c>
      <c r="AP124" s="107" t="s">
        <v>100</v>
      </c>
      <c r="AQ124" s="107" t="s">
        <v>100</v>
      </c>
      <c r="AR124" s="107" t="s">
        <v>100</v>
      </c>
      <c r="AS124" s="107" t="s">
        <v>100</v>
      </c>
      <c r="AT124" s="107" t="s">
        <v>100</v>
      </c>
      <c r="AU124" s="107" t="s">
        <v>100</v>
      </c>
      <c r="AV124" s="107" t="s">
        <v>100</v>
      </c>
      <c r="AW124" s="107" t="s">
        <v>100</v>
      </c>
      <c r="AX124" s="107" t="s">
        <v>100</v>
      </c>
      <c r="AY124" s="107" t="s">
        <v>100</v>
      </c>
      <c r="AZ124" s="107" t="s">
        <v>100</v>
      </c>
      <c r="BA124" s="107" t="s">
        <v>100</v>
      </c>
      <c r="BB124" s="107" t="s">
        <v>100</v>
      </c>
      <c r="BC124" s="107" t="s">
        <v>100</v>
      </c>
      <c r="BD124" s="107" t="s">
        <v>100</v>
      </c>
      <c r="BE124" s="107" t="s">
        <v>100</v>
      </c>
      <c r="BF124" s="107" t="s">
        <v>100</v>
      </c>
      <c r="BG124" s="107" t="s">
        <v>100</v>
      </c>
      <c r="BH124" s="70" t="s">
        <v>100</v>
      </c>
    </row>
    <row r="125" spans="1:60" ht="63.75" x14ac:dyDescent="0.25">
      <c r="A125" s="78">
        <v>28</v>
      </c>
      <c r="B125" s="78" t="s">
        <v>329</v>
      </c>
      <c r="C125" s="70" t="s">
        <v>319</v>
      </c>
      <c r="D125" s="70" t="s">
        <v>97</v>
      </c>
      <c r="E125" s="70" t="s">
        <v>99</v>
      </c>
      <c r="F125" s="132" t="s">
        <v>320</v>
      </c>
      <c r="G125" s="72">
        <v>13425</v>
      </c>
      <c r="H125" s="59" t="s">
        <v>330</v>
      </c>
      <c r="I125" s="137" t="s">
        <v>250</v>
      </c>
      <c r="J125" s="70" t="s">
        <v>251</v>
      </c>
      <c r="K125" s="77">
        <v>44951</v>
      </c>
      <c r="L125" s="126">
        <v>7520</v>
      </c>
      <c r="M125" s="72">
        <v>13462</v>
      </c>
      <c r="N125" s="77">
        <v>44951</v>
      </c>
      <c r="O125" s="77">
        <v>45316</v>
      </c>
      <c r="P125" s="132" t="s">
        <v>430</v>
      </c>
      <c r="Q125" s="78" t="s">
        <v>100</v>
      </c>
      <c r="R125" s="78" t="s">
        <v>100</v>
      </c>
      <c r="S125" s="78" t="s">
        <v>100</v>
      </c>
      <c r="T125" s="78" t="s">
        <v>107</v>
      </c>
      <c r="U125" s="78" t="s">
        <v>100</v>
      </c>
      <c r="V125" s="64" t="s">
        <v>100</v>
      </c>
      <c r="W125" s="64" t="s">
        <v>100</v>
      </c>
      <c r="X125" s="107" t="s">
        <v>100</v>
      </c>
      <c r="Y125" s="64" t="s">
        <v>100</v>
      </c>
      <c r="Z125" s="77" t="s">
        <v>100</v>
      </c>
      <c r="AA125" s="64" t="s">
        <v>100</v>
      </c>
      <c r="AB125" s="78" t="s">
        <v>100</v>
      </c>
      <c r="AC125" s="78" t="s">
        <v>100</v>
      </c>
      <c r="AD125" s="145">
        <v>0</v>
      </c>
      <c r="AE125" s="145">
        <v>0</v>
      </c>
      <c r="AF125" s="78" t="s">
        <v>100</v>
      </c>
      <c r="AG125" s="79"/>
      <c r="AH125" s="145"/>
      <c r="AI125" s="171">
        <f t="shared" si="1"/>
        <v>7520</v>
      </c>
      <c r="AJ125" s="176">
        <v>0</v>
      </c>
      <c r="AK125" s="176">
        <f>1015.2+2365.04+1349.84</f>
        <v>4730.08</v>
      </c>
      <c r="AL125" s="147">
        <f t="shared" si="2"/>
        <v>4730.08</v>
      </c>
      <c r="AM125" s="107" t="s">
        <v>100</v>
      </c>
      <c r="AN125" s="107" t="s">
        <v>100</v>
      </c>
      <c r="AO125" s="107" t="s">
        <v>100</v>
      </c>
      <c r="AP125" s="107" t="s">
        <v>100</v>
      </c>
      <c r="AQ125" s="107" t="s">
        <v>100</v>
      </c>
      <c r="AR125" s="107" t="s">
        <v>100</v>
      </c>
      <c r="AS125" s="107" t="s">
        <v>100</v>
      </c>
      <c r="AT125" s="107" t="s">
        <v>100</v>
      </c>
      <c r="AU125" s="107" t="s">
        <v>100</v>
      </c>
      <c r="AV125" s="107" t="s">
        <v>100</v>
      </c>
      <c r="AW125" s="107" t="s">
        <v>100</v>
      </c>
      <c r="AX125" s="107" t="s">
        <v>100</v>
      </c>
      <c r="AY125" s="107" t="s">
        <v>100</v>
      </c>
      <c r="AZ125" s="107" t="s">
        <v>100</v>
      </c>
      <c r="BA125" s="107" t="s">
        <v>100</v>
      </c>
      <c r="BB125" s="107" t="s">
        <v>100</v>
      </c>
      <c r="BC125" s="107" t="s">
        <v>100</v>
      </c>
      <c r="BD125" s="107" t="s">
        <v>100</v>
      </c>
      <c r="BE125" s="107" t="s">
        <v>100</v>
      </c>
      <c r="BF125" s="107" t="s">
        <v>100</v>
      </c>
      <c r="BG125" s="107" t="s">
        <v>100</v>
      </c>
      <c r="BH125" s="70" t="s">
        <v>100</v>
      </c>
    </row>
    <row r="126" spans="1:60" ht="63.75" x14ac:dyDescent="0.25">
      <c r="A126" s="78">
        <v>29</v>
      </c>
      <c r="B126" s="78" t="s">
        <v>331</v>
      </c>
      <c r="C126" s="70" t="s">
        <v>319</v>
      </c>
      <c r="D126" s="70" t="s">
        <v>97</v>
      </c>
      <c r="E126" s="70" t="s">
        <v>99</v>
      </c>
      <c r="F126" s="132" t="s">
        <v>320</v>
      </c>
      <c r="G126" s="72">
        <v>13425</v>
      </c>
      <c r="H126" s="59" t="s">
        <v>332</v>
      </c>
      <c r="I126" s="137" t="s">
        <v>550</v>
      </c>
      <c r="J126" s="78" t="s">
        <v>333</v>
      </c>
      <c r="K126" s="77">
        <v>44952</v>
      </c>
      <c r="L126" s="126">
        <v>7900</v>
      </c>
      <c r="M126" s="72">
        <v>13467</v>
      </c>
      <c r="N126" s="77">
        <v>44952</v>
      </c>
      <c r="O126" s="77">
        <v>45317</v>
      </c>
      <c r="P126" s="132" t="s">
        <v>430</v>
      </c>
      <c r="Q126" s="78" t="s">
        <v>100</v>
      </c>
      <c r="R126" s="78" t="s">
        <v>100</v>
      </c>
      <c r="S126" s="78" t="s">
        <v>100</v>
      </c>
      <c r="T126" s="78" t="s">
        <v>107</v>
      </c>
      <c r="U126" s="78" t="s">
        <v>100</v>
      </c>
      <c r="V126" s="64" t="s">
        <v>100</v>
      </c>
      <c r="W126" s="64" t="s">
        <v>100</v>
      </c>
      <c r="X126" s="107" t="s">
        <v>100</v>
      </c>
      <c r="Y126" s="64" t="s">
        <v>100</v>
      </c>
      <c r="Z126" s="77" t="s">
        <v>100</v>
      </c>
      <c r="AA126" s="64" t="s">
        <v>100</v>
      </c>
      <c r="AB126" s="78" t="s">
        <v>100</v>
      </c>
      <c r="AC126" s="78" t="s">
        <v>100</v>
      </c>
      <c r="AD126" s="145">
        <v>0</v>
      </c>
      <c r="AE126" s="145">
        <v>0</v>
      </c>
      <c r="AF126" s="78" t="s">
        <v>100</v>
      </c>
      <c r="AG126" s="79" t="s">
        <v>100</v>
      </c>
      <c r="AH126" s="145">
        <v>0</v>
      </c>
      <c r="AI126" s="171">
        <f t="shared" si="1"/>
        <v>7900</v>
      </c>
      <c r="AJ126" s="176">
        <v>0</v>
      </c>
      <c r="AK126" s="176">
        <f>1106+316</f>
        <v>1422</v>
      </c>
      <c r="AL126" s="147">
        <f t="shared" si="2"/>
        <v>1422</v>
      </c>
      <c r="AM126" s="107" t="s">
        <v>100</v>
      </c>
      <c r="AN126" s="107" t="s">
        <v>100</v>
      </c>
      <c r="AO126" s="107" t="s">
        <v>100</v>
      </c>
      <c r="AP126" s="107" t="s">
        <v>100</v>
      </c>
      <c r="AQ126" s="107" t="s">
        <v>100</v>
      </c>
      <c r="AR126" s="107" t="s">
        <v>100</v>
      </c>
      <c r="AS126" s="107" t="s">
        <v>100</v>
      </c>
      <c r="AT126" s="107" t="s">
        <v>100</v>
      </c>
      <c r="AU126" s="107" t="s">
        <v>100</v>
      </c>
      <c r="AV126" s="107" t="s">
        <v>100</v>
      </c>
      <c r="AW126" s="107" t="s">
        <v>100</v>
      </c>
      <c r="AX126" s="107" t="s">
        <v>100</v>
      </c>
      <c r="AY126" s="107" t="s">
        <v>100</v>
      </c>
      <c r="AZ126" s="107" t="s">
        <v>100</v>
      </c>
      <c r="BA126" s="107" t="s">
        <v>100</v>
      </c>
      <c r="BB126" s="107" t="s">
        <v>100</v>
      </c>
      <c r="BC126" s="107" t="s">
        <v>100</v>
      </c>
      <c r="BD126" s="107" t="s">
        <v>100</v>
      </c>
      <c r="BE126" s="107" t="s">
        <v>100</v>
      </c>
      <c r="BF126" s="107" t="s">
        <v>100</v>
      </c>
      <c r="BG126" s="107" t="s">
        <v>100</v>
      </c>
      <c r="BH126" s="70" t="s">
        <v>100</v>
      </c>
    </row>
    <row r="127" spans="1:60" ht="25.5" x14ac:dyDescent="0.25">
      <c r="A127" s="78">
        <v>30</v>
      </c>
      <c r="B127" s="78" t="s">
        <v>545</v>
      </c>
      <c r="C127" s="70" t="s">
        <v>546</v>
      </c>
      <c r="D127" s="70" t="s">
        <v>97</v>
      </c>
      <c r="E127" s="70" t="s">
        <v>99</v>
      </c>
      <c r="F127" s="132" t="s">
        <v>548</v>
      </c>
      <c r="G127" s="72">
        <v>13381</v>
      </c>
      <c r="H127" s="59" t="s">
        <v>549</v>
      </c>
      <c r="I127" s="137" t="s">
        <v>550</v>
      </c>
      <c r="J127" s="78" t="s">
        <v>333</v>
      </c>
      <c r="K127" s="77">
        <v>45006</v>
      </c>
      <c r="L127" s="126">
        <v>7171</v>
      </c>
      <c r="M127" s="72">
        <v>13502</v>
      </c>
      <c r="N127" s="77">
        <v>45006</v>
      </c>
      <c r="O127" s="77">
        <v>45191</v>
      </c>
      <c r="P127" s="132" t="s">
        <v>430</v>
      </c>
      <c r="Q127" s="78" t="s">
        <v>100</v>
      </c>
      <c r="R127" s="78" t="s">
        <v>100</v>
      </c>
      <c r="S127" s="78" t="s">
        <v>100</v>
      </c>
      <c r="T127" s="78" t="s">
        <v>107</v>
      </c>
      <c r="U127" s="78" t="s">
        <v>100</v>
      </c>
      <c r="V127" s="64" t="s">
        <v>100</v>
      </c>
      <c r="W127" s="64" t="s">
        <v>100</v>
      </c>
      <c r="X127" s="107" t="s">
        <v>100</v>
      </c>
      <c r="Y127" s="64" t="s">
        <v>100</v>
      </c>
      <c r="Z127" s="77" t="s">
        <v>100</v>
      </c>
      <c r="AA127" s="64" t="s">
        <v>100</v>
      </c>
      <c r="AB127" s="78" t="s">
        <v>100</v>
      </c>
      <c r="AC127" s="78" t="s">
        <v>100</v>
      </c>
      <c r="AD127" s="145">
        <v>0</v>
      </c>
      <c r="AE127" s="145">
        <v>0</v>
      </c>
      <c r="AF127" s="78" t="s">
        <v>100</v>
      </c>
      <c r="AG127" s="79" t="s">
        <v>100</v>
      </c>
      <c r="AH127" s="145">
        <v>0</v>
      </c>
      <c r="AI127" s="171">
        <f t="shared" si="1"/>
        <v>7171</v>
      </c>
      <c r="AJ127" s="176">
        <v>0</v>
      </c>
      <c r="AK127" s="176">
        <v>2327</v>
      </c>
      <c r="AL127" s="147">
        <f t="shared" si="2"/>
        <v>2327</v>
      </c>
      <c r="AM127" s="107" t="s">
        <v>100</v>
      </c>
      <c r="AN127" s="107" t="s">
        <v>100</v>
      </c>
      <c r="AO127" s="107" t="s">
        <v>100</v>
      </c>
      <c r="AP127" s="107" t="s">
        <v>100</v>
      </c>
      <c r="AQ127" s="107" t="s">
        <v>100</v>
      </c>
      <c r="AR127" s="107" t="s">
        <v>100</v>
      </c>
      <c r="AS127" s="107" t="s">
        <v>100</v>
      </c>
      <c r="AT127" s="107" t="s">
        <v>100</v>
      </c>
      <c r="AU127" s="107" t="s">
        <v>100</v>
      </c>
      <c r="AV127" s="107" t="s">
        <v>100</v>
      </c>
      <c r="AW127" s="107" t="s">
        <v>100</v>
      </c>
      <c r="AX127" s="107" t="s">
        <v>100</v>
      </c>
      <c r="AY127" s="107" t="s">
        <v>100</v>
      </c>
      <c r="AZ127" s="107" t="s">
        <v>100</v>
      </c>
      <c r="BA127" s="107" t="s">
        <v>100</v>
      </c>
      <c r="BB127" s="107" t="s">
        <v>100</v>
      </c>
      <c r="BC127" s="107" t="s">
        <v>100</v>
      </c>
      <c r="BD127" s="107" t="s">
        <v>100</v>
      </c>
      <c r="BE127" s="107" t="s">
        <v>100</v>
      </c>
      <c r="BF127" s="107" t="s">
        <v>100</v>
      </c>
      <c r="BG127" s="107" t="s">
        <v>100</v>
      </c>
      <c r="BH127" s="70"/>
    </row>
    <row r="128" spans="1:60" ht="127.5" x14ac:dyDescent="0.25">
      <c r="A128" s="78">
        <v>31</v>
      </c>
      <c r="B128" s="78" t="s">
        <v>334</v>
      </c>
      <c r="C128" s="70" t="s">
        <v>100</v>
      </c>
      <c r="D128" s="70" t="s">
        <v>443</v>
      </c>
      <c r="E128" s="70" t="s">
        <v>99</v>
      </c>
      <c r="F128" s="132" t="s">
        <v>547</v>
      </c>
      <c r="G128" s="72" t="s">
        <v>100</v>
      </c>
      <c r="H128" s="59" t="s">
        <v>335</v>
      </c>
      <c r="I128" s="137" t="s">
        <v>474</v>
      </c>
      <c r="J128" s="78" t="s">
        <v>336</v>
      </c>
      <c r="K128" s="77">
        <v>44972</v>
      </c>
      <c r="L128" s="126">
        <v>6720</v>
      </c>
      <c r="M128" s="72">
        <v>13477</v>
      </c>
      <c r="N128" s="77">
        <v>44972</v>
      </c>
      <c r="O128" s="77">
        <v>45154</v>
      </c>
      <c r="P128" s="132" t="s">
        <v>430</v>
      </c>
      <c r="Q128" s="78" t="s">
        <v>100</v>
      </c>
      <c r="R128" s="78" t="s">
        <v>100</v>
      </c>
      <c r="S128" s="78" t="s">
        <v>100</v>
      </c>
      <c r="T128" s="78" t="s">
        <v>98</v>
      </c>
      <c r="U128" s="78" t="s">
        <v>100</v>
      </c>
      <c r="V128" s="64" t="s">
        <v>100</v>
      </c>
      <c r="W128" s="64" t="s">
        <v>100</v>
      </c>
      <c r="X128" s="107" t="s">
        <v>100</v>
      </c>
      <c r="Y128" s="64" t="s">
        <v>100</v>
      </c>
      <c r="Z128" s="77" t="s">
        <v>100</v>
      </c>
      <c r="AA128" s="64" t="s">
        <v>100</v>
      </c>
      <c r="AB128" s="78" t="s">
        <v>100</v>
      </c>
      <c r="AC128" s="78" t="s">
        <v>100</v>
      </c>
      <c r="AD128" s="145">
        <v>0</v>
      </c>
      <c r="AE128" s="145">
        <v>0</v>
      </c>
      <c r="AF128" s="78" t="s">
        <v>100</v>
      </c>
      <c r="AG128" s="79" t="s">
        <v>100</v>
      </c>
      <c r="AH128" s="145">
        <v>0</v>
      </c>
      <c r="AI128" s="171">
        <f t="shared" si="1"/>
        <v>6720</v>
      </c>
      <c r="AJ128" s="176">
        <v>0</v>
      </c>
      <c r="AK128" s="176">
        <v>6720</v>
      </c>
      <c r="AL128" s="147">
        <f t="shared" si="2"/>
        <v>6720</v>
      </c>
      <c r="AM128" s="107" t="s">
        <v>100</v>
      </c>
      <c r="AN128" s="107" t="s">
        <v>100</v>
      </c>
      <c r="AO128" s="107" t="s">
        <v>100</v>
      </c>
      <c r="AP128" s="107" t="s">
        <v>100</v>
      </c>
      <c r="AQ128" s="65" t="s">
        <v>156</v>
      </c>
      <c r="AR128" s="65" t="s">
        <v>162</v>
      </c>
      <c r="AS128" s="107" t="s">
        <v>561</v>
      </c>
      <c r="AT128" s="107" t="s">
        <v>562</v>
      </c>
      <c r="AU128" s="107" t="s">
        <v>100</v>
      </c>
      <c r="AV128" s="107" t="s">
        <v>100</v>
      </c>
      <c r="AW128" s="107" t="s">
        <v>100</v>
      </c>
      <c r="AX128" s="107" t="s">
        <v>100</v>
      </c>
      <c r="AY128" s="107" t="s">
        <v>100</v>
      </c>
      <c r="AZ128" s="107" t="s">
        <v>100</v>
      </c>
      <c r="BA128" s="107" t="s">
        <v>100</v>
      </c>
      <c r="BB128" s="107" t="s">
        <v>100</v>
      </c>
      <c r="BC128" s="107" t="s">
        <v>100</v>
      </c>
      <c r="BD128" s="107" t="s">
        <v>100</v>
      </c>
      <c r="BE128" s="107" t="s">
        <v>100</v>
      </c>
      <c r="BF128" s="107" t="s">
        <v>100</v>
      </c>
      <c r="BG128" s="107" t="s">
        <v>100</v>
      </c>
      <c r="BH128" s="70" t="s">
        <v>100</v>
      </c>
    </row>
    <row r="129" spans="1:60" ht="25.5" x14ac:dyDescent="0.25">
      <c r="A129" s="78">
        <v>32</v>
      </c>
      <c r="B129" s="78" t="s">
        <v>556</v>
      </c>
      <c r="C129" s="70" t="s">
        <v>100</v>
      </c>
      <c r="D129" s="70" t="s">
        <v>443</v>
      </c>
      <c r="E129" s="70" t="s">
        <v>205</v>
      </c>
      <c r="F129" s="132" t="s">
        <v>558</v>
      </c>
      <c r="G129" s="72" t="s">
        <v>100</v>
      </c>
      <c r="H129" s="59" t="s">
        <v>559</v>
      </c>
      <c r="I129" s="137" t="s">
        <v>474</v>
      </c>
      <c r="J129" s="78" t="s">
        <v>336</v>
      </c>
      <c r="K129" s="77">
        <v>45062</v>
      </c>
      <c r="L129" s="126">
        <v>7000</v>
      </c>
      <c r="M129" s="72">
        <v>13538</v>
      </c>
      <c r="N129" s="77">
        <v>45062</v>
      </c>
      <c r="O129" s="77">
        <v>45246</v>
      </c>
      <c r="P129" s="132" t="s">
        <v>430</v>
      </c>
      <c r="Q129" s="78" t="s">
        <v>100</v>
      </c>
      <c r="R129" s="78" t="s">
        <v>100</v>
      </c>
      <c r="S129" s="78" t="s">
        <v>100</v>
      </c>
      <c r="T129" s="78" t="s">
        <v>481</v>
      </c>
      <c r="U129" s="78" t="s">
        <v>100</v>
      </c>
      <c r="V129" s="64" t="s">
        <v>100</v>
      </c>
      <c r="W129" s="64" t="s">
        <v>100</v>
      </c>
      <c r="X129" s="107" t="s">
        <v>100</v>
      </c>
      <c r="Y129" s="64" t="s">
        <v>100</v>
      </c>
      <c r="Z129" s="77" t="s">
        <v>100</v>
      </c>
      <c r="AA129" s="64" t="s">
        <v>100</v>
      </c>
      <c r="AB129" s="78" t="s">
        <v>100</v>
      </c>
      <c r="AC129" s="78" t="s">
        <v>100</v>
      </c>
      <c r="AD129" s="145">
        <v>0</v>
      </c>
      <c r="AE129" s="145">
        <v>0</v>
      </c>
      <c r="AF129" s="78" t="s">
        <v>100</v>
      </c>
      <c r="AG129" s="79" t="s">
        <v>100</v>
      </c>
      <c r="AH129" s="145">
        <v>0</v>
      </c>
      <c r="AI129" s="171">
        <f t="shared" si="1"/>
        <v>7000</v>
      </c>
      <c r="AJ129" s="176">
        <v>0</v>
      </c>
      <c r="AK129" s="176">
        <v>7000</v>
      </c>
      <c r="AL129" s="147">
        <f t="shared" si="2"/>
        <v>7000</v>
      </c>
      <c r="AM129" s="107" t="s">
        <v>100</v>
      </c>
      <c r="AN129" s="107" t="s">
        <v>100</v>
      </c>
      <c r="AO129" s="107" t="s">
        <v>100</v>
      </c>
      <c r="AP129" s="107" t="s">
        <v>100</v>
      </c>
      <c r="AQ129" s="107" t="s">
        <v>156</v>
      </c>
      <c r="AR129" s="65" t="s">
        <v>162</v>
      </c>
      <c r="AS129" s="107" t="s">
        <v>560</v>
      </c>
      <c r="AT129" s="107" t="s">
        <v>563</v>
      </c>
      <c r="AU129" s="107" t="s">
        <v>100</v>
      </c>
      <c r="AV129" s="107" t="s">
        <v>100</v>
      </c>
      <c r="AW129" s="107" t="s">
        <v>100</v>
      </c>
      <c r="AX129" s="107" t="s">
        <v>100</v>
      </c>
      <c r="AY129" s="107" t="s">
        <v>100</v>
      </c>
      <c r="AZ129" s="107" t="s">
        <v>100</v>
      </c>
      <c r="BA129" s="107" t="s">
        <v>100</v>
      </c>
      <c r="BB129" s="107" t="s">
        <v>100</v>
      </c>
      <c r="BC129" s="107" t="s">
        <v>100</v>
      </c>
      <c r="BD129" s="107" t="s">
        <v>100</v>
      </c>
      <c r="BE129" s="107" t="s">
        <v>100</v>
      </c>
      <c r="BF129" s="107" t="s">
        <v>100</v>
      </c>
      <c r="BG129" s="107" t="s">
        <v>100</v>
      </c>
      <c r="BH129" s="70" t="s">
        <v>100</v>
      </c>
    </row>
    <row r="130" spans="1:60" ht="63.75" x14ac:dyDescent="0.25">
      <c r="A130" s="78">
        <v>33</v>
      </c>
      <c r="B130" s="78" t="s">
        <v>337</v>
      </c>
      <c r="C130" s="70" t="s">
        <v>338</v>
      </c>
      <c r="D130" s="70" t="s">
        <v>97</v>
      </c>
      <c r="E130" s="70" t="s">
        <v>99</v>
      </c>
      <c r="F130" s="132" t="s">
        <v>339</v>
      </c>
      <c r="G130" s="72"/>
      <c r="H130" s="59" t="s">
        <v>340</v>
      </c>
      <c r="I130" s="137" t="s">
        <v>341</v>
      </c>
      <c r="J130" s="78" t="s">
        <v>342</v>
      </c>
      <c r="K130" s="77">
        <v>44958</v>
      </c>
      <c r="L130" s="126">
        <v>60000</v>
      </c>
      <c r="M130" s="72">
        <v>13467</v>
      </c>
      <c r="N130" s="77">
        <v>44958</v>
      </c>
      <c r="O130" s="77">
        <v>45323</v>
      </c>
      <c r="P130" s="132" t="s">
        <v>430</v>
      </c>
      <c r="Q130" s="78" t="s">
        <v>100</v>
      </c>
      <c r="R130" s="78" t="s">
        <v>100</v>
      </c>
      <c r="S130" s="78" t="s">
        <v>100</v>
      </c>
      <c r="T130" s="78" t="s">
        <v>324</v>
      </c>
      <c r="U130" s="78" t="s">
        <v>100</v>
      </c>
      <c r="V130" s="64" t="s">
        <v>100</v>
      </c>
      <c r="W130" s="64" t="s">
        <v>100</v>
      </c>
      <c r="X130" s="107" t="s">
        <v>100</v>
      </c>
      <c r="Y130" s="64" t="s">
        <v>100</v>
      </c>
      <c r="Z130" s="77" t="s">
        <v>100</v>
      </c>
      <c r="AA130" s="64" t="s">
        <v>100</v>
      </c>
      <c r="AB130" s="78" t="s">
        <v>100</v>
      </c>
      <c r="AC130" s="78" t="s">
        <v>100</v>
      </c>
      <c r="AD130" s="145">
        <v>0</v>
      </c>
      <c r="AE130" s="145">
        <v>0</v>
      </c>
      <c r="AF130" s="78" t="s">
        <v>100</v>
      </c>
      <c r="AG130" s="79" t="s">
        <v>100</v>
      </c>
      <c r="AH130" s="145"/>
      <c r="AI130" s="171">
        <f t="shared" si="1"/>
        <v>60000</v>
      </c>
      <c r="AJ130" s="176">
        <v>0</v>
      </c>
      <c r="AK130" s="176">
        <f>2486.85+14166.12+32.34+38.28+11310.66+14381.11+2026.65</f>
        <v>44442.01</v>
      </c>
      <c r="AL130" s="147">
        <f t="shared" si="2"/>
        <v>44442.01</v>
      </c>
      <c r="AM130" s="107" t="s">
        <v>100</v>
      </c>
      <c r="AN130" s="107" t="s">
        <v>100</v>
      </c>
      <c r="AO130" s="107" t="s">
        <v>100</v>
      </c>
      <c r="AP130" s="107" t="s">
        <v>100</v>
      </c>
      <c r="AQ130" s="107" t="s">
        <v>100</v>
      </c>
      <c r="AR130" s="107" t="s">
        <v>100</v>
      </c>
      <c r="AS130" s="107" t="s">
        <v>100</v>
      </c>
      <c r="AT130" s="107" t="s">
        <v>100</v>
      </c>
      <c r="AU130" s="107" t="s">
        <v>100</v>
      </c>
      <c r="AV130" s="107" t="s">
        <v>100</v>
      </c>
      <c r="AW130" s="107" t="s">
        <v>100</v>
      </c>
      <c r="AX130" s="107" t="s">
        <v>100</v>
      </c>
      <c r="AY130" s="107" t="s">
        <v>100</v>
      </c>
      <c r="AZ130" s="107" t="s">
        <v>100</v>
      </c>
      <c r="BA130" s="107" t="s">
        <v>100</v>
      </c>
      <c r="BB130" s="107" t="s">
        <v>100</v>
      </c>
      <c r="BC130" s="107" t="s">
        <v>100</v>
      </c>
      <c r="BD130" s="107" t="s">
        <v>100</v>
      </c>
      <c r="BE130" s="107" t="s">
        <v>100</v>
      </c>
      <c r="BF130" s="107" t="s">
        <v>100</v>
      </c>
      <c r="BG130" s="107" t="s">
        <v>100</v>
      </c>
      <c r="BH130" s="70" t="s">
        <v>100</v>
      </c>
    </row>
    <row r="131" spans="1:60" ht="38.25" x14ac:dyDescent="0.25">
      <c r="A131" s="78">
        <v>34</v>
      </c>
      <c r="B131" s="78" t="s">
        <v>669</v>
      </c>
      <c r="C131" s="70" t="s">
        <v>670</v>
      </c>
      <c r="D131" s="70" t="s">
        <v>97</v>
      </c>
      <c r="E131" s="70" t="s">
        <v>99</v>
      </c>
      <c r="F131" s="132" t="s">
        <v>671</v>
      </c>
      <c r="G131" s="72">
        <v>13450</v>
      </c>
      <c r="H131" s="59" t="s">
        <v>672</v>
      </c>
      <c r="I131" s="137" t="s">
        <v>341</v>
      </c>
      <c r="J131" s="78" t="s">
        <v>342</v>
      </c>
      <c r="K131" s="77">
        <v>45035</v>
      </c>
      <c r="L131" s="126">
        <v>225000</v>
      </c>
      <c r="M131" s="72">
        <v>13517</v>
      </c>
      <c r="N131" s="77">
        <v>45035</v>
      </c>
      <c r="O131" s="77">
        <v>45402</v>
      </c>
      <c r="P131" s="132" t="s">
        <v>430</v>
      </c>
      <c r="Q131" s="78" t="s">
        <v>100</v>
      </c>
      <c r="R131" s="78" t="s">
        <v>100</v>
      </c>
      <c r="S131" s="78" t="s">
        <v>100</v>
      </c>
      <c r="T131" s="78" t="s">
        <v>488</v>
      </c>
      <c r="U131" s="78" t="s">
        <v>100</v>
      </c>
      <c r="V131" s="64" t="s">
        <v>100</v>
      </c>
      <c r="W131" s="64" t="s">
        <v>100</v>
      </c>
      <c r="X131" s="107" t="s">
        <v>100</v>
      </c>
      <c r="Y131" s="64" t="s">
        <v>100</v>
      </c>
      <c r="Z131" s="77" t="s">
        <v>100</v>
      </c>
      <c r="AA131" s="64" t="s">
        <v>100</v>
      </c>
      <c r="AB131" s="78" t="s">
        <v>100</v>
      </c>
      <c r="AC131" s="78" t="s">
        <v>100</v>
      </c>
      <c r="AD131" s="145">
        <v>0</v>
      </c>
      <c r="AE131" s="145">
        <v>0</v>
      </c>
      <c r="AF131" s="78" t="s">
        <v>100</v>
      </c>
      <c r="AG131" s="79" t="s">
        <v>100</v>
      </c>
      <c r="AH131" s="145">
        <v>0</v>
      </c>
      <c r="AI131" s="171">
        <f t="shared" si="1"/>
        <v>225000</v>
      </c>
      <c r="AJ131" s="176">
        <v>0</v>
      </c>
      <c r="AK131" s="176">
        <f>13467.64+131.43+3597.69+2525.51+960.84+6188.16+204.57</f>
        <v>27075.839999999997</v>
      </c>
      <c r="AL131" s="147">
        <f>AJ131+AK131</f>
        <v>27075.839999999997</v>
      </c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70"/>
    </row>
    <row r="132" spans="1:60" ht="63.75" x14ac:dyDescent="0.25">
      <c r="A132" s="78">
        <v>35</v>
      </c>
      <c r="B132" s="78" t="s">
        <v>343</v>
      </c>
      <c r="C132" s="70" t="s">
        <v>319</v>
      </c>
      <c r="D132" s="70" t="s">
        <v>97</v>
      </c>
      <c r="E132" s="70" t="s">
        <v>99</v>
      </c>
      <c r="F132" s="132" t="s">
        <v>320</v>
      </c>
      <c r="G132" s="72">
        <v>13447</v>
      </c>
      <c r="H132" s="59" t="s">
        <v>344</v>
      </c>
      <c r="I132" s="137" t="s">
        <v>345</v>
      </c>
      <c r="J132" s="78" t="s">
        <v>346</v>
      </c>
      <c r="K132" s="77">
        <v>44960</v>
      </c>
      <c r="L132" s="126">
        <v>11586</v>
      </c>
      <c r="M132" s="72">
        <v>13477</v>
      </c>
      <c r="N132" s="77">
        <v>44960</v>
      </c>
      <c r="O132" s="77">
        <v>45326</v>
      </c>
      <c r="P132" s="132" t="s">
        <v>430</v>
      </c>
      <c r="Q132" s="78" t="s">
        <v>100</v>
      </c>
      <c r="R132" s="78" t="s">
        <v>100</v>
      </c>
      <c r="S132" s="78" t="s">
        <v>100</v>
      </c>
      <c r="T132" s="78" t="s">
        <v>488</v>
      </c>
      <c r="U132" s="78" t="s">
        <v>100</v>
      </c>
      <c r="V132" s="64"/>
      <c r="W132" s="64"/>
      <c r="X132" s="107"/>
      <c r="Y132" s="64"/>
      <c r="Z132" s="77"/>
      <c r="AA132" s="64"/>
      <c r="AB132" s="78"/>
      <c r="AC132" s="78"/>
      <c r="AD132" s="145">
        <v>0</v>
      </c>
      <c r="AE132" s="145">
        <v>0</v>
      </c>
      <c r="AF132" s="78"/>
      <c r="AG132" s="79"/>
      <c r="AH132" s="145">
        <v>0</v>
      </c>
      <c r="AI132" s="171">
        <f t="shared" si="1"/>
        <v>11586</v>
      </c>
      <c r="AJ132" s="176">
        <v>0</v>
      </c>
      <c r="AK132" s="176">
        <v>2317.1999999999998</v>
      </c>
      <c r="AL132" s="147">
        <f t="shared" si="2"/>
        <v>2317.1999999999998</v>
      </c>
      <c r="AM132" s="107" t="s">
        <v>100</v>
      </c>
      <c r="AN132" s="107" t="s">
        <v>100</v>
      </c>
      <c r="AO132" s="107" t="s">
        <v>100</v>
      </c>
      <c r="AP132" s="107" t="s">
        <v>100</v>
      </c>
      <c r="AQ132" s="107" t="s">
        <v>100</v>
      </c>
      <c r="AR132" s="107" t="s">
        <v>100</v>
      </c>
      <c r="AS132" s="107" t="s">
        <v>100</v>
      </c>
      <c r="AT132" s="107" t="s">
        <v>100</v>
      </c>
      <c r="AU132" s="107" t="s">
        <v>100</v>
      </c>
      <c r="AV132" s="107" t="s">
        <v>100</v>
      </c>
      <c r="AW132" s="107" t="s">
        <v>100</v>
      </c>
      <c r="AX132" s="107" t="s">
        <v>100</v>
      </c>
      <c r="AY132" s="107" t="s">
        <v>100</v>
      </c>
      <c r="AZ132" s="107" t="s">
        <v>100</v>
      </c>
      <c r="BA132" s="107" t="s">
        <v>100</v>
      </c>
      <c r="BB132" s="107" t="s">
        <v>100</v>
      </c>
      <c r="BC132" s="107" t="s">
        <v>100</v>
      </c>
      <c r="BD132" s="107" t="s">
        <v>100</v>
      </c>
      <c r="BE132" s="107" t="s">
        <v>100</v>
      </c>
      <c r="BF132" s="107" t="s">
        <v>100</v>
      </c>
      <c r="BG132" s="107" t="s">
        <v>100</v>
      </c>
      <c r="BH132" s="70" t="s">
        <v>100</v>
      </c>
    </row>
    <row r="133" spans="1:60" ht="25.5" x14ac:dyDescent="0.25">
      <c r="A133" s="78">
        <v>36</v>
      </c>
      <c r="B133" s="78" t="s">
        <v>347</v>
      </c>
      <c r="C133" s="70" t="s">
        <v>298</v>
      </c>
      <c r="D133" s="70" t="s">
        <v>97</v>
      </c>
      <c r="E133" s="70" t="s">
        <v>99</v>
      </c>
      <c r="F133" s="132" t="s">
        <v>468</v>
      </c>
      <c r="G133" s="72">
        <v>13296</v>
      </c>
      <c r="H133" s="59" t="s">
        <v>348</v>
      </c>
      <c r="I133" s="137" t="s">
        <v>349</v>
      </c>
      <c r="J133" s="78" t="s">
        <v>297</v>
      </c>
      <c r="K133" s="77">
        <v>44910</v>
      </c>
      <c r="L133" s="126">
        <v>220600</v>
      </c>
      <c r="M133" s="72">
        <v>13441</v>
      </c>
      <c r="N133" s="77">
        <v>44910</v>
      </c>
      <c r="O133" s="77">
        <v>45275</v>
      </c>
      <c r="P133" s="132" t="s">
        <v>430</v>
      </c>
      <c r="Q133" s="78" t="s">
        <v>100</v>
      </c>
      <c r="R133" s="78" t="s">
        <v>100</v>
      </c>
      <c r="S133" s="78" t="s">
        <v>100</v>
      </c>
      <c r="T133" s="78" t="s">
        <v>488</v>
      </c>
      <c r="U133" s="78" t="s">
        <v>100</v>
      </c>
      <c r="V133" s="64"/>
      <c r="W133" s="64"/>
      <c r="X133" s="107"/>
      <c r="Y133" s="64"/>
      <c r="Z133" s="77"/>
      <c r="AA133" s="64"/>
      <c r="AB133" s="78"/>
      <c r="AC133" s="78"/>
      <c r="AD133" s="145">
        <v>0</v>
      </c>
      <c r="AE133" s="145">
        <v>0</v>
      </c>
      <c r="AF133" s="78"/>
      <c r="AG133" s="79"/>
      <c r="AH133" s="145">
        <v>0</v>
      </c>
      <c r="AI133" s="171">
        <f t="shared" si="1"/>
        <v>220600</v>
      </c>
      <c r="AJ133" s="176">
        <v>0</v>
      </c>
      <c r="AK133" s="176">
        <f>144669.48+19986.36+19192.2+18309.8+20074.59</f>
        <v>222232.43000000002</v>
      </c>
      <c r="AL133" s="147">
        <f>AJ133+AK133</f>
        <v>222232.43000000002</v>
      </c>
      <c r="AM133" s="107" t="s">
        <v>100</v>
      </c>
      <c r="AN133" s="107" t="s">
        <v>100</v>
      </c>
      <c r="AO133" s="107" t="s">
        <v>100</v>
      </c>
      <c r="AP133" s="107" t="s">
        <v>100</v>
      </c>
      <c r="AQ133" s="107" t="s">
        <v>100</v>
      </c>
      <c r="AR133" s="107" t="s">
        <v>100</v>
      </c>
      <c r="AS133" s="107" t="s">
        <v>100</v>
      </c>
      <c r="AT133" s="107" t="s">
        <v>100</v>
      </c>
      <c r="AU133" s="107" t="s">
        <v>100</v>
      </c>
      <c r="AV133" s="107" t="s">
        <v>100</v>
      </c>
      <c r="AW133" s="107" t="s">
        <v>100</v>
      </c>
      <c r="AX133" s="107" t="s">
        <v>100</v>
      </c>
      <c r="AY133" s="107" t="s">
        <v>100</v>
      </c>
      <c r="AZ133" s="107" t="s">
        <v>100</v>
      </c>
      <c r="BA133" s="107" t="s">
        <v>100</v>
      </c>
      <c r="BB133" s="107" t="s">
        <v>100</v>
      </c>
      <c r="BC133" s="107" t="s">
        <v>100</v>
      </c>
      <c r="BD133" s="107" t="s">
        <v>100</v>
      </c>
      <c r="BE133" s="107" t="s">
        <v>100</v>
      </c>
      <c r="BF133" s="107" t="s">
        <v>100</v>
      </c>
      <c r="BG133" s="107" t="s">
        <v>100</v>
      </c>
      <c r="BH133" s="70" t="s">
        <v>100</v>
      </c>
    </row>
    <row r="134" spans="1:60" ht="51" x14ac:dyDescent="0.25">
      <c r="A134" s="78">
        <v>37</v>
      </c>
      <c r="B134" s="78" t="s">
        <v>350</v>
      </c>
      <c r="C134" s="70" t="s">
        <v>356</v>
      </c>
      <c r="D134" s="70" t="s">
        <v>141</v>
      </c>
      <c r="E134" s="70" t="s">
        <v>99</v>
      </c>
      <c r="F134" s="132" t="s">
        <v>351</v>
      </c>
      <c r="G134" s="72">
        <v>13274</v>
      </c>
      <c r="H134" s="59" t="s">
        <v>352</v>
      </c>
      <c r="I134" s="137" t="s">
        <v>353</v>
      </c>
      <c r="J134" s="78" t="s">
        <v>354</v>
      </c>
      <c r="K134" s="77">
        <v>44882</v>
      </c>
      <c r="L134" s="126">
        <v>39000</v>
      </c>
      <c r="M134" s="72">
        <v>13422</v>
      </c>
      <c r="N134" s="77" t="s">
        <v>355</v>
      </c>
      <c r="O134" s="77">
        <v>45277</v>
      </c>
      <c r="P134" s="132" t="s">
        <v>430</v>
      </c>
      <c r="Q134" s="78" t="s">
        <v>100</v>
      </c>
      <c r="R134" s="78" t="s">
        <v>100</v>
      </c>
      <c r="S134" s="78" t="s">
        <v>100</v>
      </c>
      <c r="T134" s="78" t="s">
        <v>98</v>
      </c>
      <c r="U134" s="78" t="s">
        <v>100</v>
      </c>
      <c r="V134" s="64" t="s">
        <v>100</v>
      </c>
      <c r="W134" s="64" t="s">
        <v>100</v>
      </c>
      <c r="X134" s="107" t="s">
        <v>100</v>
      </c>
      <c r="Y134" s="64" t="s">
        <v>100</v>
      </c>
      <c r="Z134" s="77" t="s">
        <v>100</v>
      </c>
      <c r="AA134" s="64" t="s">
        <v>100</v>
      </c>
      <c r="AB134" s="78" t="s">
        <v>100</v>
      </c>
      <c r="AC134" s="78" t="s">
        <v>100</v>
      </c>
      <c r="AD134" s="145">
        <v>0</v>
      </c>
      <c r="AE134" s="145">
        <v>0</v>
      </c>
      <c r="AF134" s="78" t="s">
        <v>100</v>
      </c>
      <c r="AG134" s="79" t="s">
        <v>100</v>
      </c>
      <c r="AH134" s="145">
        <v>0</v>
      </c>
      <c r="AI134" s="171">
        <f t="shared" si="1"/>
        <v>39000</v>
      </c>
      <c r="AJ134" s="176">
        <v>0</v>
      </c>
      <c r="AK134" s="176">
        <f>176583.35+32500+32500+32500</f>
        <v>274083.34999999998</v>
      </c>
      <c r="AL134" s="147">
        <f t="shared" si="2"/>
        <v>274083.34999999998</v>
      </c>
      <c r="AM134" s="107" t="s">
        <v>398</v>
      </c>
      <c r="AN134" s="107" t="s">
        <v>399</v>
      </c>
      <c r="AO134" s="107" t="s">
        <v>400</v>
      </c>
      <c r="AP134" s="107" t="s">
        <v>399</v>
      </c>
      <c r="AQ134" s="107" t="s">
        <v>100</v>
      </c>
      <c r="AR134" s="107" t="s">
        <v>100</v>
      </c>
      <c r="AS134" s="107" t="s">
        <v>100</v>
      </c>
      <c r="AT134" s="107" t="s">
        <v>100</v>
      </c>
      <c r="AU134" s="107" t="s">
        <v>100</v>
      </c>
      <c r="AV134" s="107" t="s">
        <v>100</v>
      </c>
      <c r="AW134" s="107" t="s">
        <v>100</v>
      </c>
      <c r="AX134" s="107" t="s">
        <v>100</v>
      </c>
      <c r="AY134" s="107" t="s">
        <v>100</v>
      </c>
      <c r="AZ134" s="107" t="s">
        <v>100</v>
      </c>
      <c r="BA134" s="107" t="s">
        <v>100</v>
      </c>
      <c r="BB134" s="107" t="s">
        <v>100</v>
      </c>
      <c r="BC134" s="107" t="s">
        <v>100</v>
      </c>
      <c r="BD134" s="107" t="s">
        <v>100</v>
      </c>
      <c r="BE134" s="107" t="s">
        <v>100</v>
      </c>
      <c r="BF134" s="107" t="s">
        <v>100</v>
      </c>
      <c r="BG134" s="107" t="s">
        <v>100</v>
      </c>
      <c r="BH134" s="70" t="s">
        <v>100</v>
      </c>
    </row>
    <row r="135" spans="1:60" ht="51" x14ac:dyDescent="0.25">
      <c r="A135" s="78">
        <v>38</v>
      </c>
      <c r="B135" s="78" t="s">
        <v>357</v>
      </c>
      <c r="C135" s="70" t="s">
        <v>441</v>
      </c>
      <c r="D135" s="70" t="s">
        <v>442</v>
      </c>
      <c r="E135" s="70" t="s">
        <v>99</v>
      </c>
      <c r="F135" s="132" t="s">
        <v>358</v>
      </c>
      <c r="G135" s="72">
        <v>13435</v>
      </c>
      <c r="H135" s="55" t="s">
        <v>359</v>
      </c>
      <c r="I135" s="137" t="s">
        <v>360</v>
      </c>
      <c r="J135" s="78" t="s">
        <v>361</v>
      </c>
      <c r="K135" s="77">
        <v>44914</v>
      </c>
      <c r="L135" s="126">
        <v>224784</v>
      </c>
      <c r="M135" s="72">
        <v>13435</v>
      </c>
      <c r="N135" s="77">
        <v>44914</v>
      </c>
      <c r="O135" s="77">
        <v>45279</v>
      </c>
      <c r="P135" s="132" t="s">
        <v>430</v>
      </c>
      <c r="Q135" s="78" t="s">
        <v>100</v>
      </c>
      <c r="R135" s="78" t="s">
        <v>100</v>
      </c>
      <c r="S135" s="78" t="s">
        <v>100</v>
      </c>
      <c r="T135" s="78" t="s">
        <v>98</v>
      </c>
      <c r="U135" s="78" t="s">
        <v>100</v>
      </c>
      <c r="V135" s="64"/>
      <c r="W135" s="64"/>
      <c r="X135" s="107"/>
      <c r="Y135" s="64"/>
      <c r="Z135" s="77"/>
      <c r="AA135" s="64"/>
      <c r="AB135" s="78"/>
      <c r="AC135" s="78"/>
      <c r="AD135" s="145">
        <v>0</v>
      </c>
      <c r="AE135" s="145">
        <v>0</v>
      </c>
      <c r="AF135" s="78"/>
      <c r="AG135" s="79"/>
      <c r="AH135" s="145">
        <v>0</v>
      </c>
      <c r="AI135" s="171">
        <f t="shared" si="1"/>
        <v>224784</v>
      </c>
      <c r="AJ135" s="176">
        <v>0</v>
      </c>
      <c r="AK135" s="176">
        <f>13776+9928.8+4998+9828+24091.2+7316.4+32608.8+24550.18+28474.55+19320.6</f>
        <v>174892.53</v>
      </c>
      <c r="AL135" s="147">
        <f t="shared" si="2"/>
        <v>174892.53</v>
      </c>
      <c r="AM135" s="107" t="s">
        <v>100</v>
      </c>
      <c r="AN135" s="107" t="s">
        <v>100</v>
      </c>
      <c r="AO135" s="107" t="s">
        <v>100</v>
      </c>
      <c r="AP135" s="107" t="s">
        <v>100</v>
      </c>
      <c r="AQ135" s="107" t="s">
        <v>445</v>
      </c>
      <c r="AR135" s="65" t="s">
        <v>444</v>
      </c>
      <c r="AS135" s="107" t="s">
        <v>100</v>
      </c>
      <c r="AT135" s="107" t="s">
        <v>100</v>
      </c>
      <c r="AU135" s="107" t="s">
        <v>446</v>
      </c>
      <c r="AV135" s="107" t="s">
        <v>447</v>
      </c>
      <c r="AW135" s="107" t="s">
        <v>100</v>
      </c>
      <c r="AX135" s="107" t="s">
        <v>100</v>
      </c>
      <c r="AY135" s="107" t="s">
        <v>100</v>
      </c>
      <c r="AZ135" s="107" t="s">
        <v>100</v>
      </c>
      <c r="BA135" s="107" t="s">
        <v>100</v>
      </c>
      <c r="BB135" s="107" t="s">
        <v>100</v>
      </c>
      <c r="BC135" s="107" t="s">
        <v>100</v>
      </c>
      <c r="BD135" s="107" t="s">
        <v>100</v>
      </c>
      <c r="BE135" s="107" t="s">
        <v>100</v>
      </c>
      <c r="BF135" s="107" t="s">
        <v>100</v>
      </c>
      <c r="BG135" s="107" t="s">
        <v>100</v>
      </c>
      <c r="BH135" s="70" t="s">
        <v>100</v>
      </c>
    </row>
    <row r="136" spans="1:60" ht="51" x14ac:dyDescent="0.25">
      <c r="A136" s="78">
        <v>39</v>
      </c>
      <c r="B136" s="78" t="s">
        <v>357</v>
      </c>
      <c r="C136" s="70" t="s">
        <v>441</v>
      </c>
      <c r="D136" s="70" t="s">
        <v>442</v>
      </c>
      <c r="E136" s="70" t="s">
        <v>99</v>
      </c>
      <c r="F136" s="132" t="s">
        <v>358</v>
      </c>
      <c r="G136" s="72">
        <v>13435</v>
      </c>
      <c r="H136" s="55" t="s">
        <v>362</v>
      </c>
      <c r="I136" s="137" t="s">
        <v>360</v>
      </c>
      <c r="J136" s="78" t="s">
        <v>361</v>
      </c>
      <c r="K136" s="77">
        <v>44914</v>
      </c>
      <c r="L136" s="126">
        <v>24840</v>
      </c>
      <c r="M136" s="72">
        <v>13435</v>
      </c>
      <c r="N136" s="77">
        <v>44914</v>
      </c>
      <c r="O136" s="77">
        <v>45279</v>
      </c>
      <c r="P136" s="132" t="s">
        <v>430</v>
      </c>
      <c r="Q136" s="78" t="s">
        <v>100</v>
      </c>
      <c r="R136" s="78" t="s">
        <v>100</v>
      </c>
      <c r="S136" s="78" t="s">
        <v>100</v>
      </c>
      <c r="T136" s="78" t="s">
        <v>98</v>
      </c>
      <c r="U136" s="78" t="s">
        <v>100</v>
      </c>
      <c r="V136" s="64"/>
      <c r="W136" s="64"/>
      <c r="X136" s="107"/>
      <c r="Y136" s="64"/>
      <c r="Z136" s="77"/>
      <c r="AA136" s="64"/>
      <c r="AB136" s="78"/>
      <c r="AC136" s="78"/>
      <c r="AD136" s="145">
        <v>0</v>
      </c>
      <c r="AE136" s="145">
        <v>0</v>
      </c>
      <c r="AF136" s="78"/>
      <c r="AG136" s="79"/>
      <c r="AH136" s="145">
        <v>0</v>
      </c>
      <c r="AI136" s="171">
        <f t="shared" si="1"/>
        <v>24840</v>
      </c>
      <c r="AJ136" s="176">
        <v>0</v>
      </c>
      <c r="AK136" s="176">
        <f>478.72+317.68+344.96+712.8+174.25+420.94+903.04+931.91+1093.56</f>
        <v>5377.8600000000006</v>
      </c>
      <c r="AL136" s="147">
        <f t="shared" si="2"/>
        <v>5377.8600000000006</v>
      </c>
      <c r="AM136" s="107" t="s">
        <v>100</v>
      </c>
      <c r="AN136" s="107" t="s">
        <v>100</v>
      </c>
      <c r="AO136" s="107" t="s">
        <v>100</v>
      </c>
      <c r="AP136" s="107" t="s">
        <v>100</v>
      </c>
      <c r="AQ136" s="107" t="s">
        <v>445</v>
      </c>
      <c r="AR136" s="65" t="s">
        <v>467</v>
      </c>
      <c r="AS136" s="107" t="s">
        <v>100</v>
      </c>
      <c r="AT136" s="107" t="s">
        <v>100</v>
      </c>
      <c r="AU136" s="107"/>
      <c r="AV136" s="107"/>
      <c r="AW136" s="107" t="s">
        <v>100</v>
      </c>
      <c r="AX136" s="107" t="s">
        <v>100</v>
      </c>
      <c r="AY136" s="107" t="s">
        <v>100</v>
      </c>
      <c r="AZ136" s="107" t="s">
        <v>100</v>
      </c>
      <c r="BA136" s="107" t="s">
        <v>100</v>
      </c>
      <c r="BB136" s="107" t="s">
        <v>100</v>
      </c>
      <c r="BC136" s="107" t="s">
        <v>100</v>
      </c>
      <c r="BD136" s="107" t="s">
        <v>100</v>
      </c>
      <c r="BE136" s="107" t="s">
        <v>100</v>
      </c>
      <c r="BF136" s="107" t="s">
        <v>100</v>
      </c>
      <c r="BG136" s="107" t="s">
        <v>100</v>
      </c>
      <c r="BH136" s="70" t="s">
        <v>100</v>
      </c>
    </row>
    <row r="137" spans="1:60" ht="63.75" x14ac:dyDescent="0.25">
      <c r="A137" s="78">
        <v>40</v>
      </c>
      <c r="B137" s="78" t="s">
        <v>363</v>
      </c>
      <c r="C137" s="70" t="s">
        <v>319</v>
      </c>
      <c r="D137" s="70" t="s">
        <v>97</v>
      </c>
      <c r="E137" s="70" t="s">
        <v>99</v>
      </c>
      <c r="F137" s="132" t="s">
        <v>320</v>
      </c>
      <c r="G137" s="72">
        <v>13425</v>
      </c>
      <c r="H137" s="59" t="s">
        <v>364</v>
      </c>
      <c r="I137" s="137" t="s">
        <v>470</v>
      </c>
      <c r="J137" s="78" t="s">
        <v>365</v>
      </c>
      <c r="K137" s="77">
        <v>44960</v>
      </c>
      <c r="L137" s="126">
        <v>10010</v>
      </c>
      <c r="M137" s="72">
        <v>13480</v>
      </c>
      <c r="N137" s="77">
        <v>44960</v>
      </c>
      <c r="O137" s="77">
        <v>45326</v>
      </c>
      <c r="P137" s="132" t="s">
        <v>430</v>
      </c>
      <c r="Q137" s="78" t="s">
        <v>100</v>
      </c>
      <c r="R137" s="78" t="s">
        <v>100</v>
      </c>
      <c r="S137" s="78" t="s">
        <v>100</v>
      </c>
      <c r="T137" s="78" t="s">
        <v>107</v>
      </c>
      <c r="U137" s="78" t="s">
        <v>100</v>
      </c>
      <c r="V137" s="64" t="s">
        <v>100</v>
      </c>
      <c r="W137" s="64" t="s">
        <v>100</v>
      </c>
      <c r="X137" s="107" t="s">
        <v>100</v>
      </c>
      <c r="Y137" s="64" t="s">
        <v>100</v>
      </c>
      <c r="Z137" s="77" t="s">
        <v>100</v>
      </c>
      <c r="AA137" s="64" t="s">
        <v>100</v>
      </c>
      <c r="AB137" s="78" t="s">
        <v>100</v>
      </c>
      <c r="AC137" s="78" t="s">
        <v>100</v>
      </c>
      <c r="AD137" s="145">
        <v>0</v>
      </c>
      <c r="AE137" s="145">
        <v>0</v>
      </c>
      <c r="AF137" s="78" t="s">
        <v>100</v>
      </c>
      <c r="AG137" s="79" t="s">
        <v>100</v>
      </c>
      <c r="AH137" s="145">
        <v>0</v>
      </c>
      <c r="AI137" s="171">
        <f t="shared" si="1"/>
        <v>10010</v>
      </c>
      <c r="AJ137" s="176">
        <v>0</v>
      </c>
      <c r="AK137" s="176">
        <f>4290+2860+1430+1430</f>
        <v>10010</v>
      </c>
      <c r="AL137" s="147">
        <f t="shared" si="2"/>
        <v>10010</v>
      </c>
      <c r="AM137" s="107" t="s">
        <v>100</v>
      </c>
      <c r="AN137" s="107" t="s">
        <v>100</v>
      </c>
      <c r="AO137" s="107" t="s">
        <v>100</v>
      </c>
      <c r="AP137" s="107" t="s">
        <v>100</v>
      </c>
      <c r="AQ137" s="107" t="s">
        <v>100</v>
      </c>
      <c r="AR137" s="107" t="s">
        <v>100</v>
      </c>
      <c r="AS137" s="107" t="s">
        <v>100</v>
      </c>
      <c r="AT137" s="107" t="s">
        <v>100</v>
      </c>
      <c r="AU137" s="107" t="s">
        <v>100</v>
      </c>
      <c r="AV137" s="107" t="s">
        <v>100</v>
      </c>
      <c r="AW137" s="107" t="s">
        <v>100</v>
      </c>
      <c r="AX137" s="107" t="s">
        <v>100</v>
      </c>
      <c r="AY137" s="107" t="s">
        <v>100</v>
      </c>
      <c r="AZ137" s="107" t="s">
        <v>100</v>
      </c>
      <c r="BA137" s="107" t="s">
        <v>100</v>
      </c>
      <c r="BB137" s="107" t="s">
        <v>100</v>
      </c>
      <c r="BC137" s="107" t="s">
        <v>100</v>
      </c>
      <c r="BD137" s="107" t="s">
        <v>100</v>
      </c>
      <c r="BE137" s="107" t="s">
        <v>100</v>
      </c>
      <c r="BF137" s="107" t="s">
        <v>100</v>
      </c>
      <c r="BG137" s="107" t="s">
        <v>100</v>
      </c>
      <c r="BH137" s="70" t="s">
        <v>100</v>
      </c>
    </row>
    <row r="138" spans="1:60" ht="63.75" x14ac:dyDescent="0.25">
      <c r="A138" s="78">
        <v>41</v>
      </c>
      <c r="B138" s="78" t="s">
        <v>366</v>
      </c>
      <c r="C138" s="70" t="s">
        <v>319</v>
      </c>
      <c r="D138" s="70" t="s">
        <v>97</v>
      </c>
      <c r="E138" s="70" t="s">
        <v>99</v>
      </c>
      <c r="F138" s="132" t="s">
        <v>320</v>
      </c>
      <c r="G138" s="72">
        <v>13447</v>
      </c>
      <c r="H138" s="59" t="s">
        <v>367</v>
      </c>
      <c r="I138" s="137" t="s">
        <v>368</v>
      </c>
      <c r="J138" s="78" t="s">
        <v>369</v>
      </c>
      <c r="K138" s="77">
        <v>44960</v>
      </c>
      <c r="L138" s="126">
        <v>17499</v>
      </c>
      <c r="M138" s="72">
        <v>13476</v>
      </c>
      <c r="N138" s="77">
        <v>44960</v>
      </c>
      <c r="O138" s="77">
        <v>45326</v>
      </c>
      <c r="P138" s="132" t="s">
        <v>430</v>
      </c>
      <c r="Q138" s="78" t="s">
        <v>100</v>
      </c>
      <c r="R138" s="78" t="s">
        <v>100</v>
      </c>
      <c r="S138" s="78" t="s">
        <v>100</v>
      </c>
      <c r="T138" s="78" t="s">
        <v>488</v>
      </c>
      <c r="U138" s="78" t="s">
        <v>100</v>
      </c>
      <c r="V138" s="64" t="s">
        <v>100</v>
      </c>
      <c r="W138" s="64" t="s">
        <v>100</v>
      </c>
      <c r="X138" s="64" t="s">
        <v>100</v>
      </c>
      <c r="Y138" s="64" t="s">
        <v>100</v>
      </c>
      <c r="Z138" s="64" t="s">
        <v>100</v>
      </c>
      <c r="AA138" s="64" t="s">
        <v>100</v>
      </c>
      <c r="AB138" s="64" t="s">
        <v>100</v>
      </c>
      <c r="AC138" s="64" t="s">
        <v>100</v>
      </c>
      <c r="AD138" s="145">
        <v>0</v>
      </c>
      <c r="AE138" s="145">
        <v>0</v>
      </c>
      <c r="AF138" s="64" t="s">
        <v>100</v>
      </c>
      <c r="AG138" s="64" t="s">
        <v>100</v>
      </c>
      <c r="AH138" s="145">
        <v>0</v>
      </c>
      <c r="AI138" s="171">
        <f t="shared" si="1"/>
        <v>17499</v>
      </c>
      <c r="AJ138" s="176">
        <v>0</v>
      </c>
      <c r="AK138" s="176">
        <f>5249.7+5249.7</f>
        <v>10499.4</v>
      </c>
      <c r="AL138" s="147">
        <f t="shared" si="2"/>
        <v>10499.4</v>
      </c>
      <c r="AM138" s="107" t="s">
        <v>100</v>
      </c>
      <c r="AN138" s="107" t="s">
        <v>100</v>
      </c>
      <c r="AO138" s="107" t="s">
        <v>100</v>
      </c>
      <c r="AP138" s="107" t="s">
        <v>100</v>
      </c>
      <c r="AQ138" s="107" t="s">
        <v>100</v>
      </c>
      <c r="AR138" s="107" t="s">
        <v>100</v>
      </c>
      <c r="AS138" s="107" t="s">
        <v>100</v>
      </c>
      <c r="AT138" s="107" t="s">
        <v>100</v>
      </c>
      <c r="AU138" s="107" t="s">
        <v>100</v>
      </c>
      <c r="AV138" s="107" t="s">
        <v>100</v>
      </c>
      <c r="AW138" s="107" t="s">
        <v>100</v>
      </c>
      <c r="AX138" s="107" t="s">
        <v>100</v>
      </c>
      <c r="AY138" s="107" t="s">
        <v>100</v>
      </c>
      <c r="AZ138" s="107" t="s">
        <v>100</v>
      </c>
      <c r="BA138" s="107" t="s">
        <v>100</v>
      </c>
      <c r="BB138" s="107" t="s">
        <v>100</v>
      </c>
      <c r="BC138" s="107" t="s">
        <v>100</v>
      </c>
      <c r="BD138" s="107" t="s">
        <v>100</v>
      </c>
      <c r="BE138" s="107" t="s">
        <v>100</v>
      </c>
      <c r="BF138" s="107" t="s">
        <v>100</v>
      </c>
      <c r="BG138" s="107" t="s">
        <v>100</v>
      </c>
      <c r="BH138" s="70" t="s">
        <v>100</v>
      </c>
    </row>
    <row r="139" spans="1:60" ht="51" x14ac:dyDescent="0.25">
      <c r="A139" s="78">
        <v>42</v>
      </c>
      <c r="B139" s="78" t="s">
        <v>372</v>
      </c>
      <c r="C139" s="70" t="s">
        <v>373</v>
      </c>
      <c r="D139" s="70" t="s">
        <v>97</v>
      </c>
      <c r="E139" s="70" t="s">
        <v>99</v>
      </c>
      <c r="F139" s="132" t="s">
        <v>374</v>
      </c>
      <c r="G139" s="72">
        <v>13262</v>
      </c>
      <c r="H139" s="59" t="s">
        <v>375</v>
      </c>
      <c r="I139" s="137" t="s">
        <v>376</v>
      </c>
      <c r="J139" s="78" t="s">
        <v>377</v>
      </c>
      <c r="K139" s="77">
        <v>44753</v>
      </c>
      <c r="L139" s="126">
        <v>171489.8</v>
      </c>
      <c r="M139" s="72">
        <v>13325</v>
      </c>
      <c r="N139" s="77">
        <v>44732</v>
      </c>
      <c r="O139" s="77">
        <v>45097</v>
      </c>
      <c r="P139" s="132" t="s">
        <v>430</v>
      </c>
      <c r="Q139" s="78" t="s">
        <v>100</v>
      </c>
      <c r="R139" s="78" t="s">
        <v>100</v>
      </c>
      <c r="S139" s="78" t="s">
        <v>100</v>
      </c>
      <c r="T139" s="70" t="s">
        <v>378</v>
      </c>
      <c r="U139" s="78" t="s">
        <v>100</v>
      </c>
      <c r="V139" s="64" t="s">
        <v>100</v>
      </c>
      <c r="W139" s="64" t="s">
        <v>100</v>
      </c>
      <c r="X139" s="107" t="s">
        <v>100</v>
      </c>
      <c r="Y139" s="64" t="s">
        <v>100</v>
      </c>
      <c r="Z139" s="77" t="s">
        <v>100</v>
      </c>
      <c r="AA139" s="64" t="s">
        <v>100</v>
      </c>
      <c r="AB139" s="78" t="s">
        <v>100</v>
      </c>
      <c r="AC139" s="78" t="s">
        <v>100</v>
      </c>
      <c r="AD139" s="145">
        <v>0</v>
      </c>
      <c r="AE139" s="145">
        <v>0</v>
      </c>
      <c r="AF139" s="78" t="s">
        <v>100</v>
      </c>
      <c r="AG139" s="79">
        <v>0</v>
      </c>
      <c r="AH139" s="145">
        <v>0</v>
      </c>
      <c r="AI139" s="171">
        <f t="shared" si="1"/>
        <v>171489.8</v>
      </c>
      <c r="AJ139" s="176">
        <v>0</v>
      </c>
      <c r="AK139" s="176">
        <v>14928</v>
      </c>
      <c r="AL139" s="147">
        <f t="shared" si="2"/>
        <v>14928</v>
      </c>
      <c r="AM139" s="107" t="s">
        <v>100</v>
      </c>
      <c r="AN139" s="107" t="s">
        <v>100</v>
      </c>
      <c r="AO139" s="107" t="s">
        <v>100</v>
      </c>
      <c r="AP139" s="107" t="s">
        <v>100</v>
      </c>
      <c r="AQ139" s="107" t="s">
        <v>100</v>
      </c>
      <c r="AR139" s="107" t="s">
        <v>100</v>
      </c>
      <c r="AS139" s="107" t="s">
        <v>100</v>
      </c>
      <c r="AT139" s="107" t="s">
        <v>100</v>
      </c>
      <c r="AU139" s="107" t="s">
        <v>100</v>
      </c>
      <c r="AV139" s="107" t="s">
        <v>100</v>
      </c>
      <c r="AW139" s="107" t="s">
        <v>100</v>
      </c>
      <c r="AX139" s="107" t="s">
        <v>100</v>
      </c>
      <c r="AY139" s="107" t="s">
        <v>100</v>
      </c>
      <c r="AZ139" s="107" t="s">
        <v>100</v>
      </c>
      <c r="BA139" s="107" t="s">
        <v>100</v>
      </c>
      <c r="BB139" s="107" t="s">
        <v>100</v>
      </c>
      <c r="BC139" s="107" t="s">
        <v>100</v>
      </c>
      <c r="BD139" s="107" t="s">
        <v>100</v>
      </c>
      <c r="BE139" s="107" t="s">
        <v>100</v>
      </c>
      <c r="BF139" s="107" t="s">
        <v>100</v>
      </c>
      <c r="BG139" s="107" t="s">
        <v>100</v>
      </c>
      <c r="BH139" s="70" t="s">
        <v>100</v>
      </c>
    </row>
    <row r="140" spans="1:60" ht="51" x14ac:dyDescent="0.25">
      <c r="A140" s="78">
        <v>43</v>
      </c>
      <c r="B140" s="78" t="s">
        <v>380</v>
      </c>
      <c r="C140" s="70" t="s">
        <v>100</v>
      </c>
      <c r="D140" s="70" t="s">
        <v>443</v>
      </c>
      <c r="E140" s="70" t="s">
        <v>99</v>
      </c>
      <c r="F140" s="132" t="s">
        <v>381</v>
      </c>
      <c r="G140" s="72" t="s">
        <v>100</v>
      </c>
      <c r="H140" s="59" t="s">
        <v>382</v>
      </c>
      <c r="I140" s="137" t="s">
        <v>383</v>
      </c>
      <c r="J140" s="78" t="s">
        <v>384</v>
      </c>
      <c r="K140" s="77">
        <v>44999</v>
      </c>
      <c r="L140" s="126">
        <v>6279</v>
      </c>
      <c r="M140" s="72">
        <v>13493</v>
      </c>
      <c r="N140" s="77">
        <v>44999</v>
      </c>
      <c r="O140" s="77">
        <v>45184</v>
      </c>
      <c r="P140" s="132" t="s">
        <v>430</v>
      </c>
      <c r="Q140" s="78" t="s">
        <v>100</v>
      </c>
      <c r="R140" s="78" t="s">
        <v>100</v>
      </c>
      <c r="S140" s="78" t="s">
        <v>100</v>
      </c>
      <c r="T140" s="78" t="s">
        <v>385</v>
      </c>
      <c r="U140" s="78" t="s">
        <v>100</v>
      </c>
      <c r="V140" s="64" t="s">
        <v>100</v>
      </c>
      <c r="W140" s="64" t="s">
        <v>100</v>
      </c>
      <c r="X140" s="107" t="s">
        <v>100</v>
      </c>
      <c r="Y140" s="64" t="s">
        <v>100</v>
      </c>
      <c r="Z140" s="77" t="s">
        <v>100</v>
      </c>
      <c r="AA140" s="64" t="s">
        <v>100</v>
      </c>
      <c r="AB140" s="78" t="s">
        <v>100</v>
      </c>
      <c r="AC140" s="78" t="s">
        <v>100</v>
      </c>
      <c r="AD140" s="145">
        <v>0</v>
      </c>
      <c r="AE140" s="145">
        <v>0</v>
      </c>
      <c r="AF140" s="78" t="s">
        <v>100</v>
      </c>
      <c r="AG140" s="79" t="s">
        <v>100</v>
      </c>
      <c r="AH140" s="145">
        <v>0</v>
      </c>
      <c r="AI140" s="171">
        <f t="shared" si="1"/>
        <v>6279</v>
      </c>
      <c r="AJ140" s="176">
        <v>0</v>
      </c>
      <c r="AK140" s="176">
        <v>11662</v>
      </c>
      <c r="AL140" s="147">
        <f t="shared" si="2"/>
        <v>11662</v>
      </c>
      <c r="AM140" s="107" t="s">
        <v>100</v>
      </c>
      <c r="AN140" s="107" t="s">
        <v>100</v>
      </c>
      <c r="AO140" s="107" t="s">
        <v>100</v>
      </c>
      <c r="AP140" s="107" t="s">
        <v>100</v>
      </c>
      <c r="AQ140" s="107" t="s">
        <v>445</v>
      </c>
      <c r="AR140" s="107" t="s">
        <v>468</v>
      </c>
      <c r="AS140" s="107" t="s">
        <v>100</v>
      </c>
      <c r="AT140" s="107" t="s">
        <v>100</v>
      </c>
      <c r="AU140" s="107" t="s">
        <v>100</v>
      </c>
      <c r="AV140" s="107" t="s">
        <v>100</v>
      </c>
      <c r="AW140" s="107" t="s">
        <v>100</v>
      </c>
      <c r="AX140" s="107" t="s">
        <v>100</v>
      </c>
      <c r="AY140" s="107" t="s">
        <v>100</v>
      </c>
      <c r="AZ140" s="107" t="s">
        <v>100</v>
      </c>
      <c r="BA140" s="107" t="s">
        <v>100</v>
      </c>
      <c r="BB140" s="107" t="s">
        <v>100</v>
      </c>
      <c r="BC140" s="107" t="s">
        <v>100</v>
      </c>
      <c r="BD140" s="107" t="s">
        <v>100</v>
      </c>
      <c r="BE140" s="107" t="s">
        <v>100</v>
      </c>
      <c r="BF140" s="107" t="s">
        <v>100</v>
      </c>
      <c r="BG140" s="107" t="s">
        <v>100</v>
      </c>
      <c r="BH140" s="70" t="s">
        <v>100</v>
      </c>
    </row>
    <row r="141" spans="1:60" ht="51" x14ac:dyDescent="0.25">
      <c r="A141" s="78">
        <v>44</v>
      </c>
      <c r="B141" s="78" t="s">
        <v>386</v>
      </c>
      <c r="C141" s="70" t="s">
        <v>387</v>
      </c>
      <c r="D141" s="70" t="s">
        <v>97</v>
      </c>
      <c r="E141" s="70" t="s">
        <v>99</v>
      </c>
      <c r="F141" s="132" t="s">
        <v>351</v>
      </c>
      <c r="G141" s="72">
        <v>13265</v>
      </c>
      <c r="H141" s="59" t="s">
        <v>388</v>
      </c>
      <c r="I141" s="128" t="s">
        <v>389</v>
      </c>
      <c r="J141" s="78" t="s">
        <v>390</v>
      </c>
      <c r="K141" s="77">
        <v>44888</v>
      </c>
      <c r="L141" s="126">
        <v>379200</v>
      </c>
      <c r="M141" s="72">
        <v>13419</v>
      </c>
      <c r="N141" s="77">
        <v>44887</v>
      </c>
      <c r="O141" s="77">
        <v>45252</v>
      </c>
      <c r="P141" s="132" t="s">
        <v>432</v>
      </c>
      <c r="Q141" s="78" t="s">
        <v>100</v>
      </c>
      <c r="R141" s="78" t="s">
        <v>100</v>
      </c>
      <c r="S141" s="78" t="s">
        <v>100</v>
      </c>
      <c r="T141" s="78" t="s">
        <v>385</v>
      </c>
      <c r="U141" s="78" t="s">
        <v>100</v>
      </c>
      <c r="V141" s="64" t="s">
        <v>100</v>
      </c>
      <c r="W141" s="64" t="s">
        <v>100</v>
      </c>
      <c r="X141" s="107" t="s">
        <v>100</v>
      </c>
      <c r="Y141" s="64" t="s">
        <v>100</v>
      </c>
      <c r="Z141" s="77" t="s">
        <v>100</v>
      </c>
      <c r="AA141" s="64" t="s">
        <v>100</v>
      </c>
      <c r="AB141" s="78" t="s">
        <v>100</v>
      </c>
      <c r="AC141" s="78" t="s">
        <v>100</v>
      </c>
      <c r="AD141" s="145">
        <v>0</v>
      </c>
      <c r="AE141" s="145">
        <v>0</v>
      </c>
      <c r="AF141" s="78" t="s">
        <v>100</v>
      </c>
      <c r="AG141" s="79" t="s">
        <v>100</v>
      </c>
      <c r="AH141" s="145">
        <v>0</v>
      </c>
      <c r="AI141" s="171">
        <f t="shared" si="1"/>
        <v>379200</v>
      </c>
      <c r="AJ141" s="176">
        <v>0</v>
      </c>
      <c r="AK141" s="176">
        <f>221200+31600+31600+31600+31600</f>
        <v>347600</v>
      </c>
      <c r="AL141" s="147">
        <f t="shared" ref="AL141:AL149" si="3">AJ141+AK141</f>
        <v>347600</v>
      </c>
      <c r="AM141" s="107" t="s">
        <v>100</v>
      </c>
      <c r="AN141" s="107" t="s">
        <v>100</v>
      </c>
      <c r="AO141" s="107" t="s">
        <v>100</v>
      </c>
      <c r="AP141" s="107" t="s">
        <v>100</v>
      </c>
      <c r="AQ141" s="107" t="s">
        <v>100</v>
      </c>
      <c r="AR141" s="107" t="s">
        <v>100</v>
      </c>
      <c r="AS141" s="107" t="s">
        <v>100</v>
      </c>
      <c r="AT141" s="107" t="s">
        <v>100</v>
      </c>
      <c r="AU141" s="107" t="s">
        <v>100</v>
      </c>
      <c r="AV141" s="107" t="s">
        <v>100</v>
      </c>
      <c r="AW141" s="107" t="s">
        <v>100</v>
      </c>
      <c r="AX141" s="107" t="s">
        <v>100</v>
      </c>
      <c r="AY141" s="107" t="s">
        <v>100</v>
      </c>
      <c r="AZ141" s="107" t="s">
        <v>100</v>
      </c>
      <c r="BA141" s="107" t="s">
        <v>100</v>
      </c>
      <c r="BB141" s="107" t="s">
        <v>100</v>
      </c>
      <c r="BC141" s="107" t="s">
        <v>100</v>
      </c>
      <c r="BD141" s="107" t="s">
        <v>100</v>
      </c>
      <c r="BE141" s="107" t="s">
        <v>100</v>
      </c>
      <c r="BF141" s="107" t="s">
        <v>100</v>
      </c>
      <c r="BG141" s="107" t="s">
        <v>100</v>
      </c>
      <c r="BH141" s="70" t="s">
        <v>100</v>
      </c>
    </row>
    <row r="142" spans="1:60" ht="25.5" x14ac:dyDescent="0.25">
      <c r="A142" s="78">
        <v>45</v>
      </c>
      <c r="B142" s="78" t="s">
        <v>497</v>
      </c>
      <c r="C142" s="70" t="s">
        <v>511</v>
      </c>
      <c r="D142" s="70" t="s">
        <v>498</v>
      </c>
      <c r="E142" s="70" t="s">
        <v>99</v>
      </c>
      <c r="F142" s="132" t="s">
        <v>499</v>
      </c>
      <c r="G142" s="72">
        <v>13514</v>
      </c>
      <c r="H142" s="59" t="s">
        <v>500</v>
      </c>
      <c r="I142" s="128" t="s">
        <v>501</v>
      </c>
      <c r="J142" s="78" t="s">
        <v>502</v>
      </c>
      <c r="K142" s="77">
        <v>45034</v>
      </c>
      <c r="L142" s="126">
        <v>22500</v>
      </c>
      <c r="M142" s="72">
        <v>13516</v>
      </c>
      <c r="N142" s="77">
        <v>45034</v>
      </c>
      <c r="O142" s="77">
        <v>45218</v>
      </c>
      <c r="P142" s="132" t="s">
        <v>503</v>
      </c>
      <c r="Q142" s="78" t="s">
        <v>100</v>
      </c>
      <c r="R142" s="78" t="s">
        <v>100</v>
      </c>
      <c r="S142" s="78" t="s">
        <v>100</v>
      </c>
      <c r="T142" s="78" t="s">
        <v>488</v>
      </c>
      <c r="U142" s="78" t="s">
        <v>100</v>
      </c>
      <c r="V142" s="64" t="s">
        <v>100</v>
      </c>
      <c r="W142" s="64" t="s">
        <v>100</v>
      </c>
      <c r="X142" s="107" t="s">
        <v>100</v>
      </c>
      <c r="Y142" s="64" t="s">
        <v>100</v>
      </c>
      <c r="Z142" s="77" t="s">
        <v>100</v>
      </c>
      <c r="AA142" s="64" t="s">
        <v>100</v>
      </c>
      <c r="AB142" s="78" t="s">
        <v>100</v>
      </c>
      <c r="AC142" s="78" t="s">
        <v>100</v>
      </c>
      <c r="AD142" s="145">
        <v>0</v>
      </c>
      <c r="AE142" s="145">
        <v>0</v>
      </c>
      <c r="AF142" s="78" t="s">
        <v>100</v>
      </c>
      <c r="AG142" s="79" t="s">
        <v>100</v>
      </c>
      <c r="AH142" s="145">
        <v>0</v>
      </c>
      <c r="AI142" s="171">
        <f t="shared" si="1"/>
        <v>22500</v>
      </c>
      <c r="AJ142" s="176">
        <v>0</v>
      </c>
      <c r="AK142" s="176">
        <f>19410</f>
        <v>19410</v>
      </c>
      <c r="AL142" s="147">
        <f t="shared" si="3"/>
        <v>19410</v>
      </c>
      <c r="AM142" s="107" t="s">
        <v>100</v>
      </c>
      <c r="AN142" s="107" t="s">
        <v>100</v>
      </c>
      <c r="AO142" s="107" t="s">
        <v>100</v>
      </c>
      <c r="AP142" s="107" t="s">
        <v>100</v>
      </c>
      <c r="AQ142" s="107" t="s">
        <v>100</v>
      </c>
      <c r="AR142" s="107" t="s">
        <v>100</v>
      </c>
      <c r="AS142" s="107" t="s">
        <v>100</v>
      </c>
      <c r="AT142" s="107" t="s">
        <v>100</v>
      </c>
      <c r="AU142" s="107" t="s">
        <v>100</v>
      </c>
      <c r="AV142" s="107" t="s">
        <v>100</v>
      </c>
      <c r="AW142" s="107" t="s">
        <v>100</v>
      </c>
      <c r="AX142" s="107" t="s">
        <v>100</v>
      </c>
      <c r="AY142" s="107" t="s">
        <v>100</v>
      </c>
      <c r="AZ142" s="107" t="s">
        <v>100</v>
      </c>
      <c r="BA142" s="107" t="s">
        <v>100</v>
      </c>
      <c r="BB142" s="107" t="s">
        <v>100</v>
      </c>
      <c r="BC142" s="107" t="s">
        <v>100</v>
      </c>
      <c r="BD142" s="107" t="s">
        <v>100</v>
      </c>
      <c r="BE142" s="107" t="s">
        <v>100</v>
      </c>
      <c r="BF142" s="107" t="s">
        <v>100</v>
      </c>
      <c r="BG142" s="107" t="s">
        <v>100</v>
      </c>
      <c r="BH142" s="70" t="s">
        <v>100</v>
      </c>
    </row>
    <row r="143" spans="1:60" ht="25.5" x14ac:dyDescent="0.25">
      <c r="A143" s="78">
        <v>46</v>
      </c>
      <c r="B143" s="78" t="s">
        <v>505</v>
      </c>
      <c r="C143" s="70" t="s">
        <v>506</v>
      </c>
      <c r="D143" s="70" t="s">
        <v>97</v>
      </c>
      <c r="E143" s="70" t="s">
        <v>99</v>
      </c>
      <c r="F143" s="132" t="s">
        <v>313</v>
      </c>
      <c r="G143" s="72">
        <v>13143</v>
      </c>
      <c r="H143" s="59" t="s">
        <v>507</v>
      </c>
      <c r="I143" s="128" t="s">
        <v>508</v>
      </c>
      <c r="J143" s="78" t="s">
        <v>509</v>
      </c>
      <c r="K143" s="77">
        <v>44837</v>
      </c>
      <c r="L143" s="126">
        <v>292042.11</v>
      </c>
      <c r="M143" s="72">
        <v>13383</v>
      </c>
      <c r="N143" s="77">
        <v>44837</v>
      </c>
      <c r="O143" s="77">
        <v>45202</v>
      </c>
      <c r="P143" s="132" t="s">
        <v>503</v>
      </c>
      <c r="Q143" s="78" t="s">
        <v>100</v>
      </c>
      <c r="R143" s="78" t="s">
        <v>100</v>
      </c>
      <c r="S143" s="78" t="s">
        <v>100</v>
      </c>
      <c r="T143" s="78" t="s">
        <v>488</v>
      </c>
      <c r="U143" s="78" t="s">
        <v>100</v>
      </c>
      <c r="V143" s="64" t="s">
        <v>100</v>
      </c>
      <c r="W143" s="64" t="s">
        <v>100</v>
      </c>
      <c r="X143" s="107" t="s">
        <v>100</v>
      </c>
      <c r="Y143" s="64" t="s">
        <v>100</v>
      </c>
      <c r="Z143" s="77" t="s">
        <v>100</v>
      </c>
      <c r="AA143" s="64" t="s">
        <v>100</v>
      </c>
      <c r="AB143" s="78" t="s">
        <v>100</v>
      </c>
      <c r="AC143" s="78" t="s">
        <v>100</v>
      </c>
      <c r="AD143" s="145">
        <v>0</v>
      </c>
      <c r="AE143" s="145">
        <v>0</v>
      </c>
      <c r="AF143" s="78" t="s">
        <v>100</v>
      </c>
      <c r="AG143" s="79" t="s">
        <v>100</v>
      </c>
      <c r="AH143" s="145">
        <v>0</v>
      </c>
      <c r="AI143" s="171">
        <f t="shared" si="1"/>
        <v>292042.11</v>
      </c>
      <c r="AJ143" s="176">
        <v>0</v>
      </c>
      <c r="AK143" s="176">
        <v>42729.51</v>
      </c>
      <c r="AL143" s="147">
        <f t="shared" si="3"/>
        <v>42729.51</v>
      </c>
      <c r="AM143" s="107" t="s">
        <v>100</v>
      </c>
      <c r="AN143" s="107" t="s">
        <v>100</v>
      </c>
      <c r="AO143" s="107" t="s">
        <v>100</v>
      </c>
      <c r="AP143" s="107" t="s">
        <v>100</v>
      </c>
      <c r="AQ143" s="107" t="s">
        <v>100</v>
      </c>
      <c r="AR143" s="107" t="s">
        <v>100</v>
      </c>
      <c r="AS143" s="107" t="s">
        <v>100</v>
      </c>
      <c r="AT143" s="107" t="s">
        <v>100</v>
      </c>
      <c r="AU143" s="107" t="s">
        <v>100</v>
      </c>
      <c r="AV143" s="107" t="s">
        <v>100</v>
      </c>
      <c r="AW143" s="107" t="s">
        <v>100</v>
      </c>
      <c r="AX143" s="107" t="s">
        <v>100</v>
      </c>
      <c r="AY143" s="107" t="s">
        <v>100</v>
      </c>
      <c r="AZ143" s="107" t="s">
        <v>100</v>
      </c>
      <c r="BA143" s="107" t="s">
        <v>100</v>
      </c>
      <c r="BB143" s="107" t="s">
        <v>100</v>
      </c>
      <c r="BC143" s="107" t="s">
        <v>100</v>
      </c>
      <c r="BD143" s="107" t="s">
        <v>100</v>
      </c>
      <c r="BE143" s="107" t="s">
        <v>100</v>
      </c>
      <c r="BF143" s="107" t="s">
        <v>100</v>
      </c>
      <c r="BG143" s="107" t="s">
        <v>100</v>
      </c>
      <c r="BH143" s="70" t="s">
        <v>100</v>
      </c>
    </row>
    <row r="144" spans="1:60" ht="38.25" x14ac:dyDescent="0.25">
      <c r="A144" s="78">
        <v>47</v>
      </c>
      <c r="B144" s="78" t="s">
        <v>510</v>
      </c>
      <c r="C144" s="70" t="s">
        <v>512</v>
      </c>
      <c r="D144" s="70" t="s">
        <v>498</v>
      </c>
      <c r="E144" s="70" t="s">
        <v>99</v>
      </c>
      <c r="F144" s="132" t="s">
        <v>513</v>
      </c>
      <c r="G144" s="72">
        <v>13505</v>
      </c>
      <c r="H144" s="59" t="s">
        <v>514</v>
      </c>
      <c r="I144" s="128" t="s">
        <v>508</v>
      </c>
      <c r="J144" s="78" t="s">
        <v>509</v>
      </c>
      <c r="K144" s="77">
        <v>45019</v>
      </c>
      <c r="L144" s="126">
        <v>7912</v>
      </c>
      <c r="M144" s="72">
        <v>13508</v>
      </c>
      <c r="N144" s="77">
        <v>45019</v>
      </c>
      <c r="O144" s="77">
        <v>45386</v>
      </c>
      <c r="P144" s="132" t="s">
        <v>503</v>
      </c>
      <c r="Q144" s="78" t="s">
        <v>100</v>
      </c>
      <c r="R144" s="78" t="s">
        <v>100</v>
      </c>
      <c r="S144" s="78" t="s">
        <v>100</v>
      </c>
      <c r="T144" s="78" t="s">
        <v>488</v>
      </c>
      <c r="U144" s="78" t="s">
        <v>100</v>
      </c>
      <c r="V144" s="64" t="s">
        <v>100</v>
      </c>
      <c r="W144" s="64" t="s">
        <v>100</v>
      </c>
      <c r="X144" s="107" t="s">
        <v>515</v>
      </c>
      <c r="Y144" s="64" t="s">
        <v>100</v>
      </c>
      <c r="Z144" s="77" t="s">
        <v>100</v>
      </c>
      <c r="AA144" s="64" t="s">
        <v>100</v>
      </c>
      <c r="AB144" s="78" t="s">
        <v>100</v>
      </c>
      <c r="AC144" s="78" t="s">
        <v>100</v>
      </c>
      <c r="AD144" s="145">
        <v>0</v>
      </c>
      <c r="AE144" s="145">
        <v>0</v>
      </c>
      <c r="AF144" s="78" t="s">
        <v>100</v>
      </c>
      <c r="AG144" s="79" t="s">
        <v>100</v>
      </c>
      <c r="AH144" s="145">
        <v>0</v>
      </c>
      <c r="AI144" s="171">
        <f t="shared" si="1"/>
        <v>7912</v>
      </c>
      <c r="AJ144" s="176">
        <v>0</v>
      </c>
      <c r="AK144" s="176"/>
      <c r="AL144" s="147">
        <f t="shared" si="3"/>
        <v>0</v>
      </c>
      <c r="AM144" s="107" t="s">
        <v>100</v>
      </c>
      <c r="AN144" s="107" t="s">
        <v>100</v>
      </c>
      <c r="AO144" s="107" t="s">
        <v>100</v>
      </c>
      <c r="AP144" s="107" t="s">
        <v>100</v>
      </c>
      <c r="AQ144" s="109" t="s">
        <v>465</v>
      </c>
      <c r="AR144" s="65" t="s">
        <v>466</v>
      </c>
      <c r="AS144" s="107" t="s">
        <v>100</v>
      </c>
      <c r="AT144" s="107" t="s">
        <v>100</v>
      </c>
      <c r="AU144" s="107" t="s">
        <v>100</v>
      </c>
      <c r="AV144" s="107" t="s">
        <v>100</v>
      </c>
      <c r="AW144" s="107" t="s">
        <v>100</v>
      </c>
      <c r="AX144" s="107" t="s">
        <v>100</v>
      </c>
      <c r="AY144" s="107" t="s">
        <v>100</v>
      </c>
      <c r="AZ144" s="107" t="s">
        <v>100</v>
      </c>
      <c r="BA144" s="107" t="s">
        <v>100</v>
      </c>
      <c r="BB144" s="107" t="s">
        <v>100</v>
      </c>
      <c r="BC144" s="107" t="s">
        <v>100</v>
      </c>
      <c r="BD144" s="107" t="s">
        <v>100</v>
      </c>
      <c r="BE144" s="107" t="s">
        <v>100</v>
      </c>
      <c r="BF144" s="107" t="s">
        <v>100</v>
      </c>
      <c r="BG144" s="107" t="s">
        <v>100</v>
      </c>
      <c r="BH144" s="70" t="s">
        <v>100</v>
      </c>
    </row>
    <row r="145" spans="1:206" ht="25.5" x14ac:dyDescent="0.25">
      <c r="A145" s="78">
        <v>48</v>
      </c>
      <c r="B145" s="78" t="s">
        <v>518</v>
      </c>
      <c r="C145" s="70" t="s">
        <v>519</v>
      </c>
      <c r="D145" s="70" t="s">
        <v>443</v>
      </c>
      <c r="E145" s="70" t="s">
        <v>205</v>
      </c>
      <c r="F145" s="132" t="s">
        <v>157</v>
      </c>
      <c r="G145" s="72">
        <v>13553</v>
      </c>
      <c r="H145" s="59" t="s">
        <v>708</v>
      </c>
      <c r="I145" s="128" t="s">
        <v>159</v>
      </c>
      <c r="J145" s="78" t="s">
        <v>160</v>
      </c>
      <c r="K145" s="77">
        <v>45078</v>
      </c>
      <c r="L145" s="126">
        <v>1000000</v>
      </c>
      <c r="M145" s="72">
        <v>13553</v>
      </c>
      <c r="N145" s="77">
        <v>45078</v>
      </c>
      <c r="O145" s="77">
        <v>45444</v>
      </c>
      <c r="P145" s="132" t="s">
        <v>520</v>
      </c>
      <c r="Q145" s="78" t="s">
        <v>100</v>
      </c>
      <c r="R145" s="78" t="s">
        <v>100</v>
      </c>
      <c r="S145" s="78" t="s">
        <v>100</v>
      </c>
      <c r="T145" s="78" t="s">
        <v>481</v>
      </c>
      <c r="U145" s="78" t="s">
        <v>100</v>
      </c>
      <c r="V145" s="64" t="s">
        <v>100</v>
      </c>
      <c r="W145" s="64" t="s">
        <v>100</v>
      </c>
      <c r="X145" s="107" t="s">
        <v>100</v>
      </c>
      <c r="Y145" s="64" t="s">
        <v>100</v>
      </c>
      <c r="Z145" s="77" t="s">
        <v>100</v>
      </c>
      <c r="AA145" s="64" t="s">
        <v>100</v>
      </c>
      <c r="AB145" s="78" t="s">
        <v>100</v>
      </c>
      <c r="AC145" s="78" t="s">
        <v>100</v>
      </c>
      <c r="AD145" s="145">
        <v>0</v>
      </c>
      <c r="AE145" s="145">
        <v>0</v>
      </c>
      <c r="AF145" s="78" t="s">
        <v>100</v>
      </c>
      <c r="AG145" s="79" t="s">
        <v>100</v>
      </c>
      <c r="AH145" s="145">
        <v>0</v>
      </c>
      <c r="AI145" s="171">
        <f t="shared" si="1"/>
        <v>1000000</v>
      </c>
      <c r="AJ145" s="176">
        <v>0</v>
      </c>
      <c r="AK145" s="176">
        <f>64789.75+113551.44+73198.37</f>
        <v>251539.56</v>
      </c>
      <c r="AL145" s="147">
        <f t="shared" si="3"/>
        <v>251539.56</v>
      </c>
      <c r="AM145" s="107"/>
      <c r="AN145" s="107"/>
      <c r="AO145" s="107"/>
      <c r="AP145" s="107"/>
      <c r="AQ145" s="107" t="s">
        <v>445</v>
      </c>
      <c r="AR145" s="65" t="s">
        <v>467</v>
      </c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70"/>
    </row>
    <row r="146" spans="1:206" ht="25.5" x14ac:dyDescent="0.25">
      <c r="A146" s="78">
        <v>49</v>
      </c>
      <c r="B146" s="78" t="s">
        <v>521</v>
      </c>
      <c r="C146" s="70" t="s">
        <v>522</v>
      </c>
      <c r="D146" s="70" t="s">
        <v>97</v>
      </c>
      <c r="E146" s="70" t="s">
        <v>205</v>
      </c>
      <c r="F146" s="132" t="s">
        <v>523</v>
      </c>
      <c r="G146" s="72"/>
      <c r="H146" s="59" t="s">
        <v>524</v>
      </c>
      <c r="I146" s="128" t="s">
        <v>569</v>
      </c>
      <c r="J146" s="78" t="s">
        <v>525</v>
      </c>
      <c r="K146" s="77">
        <v>44956</v>
      </c>
      <c r="L146" s="126">
        <v>238000</v>
      </c>
      <c r="M146" s="72">
        <v>13467</v>
      </c>
      <c r="N146" s="77">
        <v>44956</v>
      </c>
      <c r="O146" s="77">
        <v>45321</v>
      </c>
      <c r="P146" s="132" t="s">
        <v>503</v>
      </c>
      <c r="Q146" s="78" t="s">
        <v>100</v>
      </c>
      <c r="R146" s="78" t="s">
        <v>100</v>
      </c>
      <c r="S146" s="78" t="s">
        <v>100</v>
      </c>
      <c r="T146" s="78" t="s">
        <v>481</v>
      </c>
      <c r="U146" s="78" t="s">
        <v>100</v>
      </c>
      <c r="V146" s="64" t="s">
        <v>100</v>
      </c>
      <c r="W146" s="64" t="s">
        <v>100</v>
      </c>
      <c r="X146" s="107" t="s">
        <v>100</v>
      </c>
      <c r="Y146" s="64" t="s">
        <v>100</v>
      </c>
      <c r="Z146" s="77" t="s">
        <v>100</v>
      </c>
      <c r="AA146" s="64" t="s">
        <v>100</v>
      </c>
      <c r="AB146" s="78" t="s">
        <v>100</v>
      </c>
      <c r="AC146" s="78" t="s">
        <v>100</v>
      </c>
      <c r="AD146" s="145">
        <v>0</v>
      </c>
      <c r="AE146" s="145">
        <v>0</v>
      </c>
      <c r="AF146" s="78" t="s">
        <v>100</v>
      </c>
      <c r="AG146" s="79" t="s">
        <v>100</v>
      </c>
      <c r="AH146" s="145">
        <v>0</v>
      </c>
      <c r="AI146" s="171">
        <f t="shared" si="1"/>
        <v>238000</v>
      </c>
      <c r="AJ146" s="176">
        <v>0</v>
      </c>
      <c r="AK146" s="176">
        <f>38005.95+28438.09+7584.96</f>
        <v>74029</v>
      </c>
      <c r="AL146" s="147">
        <f t="shared" si="3"/>
        <v>74029</v>
      </c>
      <c r="AM146" s="107" t="s">
        <v>100</v>
      </c>
      <c r="AN146" s="107" t="s">
        <v>100</v>
      </c>
      <c r="AO146" s="107" t="s">
        <v>100</v>
      </c>
      <c r="AP146" s="107" t="s">
        <v>100</v>
      </c>
      <c r="AQ146" s="107" t="s">
        <v>100</v>
      </c>
      <c r="AR146" s="65" t="s">
        <v>100</v>
      </c>
      <c r="AS146" s="107" t="s">
        <v>100</v>
      </c>
      <c r="AT146" s="107" t="s">
        <v>100</v>
      </c>
      <c r="AU146" s="107" t="s">
        <v>100</v>
      </c>
      <c r="AV146" s="107" t="s">
        <v>100</v>
      </c>
      <c r="AW146" s="107" t="s">
        <v>100</v>
      </c>
      <c r="AX146" s="107" t="s">
        <v>100</v>
      </c>
      <c r="AY146" s="107" t="s">
        <v>100</v>
      </c>
      <c r="AZ146" s="107" t="s">
        <v>100</v>
      </c>
      <c r="BA146" s="107" t="s">
        <v>100</v>
      </c>
      <c r="BB146" s="107" t="s">
        <v>100</v>
      </c>
      <c r="BC146" s="107" t="s">
        <v>100</v>
      </c>
      <c r="BD146" s="107" t="s">
        <v>100</v>
      </c>
      <c r="BE146" s="107" t="s">
        <v>100</v>
      </c>
      <c r="BF146" s="107" t="s">
        <v>100</v>
      </c>
      <c r="BG146" s="107" t="s">
        <v>100</v>
      </c>
      <c r="BH146" s="70" t="s">
        <v>100</v>
      </c>
    </row>
    <row r="147" spans="1:206" ht="25.5" x14ac:dyDescent="0.25">
      <c r="A147" s="78">
        <v>50</v>
      </c>
      <c r="B147" s="78" t="s">
        <v>526</v>
      </c>
      <c r="C147" s="70" t="s">
        <v>527</v>
      </c>
      <c r="D147" s="70" t="s">
        <v>97</v>
      </c>
      <c r="E147" s="70" t="s">
        <v>205</v>
      </c>
      <c r="F147" s="132" t="s">
        <v>528</v>
      </c>
      <c r="G147" s="72">
        <v>13309</v>
      </c>
      <c r="H147" s="59" t="s">
        <v>529</v>
      </c>
      <c r="I147" s="128" t="s">
        <v>530</v>
      </c>
      <c r="J147" s="78" t="s">
        <v>531</v>
      </c>
      <c r="K147" s="77">
        <v>45057</v>
      </c>
      <c r="L147" s="126">
        <v>7980</v>
      </c>
      <c r="M147" s="72">
        <v>13535</v>
      </c>
      <c r="N147" s="77">
        <v>45057</v>
      </c>
      <c r="O147" s="77">
        <v>45423</v>
      </c>
      <c r="P147" s="132" t="s">
        <v>503</v>
      </c>
      <c r="Q147" s="78" t="s">
        <v>100</v>
      </c>
      <c r="R147" s="78" t="s">
        <v>100</v>
      </c>
      <c r="S147" s="78" t="s">
        <v>100</v>
      </c>
      <c r="T147" s="78" t="s">
        <v>481</v>
      </c>
      <c r="U147" s="78" t="s">
        <v>100</v>
      </c>
      <c r="V147" s="64" t="s">
        <v>100</v>
      </c>
      <c r="W147" s="64" t="s">
        <v>100</v>
      </c>
      <c r="X147" s="107" t="s">
        <v>100</v>
      </c>
      <c r="Y147" s="64" t="s">
        <v>100</v>
      </c>
      <c r="Z147" s="77" t="s">
        <v>100</v>
      </c>
      <c r="AA147" s="64" t="s">
        <v>100</v>
      </c>
      <c r="AB147" s="78" t="s">
        <v>100</v>
      </c>
      <c r="AC147" s="78" t="s">
        <v>100</v>
      </c>
      <c r="AD147" s="145">
        <v>0</v>
      </c>
      <c r="AE147" s="145">
        <v>0</v>
      </c>
      <c r="AF147" s="78" t="s">
        <v>100</v>
      </c>
      <c r="AG147" s="79" t="s">
        <v>100</v>
      </c>
      <c r="AH147" s="145">
        <v>0</v>
      </c>
      <c r="AI147" s="171">
        <f t="shared" si="1"/>
        <v>7980</v>
      </c>
      <c r="AJ147" s="176">
        <v>0</v>
      </c>
      <c r="AK147" s="176">
        <v>7980</v>
      </c>
      <c r="AL147" s="147">
        <f t="shared" si="3"/>
        <v>7980</v>
      </c>
      <c r="AM147" s="107" t="s">
        <v>100</v>
      </c>
      <c r="AN147" s="107" t="s">
        <v>100</v>
      </c>
      <c r="AO147" s="107" t="s">
        <v>100</v>
      </c>
      <c r="AP147" s="107" t="s">
        <v>100</v>
      </c>
      <c r="AQ147" s="107" t="s">
        <v>100</v>
      </c>
      <c r="AR147" s="107" t="s">
        <v>100</v>
      </c>
      <c r="AS147" s="107" t="s">
        <v>100</v>
      </c>
      <c r="AT147" s="107" t="s">
        <v>100</v>
      </c>
      <c r="AU147" s="107" t="s">
        <v>100</v>
      </c>
      <c r="AV147" s="107" t="s">
        <v>100</v>
      </c>
      <c r="AW147" s="107" t="s">
        <v>100</v>
      </c>
      <c r="AX147" s="107" t="s">
        <v>100</v>
      </c>
      <c r="AY147" s="107" t="s">
        <v>100</v>
      </c>
      <c r="AZ147" s="107" t="s">
        <v>100</v>
      </c>
      <c r="BA147" s="107" t="s">
        <v>100</v>
      </c>
      <c r="BB147" s="107" t="s">
        <v>100</v>
      </c>
      <c r="BC147" s="107" t="s">
        <v>100</v>
      </c>
      <c r="BD147" s="107" t="s">
        <v>100</v>
      </c>
      <c r="BE147" s="107" t="s">
        <v>100</v>
      </c>
      <c r="BF147" s="107" t="s">
        <v>100</v>
      </c>
      <c r="BG147" s="107" t="s">
        <v>100</v>
      </c>
      <c r="BH147" s="70" t="s">
        <v>100</v>
      </c>
    </row>
    <row r="148" spans="1:206" ht="25.5" x14ac:dyDescent="0.25">
      <c r="A148" s="78">
        <v>51</v>
      </c>
      <c r="B148" s="78" t="s">
        <v>591</v>
      </c>
      <c r="C148" s="70" t="s">
        <v>533</v>
      </c>
      <c r="D148" s="70" t="s">
        <v>97</v>
      </c>
      <c r="E148" s="70" t="s">
        <v>205</v>
      </c>
      <c r="F148" s="132" t="s">
        <v>534</v>
      </c>
      <c r="G148" s="72">
        <v>13350</v>
      </c>
      <c r="H148" s="59" t="s">
        <v>592</v>
      </c>
      <c r="I148" s="128" t="s">
        <v>536</v>
      </c>
      <c r="J148" s="78" t="s">
        <v>537</v>
      </c>
      <c r="K148" s="77">
        <v>45040</v>
      </c>
      <c r="L148" s="126">
        <v>202370</v>
      </c>
      <c r="M148" s="72">
        <v>13350</v>
      </c>
      <c r="N148" s="77">
        <v>45040</v>
      </c>
      <c r="O148" s="77">
        <v>45407</v>
      </c>
      <c r="P148" s="132" t="s">
        <v>503</v>
      </c>
      <c r="Q148" s="78" t="s">
        <v>100</v>
      </c>
      <c r="R148" s="78" t="s">
        <v>100</v>
      </c>
      <c r="S148" s="78" t="s">
        <v>100</v>
      </c>
      <c r="T148" s="78" t="s">
        <v>593</v>
      </c>
      <c r="U148" s="78" t="s">
        <v>100</v>
      </c>
      <c r="V148" s="64" t="s">
        <v>100</v>
      </c>
      <c r="W148" s="64" t="s">
        <v>100</v>
      </c>
      <c r="X148" s="107" t="s">
        <v>100</v>
      </c>
      <c r="Y148" s="64" t="s">
        <v>100</v>
      </c>
      <c r="Z148" s="77" t="s">
        <v>100</v>
      </c>
      <c r="AA148" s="64" t="s">
        <v>100</v>
      </c>
      <c r="AB148" s="78" t="s">
        <v>100</v>
      </c>
      <c r="AC148" s="78" t="s">
        <v>100</v>
      </c>
      <c r="AD148" s="145">
        <v>0</v>
      </c>
      <c r="AE148" s="145">
        <v>0</v>
      </c>
      <c r="AF148" s="78" t="s">
        <v>100</v>
      </c>
      <c r="AG148" s="79" t="s">
        <v>100</v>
      </c>
      <c r="AH148" s="145">
        <v>0</v>
      </c>
      <c r="AI148" s="171">
        <f t="shared" si="1"/>
        <v>202370</v>
      </c>
      <c r="AJ148" s="176">
        <v>0</v>
      </c>
      <c r="AK148" s="176">
        <v>202370</v>
      </c>
      <c r="AL148" s="147">
        <f>AJ148+AK148</f>
        <v>202370</v>
      </c>
      <c r="AM148" s="107" t="s">
        <v>100</v>
      </c>
      <c r="AN148" s="107" t="s">
        <v>100</v>
      </c>
      <c r="AO148" s="107" t="s">
        <v>100</v>
      </c>
      <c r="AP148" s="107" t="s">
        <v>100</v>
      </c>
      <c r="AQ148" s="107" t="s">
        <v>100</v>
      </c>
      <c r="AR148" s="107" t="s">
        <v>100</v>
      </c>
      <c r="AS148" s="107" t="s">
        <v>100</v>
      </c>
      <c r="AT148" s="107" t="s">
        <v>100</v>
      </c>
      <c r="AU148" s="107" t="s">
        <v>100</v>
      </c>
      <c r="AV148" s="107" t="s">
        <v>100</v>
      </c>
      <c r="AW148" s="107" t="s">
        <v>100</v>
      </c>
      <c r="AX148" s="107" t="s">
        <v>100</v>
      </c>
      <c r="AY148" s="107" t="s">
        <v>100</v>
      </c>
      <c r="AZ148" s="107" t="s">
        <v>100</v>
      </c>
      <c r="BA148" s="107" t="s">
        <v>100</v>
      </c>
      <c r="BB148" s="107" t="s">
        <v>100</v>
      </c>
      <c r="BC148" s="107" t="s">
        <v>100</v>
      </c>
      <c r="BD148" s="107" t="s">
        <v>100</v>
      </c>
      <c r="BE148" s="107" t="s">
        <v>100</v>
      </c>
      <c r="BF148" s="107" t="s">
        <v>100</v>
      </c>
      <c r="BG148" s="107" t="s">
        <v>100</v>
      </c>
      <c r="BH148" s="70" t="s">
        <v>100</v>
      </c>
    </row>
    <row r="149" spans="1:206" ht="25.5" x14ac:dyDescent="0.25">
      <c r="A149" s="78">
        <v>52</v>
      </c>
      <c r="B149" s="78" t="s">
        <v>532</v>
      </c>
      <c r="C149" s="70" t="s">
        <v>533</v>
      </c>
      <c r="D149" s="70" t="s">
        <v>97</v>
      </c>
      <c r="E149" s="70" t="s">
        <v>205</v>
      </c>
      <c r="F149" s="132" t="s">
        <v>534</v>
      </c>
      <c r="G149" s="72">
        <v>13350</v>
      </c>
      <c r="H149" s="59" t="s">
        <v>535</v>
      </c>
      <c r="I149" s="128" t="s">
        <v>536</v>
      </c>
      <c r="J149" s="78" t="s">
        <v>537</v>
      </c>
      <c r="K149" s="77">
        <v>45056</v>
      </c>
      <c r="L149" s="126">
        <v>8800</v>
      </c>
      <c r="M149" s="72">
        <v>13537</v>
      </c>
      <c r="N149" s="77">
        <v>45056</v>
      </c>
      <c r="O149" s="77">
        <v>45423</v>
      </c>
      <c r="P149" s="132" t="s">
        <v>503</v>
      </c>
      <c r="Q149" s="78" t="s">
        <v>100</v>
      </c>
      <c r="R149" s="78" t="s">
        <v>100</v>
      </c>
      <c r="S149" s="78" t="s">
        <v>100</v>
      </c>
      <c r="T149" s="78" t="s">
        <v>481</v>
      </c>
      <c r="U149" s="78" t="s">
        <v>100</v>
      </c>
      <c r="V149" s="64" t="s">
        <v>100</v>
      </c>
      <c r="W149" s="64" t="s">
        <v>100</v>
      </c>
      <c r="X149" s="107" t="s">
        <v>100</v>
      </c>
      <c r="Y149" s="64" t="s">
        <v>100</v>
      </c>
      <c r="Z149" s="77" t="s">
        <v>100</v>
      </c>
      <c r="AA149" s="64" t="s">
        <v>100</v>
      </c>
      <c r="AB149" s="78" t="s">
        <v>100</v>
      </c>
      <c r="AC149" s="78" t="s">
        <v>100</v>
      </c>
      <c r="AD149" s="145">
        <v>0</v>
      </c>
      <c r="AE149" s="145">
        <v>0</v>
      </c>
      <c r="AF149" s="78" t="s">
        <v>100</v>
      </c>
      <c r="AG149" s="79" t="s">
        <v>100</v>
      </c>
      <c r="AH149" s="145">
        <v>0</v>
      </c>
      <c r="AI149" s="171">
        <f t="shared" ref="AI149:AI166" si="4">L149-AE149+AD149+AH149</f>
        <v>8800</v>
      </c>
      <c r="AJ149" s="176">
        <v>0</v>
      </c>
      <c r="AK149" s="176">
        <v>8800</v>
      </c>
      <c r="AL149" s="147">
        <f t="shared" si="3"/>
        <v>8800</v>
      </c>
      <c r="AM149" s="107" t="s">
        <v>100</v>
      </c>
      <c r="AN149" s="107" t="s">
        <v>100</v>
      </c>
      <c r="AO149" s="107" t="s">
        <v>100</v>
      </c>
      <c r="AP149" s="107" t="s">
        <v>100</v>
      </c>
      <c r="AQ149" s="107" t="s">
        <v>100</v>
      </c>
      <c r="AR149" s="107" t="s">
        <v>100</v>
      </c>
      <c r="AS149" s="107" t="s">
        <v>100</v>
      </c>
      <c r="AT149" s="107" t="s">
        <v>100</v>
      </c>
      <c r="AU149" s="107" t="s">
        <v>100</v>
      </c>
      <c r="AV149" s="107" t="s">
        <v>100</v>
      </c>
      <c r="AW149" s="107" t="s">
        <v>100</v>
      </c>
      <c r="AX149" s="107" t="s">
        <v>100</v>
      </c>
      <c r="AY149" s="107" t="s">
        <v>100</v>
      </c>
      <c r="AZ149" s="107" t="s">
        <v>100</v>
      </c>
      <c r="BA149" s="107" t="s">
        <v>100</v>
      </c>
      <c r="BB149" s="107" t="s">
        <v>100</v>
      </c>
      <c r="BC149" s="107" t="s">
        <v>100</v>
      </c>
      <c r="BD149" s="107" t="s">
        <v>100</v>
      </c>
      <c r="BE149" s="107" t="s">
        <v>100</v>
      </c>
      <c r="BF149" s="107" t="s">
        <v>100</v>
      </c>
      <c r="BG149" s="107" t="s">
        <v>100</v>
      </c>
      <c r="BH149" s="70" t="s">
        <v>100</v>
      </c>
    </row>
    <row r="150" spans="1:206" ht="25.5" x14ac:dyDescent="0.25">
      <c r="A150" s="78">
        <v>53</v>
      </c>
      <c r="B150" s="78" t="s">
        <v>539</v>
      </c>
      <c r="C150" s="70" t="s">
        <v>540</v>
      </c>
      <c r="D150" s="70" t="s">
        <v>97</v>
      </c>
      <c r="E150" s="70" t="s">
        <v>205</v>
      </c>
      <c r="F150" s="132" t="s">
        <v>541</v>
      </c>
      <c r="G150" s="72">
        <v>13482</v>
      </c>
      <c r="H150" s="59" t="s">
        <v>542</v>
      </c>
      <c r="I150" s="128" t="s">
        <v>543</v>
      </c>
      <c r="J150" s="78" t="s">
        <v>544</v>
      </c>
      <c r="K150" s="77">
        <v>45051</v>
      </c>
      <c r="L150" s="126">
        <v>774000</v>
      </c>
      <c r="M150" s="72">
        <v>13533</v>
      </c>
      <c r="N150" s="77">
        <v>45051</v>
      </c>
      <c r="O150" s="77">
        <v>45417</v>
      </c>
      <c r="P150" s="132" t="s">
        <v>432</v>
      </c>
      <c r="Q150" s="78" t="s">
        <v>100</v>
      </c>
      <c r="R150" s="78" t="s">
        <v>100</v>
      </c>
      <c r="S150" s="78" t="s">
        <v>100</v>
      </c>
      <c r="T150" s="78" t="s">
        <v>481</v>
      </c>
      <c r="U150" s="78" t="s">
        <v>100</v>
      </c>
      <c r="V150" s="64" t="s">
        <v>100</v>
      </c>
      <c r="W150" s="64" t="s">
        <v>100</v>
      </c>
      <c r="X150" s="107" t="s">
        <v>100</v>
      </c>
      <c r="Y150" s="64" t="s">
        <v>100</v>
      </c>
      <c r="Z150" s="77" t="s">
        <v>100</v>
      </c>
      <c r="AA150" s="64" t="s">
        <v>100</v>
      </c>
      <c r="AB150" s="78" t="s">
        <v>100</v>
      </c>
      <c r="AC150" s="78" t="s">
        <v>100</v>
      </c>
      <c r="AD150" s="145">
        <v>0</v>
      </c>
      <c r="AE150" s="145">
        <v>0</v>
      </c>
      <c r="AF150" s="78" t="s">
        <v>100</v>
      </c>
      <c r="AG150" s="79" t="s">
        <v>100</v>
      </c>
      <c r="AH150" s="145">
        <v>0</v>
      </c>
      <c r="AI150" s="171">
        <f t="shared" si="4"/>
        <v>774000</v>
      </c>
      <c r="AJ150" s="176">
        <v>0</v>
      </c>
      <c r="AK150" s="176">
        <f>64500+129000</f>
        <v>193500</v>
      </c>
      <c r="AL150" s="147">
        <f t="shared" ref="AL150:AL158" si="5">AJ150+AK150</f>
        <v>193500</v>
      </c>
      <c r="AM150" s="107" t="s">
        <v>100</v>
      </c>
      <c r="AN150" s="107" t="s">
        <v>100</v>
      </c>
      <c r="AO150" s="107" t="s">
        <v>100</v>
      </c>
      <c r="AP150" s="107" t="s">
        <v>100</v>
      </c>
      <c r="AQ150" s="107" t="s">
        <v>100</v>
      </c>
      <c r="AR150" s="107" t="s">
        <v>100</v>
      </c>
      <c r="AS150" s="107" t="s">
        <v>100</v>
      </c>
      <c r="AT150" s="107" t="s">
        <v>100</v>
      </c>
      <c r="AU150" s="107" t="s">
        <v>100</v>
      </c>
      <c r="AV150" s="107" t="s">
        <v>100</v>
      </c>
      <c r="AW150" s="107" t="s">
        <v>100</v>
      </c>
      <c r="AX150" s="107" t="s">
        <v>100</v>
      </c>
      <c r="AY150" s="107" t="s">
        <v>100</v>
      </c>
      <c r="AZ150" s="107" t="s">
        <v>100</v>
      </c>
      <c r="BA150" s="107" t="s">
        <v>100</v>
      </c>
      <c r="BB150" s="107" t="s">
        <v>100</v>
      </c>
      <c r="BC150" s="107" t="s">
        <v>100</v>
      </c>
      <c r="BD150" s="107" t="s">
        <v>100</v>
      </c>
      <c r="BE150" s="107" t="s">
        <v>100</v>
      </c>
      <c r="BF150" s="107" t="s">
        <v>100</v>
      </c>
      <c r="BG150" s="107" t="s">
        <v>100</v>
      </c>
      <c r="BH150" s="70" t="s">
        <v>100</v>
      </c>
    </row>
    <row r="151" spans="1:206" ht="25.5" x14ac:dyDescent="0.25">
      <c r="A151" s="78">
        <v>54</v>
      </c>
      <c r="B151" s="78" t="s">
        <v>649</v>
      </c>
      <c r="C151" s="70" t="s">
        <v>650</v>
      </c>
      <c r="D151" s="70" t="s">
        <v>498</v>
      </c>
      <c r="E151" s="70" t="s">
        <v>99</v>
      </c>
      <c r="F151" s="132" t="s">
        <v>651</v>
      </c>
      <c r="G151" s="72">
        <v>13559</v>
      </c>
      <c r="H151" s="59" t="s">
        <v>652</v>
      </c>
      <c r="I151" s="128" t="s">
        <v>653</v>
      </c>
      <c r="J151" s="78" t="s">
        <v>654</v>
      </c>
      <c r="K151" s="77">
        <v>45098</v>
      </c>
      <c r="L151" s="126">
        <v>6400</v>
      </c>
      <c r="M151" s="72">
        <v>13564</v>
      </c>
      <c r="N151" s="77">
        <v>45098</v>
      </c>
      <c r="O151" s="77">
        <v>45281</v>
      </c>
      <c r="P151" s="132" t="s">
        <v>503</v>
      </c>
      <c r="Q151" s="78" t="s">
        <v>100</v>
      </c>
      <c r="R151" s="78" t="s">
        <v>100</v>
      </c>
      <c r="S151" s="78" t="s">
        <v>100</v>
      </c>
      <c r="T151" s="78" t="s">
        <v>488</v>
      </c>
      <c r="U151" s="78" t="s">
        <v>100</v>
      </c>
      <c r="V151" s="64" t="s">
        <v>100</v>
      </c>
      <c r="W151" s="64" t="s">
        <v>100</v>
      </c>
      <c r="X151" s="107" t="s">
        <v>100</v>
      </c>
      <c r="Y151" s="64" t="s">
        <v>100</v>
      </c>
      <c r="Z151" s="77" t="s">
        <v>100</v>
      </c>
      <c r="AA151" s="64" t="s">
        <v>100</v>
      </c>
      <c r="AB151" s="78" t="s">
        <v>100</v>
      </c>
      <c r="AC151" s="78" t="s">
        <v>100</v>
      </c>
      <c r="AD151" s="145">
        <v>0</v>
      </c>
      <c r="AE151" s="145">
        <v>0</v>
      </c>
      <c r="AF151" s="78" t="s">
        <v>100</v>
      </c>
      <c r="AG151" s="79" t="s">
        <v>100</v>
      </c>
      <c r="AH151" s="145">
        <v>0</v>
      </c>
      <c r="AI151" s="171">
        <f t="shared" si="4"/>
        <v>6400</v>
      </c>
      <c r="AJ151" s="176">
        <v>0</v>
      </c>
      <c r="AK151" s="176">
        <v>6400</v>
      </c>
      <c r="AL151" s="147">
        <f t="shared" si="5"/>
        <v>6400</v>
      </c>
      <c r="AM151" s="107" t="s">
        <v>100</v>
      </c>
      <c r="AN151" s="107" t="s">
        <v>100</v>
      </c>
      <c r="AO151" s="107" t="s">
        <v>100</v>
      </c>
      <c r="AP151" s="107" t="s">
        <v>100</v>
      </c>
      <c r="AQ151" s="107" t="s">
        <v>100</v>
      </c>
      <c r="AR151" s="107" t="s">
        <v>100</v>
      </c>
      <c r="AS151" s="107" t="s">
        <v>100</v>
      </c>
      <c r="AT151" s="107" t="s">
        <v>100</v>
      </c>
      <c r="AU151" s="107" t="s">
        <v>100</v>
      </c>
      <c r="AV151" s="107" t="s">
        <v>100</v>
      </c>
      <c r="AW151" s="107" t="s">
        <v>100</v>
      </c>
      <c r="AX151" s="107" t="s">
        <v>100</v>
      </c>
      <c r="AY151" s="107" t="s">
        <v>100</v>
      </c>
      <c r="AZ151" s="107" t="s">
        <v>100</v>
      </c>
      <c r="BA151" s="107" t="s">
        <v>100</v>
      </c>
      <c r="BB151" s="107" t="s">
        <v>100</v>
      </c>
      <c r="BC151" s="107" t="s">
        <v>100</v>
      </c>
      <c r="BD151" s="107" t="s">
        <v>100</v>
      </c>
      <c r="BE151" s="107" t="s">
        <v>100</v>
      </c>
      <c r="BF151" s="107" t="s">
        <v>100</v>
      </c>
      <c r="BG151" s="107" t="s">
        <v>100</v>
      </c>
      <c r="BH151" s="70" t="s">
        <v>100</v>
      </c>
    </row>
    <row r="152" spans="1:206" ht="25.5" x14ac:dyDescent="0.25">
      <c r="A152" s="78">
        <v>55</v>
      </c>
      <c r="B152" s="78" t="s">
        <v>557</v>
      </c>
      <c r="C152" s="70" t="s">
        <v>551</v>
      </c>
      <c r="D152" s="70" t="s">
        <v>97</v>
      </c>
      <c r="E152" s="70" t="s">
        <v>205</v>
      </c>
      <c r="F152" s="132" t="s">
        <v>552</v>
      </c>
      <c r="G152" s="72">
        <v>13381</v>
      </c>
      <c r="H152" s="59" t="s">
        <v>553</v>
      </c>
      <c r="I152" s="128" t="s">
        <v>554</v>
      </c>
      <c r="J152" s="78" t="s">
        <v>555</v>
      </c>
      <c r="K152" s="77">
        <v>45006</v>
      </c>
      <c r="L152" s="126">
        <v>2475</v>
      </c>
      <c r="M152" s="72">
        <v>13502</v>
      </c>
      <c r="N152" s="77">
        <v>45006</v>
      </c>
      <c r="O152" s="77">
        <v>45191</v>
      </c>
      <c r="P152" s="132" t="s">
        <v>503</v>
      </c>
      <c r="Q152" s="78" t="s">
        <v>100</v>
      </c>
      <c r="R152" s="78" t="s">
        <v>100</v>
      </c>
      <c r="S152" s="78" t="s">
        <v>100</v>
      </c>
      <c r="T152" s="78" t="s">
        <v>481</v>
      </c>
      <c r="U152" s="78" t="s">
        <v>100</v>
      </c>
      <c r="V152" s="64" t="s">
        <v>100</v>
      </c>
      <c r="W152" s="64" t="s">
        <v>100</v>
      </c>
      <c r="X152" s="107" t="s">
        <v>100</v>
      </c>
      <c r="Y152" s="64" t="s">
        <v>100</v>
      </c>
      <c r="Z152" s="77" t="s">
        <v>100</v>
      </c>
      <c r="AA152" s="64" t="s">
        <v>100</v>
      </c>
      <c r="AB152" s="78" t="s">
        <v>100</v>
      </c>
      <c r="AC152" s="78" t="s">
        <v>100</v>
      </c>
      <c r="AD152" s="145">
        <v>0</v>
      </c>
      <c r="AE152" s="145">
        <v>0</v>
      </c>
      <c r="AF152" s="78" t="s">
        <v>100</v>
      </c>
      <c r="AG152" s="79" t="s">
        <v>100</v>
      </c>
      <c r="AH152" s="145">
        <v>0</v>
      </c>
      <c r="AI152" s="171">
        <f t="shared" si="4"/>
        <v>2475</v>
      </c>
      <c r="AJ152" s="176">
        <v>0</v>
      </c>
      <c r="AK152" s="176">
        <v>1006.5</v>
      </c>
      <c r="AL152" s="147">
        <f t="shared" si="5"/>
        <v>1006.5</v>
      </c>
      <c r="AM152" s="107" t="s">
        <v>100</v>
      </c>
      <c r="AN152" s="107" t="s">
        <v>100</v>
      </c>
      <c r="AO152" s="107" t="s">
        <v>100</v>
      </c>
      <c r="AP152" s="107" t="s">
        <v>100</v>
      </c>
      <c r="AQ152" s="107" t="s">
        <v>100</v>
      </c>
      <c r="AR152" s="107" t="s">
        <v>100</v>
      </c>
      <c r="AS152" s="107" t="s">
        <v>100</v>
      </c>
      <c r="AT152" s="107" t="s">
        <v>100</v>
      </c>
      <c r="AU152" s="107" t="s">
        <v>100</v>
      </c>
      <c r="AV152" s="107" t="s">
        <v>100</v>
      </c>
      <c r="AW152" s="107" t="s">
        <v>100</v>
      </c>
      <c r="AX152" s="107" t="s">
        <v>100</v>
      </c>
      <c r="AY152" s="107" t="s">
        <v>100</v>
      </c>
      <c r="AZ152" s="107" t="s">
        <v>100</v>
      </c>
      <c r="BA152" s="107" t="s">
        <v>100</v>
      </c>
      <c r="BB152" s="107" t="s">
        <v>100</v>
      </c>
      <c r="BC152" s="107" t="s">
        <v>100</v>
      </c>
      <c r="BD152" s="107" t="s">
        <v>100</v>
      </c>
      <c r="BE152" s="107" t="s">
        <v>100</v>
      </c>
      <c r="BF152" s="107" t="s">
        <v>100</v>
      </c>
      <c r="BG152" s="107" t="s">
        <v>100</v>
      </c>
      <c r="BH152" s="70" t="s">
        <v>100</v>
      </c>
    </row>
    <row r="153" spans="1:206" ht="25.5" x14ac:dyDescent="0.25">
      <c r="A153" s="78">
        <v>56</v>
      </c>
      <c r="B153" s="78" t="s">
        <v>564</v>
      </c>
      <c r="C153" s="70" t="s">
        <v>533</v>
      </c>
      <c r="D153" s="70" t="s">
        <v>97</v>
      </c>
      <c r="E153" s="70" t="s">
        <v>205</v>
      </c>
      <c r="F153" s="132" t="s">
        <v>534</v>
      </c>
      <c r="G153" s="72">
        <v>13350</v>
      </c>
      <c r="H153" s="59" t="s">
        <v>565</v>
      </c>
      <c r="I153" s="128" t="s">
        <v>566</v>
      </c>
      <c r="J153" s="78" t="s">
        <v>567</v>
      </c>
      <c r="K153" s="77">
        <v>45040</v>
      </c>
      <c r="L153" s="126">
        <v>996617</v>
      </c>
      <c r="M153" s="72">
        <v>13519</v>
      </c>
      <c r="N153" s="77">
        <v>45040</v>
      </c>
      <c r="O153" s="77">
        <v>45407</v>
      </c>
      <c r="P153" s="132" t="s">
        <v>503</v>
      </c>
      <c r="Q153" s="78" t="s">
        <v>100</v>
      </c>
      <c r="R153" s="78" t="s">
        <v>100</v>
      </c>
      <c r="S153" s="78" t="s">
        <v>100</v>
      </c>
      <c r="T153" s="78" t="s">
        <v>568</v>
      </c>
      <c r="U153" s="78" t="s">
        <v>100</v>
      </c>
      <c r="V153" s="64" t="s">
        <v>100</v>
      </c>
      <c r="W153" s="64" t="s">
        <v>100</v>
      </c>
      <c r="X153" s="107" t="s">
        <v>100</v>
      </c>
      <c r="Y153" s="64" t="s">
        <v>100</v>
      </c>
      <c r="Z153" s="77" t="s">
        <v>100</v>
      </c>
      <c r="AA153" s="64" t="s">
        <v>100</v>
      </c>
      <c r="AB153" s="78" t="s">
        <v>100</v>
      </c>
      <c r="AC153" s="78" t="s">
        <v>100</v>
      </c>
      <c r="AD153" s="145">
        <v>0</v>
      </c>
      <c r="AE153" s="145">
        <v>0</v>
      </c>
      <c r="AF153" s="78" t="s">
        <v>100</v>
      </c>
      <c r="AG153" s="79" t="s">
        <v>100</v>
      </c>
      <c r="AH153" s="145">
        <v>0</v>
      </c>
      <c r="AI153" s="171">
        <f t="shared" si="4"/>
        <v>996617</v>
      </c>
      <c r="AJ153" s="176">
        <v>0</v>
      </c>
      <c r="AK153" s="176">
        <v>996617</v>
      </c>
      <c r="AL153" s="147">
        <f t="shared" si="5"/>
        <v>996617</v>
      </c>
      <c r="AM153" s="107" t="s">
        <v>100</v>
      </c>
      <c r="AN153" s="107" t="s">
        <v>100</v>
      </c>
      <c r="AO153" s="107" t="s">
        <v>100</v>
      </c>
      <c r="AP153" s="107" t="s">
        <v>100</v>
      </c>
      <c r="AQ153" s="107" t="s">
        <v>100</v>
      </c>
      <c r="AR153" s="107" t="s">
        <v>100</v>
      </c>
      <c r="AS153" s="107" t="s">
        <v>100</v>
      </c>
      <c r="AT153" s="107" t="s">
        <v>100</v>
      </c>
      <c r="AU153" s="107" t="s">
        <v>100</v>
      </c>
      <c r="AV153" s="107" t="s">
        <v>100</v>
      </c>
      <c r="AW153" s="107" t="s">
        <v>100</v>
      </c>
      <c r="AX153" s="107" t="s">
        <v>100</v>
      </c>
      <c r="AY153" s="107" t="s">
        <v>100</v>
      </c>
      <c r="AZ153" s="107" t="s">
        <v>100</v>
      </c>
      <c r="BA153" s="107" t="s">
        <v>100</v>
      </c>
      <c r="BB153" s="107" t="s">
        <v>100</v>
      </c>
      <c r="BC153" s="107" t="s">
        <v>100</v>
      </c>
      <c r="BD153" s="107" t="s">
        <v>100</v>
      </c>
      <c r="BE153" s="107" t="s">
        <v>100</v>
      </c>
      <c r="BF153" s="107" t="s">
        <v>100</v>
      </c>
      <c r="BG153" s="107" t="s">
        <v>100</v>
      </c>
      <c r="BH153" s="70" t="s">
        <v>100</v>
      </c>
    </row>
    <row r="154" spans="1:206" ht="38.25" x14ac:dyDescent="0.25">
      <c r="A154" s="78">
        <v>57</v>
      </c>
      <c r="B154" s="78" t="s">
        <v>570</v>
      </c>
      <c r="C154" s="70" t="s">
        <v>571</v>
      </c>
      <c r="D154" s="70" t="s">
        <v>97</v>
      </c>
      <c r="E154" s="70" t="s">
        <v>205</v>
      </c>
      <c r="F154" s="132" t="s">
        <v>572</v>
      </c>
      <c r="G154" s="72">
        <v>13218</v>
      </c>
      <c r="H154" s="59" t="s">
        <v>573</v>
      </c>
      <c r="I154" s="128" t="s">
        <v>574</v>
      </c>
      <c r="J154" s="78" t="s">
        <v>575</v>
      </c>
      <c r="K154" s="77">
        <v>44627</v>
      </c>
      <c r="L154" s="126">
        <v>279166.67</v>
      </c>
      <c r="M154" s="72">
        <v>13243</v>
      </c>
      <c r="N154" s="77">
        <v>44627</v>
      </c>
      <c r="O154" s="77">
        <v>44992</v>
      </c>
      <c r="P154" s="132" t="s">
        <v>503</v>
      </c>
      <c r="Q154" s="78" t="s">
        <v>100</v>
      </c>
      <c r="R154" s="78" t="s">
        <v>100</v>
      </c>
      <c r="S154" s="78" t="s">
        <v>100</v>
      </c>
      <c r="T154" s="78" t="s">
        <v>481</v>
      </c>
      <c r="U154" s="78" t="s">
        <v>100</v>
      </c>
      <c r="V154" s="64" t="s">
        <v>101</v>
      </c>
      <c r="W154" s="64">
        <v>44992</v>
      </c>
      <c r="X154" s="90">
        <v>13488</v>
      </c>
      <c r="Y154" s="64" t="s">
        <v>576</v>
      </c>
      <c r="Z154" s="77">
        <v>44992</v>
      </c>
      <c r="AA154" s="64">
        <v>45358</v>
      </c>
      <c r="AB154" s="78" t="s">
        <v>100</v>
      </c>
      <c r="AC154" s="78" t="s">
        <v>100</v>
      </c>
      <c r="AD154" s="145">
        <v>0</v>
      </c>
      <c r="AE154" s="145">
        <v>0</v>
      </c>
      <c r="AF154" s="78" t="s">
        <v>100</v>
      </c>
      <c r="AG154" s="79" t="s">
        <v>100</v>
      </c>
      <c r="AH154" s="145">
        <v>0</v>
      </c>
      <c r="AI154" s="171">
        <f t="shared" si="4"/>
        <v>279166.67</v>
      </c>
      <c r="AJ154" s="176">
        <v>0</v>
      </c>
      <c r="AK154" s="176">
        <f>40826.34+8942.66+9538.66</f>
        <v>59307.66</v>
      </c>
      <c r="AL154" s="147">
        <f t="shared" si="5"/>
        <v>59307.66</v>
      </c>
      <c r="AM154" s="107" t="s">
        <v>100</v>
      </c>
      <c r="AN154" s="107" t="s">
        <v>100</v>
      </c>
      <c r="AO154" s="107" t="s">
        <v>100</v>
      </c>
      <c r="AP154" s="107" t="s">
        <v>100</v>
      </c>
      <c r="AQ154" s="107" t="s">
        <v>100</v>
      </c>
      <c r="AR154" s="107" t="s">
        <v>100</v>
      </c>
      <c r="AS154" s="107" t="s">
        <v>100</v>
      </c>
      <c r="AT154" s="107" t="s">
        <v>100</v>
      </c>
      <c r="AU154" s="107" t="s">
        <v>100</v>
      </c>
      <c r="AV154" s="107" t="s">
        <v>100</v>
      </c>
      <c r="AW154" s="107" t="s">
        <v>100</v>
      </c>
      <c r="AX154" s="107" t="s">
        <v>100</v>
      </c>
      <c r="AY154" s="107" t="s">
        <v>100</v>
      </c>
      <c r="AZ154" s="107" t="s">
        <v>100</v>
      </c>
      <c r="BA154" s="107" t="s">
        <v>100</v>
      </c>
      <c r="BB154" s="107" t="s">
        <v>100</v>
      </c>
      <c r="BC154" s="107" t="s">
        <v>100</v>
      </c>
      <c r="BD154" s="107" t="s">
        <v>100</v>
      </c>
      <c r="BE154" s="107" t="s">
        <v>100</v>
      </c>
      <c r="BF154" s="107" t="s">
        <v>100</v>
      </c>
      <c r="BG154" s="107" t="s">
        <v>100</v>
      </c>
      <c r="BH154" s="70" t="s">
        <v>100</v>
      </c>
    </row>
    <row r="155" spans="1:206" ht="25.5" x14ac:dyDescent="0.25">
      <c r="A155" s="78">
        <v>58</v>
      </c>
      <c r="B155" s="78" t="s">
        <v>577</v>
      </c>
      <c r="C155" s="70" t="s">
        <v>551</v>
      </c>
      <c r="D155" s="70" t="s">
        <v>97</v>
      </c>
      <c r="E155" s="70" t="s">
        <v>205</v>
      </c>
      <c r="F155" s="132" t="s">
        <v>552</v>
      </c>
      <c r="G155" s="72">
        <v>13381</v>
      </c>
      <c r="H155" s="59" t="s">
        <v>578</v>
      </c>
      <c r="I155" s="128" t="s">
        <v>579</v>
      </c>
      <c r="J155" s="78" t="s">
        <v>580</v>
      </c>
      <c r="K155" s="77">
        <v>45006</v>
      </c>
      <c r="L155" s="126">
        <v>4075</v>
      </c>
      <c r="M155" s="72">
        <v>13502</v>
      </c>
      <c r="N155" s="77">
        <v>45006</v>
      </c>
      <c r="O155" s="77">
        <v>45191</v>
      </c>
      <c r="P155" s="132" t="s">
        <v>503</v>
      </c>
      <c r="Q155" s="78" t="s">
        <v>100</v>
      </c>
      <c r="R155" s="78" t="s">
        <v>100</v>
      </c>
      <c r="S155" s="78" t="s">
        <v>100</v>
      </c>
      <c r="T155" s="78" t="s">
        <v>481</v>
      </c>
      <c r="U155" s="78" t="s">
        <v>100</v>
      </c>
      <c r="V155" s="64" t="s">
        <v>100</v>
      </c>
      <c r="W155" s="64" t="s">
        <v>100</v>
      </c>
      <c r="X155" s="107" t="s">
        <v>100</v>
      </c>
      <c r="Y155" s="64" t="s">
        <v>100</v>
      </c>
      <c r="Z155" s="77" t="s">
        <v>100</v>
      </c>
      <c r="AA155" s="64" t="s">
        <v>100</v>
      </c>
      <c r="AB155" s="78" t="s">
        <v>100</v>
      </c>
      <c r="AC155" s="78" t="s">
        <v>100</v>
      </c>
      <c r="AD155" s="145">
        <v>0</v>
      </c>
      <c r="AE155" s="145">
        <v>0</v>
      </c>
      <c r="AF155" s="78" t="s">
        <v>100</v>
      </c>
      <c r="AG155" s="79" t="s">
        <v>100</v>
      </c>
      <c r="AH155" s="145">
        <v>0</v>
      </c>
      <c r="AI155" s="171">
        <f t="shared" si="4"/>
        <v>4075</v>
      </c>
      <c r="AJ155" s="176">
        <v>0</v>
      </c>
      <c r="AK155" s="176">
        <v>3211.5</v>
      </c>
      <c r="AL155" s="147">
        <f t="shared" si="5"/>
        <v>3211.5</v>
      </c>
      <c r="AM155" s="107" t="s">
        <v>100</v>
      </c>
      <c r="AN155" s="107" t="s">
        <v>100</v>
      </c>
      <c r="AO155" s="107" t="s">
        <v>100</v>
      </c>
      <c r="AP155" s="107" t="s">
        <v>100</v>
      </c>
      <c r="AQ155" s="107" t="s">
        <v>100</v>
      </c>
      <c r="AR155" s="107" t="s">
        <v>100</v>
      </c>
      <c r="AS155" s="107" t="s">
        <v>100</v>
      </c>
      <c r="AT155" s="107" t="s">
        <v>100</v>
      </c>
      <c r="AU155" s="107" t="s">
        <v>100</v>
      </c>
      <c r="AV155" s="107" t="s">
        <v>100</v>
      </c>
      <c r="AW155" s="107" t="s">
        <v>100</v>
      </c>
      <c r="AX155" s="107" t="s">
        <v>100</v>
      </c>
      <c r="AY155" s="107" t="s">
        <v>100</v>
      </c>
      <c r="AZ155" s="107" t="s">
        <v>100</v>
      </c>
      <c r="BA155" s="107" t="s">
        <v>100</v>
      </c>
      <c r="BB155" s="107" t="s">
        <v>100</v>
      </c>
      <c r="BC155" s="107" t="s">
        <v>100</v>
      </c>
      <c r="BD155" s="107" t="s">
        <v>100</v>
      </c>
      <c r="BE155" s="107" t="s">
        <v>100</v>
      </c>
      <c r="BF155" s="107" t="s">
        <v>100</v>
      </c>
      <c r="BG155" s="107" t="s">
        <v>100</v>
      </c>
      <c r="BH155" s="70" t="s">
        <v>100</v>
      </c>
    </row>
    <row r="156" spans="1:206" ht="25.5" x14ac:dyDescent="0.25">
      <c r="A156" s="78">
        <v>59</v>
      </c>
      <c r="B156" s="78" t="s">
        <v>581</v>
      </c>
      <c r="C156" s="70" t="s">
        <v>551</v>
      </c>
      <c r="D156" s="70" t="s">
        <v>97</v>
      </c>
      <c r="E156" s="70" t="s">
        <v>205</v>
      </c>
      <c r="F156" s="132" t="s">
        <v>552</v>
      </c>
      <c r="G156" s="72">
        <v>13381</v>
      </c>
      <c r="H156" s="59" t="s">
        <v>582</v>
      </c>
      <c r="I156" s="128" t="s">
        <v>583</v>
      </c>
      <c r="J156" s="78" t="s">
        <v>584</v>
      </c>
      <c r="K156" s="77">
        <v>45006</v>
      </c>
      <c r="L156" s="126">
        <v>26019.75</v>
      </c>
      <c r="M156" s="72">
        <v>13502</v>
      </c>
      <c r="N156" s="77">
        <v>45006</v>
      </c>
      <c r="O156" s="77">
        <v>45191</v>
      </c>
      <c r="P156" s="132" t="s">
        <v>503</v>
      </c>
      <c r="Q156" s="78" t="s">
        <v>100</v>
      </c>
      <c r="R156" s="78" t="s">
        <v>100</v>
      </c>
      <c r="S156" s="78" t="s">
        <v>100</v>
      </c>
      <c r="T156" s="78" t="s">
        <v>481</v>
      </c>
      <c r="U156" s="78" t="s">
        <v>100</v>
      </c>
      <c r="V156" s="64" t="s">
        <v>100</v>
      </c>
      <c r="W156" s="64" t="s">
        <v>100</v>
      </c>
      <c r="X156" s="107" t="s">
        <v>100</v>
      </c>
      <c r="Y156" s="64" t="s">
        <v>100</v>
      </c>
      <c r="Z156" s="77" t="s">
        <v>100</v>
      </c>
      <c r="AA156" s="64" t="s">
        <v>100</v>
      </c>
      <c r="AB156" s="78" t="s">
        <v>100</v>
      </c>
      <c r="AC156" s="78" t="s">
        <v>100</v>
      </c>
      <c r="AD156" s="145">
        <v>0</v>
      </c>
      <c r="AE156" s="145">
        <v>0</v>
      </c>
      <c r="AF156" s="78" t="s">
        <v>100</v>
      </c>
      <c r="AG156" s="79" t="s">
        <v>100</v>
      </c>
      <c r="AH156" s="145">
        <v>0</v>
      </c>
      <c r="AI156" s="171">
        <f t="shared" si="4"/>
        <v>26019.75</v>
      </c>
      <c r="AJ156" s="176">
        <v>0</v>
      </c>
      <c r="AK156" s="176">
        <f>2675+3506.4</f>
        <v>6181.4</v>
      </c>
      <c r="AL156" s="147">
        <f t="shared" si="5"/>
        <v>6181.4</v>
      </c>
      <c r="AM156" s="107" t="s">
        <v>100</v>
      </c>
      <c r="AN156" s="107" t="s">
        <v>100</v>
      </c>
      <c r="AO156" s="107" t="s">
        <v>100</v>
      </c>
      <c r="AP156" s="107" t="s">
        <v>100</v>
      </c>
      <c r="AQ156" s="107" t="s">
        <v>100</v>
      </c>
      <c r="AR156" s="107" t="s">
        <v>100</v>
      </c>
      <c r="AS156" s="107" t="s">
        <v>100</v>
      </c>
      <c r="AT156" s="107" t="s">
        <v>100</v>
      </c>
      <c r="AU156" s="107" t="s">
        <v>100</v>
      </c>
      <c r="AV156" s="107" t="s">
        <v>100</v>
      </c>
      <c r="AW156" s="107" t="s">
        <v>100</v>
      </c>
      <c r="AX156" s="107" t="s">
        <v>100</v>
      </c>
      <c r="AY156" s="107" t="s">
        <v>100</v>
      </c>
      <c r="AZ156" s="107" t="s">
        <v>100</v>
      </c>
      <c r="BA156" s="107" t="s">
        <v>100</v>
      </c>
      <c r="BB156" s="107" t="s">
        <v>100</v>
      </c>
      <c r="BC156" s="107" t="s">
        <v>100</v>
      </c>
      <c r="BD156" s="107" t="s">
        <v>100</v>
      </c>
      <c r="BE156" s="107" t="s">
        <v>100</v>
      </c>
      <c r="BF156" s="107" t="s">
        <v>100</v>
      </c>
      <c r="BG156" s="107" t="s">
        <v>100</v>
      </c>
      <c r="BH156" s="70" t="s">
        <v>100</v>
      </c>
    </row>
    <row r="157" spans="1:206" ht="25.5" x14ac:dyDescent="0.25">
      <c r="A157" s="78">
        <v>60</v>
      </c>
      <c r="B157" s="78" t="s">
        <v>642</v>
      </c>
      <c r="C157" s="70" t="s">
        <v>625</v>
      </c>
      <c r="D157" s="70" t="s">
        <v>141</v>
      </c>
      <c r="E157" s="70" t="s">
        <v>205</v>
      </c>
      <c r="F157" s="132" t="s">
        <v>626</v>
      </c>
      <c r="G157" s="72">
        <v>13363</v>
      </c>
      <c r="H157" s="59" t="s">
        <v>636</v>
      </c>
      <c r="I157" s="128" t="s">
        <v>632</v>
      </c>
      <c r="J157" s="78" t="s">
        <v>637</v>
      </c>
      <c r="K157" s="77">
        <v>45030</v>
      </c>
      <c r="L157" s="126">
        <v>150000</v>
      </c>
      <c r="M157" s="72" t="s">
        <v>638</v>
      </c>
      <c r="N157" s="77">
        <v>45031</v>
      </c>
      <c r="O157" s="77">
        <v>45397</v>
      </c>
      <c r="P157" s="132" t="s">
        <v>503</v>
      </c>
      <c r="Q157" s="78" t="s">
        <v>100</v>
      </c>
      <c r="R157" s="78" t="s">
        <v>100</v>
      </c>
      <c r="S157" s="78" t="s">
        <v>100</v>
      </c>
      <c r="T157" s="78" t="s">
        <v>481</v>
      </c>
      <c r="U157" s="78" t="s">
        <v>100</v>
      </c>
      <c r="V157" s="64" t="s">
        <v>100</v>
      </c>
      <c r="W157" s="64" t="s">
        <v>100</v>
      </c>
      <c r="X157" s="107" t="s">
        <v>100</v>
      </c>
      <c r="Y157" s="64" t="s">
        <v>100</v>
      </c>
      <c r="Z157" s="77" t="s">
        <v>100</v>
      </c>
      <c r="AA157" s="64" t="s">
        <v>100</v>
      </c>
      <c r="AB157" s="78" t="s">
        <v>100</v>
      </c>
      <c r="AC157" s="78" t="s">
        <v>100</v>
      </c>
      <c r="AD157" s="145">
        <v>0</v>
      </c>
      <c r="AE157" s="145">
        <v>0</v>
      </c>
      <c r="AF157" s="78" t="s">
        <v>100</v>
      </c>
      <c r="AG157" s="79" t="s">
        <v>100</v>
      </c>
      <c r="AH157" s="145">
        <v>0</v>
      </c>
      <c r="AI157" s="171">
        <f t="shared" si="4"/>
        <v>150000</v>
      </c>
      <c r="AJ157" s="176">
        <v>0</v>
      </c>
      <c r="AK157" s="176">
        <f>27245.1+15534.44</f>
        <v>42779.54</v>
      </c>
      <c r="AL157" s="147">
        <f>AJ157+AK157</f>
        <v>42779.54</v>
      </c>
      <c r="AM157" s="107" t="s">
        <v>639</v>
      </c>
      <c r="AN157" s="107" t="s">
        <v>641</v>
      </c>
      <c r="AO157" s="107" t="s">
        <v>640</v>
      </c>
      <c r="AP157" s="107" t="s">
        <v>641</v>
      </c>
      <c r="AQ157" s="107" t="s">
        <v>100</v>
      </c>
      <c r="AR157" s="107" t="s">
        <v>100</v>
      </c>
      <c r="AS157" s="107" t="s">
        <v>100</v>
      </c>
      <c r="AT157" s="107" t="s">
        <v>100</v>
      </c>
      <c r="AU157" s="107" t="s">
        <v>100</v>
      </c>
      <c r="AV157" s="107" t="s">
        <v>100</v>
      </c>
      <c r="AW157" s="107" t="s">
        <v>100</v>
      </c>
      <c r="AX157" s="107" t="s">
        <v>100</v>
      </c>
      <c r="AY157" s="107" t="s">
        <v>100</v>
      </c>
      <c r="AZ157" s="107" t="s">
        <v>100</v>
      </c>
      <c r="BA157" s="107" t="s">
        <v>100</v>
      </c>
      <c r="BB157" s="107" t="s">
        <v>100</v>
      </c>
      <c r="BC157" s="107" t="s">
        <v>100</v>
      </c>
      <c r="BD157" s="107" t="s">
        <v>100</v>
      </c>
      <c r="BE157" s="107" t="s">
        <v>100</v>
      </c>
      <c r="BF157" s="107" t="s">
        <v>100</v>
      </c>
      <c r="BG157" s="107" t="s">
        <v>100</v>
      </c>
      <c r="BH157" s="70" t="s">
        <v>100</v>
      </c>
    </row>
    <row r="158" spans="1:206" ht="25.5" x14ac:dyDescent="0.25">
      <c r="A158" s="78">
        <v>61</v>
      </c>
      <c r="B158" s="78" t="s">
        <v>627</v>
      </c>
      <c r="C158" s="70" t="s">
        <v>628</v>
      </c>
      <c r="D158" s="70" t="s">
        <v>141</v>
      </c>
      <c r="E158" s="70" t="s">
        <v>205</v>
      </c>
      <c r="F158" s="132" t="s">
        <v>629</v>
      </c>
      <c r="G158" s="72">
        <v>13265</v>
      </c>
      <c r="H158" s="59" t="s">
        <v>630</v>
      </c>
      <c r="I158" s="128" t="s">
        <v>631</v>
      </c>
      <c r="J158" s="78" t="s">
        <v>633</v>
      </c>
      <c r="K158" s="77">
        <v>45054</v>
      </c>
      <c r="L158" s="126">
        <v>700000</v>
      </c>
      <c r="M158" s="72">
        <v>13529</v>
      </c>
      <c r="N158" s="77">
        <v>45054</v>
      </c>
      <c r="O158" s="77">
        <v>45421</v>
      </c>
      <c r="P158" s="132" t="s">
        <v>432</v>
      </c>
      <c r="Q158" s="78" t="s">
        <v>100</v>
      </c>
      <c r="R158" s="78" t="s">
        <v>100</v>
      </c>
      <c r="S158" s="78" t="s">
        <v>100</v>
      </c>
      <c r="T158" s="78" t="s">
        <v>481</v>
      </c>
      <c r="U158" s="78" t="s">
        <v>100</v>
      </c>
      <c r="V158" s="64" t="s">
        <v>100</v>
      </c>
      <c r="W158" s="64" t="s">
        <v>100</v>
      </c>
      <c r="X158" s="64" t="s">
        <v>100</v>
      </c>
      <c r="Y158" s="64" t="s">
        <v>100</v>
      </c>
      <c r="Z158" s="64" t="s">
        <v>100</v>
      </c>
      <c r="AA158" s="64" t="s">
        <v>100</v>
      </c>
      <c r="AB158" s="64" t="s">
        <v>100</v>
      </c>
      <c r="AC158" s="64" t="s">
        <v>100</v>
      </c>
      <c r="AD158" s="145">
        <v>0</v>
      </c>
      <c r="AE158" s="145">
        <v>0</v>
      </c>
      <c r="AF158" s="78" t="s">
        <v>100</v>
      </c>
      <c r="AG158" s="79" t="s">
        <v>100</v>
      </c>
      <c r="AH158" s="145">
        <v>0</v>
      </c>
      <c r="AI158" s="171">
        <f t="shared" si="4"/>
        <v>700000</v>
      </c>
      <c r="AJ158" s="176">
        <v>0</v>
      </c>
      <c r="AK158" s="176">
        <f>36495.07+247840.24</f>
        <v>284335.31</v>
      </c>
      <c r="AL158" s="147">
        <f t="shared" si="5"/>
        <v>284335.31</v>
      </c>
      <c r="AM158" s="107" t="s">
        <v>634</v>
      </c>
      <c r="AN158" s="107" t="s">
        <v>635</v>
      </c>
      <c r="AO158" s="107" t="s">
        <v>610</v>
      </c>
      <c r="AP158" s="107" t="s">
        <v>635</v>
      </c>
      <c r="AQ158" s="107" t="s">
        <v>100</v>
      </c>
      <c r="AR158" s="107" t="s">
        <v>100</v>
      </c>
      <c r="AS158" s="107" t="s">
        <v>100</v>
      </c>
      <c r="AT158" s="107" t="s">
        <v>100</v>
      </c>
      <c r="AU158" s="107" t="s">
        <v>100</v>
      </c>
      <c r="AV158" s="107" t="s">
        <v>100</v>
      </c>
      <c r="AW158" s="107" t="s">
        <v>100</v>
      </c>
      <c r="AX158" s="107" t="s">
        <v>100</v>
      </c>
      <c r="AY158" s="107" t="s">
        <v>100</v>
      </c>
      <c r="AZ158" s="107" t="s">
        <v>100</v>
      </c>
      <c r="BA158" s="107" t="s">
        <v>100</v>
      </c>
      <c r="BB158" s="107" t="s">
        <v>100</v>
      </c>
      <c r="BC158" s="107" t="s">
        <v>100</v>
      </c>
      <c r="BD158" s="107" t="s">
        <v>100</v>
      </c>
      <c r="BE158" s="107" t="s">
        <v>100</v>
      </c>
      <c r="BF158" s="107" t="s">
        <v>100</v>
      </c>
      <c r="BG158" s="107" t="s">
        <v>100</v>
      </c>
      <c r="BH158" s="70" t="s">
        <v>100</v>
      </c>
    </row>
    <row r="159" spans="1:206" ht="26.25" thickBot="1" x14ac:dyDescent="0.3">
      <c r="A159" s="78">
        <v>62</v>
      </c>
      <c r="B159" s="78" t="s">
        <v>643</v>
      </c>
      <c r="C159" s="70" t="s">
        <v>644</v>
      </c>
      <c r="D159" s="70" t="s">
        <v>498</v>
      </c>
      <c r="E159" s="70" t="s">
        <v>99</v>
      </c>
      <c r="F159" s="132" t="s">
        <v>645</v>
      </c>
      <c r="G159" s="72">
        <v>13493</v>
      </c>
      <c r="H159" s="59" t="s">
        <v>646</v>
      </c>
      <c r="I159" s="128" t="s">
        <v>614</v>
      </c>
      <c r="J159" s="78" t="s">
        <v>647</v>
      </c>
      <c r="K159" s="77">
        <v>45002</v>
      </c>
      <c r="L159" s="126">
        <v>199.75</v>
      </c>
      <c r="M159" s="72">
        <v>13512</v>
      </c>
      <c r="N159" s="77">
        <v>45002</v>
      </c>
      <c r="O159" s="77">
        <v>45187</v>
      </c>
      <c r="P159" s="132" t="s">
        <v>430</v>
      </c>
      <c r="Q159" s="78" t="s">
        <v>100</v>
      </c>
      <c r="R159" s="78" t="s">
        <v>100</v>
      </c>
      <c r="S159" s="78" t="s">
        <v>100</v>
      </c>
      <c r="T159" s="78" t="s">
        <v>481</v>
      </c>
      <c r="U159" s="78" t="s">
        <v>100</v>
      </c>
      <c r="V159" s="64" t="s">
        <v>100</v>
      </c>
      <c r="W159" s="64" t="s">
        <v>100</v>
      </c>
      <c r="X159" s="64" t="s">
        <v>100</v>
      </c>
      <c r="Y159" s="64" t="s">
        <v>100</v>
      </c>
      <c r="Z159" s="64" t="s">
        <v>100</v>
      </c>
      <c r="AA159" s="64" t="s">
        <v>100</v>
      </c>
      <c r="AB159" s="64" t="s">
        <v>100</v>
      </c>
      <c r="AC159" s="64" t="s">
        <v>100</v>
      </c>
      <c r="AD159" s="145">
        <v>0</v>
      </c>
      <c r="AE159" s="145">
        <v>0</v>
      </c>
      <c r="AF159" s="78" t="s">
        <v>100</v>
      </c>
      <c r="AG159" s="79" t="s">
        <v>100</v>
      </c>
      <c r="AH159" s="145">
        <v>0</v>
      </c>
      <c r="AI159" s="171">
        <f t="shared" si="4"/>
        <v>199.75</v>
      </c>
      <c r="AJ159" s="176">
        <v>0</v>
      </c>
      <c r="AK159" s="176">
        <v>199.75</v>
      </c>
      <c r="AL159" s="147">
        <f t="shared" ref="AL159:AL166" si="6">AJ159+AK159</f>
        <v>199.75</v>
      </c>
      <c r="AM159" s="107" t="s">
        <v>100</v>
      </c>
      <c r="AN159" s="107" t="s">
        <v>100</v>
      </c>
      <c r="AO159" s="107" t="s">
        <v>100</v>
      </c>
      <c r="AP159" s="107" t="s">
        <v>100</v>
      </c>
      <c r="AQ159" s="107" t="s">
        <v>100</v>
      </c>
      <c r="AR159" s="107" t="s">
        <v>100</v>
      </c>
      <c r="AS159" s="107" t="s">
        <v>100</v>
      </c>
      <c r="AT159" s="107" t="s">
        <v>100</v>
      </c>
      <c r="AU159" s="107" t="s">
        <v>100</v>
      </c>
      <c r="AV159" s="107" t="s">
        <v>100</v>
      </c>
      <c r="AW159" s="107" t="s">
        <v>100</v>
      </c>
      <c r="AX159" s="107" t="s">
        <v>100</v>
      </c>
      <c r="AY159" s="107" t="s">
        <v>100</v>
      </c>
      <c r="AZ159" s="107" t="s">
        <v>100</v>
      </c>
      <c r="BA159" s="107" t="s">
        <v>100</v>
      </c>
      <c r="BB159" s="107" t="s">
        <v>100</v>
      </c>
      <c r="BC159" s="107" t="s">
        <v>100</v>
      </c>
      <c r="BD159" s="107" t="s">
        <v>100</v>
      </c>
      <c r="BE159" s="107" t="s">
        <v>100</v>
      </c>
      <c r="BF159" s="107" t="s">
        <v>100</v>
      </c>
      <c r="BG159" s="107" t="s">
        <v>100</v>
      </c>
      <c r="BH159" s="70" t="s">
        <v>100</v>
      </c>
    </row>
    <row r="160" spans="1:206" s="95" customFormat="1" ht="26.25" thickBot="1" x14ac:dyDescent="0.3">
      <c r="A160" s="78">
        <v>63</v>
      </c>
      <c r="B160" s="78" t="s">
        <v>655</v>
      </c>
      <c r="C160" s="70" t="s">
        <v>100</v>
      </c>
      <c r="D160" s="70" t="s">
        <v>443</v>
      </c>
      <c r="E160" s="70" t="s">
        <v>99</v>
      </c>
      <c r="F160" s="132" t="s">
        <v>658</v>
      </c>
      <c r="G160" s="72" t="s">
        <v>100</v>
      </c>
      <c r="H160" s="59" t="s">
        <v>659</v>
      </c>
      <c r="I160" s="128" t="s">
        <v>656</v>
      </c>
      <c r="J160" s="78" t="s">
        <v>657</v>
      </c>
      <c r="K160" s="77">
        <v>45140</v>
      </c>
      <c r="L160" s="126">
        <v>8735</v>
      </c>
      <c r="M160" s="72">
        <v>13589</v>
      </c>
      <c r="N160" s="77">
        <v>45140</v>
      </c>
      <c r="O160" s="77">
        <v>45325</v>
      </c>
      <c r="P160" s="132" t="s">
        <v>430</v>
      </c>
      <c r="Q160" s="78" t="s">
        <v>100</v>
      </c>
      <c r="R160" s="78" t="s">
        <v>100</v>
      </c>
      <c r="S160" s="78" t="s">
        <v>100</v>
      </c>
      <c r="T160" s="78" t="s">
        <v>481</v>
      </c>
      <c r="U160" s="78" t="s">
        <v>100</v>
      </c>
      <c r="V160" s="64" t="s">
        <v>100</v>
      </c>
      <c r="W160" s="64" t="s">
        <v>100</v>
      </c>
      <c r="X160" s="64" t="s">
        <v>100</v>
      </c>
      <c r="Y160" s="64" t="s">
        <v>100</v>
      </c>
      <c r="Z160" s="64" t="s">
        <v>100</v>
      </c>
      <c r="AA160" s="64" t="s">
        <v>100</v>
      </c>
      <c r="AB160" s="64" t="s">
        <v>100</v>
      </c>
      <c r="AC160" s="64" t="s">
        <v>100</v>
      </c>
      <c r="AD160" s="145">
        <v>0</v>
      </c>
      <c r="AE160" s="145">
        <v>0</v>
      </c>
      <c r="AF160" s="78" t="s">
        <v>100</v>
      </c>
      <c r="AG160" s="79" t="s">
        <v>100</v>
      </c>
      <c r="AH160" s="145">
        <v>0</v>
      </c>
      <c r="AI160" s="171">
        <f t="shared" si="4"/>
        <v>8735</v>
      </c>
      <c r="AJ160" s="176">
        <v>0</v>
      </c>
      <c r="AK160" s="176">
        <v>8735</v>
      </c>
      <c r="AL160" s="147">
        <f t="shared" si="6"/>
        <v>8735</v>
      </c>
      <c r="AM160" s="107" t="s">
        <v>100</v>
      </c>
      <c r="AN160" s="107" t="s">
        <v>100</v>
      </c>
      <c r="AO160" s="107" t="s">
        <v>100</v>
      </c>
      <c r="AP160" s="107" t="s">
        <v>100</v>
      </c>
      <c r="AQ160" s="65" t="s">
        <v>156</v>
      </c>
      <c r="AR160" s="65" t="s">
        <v>162</v>
      </c>
      <c r="AS160" s="107" t="s">
        <v>660</v>
      </c>
      <c r="AT160" s="107" t="s">
        <v>100</v>
      </c>
      <c r="AU160" s="107" t="s">
        <v>100</v>
      </c>
      <c r="AV160" s="107" t="s">
        <v>100</v>
      </c>
      <c r="AW160" s="107" t="s">
        <v>100</v>
      </c>
      <c r="AX160" s="107" t="s">
        <v>100</v>
      </c>
      <c r="AY160" s="107" t="s">
        <v>100</v>
      </c>
      <c r="AZ160" s="107" t="s">
        <v>100</v>
      </c>
      <c r="BA160" s="107" t="s">
        <v>100</v>
      </c>
      <c r="BB160" s="107" t="s">
        <v>100</v>
      </c>
      <c r="BC160" s="107" t="s">
        <v>100</v>
      </c>
      <c r="BD160" s="107" t="s">
        <v>100</v>
      </c>
      <c r="BE160" s="107" t="s">
        <v>100</v>
      </c>
      <c r="BF160" s="107" t="s">
        <v>100</v>
      </c>
      <c r="BG160" s="107" t="s">
        <v>100</v>
      </c>
      <c r="BH160" s="70" t="s">
        <v>100</v>
      </c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</row>
    <row r="161" spans="1:206" s="63" customFormat="1" ht="26.25" thickBot="1" x14ac:dyDescent="0.3">
      <c r="A161" s="78">
        <v>64</v>
      </c>
      <c r="B161" s="78" t="s">
        <v>673</v>
      </c>
      <c r="C161" s="70" t="s">
        <v>674</v>
      </c>
      <c r="D161" s="70" t="s">
        <v>97</v>
      </c>
      <c r="E161" s="70" t="s">
        <v>205</v>
      </c>
      <c r="F161" s="132" t="s">
        <v>675</v>
      </c>
      <c r="G161" s="72">
        <v>13309</v>
      </c>
      <c r="H161" s="59" t="s">
        <v>676</v>
      </c>
      <c r="I161" s="128" t="s">
        <v>677</v>
      </c>
      <c r="J161" s="78" t="s">
        <v>678</v>
      </c>
      <c r="K161" s="77">
        <v>45058</v>
      </c>
      <c r="L161" s="126">
        <v>89357.94</v>
      </c>
      <c r="M161" s="72">
        <v>13542</v>
      </c>
      <c r="N161" s="77">
        <v>45058</v>
      </c>
      <c r="O161" s="77">
        <v>45425</v>
      </c>
      <c r="P161" s="133" t="s">
        <v>430</v>
      </c>
      <c r="Q161" s="78" t="s">
        <v>100</v>
      </c>
      <c r="R161" s="78" t="s">
        <v>100</v>
      </c>
      <c r="S161" s="78" t="s">
        <v>100</v>
      </c>
      <c r="T161" s="78" t="s">
        <v>488</v>
      </c>
      <c r="U161" s="78" t="s">
        <v>100</v>
      </c>
      <c r="V161" s="64" t="s">
        <v>100</v>
      </c>
      <c r="W161" s="64" t="s">
        <v>100</v>
      </c>
      <c r="X161" s="64" t="s">
        <v>100</v>
      </c>
      <c r="Y161" s="64" t="s">
        <v>100</v>
      </c>
      <c r="Z161" s="64" t="s">
        <v>100</v>
      </c>
      <c r="AA161" s="64" t="s">
        <v>100</v>
      </c>
      <c r="AB161" s="64" t="s">
        <v>100</v>
      </c>
      <c r="AC161" s="64" t="s">
        <v>100</v>
      </c>
      <c r="AD161" s="145">
        <v>0</v>
      </c>
      <c r="AE161" s="145">
        <v>0</v>
      </c>
      <c r="AF161" s="78" t="s">
        <v>100</v>
      </c>
      <c r="AG161" s="79" t="s">
        <v>100</v>
      </c>
      <c r="AH161" s="145">
        <v>0</v>
      </c>
      <c r="AI161" s="171">
        <f t="shared" si="4"/>
        <v>89357.94</v>
      </c>
      <c r="AJ161" s="176">
        <v>0</v>
      </c>
      <c r="AK161" s="176">
        <f>479.7+41190.53</f>
        <v>41670.229999999996</v>
      </c>
      <c r="AL161" s="147">
        <f t="shared" si="6"/>
        <v>41670.229999999996</v>
      </c>
      <c r="AM161" s="107" t="s">
        <v>100</v>
      </c>
      <c r="AN161" s="107" t="s">
        <v>100</v>
      </c>
      <c r="AO161" s="107" t="s">
        <v>100</v>
      </c>
      <c r="AP161" s="107" t="s">
        <v>100</v>
      </c>
      <c r="AQ161" s="107" t="s">
        <v>100</v>
      </c>
      <c r="AR161" s="107" t="s">
        <v>100</v>
      </c>
      <c r="AS161" s="107" t="s">
        <v>100</v>
      </c>
      <c r="AT161" s="107" t="s">
        <v>100</v>
      </c>
      <c r="AU161" s="107" t="s">
        <v>100</v>
      </c>
      <c r="AV161" s="107" t="s">
        <v>100</v>
      </c>
      <c r="AW161" s="107" t="s">
        <v>100</v>
      </c>
      <c r="AX161" s="107" t="s">
        <v>100</v>
      </c>
      <c r="AY161" s="107" t="s">
        <v>100</v>
      </c>
      <c r="AZ161" s="107" t="s">
        <v>100</v>
      </c>
      <c r="BA161" s="107" t="s">
        <v>100</v>
      </c>
      <c r="BB161" s="107" t="s">
        <v>100</v>
      </c>
      <c r="BC161" s="107" t="s">
        <v>100</v>
      </c>
      <c r="BD161" s="107" t="s">
        <v>100</v>
      </c>
      <c r="BE161" s="107" t="s">
        <v>100</v>
      </c>
      <c r="BF161" s="107" t="s">
        <v>100</v>
      </c>
      <c r="BG161" s="107" t="s">
        <v>100</v>
      </c>
      <c r="BH161" s="70" t="s">
        <v>100</v>
      </c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</row>
    <row r="162" spans="1:206" s="93" customFormat="1" ht="39" thickBot="1" x14ac:dyDescent="0.3">
      <c r="A162" s="78">
        <v>65</v>
      </c>
      <c r="B162" s="78" t="s">
        <v>685</v>
      </c>
      <c r="C162" s="70" t="s">
        <v>686</v>
      </c>
      <c r="D162" s="70" t="s">
        <v>97</v>
      </c>
      <c r="E162" s="70" t="s">
        <v>205</v>
      </c>
      <c r="F162" s="132" t="s">
        <v>687</v>
      </c>
      <c r="G162" s="72">
        <v>13402</v>
      </c>
      <c r="H162" s="59" t="s">
        <v>688</v>
      </c>
      <c r="I162" s="128" t="s">
        <v>689</v>
      </c>
      <c r="J162" s="78" t="s">
        <v>690</v>
      </c>
      <c r="K162" s="77">
        <v>45100</v>
      </c>
      <c r="L162" s="126">
        <v>69064.800000000003</v>
      </c>
      <c r="M162" s="72">
        <v>13560</v>
      </c>
      <c r="N162" s="77">
        <v>45100</v>
      </c>
      <c r="O162" s="77">
        <v>45467</v>
      </c>
      <c r="P162" s="142" t="s">
        <v>430</v>
      </c>
      <c r="Q162" s="59" t="s">
        <v>100</v>
      </c>
      <c r="R162" s="78" t="s">
        <v>100</v>
      </c>
      <c r="S162" s="78" t="s">
        <v>100</v>
      </c>
      <c r="T162" s="78" t="s">
        <v>324</v>
      </c>
      <c r="U162" s="78" t="s">
        <v>100</v>
      </c>
      <c r="V162" s="64" t="s">
        <v>100</v>
      </c>
      <c r="W162" s="64" t="s">
        <v>100</v>
      </c>
      <c r="X162" s="64" t="s">
        <v>100</v>
      </c>
      <c r="Y162" s="64" t="s">
        <v>100</v>
      </c>
      <c r="Z162" s="64" t="s">
        <v>100</v>
      </c>
      <c r="AA162" s="64" t="s">
        <v>100</v>
      </c>
      <c r="AB162" s="64" t="s">
        <v>100</v>
      </c>
      <c r="AC162" s="64" t="s">
        <v>100</v>
      </c>
      <c r="AD162" s="145">
        <v>0</v>
      </c>
      <c r="AE162" s="145">
        <v>0</v>
      </c>
      <c r="AF162" s="78" t="s">
        <v>100</v>
      </c>
      <c r="AG162" s="79" t="s">
        <v>100</v>
      </c>
      <c r="AH162" s="145">
        <v>0</v>
      </c>
      <c r="AI162" s="171">
        <f t="shared" si="4"/>
        <v>69064.800000000003</v>
      </c>
      <c r="AJ162" s="176">
        <v>0</v>
      </c>
      <c r="AK162" s="176">
        <f>69064.8</f>
        <v>69064.800000000003</v>
      </c>
      <c r="AL162" s="147">
        <f t="shared" si="6"/>
        <v>69064.800000000003</v>
      </c>
      <c r="AM162" s="107" t="s">
        <v>100</v>
      </c>
      <c r="AN162" s="107" t="s">
        <v>100</v>
      </c>
      <c r="AO162" s="107" t="s">
        <v>100</v>
      </c>
      <c r="AP162" s="107" t="s">
        <v>100</v>
      </c>
      <c r="AQ162" s="107" t="s">
        <v>100</v>
      </c>
      <c r="AR162" s="107" t="s">
        <v>100</v>
      </c>
      <c r="AS162" s="107" t="s">
        <v>100</v>
      </c>
      <c r="AT162" s="107" t="s">
        <v>100</v>
      </c>
      <c r="AU162" s="107" t="s">
        <v>100</v>
      </c>
      <c r="AV162" s="107" t="s">
        <v>100</v>
      </c>
      <c r="AW162" s="107" t="s">
        <v>100</v>
      </c>
      <c r="AX162" s="107" t="s">
        <v>100</v>
      </c>
      <c r="AY162" s="107" t="s">
        <v>100</v>
      </c>
      <c r="AZ162" s="107" t="s">
        <v>100</v>
      </c>
      <c r="BA162" s="107" t="s">
        <v>100</v>
      </c>
      <c r="BB162" s="107" t="s">
        <v>100</v>
      </c>
      <c r="BC162" s="107" t="s">
        <v>100</v>
      </c>
      <c r="BD162" s="107" t="s">
        <v>100</v>
      </c>
      <c r="BE162" s="107" t="s">
        <v>100</v>
      </c>
      <c r="BF162" s="107" t="s">
        <v>100</v>
      </c>
      <c r="BG162" s="107" t="s">
        <v>100</v>
      </c>
      <c r="BH162" s="70" t="s">
        <v>100</v>
      </c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</row>
    <row r="163" spans="1:206" s="93" customFormat="1" ht="39" thickBot="1" x14ac:dyDescent="0.3">
      <c r="A163" s="78">
        <v>66</v>
      </c>
      <c r="B163" s="78" t="s">
        <v>700</v>
      </c>
      <c r="C163" s="70" t="s">
        <v>701</v>
      </c>
      <c r="D163" s="70" t="s">
        <v>97</v>
      </c>
      <c r="E163" s="70" t="s">
        <v>205</v>
      </c>
      <c r="F163" s="132" t="s">
        <v>702</v>
      </c>
      <c r="G163" s="72">
        <v>13392</v>
      </c>
      <c r="H163" s="59" t="s">
        <v>703</v>
      </c>
      <c r="I163" s="128" t="s">
        <v>682</v>
      </c>
      <c r="J163" s="78" t="s">
        <v>704</v>
      </c>
      <c r="K163" s="77">
        <v>45156</v>
      </c>
      <c r="L163" s="126">
        <v>9692</v>
      </c>
      <c r="M163" s="72">
        <v>13602</v>
      </c>
      <c r="N163" s="77">
        <v>45156</v>
      </c>
      <c r="O163" s="77">
        <v>45340</v>
      </c>
      <c r="P163" s="142" t="s">
        <v>430</v>
      </c>
      <c r="Q163" s="59" t="s">
        <v>100</v>
      </c>
      <c r="R163" s="78" t="s">
        <v>100</v>
      </c>
      <c r="S163" s="78" t="s">
        <v>100</v>
      </c>
      <c r="T163" s="78" t="s">
        <v>705</v>
      </c>
      <c r="U163" s="78" t="s">
        <v>100</v>
      </c>
      <c r="V163" s="64" t="s">
        <v>100</v>
      </c>
      <c r="W163" s="64" t="s">
        <v>100</v>
      </c>
      <c r="X163" s="64" t="s">
        <v>100</v>
      </c>
      <c r="Y163" s="64" t="s">
        <v>100</v>
      </c>
      <c r="Z163" s="64" t="s">
        <v>100</v>
      </c>
      <c r="AA163" s="64" t="s">
        <v>100</v>
      </c>
      <c r="AB163" s="64" t="s">
        <v>100</v>
      </c>
      <c r="AC163" s="64" t="s">
        <v>100</v>
      </c>
      <c r="AD163" s="145">
        <v>0</v>
      </c>
      <c r="AE163" s="145">
        <v>0</v>
      </c>
      <c r="AF163" s="78" t="s">
        <v>100</v>
      </c>
      <c r="AG163" s="79" t="s">
        <v>100</v>
      </c>
      <c r="AH163" s="145">
        <v>0</v>
      </c>
      <c r="AI163" s="171">
        <f t="shared" si="4"/>
        <v>9692</v>
      </c>
      <c r="AJ163" s="176">
        <v>0</v>
      </c>
      <c r="AK163" s="176">
        <v>9692</v>
      </c>
      <c r="AL163" s="147">
        <f t="shared" si="6"/>
        <v>9692</v>
      </c>
      <c r="AM163" s="107" t="s">
        <v>100</v>
      </c>
      <c r="AN163" s="107" t="s">
        <v>100</v>
      </c>
      <c r="AO163" s="107" t="s">
        <v>100</v>
      </c>
      <c r="AP163" s="107" t="s">
        <v>100</v>
      </c>
      <c r="AQ163" s="107" t="s">
        <v>100</v>
      </c>
      <c r="AR163" s="107" t="s">
        <v>100</v>
      </c>
      <c r="AS163" s="107" t="s">
        <v>100</v>
      </c>
      <c r="AT163" s="107" t="s">
        <v>100</v>
      </c>
      <c r="AU163" s="107" t="s">
        <v>100</v>
      </c>
      <c r="AV163" s="107" t="s">
        <v>100</v>
      </c>
      <c r="AW163" s="107" t="s">
        <v>100</v>
      </c>
      <c r="AX163" s="107" t="s">
        <v>100</v>
      </c>
      <c r="AY163" s="107" t="s">
        <v>100</v>
      </c>
      <c r="AZ163" s="107" t="s">
        <v>100</v>
      </c>
      <c r="BA163" s="107" t="s">
        <v>100</v>
      </c>
      <c r="BB163" s="107" t="s">
        <v>100</v>
      </c>
      <c r="BC163" s="107" t="s">
        <v>100</v>
      </c>
      <c r="BD163" s="107" t="s">
        <v>100</v>
      </c>
      <c r="BE163" s="107" t="s">
        <v>100</v>
      </c>
      <c r="BF163" s="107" t="s">
        <v>100</v>
      </c>
      <c r="BG163" s="107" t="s">
        <v>100</v>
      </c>
      <c r="BH163" s="70" t="s">
        <v>100</v>
      </c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</row>
    <row r="164" spans="1:206" s="93" customFormat="1" ht="39" thickBot="1" x14ac:dyDescent="0.3">
      <c r="A164" s="78">
        <v>67</v>
      </c>
      <c r="B164" s="78" t="s">
        <v>707</v>
      </c>
      <c r="C164" s="70" t="s">
        <v>701</v>
      </c>
      <c r="D164" s="70" t="s">
        <v>97</v>
      </c>
      <c r="E164" s="70" t="s">
        <v>205</v>
      </c>
      <c r="F164" s="132" t="s">
        <v>702</v>
      </c>
      <c r="G164" s="72">
        <v>13392</v>
      </c>
      <c r="H164" s="59" t="s">
        <v>713</v>
      </c>
      <c r="I164" s="128" t="s">
        <v>682</v>
      </c>
      <c r="J164" s="78" t="s">
        <v>706</v>
      </c>
      <c r="K164" s="77">
        <v>45189</v>
      </c>
      <c r="L164" s="126">
        <v>605100</v>
      </c>
      <c r="M164" s="72">
        <v>13392</v>
      </c>
      <c r="N164" s="77">
        <v>45189</v>
      </c>
      <c r="O164" s="77">
        <v>45372</v>
      </c>
      <c r="P164" s="142" t="s">
        <v>430</v>
      </c>
      <c r="Q164" s="59" t="s">
        <v>100</v>
      </c>
      <c r="R164" s="78" t="s">
        <v>100</v>
      </c>
      <c r="S164" s="78" t="s">
        <v>100</v>
      </c>
      <c r="T164" s="78" t="s">
        <v>705</v>
      </c>
      <c r="U164" s="78" t="s">
        <v>100</v>
      </c>
      <c r="V164" s="64" t="s">
        <v>100</v>
      </c>
      <c r="W164" s="64" t="s">
        <v>100</v>
      </c>
      <c r="X164" s="64" t="s">
        <v>100</v>
      </c>
      <c r="Y164" s="64" t="s">
        <v>100</v>
      </c>
      <c r="Z164" s="64" t="s">
        <v>100</v>
      </c>
      <c r="AA164" s="64" t="s">
        <v>100</v>
      </c>
      <c r="AB164" s="64" t="s">
        <v>100</v>
      </c>
      <c r="AC164" s="64" t="s">
        <v>100</v>
      </c>
      <c r="AD164" s="145">
        <v>0</v>
      </c>
      <c r="AE164" s="145">
        <v>0</v>
      </c>
      <c r="AF164" s="78" t="s">
        <v>100</v>
      </c>
      <c r="AG164" s="79" t="s">
        <v>100</v>
      </c>
      <c r="AH164" s="145">
        <v>0</v>
      </c>
      <c r="AI164" s="171">
        <f t="shared" si="4"/>
        <v>605100</v>
      </c>
      <c r="AJ164" s="176">
        <v>0</v>
      </c>
      <c r="AK164" s="176">
        <v>129000</v>
      </c>
      <c r="AL164" s="147">
        <f t="shared" si="6"/>
        <v>129000</v>
      </c>
      <c r="AM164" s="107" t="s">
        <v>100</v>
      </c>
      <c r="AN164" s="107" t="s">
        <v>100</v>
      </c>
      <c r="AO164" s="107" t="s">
        <v>100</v>
      </c>
      <c r="AP164" s="107" t="s">
        <v>100</v>
      </c>
      <c r="AQ164" s="107" t="s">
        <v>100</v>
      </c>
      <c r="AR164" s="107" t="s">
        <v>100</v>
      </c>
      <c r="AS164" s="107" t="s">
        <v>100</v>
      </c>
      <c r="AT164" s="107" t="s">
        <v>100</v>
      </c>
      <c r="AU164" s="107" t="s">
        <v>100</v>
      </c>
      <c r="AV164" s="107" t="s">
        <v>100</v>
      </c>
      <c r="AW164" s="107" t="s">
        <v>100</v>
      </c>
      <c r="AX164" s="107" t="s">
        <v>100</v>
      </c>
      <c r="AY164" s="107" t="s">
        <v>100</v>
      </c>
      <c r="AZ164" s="107" t="s">
        <v>100</v>
      </c>
      <c r="BA164" s="107" t="s">
        <v>100</v>
      </c>
      <c r="BB164" s="107" t="s">
        <v>100</v>
      </c>
      <c r="BC164" s="107" t="s">
        <v>100</v>
      </c>
      <c r="BD164" s="107" t="s">
        <v>100</v>
      </c>
      <c r="BE164" s="107" t="s">
        <v>100</v>
      </c>
      <c r="BF164" s="107" t="s">
        <v>100</v>
      </c>
      <c r="BG164" s="107" t="s">
        <v>100</v>
      </c>
      <c r="BH164" s="70" t="s">
        <v>100</v>
      </c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</row>
    <row r="165" spans="1:206" s="93" customFormat="1" ht="26.25" thickBot="1" x14ac:dyDescent="0.3">
      <c r="A165" s="78">
        <v>68</v>
      </c>
      <c r="B165" s="78" t="s">
        <v>692</v>
      </c>
      <c r="C165" s="70" t="s">
        <v>693</v>
      </c>
      <c r="D165" s="70" t="s">
        <v>97</v>
      </c>
      <c r="E165" s="70" t="s">
        <v>205</v>
      </c>
      <c r="F165" s="132" t="s">
        <v>548</v>
      </c>
      <c r="G165" s="72">
        <v>13381</v>
      </c>
      <c r="H165" s="59" t="s">
        <v>695</v>
      </c>
      <c r="I165" s="128" t="s">
        <v>694</v>
      </c>
      <c r="J165" s="78" t="s">
        <v>696</v>
      </c>
      <c r="K165" s="77">
        <v>45006</v>
      </c>
      <c r="L165" s="126">
        <v>9794.5</v>
      </c>
      <c r="M165" s="72">
        <v>13502</v>
      </c>
      <c r="N165" s="77">
        <v>45006</v>
      </c>
      <c r="O165" s="77">
        <v>45191</v>
      </c>
      <c r="P165" s="142" t="s">
        <v>430</v>
      </c>
      <c r="Q165" s="59" t="s">
        <v>100</v>
      </c>
      <c r="R165" s="78" t="s">
        <v>100</v>
      </c>
      <c r="S165" s="78" t="s">
        <v>100</v>
      </c>
      <c r="T165" s="78" t="s">
        <v>488</v>
      </c>
      <c r="U165" s="78" t="s">
        <v>100</v>
      </c>
      <c r="V165" s="64" t="s">
        <v>100</v>
      </c>
      <c r="W165" s="64" t="s">
        <v>100</v>
      </c>
      <c r="X165" s="64" t="s">
        <v>100</v>
      </c>
      <c r="Y165" s="64" t="s">
        <v>100</v>
      </c>
      <c r="Z165" s="64" t="s">
        <v>100</v>
      </c>
      <c r="AA165" s="64" t="s">
        <v>100</v>
      </c>
      <c r="AB165" s="64" t="s">
        <v>100</v>
      </c>
      <c r="AC165" s="64" t="s">
        <v>100</v>
      </c>
      <c r="AD165" s="145">
        <v>0</v>
      </c>
      <c r="AE165" s="145">
        <v>0</v>
      </c>
      <c r="AF165" s="78" t="s">
        <v>100</v>
      </c>
      <c r="AG165" s="79" t="s">
        <v>100</v>
      </c>
      <c r="AH165" s="145">
        <v>0</v>
      </c>
      <c r="AI165" s="171">
        <f t="shared" si="4"/>
        <v>9794.5</v>
      </c>
      <c r="AJ165" s="176">
        <v>0</v>
      </c>
      <c r="AK165" s="176">
        <v>2839.5</v>
      </c>
      <c r="AL165" s="147">
        <f t="shared" si="6"/>
        <v>2839.5</v>
      </c>
      <c r="AM165" s="107" t="s">
        <v>100</v>
      </c>
      <c r="AN165" s="107" t="s">
        <v>100</v>
      </c>
      <c r="AO165" s="107" t="s">
        <v>100</v>
      </c>
      <c r="AP165" s="107" t="s">
        <v>100</v>
      </c>
      <c r="AQ165" s="107" t="s">
        <v>100</v>
      </c>
      <c r="AR165" s="107" t="s">
        <v>100</v>
      </c>
      <c r="AS165" s="107" t="s">
        <v>100</v>
      </c>
      <c r="AT165" s="107" t="s">
        <v>100</v>
      </c>
      <c r="AU165" s="107" t="s">
        <v>100</v>
      </c>
      <c r="AV165" s="107" t="s">
        <v>100</v>
      </c>
      <c r="AW165" s="107" t="s">
        <v>100</v>
      </c>
      <c r="AX165" s="107" t="s">
        <v>100</v>
      </c>
      <c r="AY165" s="107" t="s">
        <v>100</v>
      </c>
      <c r="AZ165" s="107" t="s">
        <v>100</v>
      </c>
      <c r="BA165" s="107" t="s">
        <v>100</v>
      </c>
      <c r="BB165" s="107" t="s">
        <v>100</v>
      </c>
      <c r="BC165" s="107" t="s">
        <v>100</v>
      </c>
      <c r="BD165" s="107" t="s">
        <v>100</v>
      </c>
      <c r="BE165" s="107" t="s">
        <v>100</v>
      </c>
      <c r="BF165" s="107" t="s">
        <v>100</v>
      </c>
      <c r="BG165" s="107" t="s">
        <v>100</v>
      </c>
      <c r="BH165" s="70" t="s">
        <v>100</v>
      </c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</row>
    <row r="166" spans="1:206" s="93" customFormat="1" ht="51.75" thickBot="1" x14ac:dyDescent="0.3">
      <c r="A166" s="82">
        <v>69</v>
      </c>
      <c r="B166" s="82" t="s">
        <v>697</v>
      </c>
      <c r="C166" s="91" t="s">
        <v>714</v>
      </c>
      <c r="D166" s="91" t="s">
        <v>97</v>
      </c>
      <c r="E166" s="91" t="s">
        <v>205</v>
      </c>
      <c r="F166" s="149" t="s">
        <v>698</v>
      </c>
      <c r="G166" s="80">
        <v>13355</v>
      </c>
      <c r="H166" s="61" t="s">
        <v>699</v>
      </c>
      <c r="I166" s="150" t="s">
        <v>428</v>
      </c>
      <c r="J166" s="82" t="s">
        <v>492</v>
      </c>
      <c r="K166" s="81">
        <v>45189</v>
      </c>
      <c r="L166" s="151">
        <v>193880.74</v>
      </c>
      <c r="M166" s="80">
        <v>13621</v>
      </c>
      <c r="N166" s="81">
        <v>45189</v>
      </c>
      <c r="O166" s="81">
        <v>45372</v>
      </c>
      <c r="P166" s="152" t="s">
        <v>430</v>
      </c>
      <c r="Q166" s="61" t="s">
        <v>100</v>
      </c>
      <c r="R166" s="82" t="s">
        <v>100</v>
      </c>
      <c r="S166" s="82" t="s">
        <v>100</v>
      </c>
      <c r="T166" s="82" t="s">
        <v>488</v>
      </c>
      <c r="U166" s="82"/>
      <c r="V166" s="73" t="s">
        <v>100</v>
      </c>
      <c r="W166" s="73" t="s">
        <v>100</v>
      </c>
      <c r="X166" s="73" t="s">
        <v>100</v>
      </c>
      <c r="Y166" s="73" t="s">
        <v>100</v>
      </c>
      <c r="Z166" s="73" t="s">
        <v>100</v>
      </c>
      <c r="AA166" s="73" t="s">
        <v>100</v>
      </c>
      <c r="AB166" s="73" t="s">
        <v>100</v>
      </c>
      <c r="AC166" s="73" t="s">
        <v>100</v>
      </c>
      <c r="AD166" s="153">
        <v>0</v>
      </c>
      <c r="AE166" s="153">
        <v>0</v>
      </c>
      <c r="AF166" s="82" t="s">
        <v>100</v>
      </c>
      <c r="AG166" s="83" t="s">
        <v>100</v>
      </c>
      <c r="AH166" s="153">
        <v>0</v>
      </c>
      <c r="AI166" s="171">
        <f t="shared" si="4"/>
        <v>193880.74</v>
      </c>
      <c r="AJ166" s="180">
        <v>0</v>
      </c>
      <c r="AK166" s="180">
        <f>2161.8+62514</f>
        <v>64675.8</v>
      </c>
      <c r="AL166" s="181">
        <f t="shared" si="6"/>
        <v>64675.8</v>
      </c>
      <c r="AM166" s="154" t="s">
        <v>100</v>
      </c>
      <c r="AN166" s="154" t="s">
        <v>100</v>
      </c>
      <c r="AO166" s="154" t="s">
        <v>100</v>
      </c>
      <c r="AP166" s="154" t="s">
        <v>100</v>
      </c>
      <c r="AQ166" s="154" t="s">
        <v>100</v>
      </c>
      <c r="AR166" s="154" t="s">
        <v>100</v>
      </c>
      <c r="AS166" s="154" t="s">
        <v>100</v>
      </c>
      <c r="AT166" s="154" t="s">
        <v>100</v>
      </c>
      <c r="AU166" s="154" t="s">
        <v>100</v>
      </c>
      <c r="AV166" s="154" t="s">
        <v>100</v>
      </c>
      <c r="AW166" s="154" t="s">
        <v>100</v>
      </c>
      <c r="AX166" s="154" t="s">
        <v>100</v>
      </c>
      <c r="AY166" s="154" t="s">
        <v>100</v>
      </c>
      <c r="AZ166" s="154" t="s">
        <v>100</v>
      </c>
      <c r="BA166" s="154" t="s">
        <v>100</v>
      </c>
      <c r="BB166" s="154" t="s">
        <v>100</v>
      </c>
      <c r="BC166" s="154" t="s">
        <v>100</v>
      </c>
      <c r="BD166" s="154" t="s">
        <v>100</v>
      </c>
      <c r="BE166" s="154" t="s">
        <v>100</v>
      </c>
      <c r="BF166" s="154" t="s">
        <v>100</v>
      </c>
      <c r="BG166" s="154" t="s">
        <v>100</v>
      </c>
      <c r="BH166" s="91" t="s">
        <v>100</v>
      </c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</row>
    <row r="167" spans="1:206" s="93" customFormat="1" ht="13.5" thickBot="1" x14ac:dyDescent="0.3">
      <c r="A167" s="157" t="s">
        <v>602</v>
      </c>
      <c r="B167" s="158"/>
      <c r="C167" s="158"/>
      <c r="D167" s="158"/>
      <c r="E167" s="159"/>
      <c r="F167" s="160"/>
      <c r="G167" s="161"/>
      <c r="H167" s="94"/>
      <c r="I167" s="155"/>
      <c r="J167" s="94"/>
      <c r="K167" s="162"/>
      <c r="L167" s="156">
        <f>SUM(L20:L166)</f>
        <v>13113479.010000002</v>
      </c>
      <c r="M167" s="161"/>
      <c r="N167" s="162"/>
      <c r="O167" s="162"/>
      <c r="P167" s="160"/>
      <c r="Q167" s="94"/>
      <c r="R167" s="156">
        <f>SUM(R20:R166)</f>
        <v>0</v>
      </c>
      <c r="S167" s="156">
        <f>SUM(S20:S166)</f>
        <v>0</v>
      </c>
      <c r="T167" s="94"/>
      <c r="U167" s="94"/>
      <c r="V167" s="163"/>
      <c r="W167" s="163"/>
      <c r="X167" s="164"/>
      <c r="Y167" s="163"/>
      <c r="Z167" s="162"/>
      <c r="AA167" s="163"/>
      <c r="AB167" s="94"/>
      <c r="AC167" s="94"/>
      <c r="AD167" s="156">
        <f>SUM(AD20:AD166)</f>
        <v>412591.24</v>
      </c>
      <c r="AE167" s="156">
        <f>SUM(AE20:AE166)</f>
        <v>0</v>
      </c>
      <c r="AF167" s="94"/>
      <c r="AG167" s="165"/>
      <c r="AH167" s="156">
        <f>SUM(AH20:AH166)</f>
        <v>64419.27</v>
      </c>
      <c r="AI167" s="156">
        <f>SUM(AI20:AI166)</f>
        <v>13590489.520000001</v>
      </c>
      <c r="AJ167" s="156">
        <f>SUM(AJ20:AJ166)</f>
        <v>16874308.66</v>
      </c>
      <c r="AK167" s="156">
        <f>SUM(AK20:AK166)</f>
        <v>10885321.350000003</v>
      </c>
      <c r="AL167" s="156">
        <f>SUM(AL20:AL166)</f>
        <v>27759630.010000002</v>
      </c>
      <c r="AM167" s="164" t="s">
        <v>100</v>
      </c>
      <c r="AN167" s="164" t="s">
        <v>100</v>
      </c>
      <c r="AO167" s="164" t="s">
        <v>100</v>
      </c>
      <c r="AP167" s="164" t="s">
        <v>100</v>
      </c>
      <c r="AQ167" s="164" t="s">
        <v>100</v>
      </c>
      <c r="AR167" s="164" t="s">
        <v>100</v>
      </c>
      <c r="AS167" s="164" t="s">
        <v>100</v>
      </c>
      <c r="AT167" s="164" t="s">
        <v>100</v>
      </c>
      <c r="AU167" s="164" t="s">
        <v>100</v>
      </c>
      <c r="AV167" s="164" t="s">
        <v>100</v>
      </c>
      <c r="AW167" s="164" t="s">
        <v>100</v>
      </c>
      <c r="AX167" s="164" t="s">
        <v>100</v>
      </c>
      <c r="AY167" s="164" t="s">
        <v>100</v>
      </c>
      <c r="AZ167" s="164" t="s">
        <v>100</v>
      </c>
      <c r="BA167" s="164" t="s">
        <v>100</v>
      </c>
      <c r="BB167" s="164" t="s">
        <v>100</v>
      </c>
      <c r="BC167" s="164" t="s">
        <v>100</v>
      </c>
      <c r="BD167" s="164" t="s">
        <v>100</v>
      </c>
      <c r="BE167" s="164" t="s">
        <v>100</v>
      </c>
      <c r="BF167" s="164" t="s">
        <v>100</v>
      </c>
      <c r="BG167" s="164" t="s">
        <v>100</v>
      </c>
      <c r="BH167" s="166" t="s">
        <v>100</v>
      </c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</row>
    <row r="168" spans="1:206" x14ac:dyDescent="0.25">
      <c r="A168" s="48"/>
      <c r="AI168" s="120"/>
      <c r="AL168" s="183"/>
      <c r="AS168" s="48"/>
      <c r="AT168" s="48"/>
      <c r="AU168" s="48"/>
      <c r="AV168" s="48"/>
    </row>
    <row r="169" spans="1:206" ht="15" x14ac:dyDescent="0.25">
      <c r="A169" s="167" t="s">
        <v>717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8"/>
      <c r="AE169" s="168"/>
      <c r="AF169" s="167"/>
      <c r="AG169" s="167"/>
      <c r="AH169" s="168"/>
      <c r="AI169" s="120"/>
      <c r="AL169" s="183"/>
      <c r="AS169" s="48"/>
      <c r="AT169" s="48"/>
      <c r="AU169" s="48"/>
      <c r="AV169" s="48"/>
    </row>
    <row r="170" spans="1:206" ht="15" x14ac:dyDescent="0.25">
      <c r="A170" s="167" t="s">
        <v>715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8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8"/>
      <c r="AE170" s="168"/>
      <c r="AF170" s="167"/>
      <c r="AG170" s="167"/>
      <c r="AH170" s="168"/>
      <c r="AI170" s="120"/>
      <c r="AL170" s="183"/>
      <c r="AS170" s="48"/>
      <c r="AT170" s="48"/>
      <c r="AU170" s="48"/>
      <c r="AV170" s="48"/>
    </row>
    <row r="171" spans="1:206" ht="15" x14ac:dyDescent="0.25">
      <c r="A171" s="167" t="s">
        <v>716</v>
      </c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8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8"/>
      <c r="AE171" s="168"/>
      <c r="AF171" s="167"/>
      <c r="AG171" s="167"/>
      <c r="AH171" s="168"/>
      <c r="AI171" s="120"/>
      <c r="AL171" s="183"/>
      <c r="AS171" s="48"/>
      <c r="AT171" s="48"/>
      <c r="AU171" s="48"/>
      <c r="AV171" s="48"/>
    </row>
    <row r="172" spans="1:206" x14ac:dyDescent="0.25">
      <c r="A172" s="48"/>
      <c r="AI172" s="120"/>
      <c r="AL172" s="183"/>
      <c r="AS172" s="48"/>
      <c r="AT172" s="48"/>
      <c r="AU172" s="48"/>
      <c r="AV172" s="48"/>
    </row>
    <row r="173" spans="1:206" x14ac:dyDescent="0.25">
      <c r="A173" s="48"/>
      <c r="AI173" s="120"/>
      <c r="AL173" s="183"/>
      <c r="AS173" s="48"/>
      <c r="AT173" s="48"/>
      <c r="AU173" s="48"/>
      <c r="AV173" s="48"/>
    </row>
    <row r="174" spans="1:206" x14ac:dyDescent="0.25">
      <c r="A174" s="48"/>
      <c r="AI174" s="120"/>
      <c r="AL174" s="183"/>
      <c r="AS174" s="48"/>
      <c r="AT174" s="48"/>
      <c r="AU174" s="48"/>
      <c r="AV174" s="48"/>
    </row>
    <row r="175" spans="1:206" x14ac:dyDescent="0.25">
      <c r="A175" s="48"/>
      <c r="AI175" s="120"/>
      <c r="AL175" s="183"/>
      <c r="AS175" s="48"/>
      <c r="AT175" s="48"/>
      <c r="AU175" s="48"/>
      <c r="AV175" s="48"/>
    </row>
    <row r="176" spans="1:206" x14ac:dyDescent="0.25">
      <c r="A176" s="48"/>
      <c r="AI176" s="120"/>
      <c r="AL176" s="183"/>
      <c r="AS176" s="48"/>
      <c r="AT176" s="48"/>
      <c r="AU176" s="48"/>
      <c r="AV176" s="48"/>
    </row>
    <row r="177" spans="1:48" x14ac:dyDescent="0.25">
      <c r="A177" s="48"/>
      <c r="AI177" s="120"/>
      <c r="AL177" s="183"/>
      <c r="AS177" s="48"/>
      <c r="AT177" s="48"/>
      <c r="AU177" s="48"/>
      <c r="AV177" s="48"/>
    </row>
    <row r="178" spans="1:48" x14ac:dyDescent="0.25">
      <c r="A178" s="48"/>
      <c r="AI178" s="120"/>
      <c r="AL178" s="183"/>
      <c r="AS178" s="48"/>
      <c r="AT178" s="48"/>
      <c r="AU178" s="48"/>
      <c r="AV178" s="48"/>
    </row>
    <row r="179" spans="1:48" x14ac:dyDescent="0.25">
      <c r="A179" s="48"/>
      <c r="AI179" s="120"/>
      <c r="AL179" s="183"/>
      <c r="AS179" s="48"/>
      <c r="AT179" s="48"/>
      <c r="AU179" s="48"/>
      <c r="AV179" s="48"/>
    </row>
    <row r="180" spans="1:48" x14ac:dyDescent="0.25">
      <c r="A180" s="48"/>
      <c r="AI180" s="120"/>
      <c r="AL180" s="183"/>
      <c r="AS180" s="48"/>
      <c r="AT180" s="48"/>
      <c r="AU180" s="48"/>
      <c r="AV180" s="48"/>
    </row>
    <row r="181" spans="1:48" x14ac:dyDescent="0.25">
      <c r="A181" s="48"/>
      <c r="AI181" s="120"/>
      <c r="AL181" s="183"/>
      <c r="AS181" s="48"/>
      <c r="AT181" s="48"/>
      <c r="AU181" s="48"/>
      <c r="AV181" s="48"/>
    </row>
    <row r="182" spans="1:48" x14ac:dyDescent="0.25">
      <c r="A182" s="48"/>
      <c r="AI182" s="120"/>
      <c r="AL182" s="183"/>
      <c r="AS182" s="48"/>
      <c r="AT182" s="48"/>
      <c r="AU182" s="48"/>
      <c r="AV182" s="48"/>
    </row>
    <row r="183" spans="1:48" x14ac:dyDescent="0.25">
      <c r="A183" s="48"/>
      <c r="AI183" s="120"/>
      <c r="AL183" s="183"/>
      <c r="AS183" s="48"/>
      <c r="AT183" s="48"/>
      <c r="AU183" s="48"/>
      <c r="AV183" s="48"/>
    </row>
    <row r="184" spans="1:48" x14ac:dyDescent="0.25">
      <c r="A184" s="48"/>
      <c r="AI184" s="120"/>
      <c r="AL184" s="183"/>
      <c r="AS184" s="48"/>
      <c r="AT184" s="48"/>
      <c r="AU184" s="48"/>
      <c r="AV184" s="48"/>
    </row>
    <row r="185" spans="1:48" x14ac:dyDescent="0.25">
      <c r="A185" s="48"/>
      <c r="AI185" s="120"/>
      <c r="AL185" s="183"/>
      <c r="AS185" s="48"/>
      <c r="AT185" s="48"/>
      <c r="AU185" s="48"/>
      <c r="AV185" s="48"/>
    </row>
    <row r="186" spans="1:48" x14ac:dyDescent="0.25">
      <c r="A186" s="48"/>
      <c r="AI186" s="120"/>
      <c r="AL186" s="183"/>
      <c r="AS186" s="48"/>
      <c r="AT186" s="48"/>
      <c r="AU186" s="48"/>
      <c r="AV186" s="48"/>
    </row>
    <row r="187" spans="1:48" x14ac:dyDescent="0.25">
      <c r="A187" s="48"/>
      <c r="AI187" s="120"/>
      <c r="AL187" s="183"/>
      <c r="AS187" s="48"/>
      <c r="AT187" s="48"/>
      <c r="AU187" s="48"/>
      <c r="AV187" s="48"/>
    </row>
    <row r="188" spans="1:48" x14ac:dyDescent="0.25">
      <c r="A188" s="48"/>
      <c r="AI188" s="120"/>
      <c r="AL188" s="183"/>
      <c r="AS188" s="48"/>
      <c r="AT188" s="48"/>
      <c r="AU188" s="48"/>
      <c r="AV188" s="48"/>
    </row>
    <row r="189" spans="1:48" x14ac:dyDescent="0.25">
      <c r="A189" s="48"/>
      <c r="AI189" s="120"/>
      <c r="AL189" s="183"/>
      <c r="AS189" s="48"/>
      <c r="AT189" s="48"/>
      <c r="AU189" s="48"/>
      <c r="AV189" s="48"/>
    </row>
    <row r="190" spans="1:48" x14ac:dyDescent="0.25">
      <c r="A190" s="48"/>
      <c r="AI190" s="120"/>
      <c r="AL190" s="183"/>
      <c r="AS190" s="48"/>
      <c r="AT190" s="48"/>
      <c r="AU190" s="48"/>
      <c r="AV190" s="48"/>
    </row>
    <row r="191" spans="1:48" x14ac:dyDescent="0.25">
      <c r="A191" s="48"/>
      <c r="AI191" s="120"/>
      <c r="AL191" s="183"/>
      <c r="AS191" s="48"/>
      <c r="AT191" s="48"/>
      <c r="AU191" s="48"/>
      <c r="AV191" s="48"/>
    </row>
    <row r="192" spans="1:48" x14ac:dyDescent="0.25">
      <c r="A192" s="48"/>
      <c r="AI192" s="120"/>
      <c r="AL192" s="183"/>
      <c r="AS192" s="48"/>
      <c r="AT192" s="48"/>
      <c r="AU192" s="48"/>
      <c r="AV192" s="48"/>
    </row>
    <row r="193" spans="1:48" x14ac:dyDescent="0.25">
      <c r="A193" s="48"/>
      <c r="AI193" s="120"/>
      <c r="AL193" s="183"/>
      <c r="AS193" s="48"/>
      <c r="AT193" s="48"/>
      <c r="AU193" s="48"/>
      <c r="AV193" s="48"/>
    </row>
    <row r="194" spans="1:48" x14ac:dyDescent="0.25">
      <c r="A194" s="48"/>
      <c r="AI194" s="120"/>
      <c r="AL194" s="183"/>
      <c r="AS194" s="48"/>
      <c r="AT194" s="48"/>
      <c r="AU194" s="48"/>
      <c r="AV194" s="48"/>
    </row>
    <row r="195" spans="1:48" x14ac:dyDescent="0.25">
      <c r="A195" s="48"/>
      <c r="AI195" s="120"/>
      <c r="AL195" s="183"/>
      <c r="AS195" s="48"/>
      <c r="AT195" s="48"/>
      <c r="AU195" s="48"/>
      <c r="AV195" s="48"/>
    </row>
    <row r="196" spans="1:48" x14ac:dyDescent="0.25">
      <c r="A196" s="48"/>
      <c r="AI196" s="120"/>
      <c r="AL196" s="183"/>
      <c r="AS196" s="48"/>
      <c r="AT196" s="48"/>
      <c r="AU196" s="48"/>
      <c r="AV196" s="48"/>
    </row>
    <row r="197" spans="1:48" x14ac:dyDescent="0.25">
      <c r="A197" s="48"/>
      <c r="AI197" s="120"/>
      <c r="AL197" s="183"/>
      <c r="AS197" s="48"/>
      <c r="AT197" s="48"/>
      <c r="AU197" s="48"/>
      <c r="AV197" s="48"/>
    </row>
    <row r="198" spans="1:48" x14ac:dyDescent="0.25">
      <c r="A198" s="48"/>
      <c r="AI198" s="120"/>
      <c r="AL198" s="183"/>
      <c r="AS198" s="48"/>
      <c r="AT198" s="48"/>
      <c r="AU198" s="48"/>
      <c r="AV198" s="48"/>
    </row>
    <row r="199" spans="1:48" x14ac:dyDescent="0.25">
      <c r="A199" s="48"/>
      <c r="AI199" s="120"/>
      <c r="AL199" s="183"/>
      <c r="AS199" s="48"/>
      <c r="AT199" s="48"/>
      <c r="AU199" s="48"/>
      <c r="AV199" s="48"/>
    </row>
    <row r="200" spans="1:48" x14ac:dyDescent="0.25">
      <c r="A200" s="48"/>
      <c r="AI200" s="120"/>
      <c r="AL200" s="183"/>
      <c r="AS200" s="48"/>
      <c r="AT200" s="48"/>
      <c r="AU200" s="48"/>
      <c r="AV200" s="48"/>
    </row>
    <row r="201" spans="1:48" x14ac:dyDescent="0.25">
      <c r="A201" s="48"/>
      <c r="AI201" s="120"/>
      <c r="AL201" s="183"/>
      <c r="AS201" s="48"/>
      <c r="AT201" s="48"/>
      <c r="AU201" s="48"/>
      <c r="AV201" s="48"/>
    </row>
    <row r="202" spans="1:48" x14ac:dyDescent="0.25">
      <c r="A202" s="48"/>
      <c r="AI202" s="120"/>
      <c r="AL202" s="183"/>
      <c r="AS202" s="48"/>
      <c r="AT202" s="48"/>
      <c r="AU202" s="48"/>
      <c r="AV202" s="48"/>
    </row>
    <row r="203" spans="1:48" x14ac:dyDescent="0.25">
      <c r="A203" s="48"/>
      <c r="AI203" s="120"/>
      <c r="AL203" s="183"/>
      <c r="AS203" s="48"/>
      <c r="AT203" s="48"/>
      <c r="AU203" s="48"/>
      <c r="AV203" s="48"/>
    </row>
    <row r="204" spans="1:48" x14ac:dyDescent="0.25">
      <c r="A204" s="48"/>
      <c r="AI204" s="120"/>
      <c r="AL204" s="183"/>
      <c r="AS204" s="48"/>
      <c r="AT204" s="48"/>
      <c r="AU204" s="48"/>
      <c r="AV204" s="48"/>
    </row>
    <row r="205" spans="1:48" x14ac:dyDescent="0.25">
      <c r="A205" s="48"/>
      <c r="AI205" s="120"/>
      <c r="AL205" s="183"/>
      <c r="AS205" s="48"/>
      <c r="AT205" s="48"/>
      <c r="AU205" s="48"/>
      <c r="AV205" s="48"/>
    </row>
    <row r="206" spans="1:48" x14ac:dyDescent="0.25">
      <c r="A206" s="48"/>
      <c r="AI206" s="120"/>
      <c r="AL206" s="183"/>
      <c r="AS206" s="48"/>
      <c r="AT206" s="48"/>
      <c r="AU206" s="48"/>
      <c r="AV206" s="48"/>
    </row>
    <row r="207" spans="1:48" x14ac:dyDescent="0.25">
      <c r="A207" s="48"/>
      <c r="AI207" s="120"/>
      <c r="AL207" s="183"/>
      <c r="AS207" s="48"/>
      <c r="AT207" s="48"/>
      <c r="AU207" s="48"/>
      <c r="AV207" s="48"/>
    </row>
    <row r="208" spans="1:48" x14ac:dyDescent="0.25">
      <c r="A208" s="48"/>
      <c r="AI208" s="120"/>
      <c r="AL208" s="183"/>
      <c r="AS208" s="48"/>
      <c r="AT208" s="48"/>
      <c r="AU208" s="48"/>
      <c r="AV208" s="48"/>
    </row>
    <row r="209" spans="1:48" x14ac:dyDescent="0.25">
      <c r="A209" s="48"/>
      <c r="AI209" s="120"/>
      <c r="AL209" s="183"/>
      <c r="AS209" s="48"/>
      <c r="AT209" s="48"/>
      <c r="AU209" s="48"/>
      <c r="AV209" s="48"/>
    </row>
    <row r="210" spans="1:48" x14ac:dyDescent="0.25">
      <c r="A210" s="48"/>
      <c r="AI210" s="120"/>
      <c r="AL210" s="183"/>
      <c r="AS210" s="48"/>
      <c r="AT210" s="48"/>
      <c r="AU210" s="48"/>
      <c r="AV210" s="48"/>
    </row>
    <row r="211" spans="1:48" x14ac:dyDescent="0.25">
      <c r="A211" s="48"/>
      <c r="AI211" s="120"/>
      <c r="AL211" s="183"/>
      <c r="AS211" s="48"/>
      <c r="AT211" s="48"/>
      <c r="AU211" s="48"/>
      <c r="AV211" s="48"/>
    </row>
    <row r="212" spans="1:48" x14ac:dyDescent="0.25">
      <c r="A212" s="48"/>
      <c r="AI212" s="120"/>
      <c r="AL212" s="183"/>
      <c r="AS212" s="48"/>
      <c r="AT212" s="48"/>
      <c r="AU212" s="48"/>
      <c r="AV212" s="48"/>
    </row>
    <row r="213" spans="1:48" x14ac:dyDescent="0.25">
      <c r="A213" s="48"/>
      <c r="AI213" s="120"/>
      <c r="AL213" s="183"/>
      <c r="AS213" s="48"/>
      <c r="AT213" s="48"/>
      <c r="AU213" s="48"/>
      <c r="AV213" s="48"/>
    </row>
    <row r="214" spans="1:48" x14ac:dyDescent="0.25">
      <c r="A214" s="48"/>
      <c r="AI214" s="120"/>
      <c r="AL214" s="183"/>
      <c r="AS214" s="48"/>
      <c r="AT214" s="48"/>
      <c r="AU214" s="48"/>
      <c r="AV214" s="48"/>
    </row>
    <row r="215" spans="1:48" x14ac:dyDescent="0.25">
      <c r="A215" s="48"/>
      <c r="AI215" s="120"/>
      <c r="AL215" s="183"/>
      <c r="AS215" s="48"/>
      <c r="AT215" s="48"/>
      <c r="AU215" s="48"/>
      <c r="AV215" s="48"/>
    </row>
    <row r="216" spans="1:48" x14ac:dyDescent="0.25">
      <c r="A216" s="48"/>
      <c r="AI216" s="120"/>
      <c r="AL216" s="183"/>
      <c r="AS216" s="48"/>
      <c r="AT216" s="48"/>
      <c r="AU216" s="48"/>
      <c r="AV216" s="48"/>
    </row>
    <row r="217" spans="1:48" x14ac:dyDescent="0.25">
      <c r="A217" s="48"/>
      <c r="AI217" s="120"/>
      <c r="AL217" s="183"/>
      <c r="AS217" s="48"/>
      <c r="AT217" s="48"/>
      <c r="AU217" s="48"/>
      <c r="AV217" s="48"/>
    </row>
    <row r="218" spans="1:48" x14ac:dyDescent="0.25">
      <c r="A218" s="48"/>
      <c r="AI218" s="120"/>
      <c r="AL218" s="183"/>
      <c r="AS218" s="48"/>
      <c r="AT218" s="48"/>
      <c r="AU218" s="48"/>
      <c r="AV218" s="48"/>
    </row>
    <row r="219" spans="1:48" x14ac:dyDescent="0.25">
      <c r="A219" s="48"/>
      <c r="AI219" s="120"/>
      <c r="AL219" s="183"/>
      <c r="AS219" s="48"/>
      <c r="AT219" s="48"/>
      <c r="AU219" s="48"/>
      <c r="AV219" s="48"/>
    </row>
    <row r="220" spans="1:48" x14ac:dyDescent="0.25">
      <c r="A220" s="48"/>
      <c r="AI220" s="120"/>
      <c r="AL220" s="183"/>
      <c r="AS220" s="48"/>
      <c r="AT220" s="48"/>
      <c r="AU220" s="48"/>
      <c r="AV220" s="48"/>
    </row>
    <row r="221" spans="1:48" x14ac:dyDescent="0.25">
      <c r="A221" s="48"/>
      <c r="AI221" s="120"/>
      <c r="AL221" s="183"/>
      <c r="AS221" s="48"/>
      <c r="AT221" s="48"/>
      <c r="AU221" s="48"/>
      <c r="AV221" s="48"/>
    </row>
    <row r="222" spans="1:48" x14ac:dyDescent="0.25">
      <c r="A222" s="48"/>
      <c r="AI222" s="120"/>
      <c r="AL222" s="183"/>
      <c r="AS222" s="48"/>
      <c r="AT222" s="48"/>
      <c r="AU222" s="48"/>
      <c r="AV222" s="48"/>
    </row>
    <row r="223" spans="1:48" x14ac:dyDescent="0.25">
      <c r="A223" s="48"/>
      <c r="AI223" s="120"/>
      <c r="AL223" s="183"/>
      <c r="AS223" s="48"/>
      <c r="AT223" s="48"/>
      <c r="AU223" s="48"/>
      <c r="AV223" s="48"/>
    </row>
    <row r="224" spans="1:48" x14ac:dyDescent="0.25">
      <c r="A224" s="48"/>
      <c r="AI224" s="120"/>
      <c r="AL224" s="183"/>
      <c r="AS224" s="48"/>
      <c r="AT224" s="48"/>
      <c r="AU224" s="48"/>
      <c r="AV224" s="48"/>
    </row>
    <row r="225" spans="1:48" x14ac:dyDescent="0.25">
      <c r="A225" s="48"/>
      <c r="AI225" s="120"/>
      <c r="AL225" s="183"/>
      <c r="AS225" s="48"/>
      <c r="AT225" s="48"/>
      <c r="AU225" s="48"/>
      <c r="AV225" s="48"/>
    </row>
    <row r="226" spans="1:48" x14ac:dyDescent="0.25">
      <c r="A226" s="48"/>
      <c r="AI226" s="120"/>
      <c r="AL226" s="183"/>
      <c r="AS226" s="48"/>
      <c r="AT226" s="48"/>
      <c r="AU226" s="48"/>
      <c r="AV226" s="48"/>
    </row>
    <row r="227" spans="1:48" x14ac:dyDescent="0.25">
      <c r="A227" s="48"/>
      <c r="AI227" s="120"/>
      <c r="AL227" s="183"/>
      <c r="AS227" s="48"/>
      <c r="AT227" s="48"/>
      <c r="AU227" s="48"/>
      <c r="AV227" s="48"/>
    </row>
    <row r="228" spans="1:48" x14ac:dyDescent="0.25">
      <c r="A228" s="48"/>
      <c r="AI228" s="120"/>
      <c r="AL228" s="183"/>
      <c r="AS228" s="48"/>
      <c r="AT228" s="48"/>
      <c r="AU228" s="48"/>
      <c r="AV228" s="48"/>
    </row>
    <row r="229" spans="1:48" x14ac:dyDescent="0.25">
      <c r="AI229" s="120"/>
      <c r="AL229" s="183"/>
    </row>
    <row r="230" spans="1:48" x14ac:dyDescent="0.25">
      <c r="AI230" s="120"/>
      <c r="AL230" s="183"/>
    </row>
    <row r="231" spans="1:48" x14ac:dyDescent="0.25">
      <c r="AI231" s="120"/>
      <c r="AL231" s="183"/>
    </row>
    <row r="232" spans="1:48" x14ac:dyDescent="0.25">
      <c r="AI232" s="120"/>
      <c r="AL232" s="183"/>
    </row>
    <row r="233" spans="1:48" x14ac:dyDescent="0.25">
      <c r="AI233" s="120"/>
      <c r="AL233" s="183"/>
    </row>
    <row r="234" spans="1:48" x14ac:dyDescent="0.25">
      <c r="AI234" s="120"/>
      <c r="AL234" s="183"/>
    </row>
    <row r="235" spans="1:48" x14ac:dyDescent="0.25">
      <c r="AI235" s="120"/>
      <c r="AL235" s="183"/>
    </row>
    <row r="236" spans="1:48" x14ac:dyDescent="0.25">
      <c r="AI236" s="120"/>
      <c r="AL236" s="183"/>
    </row>
    <row r="237" spans="1:48" x14ac:dyDescent="0.25">
      <c r="AI237" s="120"/>
      <c r="AL237" s="183"/>
    </row>
    <row r="238" spans="1:48" x14ac:dyDescent="0.25">
      <c r="AI238" s="120"/>
      <c r="AL238" s="183"/>
    </row>
    <row r="239" spans="1:48" x14ac:dyDescent="0.25">
      <c r="AI239" s="120"/>
      <c r="AL239" s="183"/>
    </row>
    <row r="240" spans="1:48" x14ac:dyDescent="0.25">
      <c r="AI240" s="120"/>
      <c r="AL240" s="183"/>
    </row>
    <row r="241" spans="35:38" x14ac:dyDescent="0.25">
      <c r="AI241" s="120"/>
      <c r="AL241" s="183"/>
    </row>
    <row r="242" spans="35:38" x14ac:dyDescent="0.25">
      <c r="AI242" s="120"/>
      <c r="AL242" s="183"/>
    </row>
    <row r="243" spans="35:38" x14ac:dyDescent="0.25">
      <c r="AI243" s="120"/>
      <c r="AL243" s="183"/>
    </row>
    <row r="244" spans="35:38" x14ac:dyDescent="0.25">
      <c r="AI244" s="120"/>
      <c r="AL244" s="183"/>
    </row>
    <row r="245" spans="35:38" x14ac:dyDescent="0.25">
      <c r="AI245" s="120"/>
      <c r="AL245" s="183"/>
    </row>
    <row r="246" spans="35:38" x14ac:dyDescent="0.25">
      <c r="AI246" s="120"/>
      <c r="AL246" s="183"/>
    </row>
    <row r="247" spans="35:38" x14ac:dyDescent="0.25">
      <c r="AI247" s="120"/>
      <c r="AL247" s="183"/>
    </row>
    <row r="248" spans="35:38" x14ac:dyDescent="0.25">
      <c r="AI248" s="120"/>
      <c r="AL248" s="183"/>
    </row>
    <row r="249" spans="35:38" x14ac:dyDescent="0.25">
      <c r="AI249" s="120"/>
      <c r="AL249" s="183"/>
    </row>
    <row r="250" spans="35:38" x14ac:dyDescent="0.25">
      <c r="AI250" s="120"/>
      <c r="AL250" s="183"/>
    </row>
    <row r="251" spans="35:38" x14ac:dyDescent="0.25">
      <c r="AI251" s="120"/>
      <c r="AL251" s="183"/>
    </row>
    <row r="252" spans="35:38" x14ac:dyDescent="0.25">
      <c r="AI252" s="120"/>
      <c r="AL252" s="183"/>
    </row>
    <row r="253" spans="35:38" x14ac:dyDescent="0.25">
      <c r="AI253" s="120"/>
      <c r="AL253" s="183"/>
    </row>
    <row r="254" spans="35:38" x14ac:dyDescent="0.25">
      <c r="AI254" s="120"/>
      <c r="AL254" s="183"/>
    </row>
    <row r="255" spans="35:38" x14ac:dyDescent="0.25">
      <c r="AI255" s="120"/>
      <c r="AL255" s="183"/>
    </row>
    <row r="256" spans="35:38" x14ac:dyDescent="0.25">
      <c r="AI256" s="120"/>
      <c r="AL256" s="183"/>
    </row>
    <row r="257" spans="35:38" x14ac:dyDescent="0.25">
      <c r="AI257" s="120"/>
      <c r="AL257" s="183"/>
    </row>
    <row r="258" spans="35:38" x14ac:dyDescent="0.25">
      <c r="AI258" s="120"/>
      <c r="AL258" s="183"/>
    </row>
    <row r="259" spans="35:38" x14ac:dyDescent="0.25">
      <c r="AI259" s="120"/>
      <c r="AL259" s="183"/>
    </row>
    <row r="260" spans="35:38" x14ac:dyDescent="0.25">
      <c r="AI260" s="120"/>
      <c r="AL260" s="183"/>
    </row>
    <row r="261" spans="35:38" x14ac:dyDescent="0.25">
      <c r="AI261" s="120"/>
      <c r="AL261" s="183"/>
    </row>
    <row r="262" spans="35:38" x14ac:dyDescent="0.25">
      <c r="AI262" s="120"/>
      <c r="AL262" s="183"/>
    </row>
    <row r="263" spans="35:38" x14ac:dyDescent="0.25">
      <c r="AI263" s="120"/>
      <c r="AL263" s="183"/>
    </row>
    <row r="264" spans="35:38" x14ac:dyDescent="0.25">
      <c r="AI264" s="120"/>
      <c r="AL264" s="183"/>
    </row>
    <row r="265" spans="35:38" x14ac:dyDescent="0.25">
      <c r="AI265" s="120"/>
      <c r="AL265" s="183"/>
    </row>
    <row r="266" spans="35:38" x14ac:dyDescent="0.25">
      <c r="AI266" s="120"/>
      <c r="AL266" s="183"/>
    </row>
    <row r="267" spans="35:38" x14ac:dyDescent="0.25">
      <c r="AI267" s="120"/>
      <c r="AL267" s="183"/>
    </row>
    <row r="268" spans="35:38" x14ac:dyDescent="0.25">
      <c r="AI268" s="120"/>
      <c r="AL268" s="183"/>
    </row>
    <row r="269" spans="35:38" x14ac:dyDescent="0.25">
      <c r="AI269" s="120"/>
      <c r="AL269" s="183"/>
    </row>
    <row r="270" spans="35:38" x14ac:dyDescent="0.25">
      <c r="AI270" s="120"/>
      <c r="AL270" s="183"/>
    </row>
    <row r="271" spans="35:38" x14ac:dyDescent="0.25">
      <c r="AI271" s="120"/>
      <c r="AL271" s="183"/>
    </row>
    <row r="272" spans="35:38" x14ac:dyDescent="0.25">
      <c r="AI272" s="120"/>
      <c r="AL272" s="183"/>
    </row>
    <row r="273" spans="35:38" x14ac:dyDescent="0.25">
      <c r="AI273" s="120"/>
      <c r="AL273" s="183"/>
    </row>
    <row r="274" spans="35:38" x14ac:dyDescent="0.25">
      <c r="AI274" s="120"/>
      <c r="AL274" s="183"/>
    </row>
    <row r="275" spans="35:38" x14ac:dyDescent="0.25">
      <c r="AI275" s="120"/>
      <c r="AL275" s="183"/>
    </row>
    <row r="276" spans="35:38" x14ac:dyDescent="0.25">
      <c r="AI276" s="120"/>
      <c r="AL276" s="183"/>
    </row>
    <row r="277" spans="35:38" x14ac:dyDescent="0.25">
      <c r="AI277" s="120"/>
      <c r="AL277" s="183"/>
    </row>
    <row r="278" spans="35:38" x14ac:dyDescent="0.25">
      <c r="AI278" s="120"/>
      <c r="AL278" s="183"/>
    </row>
    <row r="279" spans="35:38" x14ac:dyDescent="0.25">
      <c r="AI279" s="120"/>
      <c r="AL279" s="183"/>
    </row>
    <row r="280" spans="35:38" x14ac:dyDescent="0.25">
      <c r="AI280" s="120"/>
      <c r="AL280" s="183"/>
    </row>
    <row r="281" spans="35:38" x14ac:dyDescent="0.25">
      <c r="AI281" s="120"/>
      <c r="AL281" s="183"/>
    </row>
    <row r="282" spans="35:38" x14ac:dyDescent="0.25">
      <c r="AI282" s="120"/>
      <c r="AL282" s="183"/>
    </row>
    <row r="283" spans="35:38" x14ac:dyDescent="0.25">
      <c r="AI283" s="120"/>
      <c r="AL283" s="183"/>
    </row>
    <row r="284" spans="35:38" x14ac:dyDescent="0.25">
      <c r="AI284" s="120"/>
      <c r="AL284" s="183"/>
    </row>
    <row r="285" spans="35:38" x14ac:dyDescent="0.25">
      <c r="AI285" s="120"/>
      <c r="AL285" s="183"/>
    </row>
    <row r="286" spans="35:38" x14ac:dyDescent="0.25">
      <c r="AI286" s="120"/>
      <c r="AL286" s="183"/>
    </row>
    <row r="287" spans="35:38" x14ac:dyDescent="0.25">
      <c r="AI287" s="120"/>
      <c r="AL287" s="183"/>
    </row>
    <row r="288" spans="35:38" x14ac:dyDescent="0.25">
      <c r="AI288" s="120"/>
      <c r="AL288" s="183"/>
    </row>
    <row r="289" spans="35:38" x14ac:dyDescent="0.25">
      <c r="AI289" s="120"/>
      <c r="AL289" s="183"/>
    </row>
    <row r="290" spans="35:38" x14ac:dyDescent="0.25">
      <c r="AI290" s="120"/>
      <c r="AL290" s="183"/>
    </row>
    <row r="291" spans="35:38" x14ac:dyDescent="0.25">
      <c r="AI291" s="120"/>
      <c r="AL291" s="183"/>
    </row>
    <row r="292" spans="35:38" x14ac:dyDescent="0.25">
      <c r="AI292" s="120"/>
      <c r="AL292" s="183"/>
    </row>
    <row r="293" spans="35:38" x14ac:dyDescent="0.25">
      <c r="AI293" s="120"/>
      <c r="AL293" s="183"/>
    </row>
    <row r="294" spans="35:38" x14ac:dyDescent="0.25">
      <c r="AI294" s="120"/>
      <c r="AL294" s="183"/>
    </row>
    <row r="295" spans="35:38" x14ac:dyDescent="0.25">
      <c r="AI295" s="120"/>
      <c r="AL295" s="183"/>
    </row>
    <row r="296" spans="35:38" x14ac:dyDescent="0.25">
      <c r="AI296" s="120"/>
      <c r="AL296" s="183"/>
    </row>
    <row r="297" spans="35:38" x14ac:dyDescent="0.25">
      <c r="AI297" s="120"/>
      <c r="AL297" s="183"/>
    </row>
    <row r="298" spans="35:38" x14ac:dyDescent="0.25">
      <c r="AI298" s="120"/>
      <c r="AL298" s="183"/>
    </row>
    <row r="299" spans="35:38" x14ac:dyDescent="0.25">
      <c r="AI299" s="120"/>
      <c r="AL299" s="183"/>
    </row>
    <row r="300" spans="35:38" x14ac:dyDescent="0.25">
      <c r="AI300" s="120"/>
      <c r="AL300" s="183"/>
    </row>
    <row r="301" spans="35:38" x14ac:dyDescent="0.25">
      <c r="AI301" s="120"/>
      <c r="AL301" s="183"/>
    </row>
    <row r="302" spans="35:38" x14ac:dyDescent="0.25">
      <c r="AI302" s="120"/>
      <c r="AL302" s="183"/>
    </row>
    <row r="303" spans="35:38" x14ac:dyDescent="0.25">
      <c r="AI303" s="120"/>
      <c r="AL303" s="183"/>
    </row>
    <row r="304" spans="35:38" x14ac:dyDescent="0.25">
      <c r="AI304" s="120"/>
      <c r="AL304" s="183"/>
    </row>
    <row r="305" spans="35:38" x14ac:dyDescent="0.25">
      <c r="AI305" s="120"/>
      <c r="AL305" s="183"/>
    </row>
    <row r="306" spans="35:38" x14ac:dyDescent="0.25">
      <c r="AI306" s="120"/>
      <c r="AL306" s="183"/>
    </row>
    <row r="307" spans="35:38" x14ac:dyDescent="0.25">
      <c r="AI307" s="120"/>
      <c r="AL307" s="183"/>
    </row>
    <row r="308" spans="35:38" x14ac:dyDescent="0.25">
      <c r="AI308" s="120"/>
      <c r="AL308" s="183"/>
    </row>
    <row r="309" spans="35:38" x14ac:dyDescent="0.25">
      <c r="AI309" s="120"/>
      <c r="AL309" s="183"/>
    </row>
    <row r="310" spans="35:38" x14ac:dyDescent="0.25">
      <c r="AI310" s="120"/>
      <c r="AL310" s="183"/>
    </row>
    <row r="311" spans="35:38" x14ac:dyDescent="0.25">
      <c r="AI311" s="120"/>
      <c r="AL311" s="183"/>
    </row>
    <row r="312" spans="35:38" x14ac:dyDescent="0.25">
      <c r="AI312" s="120"/>
      <c r="AL312" s="183"/>
    </row>
    <row r="313" spans="35:38" x14ac:dyDescent="0.25">
      <c r="AI313" s="120"/>
      <c r="AL313" s="183"/>
    </row>
    <row r="314" spans="35:38" x14ac:dyDescent="0.25">
      <c r="AI314" s="120"/>
      <c r="AL314" s="183"/>
    </row>
    <row r="315" spans="35:38" x14ac:dyDescent="0.25">
      <c r="AI315" s="120"/>
      <c r="AL315" s="183"/>
    </row>
    <row r="316" spans="35:38" x14ac:dyDescent="0.25">
      <c r="AI316" s="120"/>
      <c r="AL316" s="183"/>
    </row>
    <row r="317" spans="35:38" x14ac:dyDescent="0.25">
      <c r="AI317" s="120"/>
      <c r="AL317" s="183"/>
    </row>
    <row r="318" spans="35:38" x14ac:dyDescent="0.25">
      <c r="AI318" s="120"/>
      <c r="AL318" s="183"/>
    </row>
    <row r="319" spans="35:38" x14ac:dyDescent="0.25">
      <c r="AI319" s="120"/>
      <c r="AL319" s="183"/>
    </row>
    <row r="320" spans="35:38" x14ac:dyDescent="0.25">
      <c r="AI320" s="120"/>
      <c r="AL320" s="183"/>
    </row>
    <row r="321" spans="35:38" x14ac:dyDescent="0.25">
      <c r="AI321" s="120"/>
      <c r="AL321" s="183"/>
    </row>
    <row r="322" spans="35:38" x14ac:dyDescent="0.25">
      <c r="AI322" s="120"/>
      <c r="AL322" s="183"/>
    </row>
    <row r="323" spans="35:38" x14ac:dyDescent="0.25">
      <c r="AI323" s="120"/>
      <c r="AL323" s="183"/>
    </row>
    <row r="324" spans="35:38" x14ac:dyDescent="0.25">
      <c r="AI324" s="120"/>
      <c r="AL324" s="183"/>
    </row>
    <row r="325" spans="35:38" x14ac:dyDescent="0.25">
      <c r="AI325" s="120"/>
      <c r="AL325" s="183"/>
    </row>
    <row r="326" spans="35:38" x14ac:dyDescent="0.25">
      <c r="AI326" s="120"/>
      <c r="AL326" s="183"/>
    </row>
    <row r="327" spans="35:38" x14ac:dyDescent="0.25">
      <c r="AI327" s="120"/>
      <c r="AL327" s="183"/>
    </row>
    <row r="328" spans="35:38" x14ac:dyDescent="0.25">
      <c r="AI328" s="120"/>
      <c r="AL328" s="183"/>
    </row>
    <row r="329" spans="35:38" x14ac:dyDescent="0.25">
      <c r="AI329" s="120"/>
      <c r="AL329" s="183"/>
    </row>
    <row r="330" spans="35:38" x14ac:dyDescent="0.25">
      <c r="AI330" s="120"/>
      <c r="AL330" s="183"/>
    </row>
    <row r="331" spans="35:38" x14ac:dyDescent="0.25">
      <c r="AI331" s="120"/>
      <c r="AL331" s="183"/>
    </row>
    <row r="332" spans="35:38" x14ac:dyDescent="0.25">
      <c r="AI332" s="120"/>
      <c r="AL332" s="183"/>
    </row>
    <row r="333" spans="35:38" x14ac:dyDescent="0.25">
      <c r="AI333" s="120"/>
      <c r="AL333" s="183"/>
    </row>
    <row r="334" spans="35:38" x14ac:dyDescent="0.25">
      <c r="AI334" s="120"/>
      <c r="AL334" s="183"/>
    </row>
    <row r="335" spans="35:38" x14ac:dyDescent="0.25">
      <c r="AI335" s="120"/>
      <c r="AL335" s="183"/>
    </row>
    <row r="336" spans="35:38" x14ac:dyDescent="0.25">
      <c r="AI336" s="120"/>
      <c r="AL336" s="183"/>
    </row>
    <row r="337" spans="35:38" x14ac:dyDescent="0.25">
      <c r="AI337" s="120"/>
      <c r="AL337" s="183"/>
    </row>
    <row r="338" spans="35:38" x14ac:dyDescent="0.25">
      <c r="AI338" s="120"/>
      <c r="AL338" s="183"/>
    </row>
    <row r="339" spans="35:38" x14ac:dyDescent="0.25">
      <c r="AI339" s="120"/>
      <c r="AL339" s="183"/>
    </row>
    <row r="340" spans="35:38" x14ac:dyDescent="0.25">
      <c r="AI340" s="120"/>
      <c r="AL340" s="183"/>
    </row>
    <row r="341" spans="35:38" x14ac:dyDescent="0.25">
      <c r="AI341" s="120"/>
      <c r="AL341" s="183"/>
    </row>
    <row r="342" spans="35:38" x14ac:dyDescent="0.25">
      <c r="AI342" s="120"/>
      <c r="AL342" s="183"/>
    </row>
    <row r="343" spans="35:38" x14ac:dyDescent="0.25">
      <c r="AI343" s="120"/>
      <c r="AL343" s="183"/>
    </row>
    <row r="344" spans="35:38" x14ac:dyDescent="0.25">
      <c r="AI344" s="120"/>
      <c r="AL344" s="183"/>
    </row>
    <row r="345" spans="35:38" x14ac:dyDescent="0.25">
      <c r="AI345" s="120"/>
      <c r="AL345" s="183"/>
    </row>
    <row r="346" spans="35:38" x14ac:dyDescent="0.25">
      <c r="AI346" s="120"/>
      <c r="AL346" s="183"/>
    </row>
    <row r="347" spans="35:38" x14ac:dyDescent="0.25">
      <c r="AI347" s="120"/>
      <c r="AL347" s="183"/>
    </row>
    <row r="348" spans="35:38" x14ac:dyDescent="0.25">
      <c r="AI348" s="120"/>
      <c r="AL348" s="183"/>
    </row>
    <row r="349" spans="35:38" x14ac:dyDescent="0.25">
      <c r="AI349" s="120"/>
      <c r="AL349" s="183"/>
    </row>
    <row r="350" spans="35:38" x14ac:dyDescent="0.25">
      <c r="AI350" s="120"/>
      <c r="AL350" s="183"/>
    </row>
    <row r="351" spans="35:38" x14ac:dyDescent="0.25">
      <c r="AI351" s="120"/>
      <c r="AL351" s="183"/>
    </row>
    <row r="352" spans="35:38" x14ac:dyDescent="0.25">
      <c r="AI352" s="120"/>
      <c r="AL352" s="183"/>
    </row>
    <row r="353" spans="35:38" x14ac:dyDescent="0.25">
      <c r="AI353" s="120"/>
      <c r="AL353" s="183"/>
    </row>
    <row r="354" spans="35:38" x14ac:dyDescent="0.25">
      <c r="AI354" s="120"/>
      <c r="AL354" s="183"/>
    </row>
    <row r="355" spans="35:38" x14ac:dyDescent="0.25">
      <c r="AI355" s="120"/>
      <c r="AL355" s="183"/>
    </row>
    <row r="356" spans="35:38" x14ac:dyDescent="0.25">
      <c r="AI356" s="120"/>
      <c r="AL356" s="183"/>
    </row>
    <row r="357" spans="35:38" x14ac:dyDescent="0.25">
      <c r="AI357" s="120"/>
      <c r="AL357" s="183"/>
    </row>
    <row r="358" spans="35:38" x14ac:dyDescent="0.25">
      <c r="AI358" s="120"/>
      <c r="AL358" s="183"/>
    </row>
    <row r="359" spans="35:38" x14ac:dyDescent="0.25">
      <c r="AI359" s="120"/>
      <c r="AL359" s="183"/>
    </row>
    <row r="360" spans="35:38" x14ac:dyDescent="0.25">
      <c r="AI360" s="120"/>
      <c r="AL360" s="183"/>
    </row>
    <row r="361" spans="35:38" x14ac:dyDescent="0.25">
      <c r="AI361" s="120"/>
      <c r="AL361" s="183"/>
    </row>
    <row r="362" spans="35:38" x14ac:dyDescent="0.25">
      <c r="AI362" s="120"/>
      <c r="AL362" s="183"/>
    </row>
    <row r="363" spans="35:38" x14ac:dyDescent="0.25">
      <c r="AI363" s="120"/>
      <c r="AL363" s="183"/>
    </row>
    <row r="364" spans="35:38" x14ac:dyDescent="0.25">
      <c r="AI364" s="120"/>
      <c r="AL364" s="183"/>
    </row>
    <row r="365" spans="35:38" x14ac:dyDescent="0.25">
      <c r="AI365" s="120"/>
      <c r="AL365" s="183"/>
    </row>
    <row r="366" spans="35:38" x14ac:dyDescent="0.25">
      <c r="AI366" s="120"/>
      <c r="AL366" s="183"/>
    </row>
    <row r="367" spans="35:38" x14ac:dyDescent="0.25">
      <c r="AI367" s="120"/>
      <c r="AL367" s="183"/>
    </row>
    <row r="368" spans="35:38" x14ac:dyDescent="0.25">
      <c r="AI368" s="120"/>
      <c r="AL368" s="183"/>
    </row>
    <row r="369" spans="35:38" x14ac:dyDescent="0.25">
      <c r="AI369" s="120"/>
      <c r="AL369" s="183"/>
    </row>
    <row r="370" spans="35:38" x14ac:dyDescent="0.25">
      <c r="AI370" s="120"/>
      <c r="AL370" s="183"/>
    </row>
    <row r="371" spans="35:38" x14ac:dyDescent="0.25">
      <c r="AI371" s="120"/>
      <c r="AL371" s="183"/>
    </row>
    <row r="372" spans="35:38" x14ac:dyDescent="0.25">
      <c r="AI372" s="120"/>
      <c r="AL372" s="183"/>
    </row>
    <row r="373" spans="35:38" x14ac:dyDescent="0.25">
      <c r="AI373" s="120"/>
      <c r="AL373" s="183"/>
    </row>
    <row r="374" spans="35:38" x14ac:dyDescent="0.25">
      <c r="AI374" s="120"/>
      <c r="AL374" s="183"/>
    </row>
    <row r="375" spans="35:38" x14ac:dyDescent="0.25">
      <c r="AI375" s="120"/>
      <c r="AL375" s="183"/>
    </row>
    <row r="376" spans="35:38" x14ac:dyDescent="0.25">
      <c r="AI376" s="120"/>
      <c r="AL376" s="183"/>
    </row>
    <row r="377" spans="35:38" x14ac:dyDescent="0.25">
      <c r="AI377" s="120"/>
      <c r="AL377" s="183"/>
    </row>
    <row r="378" spans="35:38" x14ac:dyDescent="0.25">
      <c r="AI378" s="120"/>
      <c r="AL378" s="183"/>
    </row>
    <row r="379" spans="35:38" x14ac:dyDescent="0.25">
      <c r="AI379" s="120"/>
      <c r="AL379" s="183"/>
    </row>
    <row r="380" spans="35:38" x14ac:dyDescent="0.25">
      <c r="AI380" s="120"/>
      <c r="AL380" s="183"/>
    </row>
    <row r="381" spans="35:38" x14ac:dyDescent="0.25">
      <c r="AI381" s="120"/>
      <c r="AL381" s="183"/>
    </row>
    <row r="382" spans="35:38" x14ac:dyDescent="0.25">
      <c r="AI382" s="120"/>
      <c r="AL382" s="183"/>
    </row>
    <row r="383" spans="35:38" x14ac:dyDescent="0.25">
      <c r="AI383" s="120"/>
      <c r="AL383" s="183"/>
    </row>
    <row r="384" spans="35:38" x14ac:dyDescent="0.25">
      <c r="AI384" s="120"/>
      <c r="AL384" s="183"/>
    </row>
    <row r="385" spans="35:38" x14ac:dyDescent="0.25">
      <c r="AI385" s="120"/>
      <c r="AL385" s="183"/>
    </row>
    <row r="386" spans="35:38" x14ac:dyDescent="0.25">
      <c r="AI386" s="120"/>
      <c r="AL386" s="183"/>
    </row>
    <row r="387" spans="35:38" x14ac:dyDescent="0.25">
      <c r="AI387" s="120"/>
      <c r="AL387" s="183"/>
    </row>
    <row r="388" spans="35:38" x14ac:dyDescent="0.25">
      <c r="AI388" s="120"/>
      <c r="AL388" s="183"/>
    </row>
    <row r="389" spans="35:38" x14ac:dyDescent="0.25">
      <c r="AI389" s="120"/>
      <c r="AL389" s="183"/>
    </row>
    <row r="390" spans="35:38" x14ac:dyDescent="0.25">
      <c r="AI390" s="120"/>
      <c r="AL390" s="183"/>
    </row>
    <row r="391" spans="35:38" x14ac:dyDescent="0.25">
      <c r="AI391" s="120"/>
      <c r="AL391" s="183"/>
    </row>
    <row r="392" spans="35:38" x14ac:dyDescent="0.25">
      <c r="AI392" s="120"/>
      <c r="AL392" s="183"/>
    </row>
    <row r="393" spans="35:38" x14ac:dyDescent="0.25">
      <c r="AI393" s="120"/>
      <c r="AL393" s="183"/>
    </row>
    <row r="394" spans="35:38" x14ac:dyDescent="0.25">
      <c r="AI394" s="120"/>
      <c r="AL394" s="183"/>
    </row>
    <row r="395" spans="35:38" x14ac:dyDescent="0.25">
      <c r="AI395" s="120"/>
      <c r="AL395" s="183"/>
    </row>
    <row r="396" spans="35:38" x14ac:dyDescent="0.25">
      <c r="AI396" s="120"/>
      <c r="AL396" s="183"/>
    </row>
    <row r="397" spans="35:38" x14ac:dyDescent="0.25">
      <c r="AI397" s="120"/>
      <c r="AL397" s="183"/>
    </row>
    <row r="398" spans="35:38" x14ac:dyDescent="0.25">
      <c r="AI398" s="120"/>
      <c r="AL398" s="183"/>
    </row>
    <row r="399" spans="35:38" x14ac:dyDescent="0.25">
      <c r="AI399" s="120"/>
      <c r="AL399" s="183"/>
    </row>
    <row r="400" spans="35:38" x14ac:dyDescent="0.25">
      <c r="AI400" s="120"/>
      <c r="AL400" s="183"/>
    </row>
    <row r="401" spans="35:38" x14ac:dyDescent="0.25">
      <c r="AI401" s="120"/>
      <c r="AL401" s="183"/>
    </row>
    <row r="402" spans="35:38" x14ac:dyDescent="0.25">
      <c r="AI402" s="120"/>
      <c r="AL402" s="183"/>
    </row>
    <row r="403" spans="35:38" x14ac:dyDescent="0.25">
      <c r="AI403" s="120"/>
      <c r="AL403" s="183"/>
    </row>
    <row r="404" spans="35:38" x14ac:dyDescent="0.25">
      <c r="AI404" s="120"/>
      <c r="AL404" s="183"/>
    </row>
    <row r="405" spans="35:38" x14ac:dyDescent="0.25">
      <c r="AI405" s="120"/>
      <c r="AL405" s="183"/>
    </row>
    <row r="406" spans="35:38" x14ac:dyDescent="0.25">
      <c r="AI406" s="120"/>
      <c r="AL406" s="183"/>
    </row>
    <row r="407" spans="35:38" x14ac:dyDescent="0.25">
      <c r="AI407" s="120"/>
      <c r="AL407" s="183"/>
    </row>
    <row r="408" spans="35:38" x14ac:dyDescent="0.25">
      <c r="AI408" s="120"/>
      <c r="AL408" s="183"/>
    </row>
    <row r="409" spans="35:38" x14ac:dyDescent="0.25">
      <c r="AI409" s="120"/>
      <c r="AL409" s="183"/>
    </row>
    <row r="410" spans="35:38" x14ac:dyDescent="0.25">
      <c r="AI410" s="120"/>
      <c r="AL410" s="183"/>
    </row>
    <row r="411" spans="35:38" x14ac:dyDescent="0.25">
      <c r="AI411" s="120"/>
      <c r="AL411" s="183"/>
    </row>
    <row r="412" spans="35:38" x14ac:dyDescent="0.25">
      <c r="AI412" s="120"/>
      <c r="AL412" s="183"/>
    </row>
    <row r="413" spans="35:38" x14ac:dyDescent="0.25">
      <c r="AI413" s="120"/>
      <c r="AL413" s="183"/>
    </row>
    <row r="414" spans="35:38" x14ac:dyDescent="0.25">
      <c r="AI414" s="120"/>
      <c r="AL414" s="183"/>
    </row>
    <row r="415" spans="35:38" x14ac:dyDescent="0.25">
      <c r="AI415" s="120"/>
      <c r="AL415" s="183"/>
    </row>
    <row r="416" spans="35:38" x14ac:dyDescent="0.25">
      <c r="AI416" s="120"/>
      <c r="AL416" s="183"/>
    </row>
    <row r="417" spans="35:38" x14ac:dyDescent="0.25">
      <c r="AI417" s="120"/>
      <c r="AL417" s="183"/>
    </row>
    <row r="418" spans="35:38" x14ac:dyDescent="0.25">
      <c r="AI418" s="120"/>
      <c r="AL418" s="183"/>
    </row>
    <row r="419" spans="35:38" x14ac:dyDescent="0.25">
      <c r="AI419" s="120"/>
      <c r="AL419" s="183"/>
    </row>
    <row r="420" spans="35:38" x14ac:dyDescent="0.25">
      <c r="AI420" s="120"/>
      <c r="AL420" s="183"/>
    </row>
    <row r="421" spans="35:38" x14ac:dyDescent="0.25">
      <c r="AI421" s="120"/>
      <c r="AL421" s="183"/>
    </row>
    <row r="422" spans="35:38" x14ac:dyDescent="0.25">
      <c r="AI422" s="120"/>
      <c r="AL422" s="183"/>
    </row>
    <row r="423" spans="35:38" x14ac:dyDescent="0.25">
      <c r="AI423" s="120"/>
      <c r="AL423" s="183"/>
    </row>
    <row r="424" spans="35:38" x14ac:dyDescent="0.25">
      <c r="AI424" s="120"/>
      <c r="AL424" s="183"/>
    </row>
    <row r="425" spans="35:38" x14ac:dyDescent="0.25">
      <c r="AI425" s="120"/>
      <c r="AL425" s="183"/>
    </row>
    <row r="426" spans="35:38" x14ac:dyDescent="0.25">
      <c r="AI426" s="120"/>
      <c r="AL426" s="183"/>
    </row>
    <row r="427" spans="35:38" x14ac:dyDescent="0.25">
      <c r="AI427" s="120"/>
      <c r="AL427" s="183"/>
    </row>
    <row r="428" spans="35:38" x14ac:dyDescent="0.25">
      <c r="AI428" s="120"/>
      <c r="AL428" s="183"/>
    </row>
    <row r="429" spans="35:38" x14ac:dyDescent="0.25">
      <c r="AI429" s="120"/>
      <c r="AL429" s="183"/>
    </row>
    <row r="430" spans="35:38" x14ac:dyDescent="0.25">
      <c r="AI430" s="120"/>
      <c r="AL430" s="183"/>
    </row>
    <row r="431" spans="35:38" x14ac:dyDescent="0.25">
      <c r="AI431" s="120"/>
      <c r="AL431" s="183"/>
    </row>
    <row r="432" spans="35:38" x14ac:dyDescent="0.25">
      <c r="AI432" s="120"/>
      <c r="AL432" s="183"/>
    </row>
    <row r="433" spans="35:38" x14ac:dyDescent="0.25">
      <c r="AI433" s="120"/>
      <c r="AL433" s="183"/>
    </row>
    <row r="434" spans="35:38" x14ac:dyDescent="0.25">
      <c r="AI434" s="120"/>
      <c r="AL434" s="183"/>
    </row>
    <row r="435" spans="35:38" x14ac:dyDescent="0.25">
      <c r="AI435" s="120"/>
      <c r="AL435" s="183"/>
    </row>
    <row r="436" spans="35:38" x14ac:dyDescent="0.25">
      <c r="AI436" s="120"/>
      <c r="AL436" s="183"/>
    </row>
    <row r="437" spans="35:38" x14ac:dyDescent="0.25">
      <c r="AI437" s="120"/>
      <c r="AL437" s="183"/>
    </row>
    <row r="438" spans="35:38" x14ac:dyDescent="0.25">
      <c r="AI438" s="120"/>
      <c r="AL438" s="183"/>
    </row>
    <row r="439" spans="35:38" x14ac:dyDescent="0.25">
      <c r="AI439" s="120"/>
      <c r="AL439" s="183"/>
    </row>
    <row r="440" spans="35:38" x14ac:dyDescent="0.25">
      <c r="AI440" s="120"/>
      <c r="AL440" s="183"/>
    </row>
    <row r="441" spans="35:38" x14ac:dyDescent="0.25">
      <c r="AI441" s="120"/>
      <c r="AL441" s="183"/>
    </row>
    <row r="442" spans="35:38" x14ac:dyDescent="0.25">
      <c r="AI442" s="120"/>
      <c r="AL442" s="183"/>
    </row>
    <row r="443" spans="35:38" x14ac:dyDescent="0.25">
      <c r="AI443" s="120"/>
      <c r="AL443" s="183"/>
    </row>
    <row r="444" spans="35:38" x14ac:dyDescent="0.25">
      <c r="AI444" s="120"/>
      <c r="AL444" s="183"/>
    </row>
    <row r="445" spans="35:38" x14ac:dyDescent="0.25">
      <c r="AI445" s="120"/>
      <c r="AL445" s="183"/>
    </row>
    <row r="446" spans="35:38" x14ac:dyDescent="0.25">
      <c r="AI446" s="120"/>
      <c r="AL446" s="183"/>
    </row>
    <row r="447" spans="35:38" x14ac:dyDescent="0.25">
      <c r="AI447" s="120"/>
      <c r="AL447" s="183"/>
    </row>
    <row r="448" spans="35:38" x14ac:dyDescent="0.25">
      <c r="AI448" s="120"/>
      <c r="AL448" s="183"/>
    </row>
    <row r="449" spans="35:38" x14ac:dyDescent="0.25">
      <c r="AI449" s="120"/>
      <c r="AL449" s="183"/>
    </row>
    <row r="450" spans="35:38" x14ac:dyDescent="0.25">
      <c r="AI450" s="120"/>
      <c r="AL450" s="183"/>
    </row>
    <row r="451" spans="35:38" x14ac:dyDescent="0.25">
      <c r="AI451" s="120"/>
      <c r="AL451" s="183"/>
    </row>
    <row r="452" spans="35:38" x14ac:dyDescent="0.25">
      <c r="AI452" s="120"/>
      <c r="AL452" s="183"/>
    </row>
    <row r="453" spans="35:38" x14ac:dyDescent="0.25">
      <c r="AI453" s="120"/>
      <c r="AL453" s="183"/>
    </row>
    <row r="454" spans="35:38" x14ac:dyDescent="0.25">
      <c r="AI454" s="120"/>
      <c r="AL454" s="183"/>
    </row>
    <row r="455" spans="35:38" x14ac:dyDescent="0.25">
      <c r="AI455" s="120"/>
      <c r="AL455" s="183"/>
    </row>
    <row r="456" spans="35:38" x14ac:dyDescent="0.25">
      <c r="AI456" s="120"/>
      <c r="AL456" s="183"/>
    </row>
    <row r="457" spans="35:38" x14ac:dyDescent="0.25">
      <c r="AI457" s="120"/>
      <c r="AL457" s="183"/>
    </row>
    <row r="458" spans="35:38" x14ac:dyDescent="0.25">
      <c r="AI458" s="120"/>
      <c r="AL458" s="183"/>
    </row>
    <row r="459" spans="35:38" x14ac:dyDescent="0.25">
      <c r="AI459" s="120"/>
      <c r="AL459" s="183"/>
    </row>
    <row r="460" spans="35:38" x14ac:dyDescent="0.25">
      <c r="AI460" s="120"/>
      <c r="AL460" s="183"/>
    </row>
    <row r="461" spans="35:38" x14ac:dyDescent="0.25">
      <c r="AI461" s="120"/>
      <c r="AL461" s="183"/>
    </row>
    <row r="462" spans="35:38" x14ac:dyDescent="0.25">
      <c r="AI462" s="120"/>
      <c r="AL462" s="183"/>
    </row>
    <row r="463" spans="35:38" x14ac:dyDescent="0.25">
      <c r="AI463" s="120"/>
      <c r="AL463" s="183"/>
    </row>
    <row r="464" spans="35:38" x14ac:dyDescent="0.25">
      <c r="AI464" s="120"/>
      <c r="AL464" s="183"/>
    </row>
    <row r="465" spans="35:38" x14ac:dyDescent="0.25">
      <c r="AI465" s="120"/>
      <c r="AL465" s="183"/>
    </row>
    <row r="466" spans="35:38" x14ac:dyDescent="0.25">
      <c r="AI466" s="120"/>
      <c r="AL466" s="183"/>
    </row>
    <row r="467" spans="35:38" x14ac:dyDescent="0.25">
      <c r="AI467" s="120"/>
      <c r="AL467" s="183"/>
    </row>
    <row r="468" spans="35:38" x14ac:dyDescent="0.25">
      <c r="AI468" s="120"/>
      <c r="AL468" s="183"/>
    </row>
    <row r="469" spans="35:38" x14ac:dyDescent="0.25">
      <c r="AI469" s="120"/>
      <c r="AL469" s="183"/>
    </row>
    <row r="470" spans="35:38" x14ac:dyDescent="0.25">
      <c r="AI470" s="120"/>
      <c r="AL470" s="183"/>
    </row>
    <row r="471" spans="35:38" x14ac:dyDescent="0.25">
      <c r="AI471" s="120"/>
      <c r="AL471" s="183"/>
    </row>
    <row r="472" spans="35:38" x14ac:dyDescent="0.25">
      <c r="AI472" s="120"/>
      <c r="AL472" s="183"/>
    </row>
    <row r="473" spans="35:38" x14ac:dyDescent="0.25">
      <c r="AI473" s="120"/>
      <c r="AL473" s="183"/>
    </row>
    <row r="474" spans="35:38" x14ac:dyDescent="0.25">
      <c r="AI474" s="120"/>
      <c r="AL474" s="183"/>
    </row>
    <row r="475" spans="35:38" x14ac:dyDescent="0.25">
      <c r="AI475" s="120"/>
      <c r="AL475" s="183"/>
    </row>
    <row r="476" spans="35:38" x14ac:dyDescent="0.25">
      <c r="AI476" s="120"/>
      <c r="AL476" s="183"/>
    </row>
    <row r="477" spans="35:38" x14ac:dyDescent="0.25">
      <c r="AI477" s="120"/>
      <c r="AL477" s="183"/>
    </row>
    <row r="478" spans="35:38" x14ac:dyDescent="0.25">
      <c r="AI478" s="120"/>
      <c r="AL478" s="183"/>
    </row>
    <row r="479" spans="35:38" x14ac:dyDescent="0.25">
      <c r="AI479" s="120"/>
      <c r="AL479" s="183"/>
    </row>
    <row r="480" spans="35:38" x14ac:dyDescent="0.25">
      <c r="AI480" s="120"/>
      <c r="AL480" s="183"/>
    </row>
    <row r="481" spans="35:38" x14ac:dyDescent="0.25">
      <c r="AI481" s="120"/>
      <c r="AL481" s="183"/>
    </row>
    <row r="482" spans="35:38" x14ac:dyDescent="0.25">
      <c r="AI482" s="120"/>
      <c r="AL482" s="183"/>
    </row>
    <row r="483" spans="35:38" x14ac:dyDescent="0.25">
      <c r="AI483" s="120"/>
      <c r="AL483" s="183"/>
    </row>
    <row r="484" spans="35:38" x14ac:dyDescent="0.25">
      <c r="AI484" s="120"/>
      <c r="AL484" s="183"/>
    </row>
    <row r="485" spans="35:38" x14ac:dyDescent="0.25">
      <c r="AI485" s="120"/>
      <c r="AL485" s="183"/>
    </row>
    <row r="486" spans="35:38" x14ac:dyDescent="0.25">
      <c r="AI486" s="120"/>
      <c r="AL486" s="183"/>
    </row>
    <row r="487" spans="35:38" x14ac:dyDescent="0.25">
      <c r="AI487" s="120"/>
      <c r="AL487" s="183"/>
    </row>
    <row r="488" spans="35:38" x14ac:dyDescent="0.25">
      <c r="AI488" s="120"/>
      <c r="AL488" s="183"/>
    </row>
    <row r="489" spans="35:38" x14ac:dyDescent="0.25">
      <c r="AI489" s="120"/>
      <c r="AL489" s="183"/>
    </row>
    <row r="490" spans="35:38" x14ac:dyDescent="0.25">
      <c r="AI490" s="120"/>
      <c r="AL490" s="183"/>
    </row>
    <row r="491" spans="35:38" x14ac:dyDescent="0.25">
      <c r="AI491" s="120"/>
      <c r="AL491" s="183"/>
    </row>
    <row r="492" spans="35:38" x14ac:dyDescent="0.25">
      <c r="AI492" s="120"/>
      <c r="AL492" s="183"/>
    </row>
    <row r="493" spans="35:38" x14ac:dyDescent="0.25">
      <c r="AI493" s="120"/>
      <c r="AL493" s="183"/>
    </row>
    <row r="494" spans="35:38" x14ac:dyDescent="0.25">
      <c r="AI494" s="120"/>
      <c r="AL494" s="183"/>
    </row>
    <row r="495" spans="35:38" x14ac:dyDescent="0.25">
      <c r="AI495" s="120"/>
      <c r="AL495" s="183"/>
    </row>
    <row r="496" spans="35:38" x14ac:dyDescent="0.25">
      <c r="AI496" s="120"/>
      <c r="AL496" s="183"/>
    </row>
    <row r="497" spans="35:38" x14ac:dyDescent="0.25">
      <c r="AI497" s="120"/>
      <c r="AL497" s="183"/>
    </row>
    <row r="498" spans="35:38" x14ac:dyDescent="0.25">
      <c r="AI498" s="120"/>
      <c r="AL498" s="183"/>
    </row>
    <row r="499" spans="35:38" x14ac:dyDescent="0.25">
      <c r="AI499" s="120"/>
      <c r="AL499" s="183"/>
    </row>
    <row r="500" spans="35:38" x14ac:dyDescent="0.25">
      <c r="AI500" s="120"/>
      <c r="AL500" s="183"/>
    </row>
    <row r="501" spans="35:38" x14ac:dyDescent="0.25">
      <c r="AI501" s="120"/>
      <c r="AL501" s="183"/>
    </row>
    <row r="502" spans="35:38" x14ac:dyDescent="0.25">
      <c r="AI502" s="120"/>
      <c r="AL502" s="183"/>
    </row>
    <row r="503" spans="35:38" x14ac:dyDescent="0.25">
      <c r="AI503" s="120"/>
      <c r="AL503" s="183"/>
    </row>
    <row r="504" spans="35:38" x14ac:dyDescent="0.25">
      <c r="AI504" s="120"/>
      <c r="AL504" s="183"/>
    </row>
    <row r="505" spans="35:38" x14ac:dyDescent="0.25">
      <c r="AI505" s="120"/>
      <c r="AL505" s="183"/>
    </row>
    <row r="506" spans="35:38" x14ac:dyDescent="0.25">
      <c r="AI506" s="120"/>
      <c r="AL506" s="183"/>
    </row>
    <row r="507" spans="35:38" x14ac:dyDescent="0.25">
      <c r="AI507" s="120"/>
      <c r="AL507" s="183"/>
    </row>
    <row r="508" spans="35:38" x14ac:dyDescent="0.25">
      <c r="AI508" s="120"/>
      <c r="AL508" s="183"/>
    </row>
    <row r="509" spans="35:38" x14ac:dyDescent="0.25">
      <c r="AI509" s="120"/>
      <c r="AL509" s="183"/>
    </row>
    <row r="510" spans="35:38" x14ac:dyDescent="0.25">
      <c r="AI510" s="120"/>
      <c r="AL510" s="183"/>
    </row>
    <row r="511" spans="35:38" x14ac:dyDescent="0.25">
      <c r="AI511" s="120"/>
      <c r="AL511" s="183"/>
    </row>
    <row r="512" spans="35:38" x14ac:dyDescent="0.25">
      <c r="AI512" s="120"/>
      <c r="AL512" s="183"/>
    </row>
    <row r="513" spans="35:38" x14ac:dyDescent="0.25">
      <c r="AI513" s="120"/>
      <c r="AL513" s="183"/>
    </row>
    <row r="514" spans="35:38" x14ac:dyDescent="0.25">
      <c r="AI514" s="120"/>
      <c r="AL514" s="183"/>
    </row>
    <row r="515" spans="35:38" x14ac:dyDescent="0.25">
      <c r="AI515" s="120"/>
      <c r="AL515" s="183"/>
    </row>
    <row r="516" spans="35:38" x14ac:dyDescent="0.25">
      <c r="AI516" s="120"/>
      <c r="AL516" s="183"/>
    </row>
    <row r="517" spans="35:38" x14ac:dyDescent="0.25">
      <c r="AI517" s="120"/>
      <c r="AL517" s="183"/>
    </row>
    <row r="518" spans="35:38" x14ac:dyDescent="0.25">
      <c r="AI518" s="120"/>
      <c r="AL518" s="183"/>
    </row>
    <row r="519" spans="35:38" x14ac:dyDescent="0.25">
      <c r="AI519" s="120"/>
      <c r="AL519" s="183"/>
    </row>
    <row r="520" spans="35:38" x14ac:dyDescent="0.25">
      <c r="AI520" s="120"/>
      <c r="AL520" s="183"/>
    </row>
    <row r="521" spans="35:38" x14ac:dyDescent="0.25">
      <c r="AI521" s="120"/>
      <c r="AL521" s="183"/>
    </row>
    <row r="522" spans="35:38" x14ac:dyDescent="0.25">
      <c r="AI522" s="120"/>
      <c r="AL522" s="183"/>
    </row>
    <row r="523" spans="35:38" x14ac:dyDescent="0.25">
      <c r="AI523" s="120"/>
      <c r="AL523" s="183"/>
    </row>
    <row r="524" spans="35:38" x14ac:dyDescent="0.25">
      <c r="AI524" s="120"/>
      <c r="AL524" s="183"/>
    </row>
    <row r="525" spans="35:38" x14ac:dyDescent="0.25">
      <c r="AI525" s="120"/>
      <c r="AL525" s="183"/>
    </row>
    <row r="526" spans="35:38" x14ac:dyDescent="0.25">
      <c r="AI526" s="120"/>
      <c r="AL526" s="183"/>
    </row>
    <row r="527" spans="35:38" x14ac:dyDescent="0.25">
      <c r="AI527" s="120"/>
      <c r="AL527" s="183"/>
    </row>
    <row r="528" spans="35:38" x14ac:dyDescent="0.25">
      <c r="AI528" s="120"/>
      <c r="AL528" s="183"/>
    </row>
  </sheetData>
  <mergeCells count="1015">
    <mergeCell ref="A167:E167"/>
    <mergeCell ref="AY34:AY38"/>
    <mergeCell ref="AZ34:AZ38"/>
    <mergeCell ref="AW39:AW45"/>
    <mergeCell ref="AX39:AX45"/>
    <mergeCell ref="AZ39:AZ45"/>
    <mergeCell ref="AL25:AL27"/>
    <mergeCell ref="AM25:AM27"/>
    <mergeCell ref="AV55:AV57"/>
    <mergeCell ref="AR58:AR59"/>
    <mergeCell ref="AW60:AW62"/>
    <mergeCell ref="AO69:AO74"/>
    <mergeCell ref="AP69:AP74"/>
    <mergeCell ref="AQ69:AQ74"/>
    <mergeCell ref="AR69:AR74"/>
    <mergeCell ref="AM69:AM74"/>
    <mergeCell ref="AR46:AR52"/>
    <mergeCell ref="AM34:AM38"/>
    <mergeCell ref="AW55:AW57"/>
    <mergeCell ref="AR60:AR62"/>
    <mergeCell ref="AX53:AX54"/>
    <mergeCell ref="AU46:AU52"/>
    <mergeCell ref="AU53:AU54"/>
    <mergeCell ref="AL39:AL45"/>
    <mergeCell ref="AT60:AT62"/>
    <mergeCell ref="AV58:AV59"/>
    <mergeCell ref="U90:U92"/>
    <mergeCell ref="P75:P79"/>
    <mergeCell ref="M80:M89"/>
    <mergeCell ref="A53:A54"/>
    <mergeCell ref="AT58:AT59"/>
    <mergeCell ref="AL58:AL59"/>
    <mergeCell ref="F39:F45"/>
    <mergeCell ref="S63:S68"/>
    <mergeCell ref="AL80:AL89"/>
    <mergeCell ref="U80:U89"/>
    <mergeCell ref="F75:F79"/>
    <mergeCell ref="S58:S59"/>
    <mergeCell ref="F69:F74"/>
    <mergeCell ref="E69:E74"/>
    <mergeCell ref="T58:T59"/>
    <mergeCell ref="U58:U59"/>
    <mergeCell ref="AS63:AS68"/>
    <mergeCell ref="AT63:AT68"/>
    <mergeCell ref="T63:T68"/>
    <mergeCell ref="T75:T79"/>
    <mergeCell ref="T46:T52"/>
    <mergeCell ref="D69:D74"/>
    <mergeCell ref="C69:C74"/>
    <mergeCell ref="F60:F62"/>
    <mergeCell ref="J39:J45"/>
    <mergeCell ref="AL53:AL54"/>
    <mergeCell ref="AL46:AL52"/>
    <mergeCell ref="AN46:AN52"/>
    <mergeCell ref="AS75:AS79"/>
    <mergeCell ref="R60:R62"/>
    <mergeCell ref="R63:R68"/>
    <mergeCell ref="G80:G89"/>
    <mergeCell ref="A69:A74"/>
    <mergeCell ref="N80:N89"/>
    <mergeCell ref="K80:K89"/>
    <mergeCell ref="E63:E68"/>
    <mergeCell ref="H105:H109"/>
    <mergeCell ref="E105:E109"/>
    <mergeCell ref="R105:R109"/>
    <mergeCell ref="P93:P96"/>
    <mergeCell ref="I93:I96"/>
    <mergeCell ref="M69:M74"/>
    <mergeCell ref="L69:L74"/>
    <mergeCell ref="K69:K74"/>
    <mergeCell ref="J69:J74"/>
    <mergeCell ref="A97:A100"/>
    <mergeCell ref="A90:A92"/>
    <mergeCell ref="G63:G68"/>
    <mergeCell ref="F63:F68"/>
    <mergeCell ref="J63:J68"/>
    <mergeCell ref="L75:L79"/>
    <mergeCell ref="F80:F89"/>
    <mergeCell ref="E93:E96"/>
    <mergeCell ref="B58:B59"/>
    <mergeCell ref="E53:E54"/>
    <mergeCell ref="A58:A59"/>
    <mergeCell ref="H60:H62"/>
    <mergeCell ref="G58:G59"/>
    <mergeCell ref="J46:J52"/>
    <mergeCell ref="E34:E38"/>
    <mergeCell ref="J58:J59"/>
    <mergeCell ref="H53:H54"/>
    <mergeCell ref="G39:G45"/>
    <mergeCell ref="F53:F54"/>
    <mergeCell ref="H34:H38"/>
    <mergeCell ref="A46:A52"/>
    <mergeCell ref="J60:J62"/>
    <mergeCell ref="C60:C62"/>
    <mergeCell ref="D60:D62"/>
    <mergeCell ref="A110:A113"/>
    <mergeCell ref="A93:A96"/>
    <mergeCell ref="B93:B96"/>
    <mergeCell ref="A101:A104"/>
    <mergeCell ref="G60:G62"/>
    <mergeCell ref="C105:C109"/>
    <mergeCell ref="B105:B109"/>
    <mergeCell ref="E55:E57"/>
    <mergeCell ref="F55:F57"/>
    <mergeCell ref="H39:H45"/>
    <mergeCell ref="I39:I45"/>
    <mergeCell ref="B39:B45"/>
    <mergeCell ref="C39:C45"/>
    <mergeCell ref="C53:C54"/>
    <mergeCell ref="D53:D54"/>
    <mergeCell ref="I58:I59"/>
    <mergeCell ref="AS80:AS89"/>
    <mergeCell ref="AY60:AY62"/>
    <mergeCell ref="AY90:AY92"/>
    <mergeCell ref="BA58:BA59"/>
    <mergeCell ref="BB80:BB89"/>
    <mergeCell ref="A39:A45"/>
    <mergeCell ref="A34:A38"/>
    <mergeCell ref="C46:C52"/>
    <mergeCell ref="D46:D52"/>
    <mergeCell ref="E46:E52"/>
    <mergeCell ref="F46:F52"/>
    <mergeCell ref="G46:G52"/>
    <mergeCell ref="Q55:Q57"/>
    <mergeCell ref="P55:P57"/>
    <mergeCell ref="AZ55:AZ57"/>
    <mergeCell ref="AR55:AR57"/>
    <mergeCell ref="AS55:AS57"/>
    <mergeCell ref="P90:P92"/>
    <mergeCell ref="AL90:AL92"/>
    <mergeCell ref="AM90:AM92"/>
    <mergeCell ref="AP63:AP68"/>
    <mergeCell ref="AU90:AU92"/>
    <mergeCell ref="AR63:AR68"/>
    <mergeCell ref="A55:A57"/>
    <mergeCell ref="F58:F59"/>
    <mergeCell ref="G55:G57"/>
    <mergeCell ref="K55:K57"/>
    <mergeCell ref="A60:A62"/>
    <mergeCell ref="B53:B54"/>
    <mergeCell ref="D58:D59"/>
    <mergeCell ref="C58:C59"/>
    <mergeCell ref="BA80:BA89"/>
    <mergeCell ref="BD90:BD92"/>
    <mergeCell ref="AN60:AN62"/>
    <mergeCell ref="AO60:AO62"/>
    <mergeCell ref="AN63:AN68"/>
    <mergeCell ref="AZ90:AZ92"/>
    <mergeCell ref="AR90:AR92"/>
    <mergeCell ref="AO63:AO68"/>
    <mergeCell ref="AN80:AN89"/>
    <mergeCell ref="AP80:AP89"/>
    <mergeCell ref="AQ80:AQ89"/>
    <mergeCell ref="AV80:AV89"/>
    <mergeCell ref="AN90:AN92"/>
    <mergeCell ref="AO90:AO92"/>
    <mergeCell ref="AL60:AL62"/>
    <mergeCell ref="AL63:AL68"/>
    <mergeCell ref="AO93:AO96"/>
    <mergeCell ref="BA63:BA68"/>
    <mergeCell ref="AO80:AO89"/>
    <mergeCell ref="AW63:AW68"/>
    <mergeCell ref="BC75:BC79"/>
    <mergeCell ref="AT93:AT96"/>
    <mergeCell ref="AU93:AU96"/>
    <mergeCell ref="AV93:AV96"/>
    <mergeCell ref="AQ93:AQ96"/>
    <mergeCell ref="AY93:AY96"/>
    <mergeCell ref="AL93:AL96"/>
    <mergeCell ref="AR75:AR79"/>
    <mergeCell ref="AL75:AL79"/>
    <mergeCell ref="AM75:AM79"/>
    <mergeCell ref="AP60:AP62"/>
    <mergeCell ref="AN75:AN79"/>
    <mergeCell ref="AO75:AO79"/>
    <mergeCell ref="BE90:BE92"/>
    <mergeCell ref="BF90:BF92"/>
    <mergeCell ref="AZ93:AZ96"/>
    <mergeCell ref="AW93:AW96"/>
    <mergeCell ref="AY63:AY68"/>
    <mergeCell ref="AZ63:AZ68"/>
    <mergeCell ref="AZ60:AZ62"/>
    <mergeCell ref="BA60:BA62"/>
    <mergeCell ref="BG60:BG62"/>
    <mergeCell ref="BH101:BH104"/>
    <mergeCell ref="BA39:BA45"/>
    <mergeCell ref="BB39:BB45"/>
    <mergeCell ref="BA34:BA38"/>
    <mergeCell ref="BG46:BG52"/>
    <mergeCell ref="BC46:BC52"/>
    <mergeCell ref="BD46:BD52"/>
    <mergeCell ref="BA101:BA104"/>
    <mergeCell ref="BE93:BE96"/>
    <mergeCell ref="BB93:BB96"/>
    <mergeCell ref="BE63:BE68"/>
    <mergeCell ref="BG101:BG104"/>
    <mergeCell ref="BH97:BH100"/>
    <mergeCell ref="BH80:BH89"/>
    <mergeCell ref="BF80:BF89"/>
    <mergeCell ref="BG93:BG96"/>
    <mergeCell ref="BH90:BH92"/>
    <mergeCell ref="BC93:BC96"/>
    <mergeCell ref="BA93:BA96"/>
    <mergeCell ref="BG97:BG100"/>
    <mergeCell ref="BD60:BD62"/>
    <mergeCell ref="BF58:BF59"/>
    <mergeCell ref="BH75:BH79"/>
    <mergeCell ref="BG75:BG79"/>
    <mergeCell ref="BA53:BA54"/>
    <mergeCell ref="BB53:BB54"/>
    <mergeCell ref="BC53:BC54"/>
    <mergeCell ref="BD53:BD54"/>
    <mergeCell ref="BF46:BF52"/>
    <mergeCell ref="BH58:BH59"/>
    <mergeCell ref="BH93:BH96"/>
    <mergeCell ref="AY75:AY79"/>
    <mergeCell ref="AZ75:AZ79"/>
    <mergeCell ref="AQ58:AQ59"/>
    <mergeCell ref="AZ80:AZ89"/>
    <mergeCell ref="BA75:BA79"/>
    <mergeCell ref="BB75:BB79"/>
    <mergeCell ref="BE53:BE54"/>
    <mergeCell ref="BF53:BF54"/>
    <mergeCell ref="BC55:BC57"/>
    <mergeCell ref="BF55:BF57"/>
    <mergeCell ref="BD55:BD57"/>
    <mergeCell ref="AQ53:AQ54"/>
    <mergeCell ref="AR53:AR54"/>
    <mergeCell ref="AS58:AS59"/>
    <mergeCell ref="BE55:BE57"/>
    <mergeCell ref="BF60:BF62"/>
    <mergeCell ref="BD80:BD89"/>
    <mergeCell ref="AY55:AY57"/>
    <mergeCell ref="AT55:AT57"/>
    <mergeCell ref="AU55:AU57"/>
    <mergeCell ref="AT80:AT89"/>
    <mergeCell ref="BC80:BC89"/>
    <mergeCell ref="BH63:BH68"/>
    <mergeCell ref="BH60:BH62"/>
    <mergeCell ref="BH53:BH54"/>
    <mergeCell ref="BD93:BD96"/>
    <mergeCell ref="BF93:BF96"/>
    <mergeCell ref="BG90:BG92"/>
    <mergeCell ref="E60:E62"/>
    <mergeCell ref="B60:B62"/>
    <mergeCell ref="E58:E59"/>
    <mergeCell ref="C55:C57"/>
    <mergeCell ref="E39:E45"/>
    <mergeCell ref="H46:H52"/>
    <mergeCell ref="P46:P52"/>
    <mergeCell ref="Q46:Q52"/>
    <mergeCell ref="R46:R52"/>
    <mergeCell ref="B55:B57"/>
    <mergeCell ref="O55:O57"/>
    <mergeCell ref="H58:H59"/>
    <mergeCell ref="B90:B92"/>
    <mergeCell ref="D75:D79"/>
    <mergeCell ref="E75:E79"/>
    <mergeCell ref="E90:E92"/>
    <mergeCell ref="H69:H74"/>
    <mergeCell ref="G69:G74"/>
    <mergeCell ref="H63:H68"/>
    <mergeCell ref="I63:I68"/>
    <mergeCell ref="K63:K68"/>
    <mergeCell ref="BE80:BE89"/>
    <mergeCell ref="BG63:BG68"/>
    <mergeCell ref="BG53:BG54"/>
    <mergeCell ref="I55:I57"/>
    <mergeCell ref="H55:H57"/>
    <mergeCell ref="AV53:AV54"/>
    <mergeCell ref="AY53:AY54"/>
    <mergeCell ref="K34:K38"/>
    <mergeCell ref="L34:L38"/>
    <mergeCell ref="S53:S54"/>
    <mergeCell ref="AS46:AS52"/>
    <mergeCell ref="AT46:AT52"/>
    <mergeCell ref="R53:R54"/>
    <mergeCell ref="S46:S52"/>
    <mergeCell ref="Q53:Q54"/>
    <mergeCell ref="P39:P45"/>
    <mergeCell ref="AT39:AT45"/>
    <mergeCell ref="J53:J54"/>
    <mergeCell ref="Q39:Q45"/>
    <mergeCell ref="R39:R45"/>
    <mergeCell ref="AM46:AM52"/>
    <mergeCell ref="T39:T45"/>
    <mergeCell ref="U46:U52"/>
    <mergeCell ref="B46:B52"/>
    <mergeCell ref="I34:I38"/>
    <mergeCell ref="L39:L45"/>
    <mergeCell ref="M34:M38"/>
    <mergeCell ref="AL34:AL38"/>
    <mergeCell ref="T34:T38"/>
    <mergeCell ref="AM39:AM45"/>
    <mergeCell ref="AM53:AM54"/>
    <mergeCell ref="AN53:AN54"/>
    <mergeCell ref="AS53:AS54"/>
    <mergeCell ref="B34:B38"/>
    <mergeCell ref="C34:C38"/>
    <mergeCell ref="U34:U38"/>
    <mergeCell ref="BF34:BF38"/>
    <mergeCell ref="R28:R33"/>
    <mergeCell ref="AR25:AR27"/>
    <mergeCell ref="D28:D33"/>
    <mergeCell ref="E28:E33"/>
    <mergeCell ref="F28:F33"/>
    <mergeCell ref="L28:L33"/>
    <mergeCell ref="N28:N33"/>
    <mergeCell ref="AO20:AO24"/>
    <mergeCell ref="G34:G38"/>
    <mergeCell ref="D34:D38"/>
    <mergeCell ref="I46:I52"/>
    <mergeCell ref="K53:K54"/>
    <mergeCell ref="L53:L54"/>
    <mergeCell ref="P53:P54"/>
    <mergeCell ref="P28:P33"/>
    <mergeCell ref="D39:D45"/>
    <mergeCell ref="S39:S45"/>
    <mergeCell ref="BB25:BB27"/>
    <mergeCell ref="BC25:BC27"/>
    <mergeCell ref="AQ34:AQ38"/>
    <mergeCell ref="H25:H27"/>
    <mergeCell ref="L20:L24"/>
    <mergeCell ref="M20:M24"/>
    <mergeCell ref="N20:N24"/>
    <mergeCell ref="U25:U27"/>
    <mergeCell ref="S20:S24"/>
    <mergeCell ref="AS25:AS27"/>
    <mergeCell ref="AT25:AT27"/>
    <mergeCell ref="AU20:AU24"/>
    <mergeCell ref="Q25:Q27"/>
    <mergeCell ref="K28:K33"/>
    <mergeCell ref="AQ20:AQ24"/>
    <mergeCell ref="B25:B27"/>
    <mergeCell ref="C25:C27"/>
    <mergeCell ref="D25:D27"/>
    <mergeCell ref="E25:E27"/>
    <mergeCell ref="F25:F27"/>
    <mergeCell ref="G25:G27"/>
    <mergeCell ref="V16:AE16"/>
    <mergeCell ref="V17:Y17"/>
    <mergeCell ref="BE16:BE18"/>
    <mergeCell ref="B28:B33"/>
    <mergeCell ref="C28:C33"/>
    <mergeCell ref="BD34:BD38"/>
    <mergeCell ref="AX16:AX18"/>
    <mergeCell ref="N34:N38"/>
    <mergeCell ref="O34:O38"/>
    <mergeCell ref="P34:P38"/>
    <mergeCell ref="Q34:Q38"/>
    <mergeCell ref="B20:B24"/>
    <mergeCell ref="Q20:Q24"/>
    <mergeCell ref="I20:I24"/>
    <mergeCell ref="O28:O33"/>
    <mergeCell ref="I25:I27"/>
    <mergeCell ref="AU28:AU33"/>
    <mergeCell ref="AV28:AV33"/>
    <mergeCell ref="M25:M27"/>
    <mergeCell ref="N25:N27"/>
    <mergeCell ref="O25:O27"/>
    <mergeCell ref="P25:P27"/>
    <mergeCell ref="AO25:AO27"/>
    <mergeCell ref="J25:J27"/>
    <mergeCell ref="K25:K27"/>
    <mergeCell ref="AM16:AM18"/>
    <mergeCell ref="AN16:AN18"/>
    <mergeCell ref="AO16:AO18"/>
    <mergeCell ref="AP16:AP18"/>
    <mergeCell ref="AQ16:AQ18"/>
    <mergeCell ref="AU16:AU18"/>
    <mergeCell ref="AV16:AV18"/>
    <mergeCell ref="AW16:AW18"/>
    <mergeCell ref="AM15:AP15"/>
    <mergeCell ref="AQ15:AV15"/>
    <mergeCell ref="Z17:AA17"/>
    <mergeCell ref="AB17:AE17"/>
    <mergeCell ref="AF16:AH16"/>
    <mergeCell ref="AF17:AH17"/>
    <mergeCell ref="AY16:BA16"/>
    <mergeCell ref="BB16:BC16"/>
    <mergeCell ref="BD16:BD18"/>
    <mergeCell ref="AI16:AL17"/>
    <mergeCell ref="AR16:AR18"/>
    <mergeCell ref="AS16:AS18"/>
    <mergeCell ref="AT16:AT18"/>
    <mergeCell ref="B15:G17"/>
    <mergeCell ref="A25:A27"/>
    <mergeCell ref="AP28:AP33"/>
    <mergeCell ref="AQ28:AQ33"/>
    <mergeCell ref="T28:T33"/>
    <mergeCell ref="U28:U33"/>
    <mergeCell ref="AL28:AL33"/>
    <mergeCell ref="AM28:AM33"/>
    <mergeCell ref="H20:H24"/>
    <mergeCell ref="H28:H33"/>
    <mergeCell ref="I28:I33"/>
    <mergeCell ref="J28:J33"/>
    <mergeCell ref="R25:R27"/>
    <mergeCell ref="M28:M33"/>
    <mergeCell ref="AM20:AM24"/>
    <mergeCell ref="BH20:BH24"/>
    <mergeCell ref="BG25:BG27"/>
    <mergeCell ref="BH25:BH27"/>
    <mergeCell ref="BH28:BH33"/>
    <mergeCell ref="BG28:BG33"/>
    <mergeCell ref="BD20:BD24"/>
    <mergeCell ref="A20:A24"/>
    <mergeCell ref="G28:G33"/>
    <mergeCell ref="O20:O24"/>
    <mergeCell ref="AU25:AU27"/>
    <mergeCell ref="AX28:AX33"/>
    <mergeCell ref="AT28:AT33"/>
    <mergeCell ref="AW28:AW33"/>
    <mergeCell ref="A28:A33"/>
    <mergeCell ref="AW20:AW24"/>
    <mergeCell ref="AT20:AT24"/>
    <mergeCell ref="AV25:AV27"/>
    <mergeCell ref="AW25:AW27"/>
    <mergeCell ref="C20:C24"/>
    <mergeCell ref="D20:D24"/>
    <mergeCell ref="E20:E24"/>
    <mergeCell ref="F20:F24"/>
    <mergeCell ref="K20:K24"/>
    <mergeCell ref="P20:P24"/>
    <mergeCell ref="AO28:AO33"/>
    <mergeCell ref="AR28:AR33"/>
    <mergeCell ref="AS28:AS33"/>
    <mergeCell ref="A15:A19"/>
    <mergeCell ref="H15:AL15"/>
    <mergeCell ref="H16:T16"/>
    <mergeCell ref="AW15:BH15"/>
    <mergeCell ref="BF16:BH16"/>
    <mergeCell ref="T55:T57"/>
    <mergeCell ref="U55:U57"/>
    <mergeCell ref="S55:S57"/>
    <mergeCell ref="R55:R57"/>
    <mergeCell ref="R20:R24"/>
    <mergeCell ref="AZ25:AZ27"/>
    <mergeCell ref="AQ46:AQ52"/>
    <mergeCell ref="AX46:AX52"/>
    <mergeCell ref="AY46:AY52"/>
    <mergeCell ref="AT53:AT54"/>
    <mergeCell ref="AQ25:AQ27"/>
    <mergeCell ref="L25:L27"/>
    <mergeCell ref="J34:J38"/>
    <mergeCell ref="S28:S33"/>
    <mergeCell ref="F34:F38"/>
    <mergeCell ref="J55:J57"/>
    <mergeCell ref="AP20:AP24"/>
    <mergeCell ref="AN25:AN27"/>
    <mergeCell ref="AN20:AN24"/>
    <mergeCell ref="AS20:AS24"/>
    <mergeCell ref="AR20:AR24"/>
    <mergeCell ref="AV46:AV52"/>
    <mergeCell ref="AW46:AW52"/>
    <mergeCell ref="AU34:AU38"/>
    <mergeCell ref="AR34:AR38"/>
    <mergeCell ref="AR39:AR45"/>
    <mergeCell ref="AP34:AP38"/>
    <mergeCell ref="S34:S38"/>
    <mergeCell ref="S25:S27"/>
    <mergeCell ref="AZ20:AZ24"/>
    <mergeCell ref="D55:D57"/>
    <mergeCell ref="AM55:AM57"/>
    <mergeCell ref="J20:J24"/>
    <mergeCell ref="AQ39:AQ45"/>
    <mergeCell ref="AN34:AN38"/>
    <mergeCell ref="AO34:AO38"/>
    <mergeCell ref="G20:G24"/>
    <mergeCell ref="AN28:AN33"/>
    <mergeCell ref="Q28:Q33"/>
    <mergeCell ref="AN55:AN57"/>
    <mergeCell ref="AO55:AO57"/>
    <mergeCell ref="T20:T24"/>
    <mergeCell ref="U20:U24"/>
    <mergeCell ref="AL20:AL24"/>
    <mergeCell ref="T25:T27"/>
    <mergeCell ref="T53:T54"/>
    <mergeCell ref="U53:U54"/>
    <mergeCell ref="U39:U45"/>
    <mergeCell ref="I53:I54"/>
    <mergeCell ref="G53:G54"/>
    <mergeCell ref="BE20:BE24"/>
    <mergeCell ref="BF20:BF24"/>
    <mergeCell ref="BF63:BF68"/>
    <mergeCell ref="BD63:BD68"/>
    <mergeCell ref="BA20:BA24"/>
    <mergeCell ref="AV34:AV38"/>
    <mergeCell ref="AW34:AW38"/>
    <mergeCell ref="AX34:AX38"/>
    <mergeCell ref="AV39:AV45"/>
    <mergeCell ref="AY20:AY24"/>
    <mergeCell ref="AX20:AX24"/>
    <mergeCell ref="AY39:AY45"/>
    <mergeCell ref="AY28:AY33"/>
    <mergeCell ref="AZ28:AZ33"/>
    <mergeCell ref="BA28:BA33"/>
    <mergeCell ref="AP39:AP45"/>
    <mergeCell ref="AP53:AP54"/>
    <mergeCell ref="AQ55:AQ57"/>
    <mergeCell ref="AU60:AU62"/>
    <mergeCell ref="BE60:BE62"/>
    <mergeCell ref="AZ58:AZ59"/>
    <mergeCell ref="AX63:AX68"/>
    <mergeCell ref="AV63:AV68"/>
    <mergeCell ref="AU58:AU59"/>
    <mergeCell ref="AQ60:AQ62"/>
    <mergeCell ref="AP25:AP27"/>
    <mergeCell ref="AU39:AU45"/>
    <mergeCell ref="AP55:AP57"/>
    <mergeCell ref="AS34:AS38"/>
    <mergeCell ref="AT34:AT38"/>
    <mergeCell ref="AS39:AS45"/>
    <mergeCell ref="AQ63:AQ68"/>
    <mergeCell ref="BF75:BF79"/>
    <mergeCell ref="BE75:BE79"/>
    <mergeCell ref="AW53:AW54"/>
    <mergeCell ref="BB60:BB62"/>
    <mergeCell ref="BC60:BC62"/>
    <mergeCell ref="AZ53:AZ54"/>
    <mergeCell ref="AX55:AX57"/>
    <mergeCell ref="BE34:BE38"/>
    <mergeCell ref="BB34:BB38"/>
    <mergeCell ref="BC34:BC38"/>
    <mergeCell ref="AZ46:AZ52"/>
    <mergeCell ref="BD25:BD27"/>
    <mergeCell ref="AV20:AV24"/>
    <mergeCell ref="AV75:AV79"/>
    <mergeCell ref="AX25:AX27"/>
    <mergeCell ref="AY25:AY27"/>
    <mergeCell ref="BC63:BC68"/>
    <mergeCell ref="BB58:BB59"/>
    <mergeCell ref="BC58:BC59"/>
    <mergeCell ref="BF25:BF27"/>
    <mergeCell ref="BB28:BB33"/>
    <mergeCell ref="BC28:BC33"/>
    <mergeCell ref="BD28:BD33"/>
    <mergeCell ref="BE28:BE33"/>
    <mergeCell ref="BF28:BF33"/>
    <mergeCell ref="BE25:BE27"/>
    <mergeCell ref="BA46:BA52"/>
    <mergeCell ref="BB46:BB52"/>
    <mergeCell ref="BD39:BD45"/>
    <mergeCell ref="BE39:BE45"/>
    <mergeCell ref="BB63:BB68"/>
    <mergeCell ref="AV60:AV62"/>
    <mergeCell ref="BG80:BG89"/>
    <mergeCell ref="A63:A68"/>
    <mergeCell ref="C63:C68"/>
    <mergeCell ref="C93:C96"/>
    <mergeCell ref="D93:D96"/>
    <mergeCell ref="F93:F96"/>
    <mergeCell ref="B80:B89"/>
    <mergeCell ref="A80:A89"/>
    <mergeCell ref="R80:R89"/>
    <mergeCell ref="Q80:Q89"/>
    <mergeCell ref="P80:P89"/>
    <mergeCell ref="O80:O89"/>
    <mergeCell ref="D80:D89"/>
    <mergeCell ref="E80:E89"/>
    <mergeCell ref="C80:C89"/>
    <mergeCell ref="J80:J89"/>
    <mergeCell ref="L80:L89"/>
    <mergeCell ref="B63:B68"/>
    <mergeCell ref="D63:D68"/>
    <mergeCell ref="R93:R96"/>
    <mergeCell ref="A75:A79"/>
    <mergeCell ref="B75:B79"/>
    <mergeCell ref="C75:C79"/>
    <mergeCell ref="BA90:BA92"/>
    <mergeCell ref="BB90:BB92"/>
    <mergeCell ref="BC90:BC92"/>
    <mergeCell ref="BD75:BD79"/>
    <mergeCell ref="AY80:AY89"/>
    <mergeCell ref="AX80:AX89"/>
    <mergeCell ref="AW75:AW79"/>
    <mergeCell ref="AX75:AX79"/>
    <mergeCell ref="AS90:AS92"/>
    <mergeCell ref="BH39:BH45"/>
    <mergeCell ref="BH55:BH57"/>
    <mergeCell ref="BA55:BA57"/>
    <mergeCell ref="BB55:BB57"/>
    <mergeCell ref="BB20:BB24"/>
    <mergeCell ref="BC20:BC24"/>
    <mergeCell ref="BG20:BG24"/>
    <mergeCell ref="BH34:BH38"/>
    <mergeCell ref="BH46:BH52"/>
    <mergeCell ref="BA25:BA27"/>
    <mergeCell ref="BG55:BG57"/>
    <mergeCell ref="BG58:BG59"/>
    <mergeCell ref="BG39:BG45"/>
    <mergeCell ref="BG34:BG38"/>
    <mergeCell ref="BF101:BF104"/>
    <mergeCell ref="G105:G109"/>
    <mergeCell ref="AU110:AU113"/>
    <mergeCell ref="AV110:AV113"/>
    <mergeCell ref="AW110:AW113"/>
    <mergeCell ref="AX110:AX113"/>
    <mergeCell ref="BF39:BF45"/>
    <mergeCell ref="AO46:AO52"/>
    <mergeCell ref="AP46:AP52"/>
    <mergeCell ref="AO58:AO59"/>
    <mergeCell ref="AP58:AP59"/>
    <mergeCell ref="AO53:AO54"/>
    <mergeCell ref="BD58:BD59"/>
    <mergeCell ref="BE58:BE59"/>
    <mergeCell ref="AW58:AW59"/>
    <mergeCell ref="BE46:BE52"/>
    <mergeCell ref="AN39:AN45"/>
    <mergeCell ref="AO39:AO45"/>
    <mergeCell ref="BG110:BG113"/>
    <mergeCell ref="BH110:BH113"/>
    <mergeCell ref="AM110:AM113"/>
    <mergeCell ref="AN110:AN113"/>
    <mergeCell ref="BE110:BE113"/>
    <mergeCell ref="AY110:AY113"/>
    <mergeCell ref="AT110:AT113"/>
    <mergeCell ref="BB110:BB113"/>
    <mergeCell ref="U105:U109"/>
    <mergeCell ref="AZ110:AZ113"/>
    <mergeCell ref="AQ110:AQ113"/>
    <mergeCell ref="AW105:AW109"/>
    <mergeCell ref="AX105:AX109"/>
    <mergeCell ref="BC110:BC113"/>
    <mergeCell ref="BD110:BD113"/>
    <mergeCell ref="AS110:AS113"/>
    <mergeCell ref="U110:U113"/>
    <mergeCell ref="BC97:BC100"/>
    <mergeCell ref="BH105:BH109"/>
    <mergeCell ref="D105:D109"/>
    <mergeCell ref="AL105:AL109"/>
    <mergeCell ref="BC105:BC109"/>
    <mergeCell ref="N105:N109"/>
    <mergeCell ref="M105:M109"/>
    <mergeCell ref="L105:L109"/>
    <mergeCell ref="K105:K109"/>
    <mergeCell ref="T97:T100"/>
    <mergeCell ref="AL101:AL104"/>
    <mergeCell ref="U97:U100"/>
    <mergeCell ref="P97:P100"/>
    <mergeCell ref="AY101:AY104"/>
    <mergeCell ref="BA97:BA100"/>
    <mergeCell ref="BB97:BB100"/>
    <mergeCell ref="BD97:BD100"/>
    <mergeCell ref="BE97:BE100"/>
    <mergeCell ref="AZ97:AZ100"/>
    <mergeCell ref="AV101:AV104"/>
    <mergeCell ref="AY105:AY109"/>
    <mergeCell ref="AZ105:AZ109"/>
    <mergeCell ref="AU97:AU100"/>
    <mergeCell ref="AT97:AT100"/>
    <mergeCell ref="AX101:AX104"/>
    <mergeCell ref="AQ97:AQ100"/>
    <mergeCell ref="BG105:BG109"/>
    <mergeCell ref="AM105:AM109"/>
    <mergeCell ref="O105:O109"/>
    <mergeCell ref="BB101:BB104"/>
    <mergeCell ref="BC101:BC104"/>
    <mergeCell ref="BD101:BD104"/>
    <mergeCell ref="BE101:BE104"/>
    <mergeCell ref="AY97:AY100"/>
    <mergeCell ref="BE105:BE109"/>
    <mergeCell ref="AU105:AU109"/>
    <mergeCell ref="AW101:AW104"/>
    <mergeCell ref="AV105:AV109"/>
    <mergeCell ref="M39:M45"/>
    <mergeCell ref="N39:N45"/>
    <mergeCell ref="O39:O45"/>
    <mergeCell ref="K46:K52"/>
    <mergeCell ref="K39:K45"/>
    <mergeCell ref="N55:N57"/>
    <mergeCell ref="K60:K62"/>
    <mergeCell ref="L46:L52"/>
    <mergeCell ref="L55:L57"/>
    <mergeCell ref="O60:O62"/>
    <mergeCell ref="L63:L68"/>
    <mergeCell ref="M63:M68"/>
    <mergeCell ref="L58:L59"/>
    <mergeCell ref="K58:K59"/>
    <mergeCell ref="N63:N68"/>
    <mergeCell ref="N46:N52"/>
    <mergeCell ref="N60:N62"/>
    <mergeCell ref="O63:O68"/>
    <mergeCell ref="N58:N59"/>
    <mergeCell ref="M58:M59"/>
    <mergeCell ref="AR101:AR104"/>
    <mergeCell ref="AS101:AS104"/>
    <mergeCell ref="AT101:AT104"/>
    <mergeCell ref="O58:O59"/>
    <mergeCell ref="M46:M52"/>
    <mergeCell ref="O46:O52"/>
    <mergeCell ref="M53:M54"/>
    <mergeCell ref="N53:N54"/>
    <mergeCell ref="O53:O54"/>
    <mergeCell ref="AN97:AN100"/>
    <mergeCell ref="AO97:AO100"/>
    <mergeCell ref="AQ75:AQ79"/>
    <mergeCell ref="AM97:AM100"/>
    <mergeCell ref="AM93:AM96"/>
    <mergeCell ref="S90:S92"/>
    <mergeCell ref="T90:T92"/>
    <mergeCell ref="N90:N92"/>
    <mergeCell ref="N93:N96"/>
    <mergeCell ref="O93:O96"/>
    <mergeCell ref="R75:R79"/>
    <mergeCell ref="Q75:Q79"/>
    <mergeCell ref="P63:P68"/>
    <mergeCell ref="O69:O74"/>
    <mergeCell ref="N69:N74"/>
    <mergeCell ref="M75:M79"/>
    <mergeCell ref="M55:M57"/>
    <mergeCell ref="Q63:Q68"/>
    <mergeCell ref="U69:U74"/>
    <mergeCell ref="T69:T74"/>
    <mergeCell ref="S69:S74"/>
    <mergeCell ref="R69:R74"/>
    <mergeCell ref="Q69:Q74"/>
    <mergeCell ref="P69:P74"/>
    <mergeCell ref="U75:U79"/>
    <mergeCell ref="AL97:AL100"/>
    <mergeCell ref="BC39:BC45"/>
    <mergeCell ref="R34:R38"/>
    <mergeCell ref="S93:S96"/>
    <mergeCell ref="Q93:Q96"/>
    <mergeCell ref="P60:P62"/>
    <mergeCell ref="AX93:AX96"/>
    <mergeCell ref="AW90:AW92"/>
    <mergeCell ref="AX90:AX92"/>
    <mergeCell ref="AX58:AX59"/>
    <mergeCell ref="AY58:AY59"/>
    <mergeCell ref="S75:S79"/>
    <mergeCell ref="R58:R59"/>
    <mergeCell ref="Q58:Q59"/>
    <mergeCell ref="AL55:AL57"/>
    <mergeCell ref="AX60:AX62"/>
    <mergeCell ref="AU63:AU68"/>
    <mergeCell ref="AV114:AV117"/>
    <mergeCell ref="AW114:AW117"/>
    <mergeCell ref="AN114:AN117"/>
    <mergeCell ref="AO114:AO117"/>
    <mergeCell ref="AP114:AP117"/>
    <mergeCell ref="AU80:AU89"/>
    <mergeCell ref="AR80:AR89"/>
    <mergeCell ref="AT75:AT79"/>
    <mergeCell ref="AU75:AU79"/>
    <mergeCell ref="S80:S89"/>
    <mergeCell ref="AM58:AM59"/>
    <mergeCell ref="AN58:AN59"/>
    <mergeCell ref="U63:U68"/>
    <mergeCell ref="P58:P59"/>
    <mergeCell ref="AN69:AN74"/>
    <mergeCell ref="AS60:AS62"/>
    <mergeCell ref="G93:G96"/>
    <mergeCell ref="H93:H96"/>
    <mergeCell ref="AP93:AP96"/>
    <mergeCell ref="AQ90:AQ92"/>
    <mergeCell ref="N75:N79"/>
    <mergeCell ref="I69:I74"/>
    <mergeCell ref="AP90:AP92"/>
    <mergeCell ref="N114:N117"/>
    <mergeCell ref="O114:O117"/>
    <mergeCell ref="R114:R117"/>
    <mergeCell ref="U114:U117"/>
    <mergeCell ref="G90:G92"/>
    <mergeCell ref="S110:S113"/>
    <mergeCell ref="T110:T113"/>
    <mergeCell ref="AT90:AT92"/>
    <mergeCell ref="AV90:AV92"/>
    <mergeCell ref="AW80:AW89"/>
    <mergeCell ref="Q101:Q104"/>
    <mergeCell ref="R101:R104"/>
    <mergeCell ref="N97:N100"/>
    <mergeCell ref="O97:O100"/>
    <mergeCell ref="J90:J92"/>
    <mergeCell ref="K90:K92"/>
    <mergeCell ref="J93:J96"/>
    <mergeCell ref="K93:K96"/>
    <mergeCell ref="L93:L96"/>
    <mergeCell ref="K97:K100"/>
    <mergeCell ref="Q97:Q100"/>
    <mergeCell ref="Q90:Q92"/>
    <mergeCell ref="R90:R92"/>
    <mergeCell ref="R97:R100"/>
    <mergeCell ref="T105:T109"/>
    <mergeCell ref="AS93:AS96"/>
    <mergeCell ref="AU101:AU104"/>
    <mergeCell ref="S114:S117"/>
    <mergeCell ref="T101:T104"/>
    <mergeCell ref="U101:U104"/>
    <mergeCell ref="I60:I62"/>
    <mergeCell ref="AN105:AN109"/>
    <mergeCell ref="AO105:AO109"/>
    <mergeCell ref="AP105:AP109"/>
    <mergeCell ref="AQ105:AQ109"/>
    <mergeCell ref="AR105:AR109"/>
    <mergeCell ref="AS105:AS109"/>
    <mergeCell ref="H90:H92"/>
    <mergeCell ref="O90:O92"/>
    <mergeCell ref="AM101:AM104"/>
    <mergeCell ref="M93:M96"/>
    <mergeCell ref="J101:J104"/>
    <mergeCell ref="K101:K104"/>
    <mergeCell ref="L101:L104"/>
    <mergeCell ref="S105:S109"/>
    <mergeCell ref="U93:U96"/>
    <mergeCell ref="AR93:AR96"/>
    <mergeCell ref="AS114:AS117"/>
    <mergeCell ref="AT114:AT117"/>
    <mergeCell ref="AU114:AU117"/>
    <mergeCell ref="T80:T89"/>
    <mergeCell ref="AR97:AR100"/>
    <mergeCell ref="AS97:AS100"/>
    <mergeCell ref="AR110:AR113"/>
    <mergeCell ref="AQ101:AQ104"/>
    <mergeCell ref="AP97:AP100"/>
    <mergeCell ref="AN101:AN104"/>
    <mergeCell ref="AP75:AP79"/>
    <mergeCell ref="M101:M104"/>
    <mergeCell ref="T93:T96"/>
    <mergeCell ref="G75:G79"/>
    <mergeCell ref="H75:H79"/>
    <mergeCell ref="I75:I79"/>
    <mergeCell ref="J75:J79"/>
    <mergeCell ref="K75:K79"/>
    <mergeCell ref="L90:L92"/>
    <mergeCell ref="M90:M92"/>
    <mergeCell ref="M97:M100"/>
    <mergeCell ref="O101:O104"/>
    <mergeCell ref="P101:P104"/>
    <mergeCell ref="S97:S100"/>
    <mergeCell ref="AM60:AM62"/>
    <mergeCell ref="AM63:AM68"/>
    <mergeCell ref="U60:U62"/>
    <mergeCell ref="T60:T62"/>
    <mergeCell ref="S60:S62"/>
    <mergeCell ref="AM80:AM89"/>
    <mergeCell ref="S101:S104"/>
    <mergeCell ref="AO101:AO104"/>
    <mergeCell ref="AP101:AP104"/>
    <mergeCell ref="N101:N104"/>
    <mergeCell ref="I80:I89"/>
    <mergeCell ref="H80:H89"/>
    <mergeCell ref="Q60:Q62"/>
    <mergeCell ref="M60:M62"/>
    <mergeCell ref="O75:O79"/>
    <mergeCell ref="I90:I92"/>
    <mergeCell ref="L97:L100"/>
    <mergeCell ref="L60:L62"/>
    <mergeCell ref="A118:A119"/>
    <mergeCell ref="A114:A117"/>
    <mergeCell ref="U118:U119"/>
    <mergeCell ref="T118:T119"/>
    <mergeCell ref="R118:R119"/>
    <mergeCell ref="A105:A109"/>
    <mergeCell ref="I97:I100"/>
    <mergeCell ref="J97:J100"/>
    <mergeCell ref="D97:D100"/>
    <mergeCell ref="J105:J109"/>
    <mergeCell ref="V118:V119"/>
    <mergeCell ref="AC118:AC119"/>
    <mergeCell ref="AB118:AB119"/>
    <mergeCell ref="AA118:AA119"/>
    <mergeCell ref="Z118:Z119"/>
    <mergeCell ref="Y118:Y119"/>
    <mergeCell ref="X118:X119"/>
    <mergeCell ref="W118:W119"/>
    <mergeCell ref="I114:I117"/>
    <mergeCell ref="J114:J117"/>
    <mergeCell ref="K114:K117"/>
    <mergeCell ref="L118:L119"/>
    <mergeCell ref="K118:K119"/>
    <mergeCell ref="J118:J119"/>
    <mergeCell ref="I118:I119"/>
    <mergeCell ref="H118:H119"/>
    <mergeCell ref="G118:G119"/>
    <mergeCell ref="H101:H104"/>
    <mergeCell ref="I101:I104"/>
    <mergeCell ref="I105:I109"/>
    <mergeCell ref="T114:T117"/>
    <mergeCell ref="G97:G100"/>
    <mergeCell ref="BG114:BG117"/>
    <mergeCell ref="AX114:AX117"/>
    <mergeCell ref="AY114:AY117"/>
    <mergeCell ref="AZ114:AZ117"/>
    <mergeCell ref="BB114:BB117"/>
    <mergeCell ref="F101:F104"/>
    <mergeCell ref="G101:G104"/>
    <mergeCell ref="H97:H100"/>
    <mergeCell ref="BA114:BA117"/>
    <mergeCell ref="C90:C92"/>
    <mergeCell ref="BC114:BC117"/>
    <mergeCell ref="O118:O119"/>
    <mergeCell ref="N118:N119"/>
    <mergeCell ref="M118:M119"/>
    <mergeCell ref="BD114:BD117"/>
    <mergeCell ref="S118:S119"/>
    <mergeCell ref="D118:D119"/>
    <mergeCell ref="C118:C119"/>
    <mergeCell ref="AK118:AK119"/>
    <mergeCell ref="BD105:BD109"/>
    <mergeCell ref="AT105:AT109"/>
    <mergeCell ref="AN93:AN96"/>
    <mergeCell ref="AV97:AV100"/>
    <mergeCell ref="AW97:AW100"/>
    <mergeCell ref="AX97:AX100"/>
    <mergeCell ref="AO110:AO113"/>
    <mergeCell ref="AP110:AP113"/>
    <mergeCell ref="BA105:BA109"/>
    <mergeCell ref="BA110:BA113"/>
    <mergeCell ref="AZ101:AZ104"/>
    <mergeCell ref="BD118:BD119"/>
    <mergeCell ref="G114:G117"/>
    <mergeCell ref="BE118:BE119"/>
    <mergeCell ref="BF118:BF119"/>
    <mergeCell ref="BG118:BG119"/>
    <mergeCell ref="BH118:BH119"/>
    <mergeCell ref="AU118:AU119"/>
    <mergeCell ref="AV118:AV119"/>
    <mergeCell ref="AW118:AW119"/>
    <mergeCell ref="AX118:AX119"/>
    <mergeCell ref="AY118:AY119"/>
    <mergeCell ref="AZ118:AZ119"/>
    <mergeCell ref="BA118:BA119"/>
    <mergeCell ref="BB118:BB119"/>
    <mergeCell ref="BC118:BC119"/>
    <mergeCell ref="AL118:AL119"/>
    <mergeCell ref="AM118:AM119"/>
    <mergeCell ref="AN118:AN119"/>
    <mergeCell ref="AO118:AO119"/>
    <mergeCell ref="AP118:AP119"/>
    <mergeCell ref="AQ118:AQ119"/>
    <mergeCell ref="AR118:AR119"/>
    <mergeCell ref="AS118:AS119"/>
    <mergeCell ref="AT118:AT119"/>
    <mergeCell ref="C97:C100"/>
    <mergeCell ref="P114:P117"/>
    <mergeCell ref="Q114:Q117"/>
    <mergeCell ref="H114:H117"/>
    <mergeCell ref="B118:B119"/>
    <mergeCell ref="E97:E100"/>
    <mergeCell ref="F118:F119"/>
    <mergeCell ref="E118:E119"/>
    <mergeCell ref="B114:B117"/>
    <mergeCell ref="F105:F109"/>
    <mergeCell ref="F97:F100"/>
    <mergeCell ref="D114:D117"/>
    <mergeCell ref="E114:E117"/>
    <mergeCell ref="F114:F117"/>
    <mergeCell ref="J110:J113"/>
    <mergeCell ref="K110:K113"/>
    <mergeCell ref="L110:L113"/>
    <mergeCell ref="C110:C113"/>
    <mergeCell ref="C101:C104"/>
    <mergeCell ref="D101:D104"/>
    <mergeCell ref="E101:E104"/>
    <mergeCell ref="L114:L117"/>
    <mergeCell ref="M114:M117"/>
    <mergeCell ref="M110:M113"/>
    <mergeCell ref="N110:N113"/>
    <mergeCell ref="O110:O113"/>
    <mergeCell ref="P110:P113"/>
    <mergeCell ref="Q110:Q113"/>
    <mergeCell ref="D110:D113"/>
    <mergeCell ref="E110:E113"/>
    <mergeCell ref="F110:F113"/>
    <mergeCell ref="G110:G113"/>
    <mergeCell ref="AM114:AM117"/>
    <mergeCell ref="AQ114:AQ117"/>
    <mergeCell ref="AR114:AR117"/>
    <mergeCell ref="AJ118:AJ119"/>
    <mergeCell ref="AH118:AH119"/>
    <mergeCell ref="AG118:AG119"/>
    <mergeCell ref="AF118:AF119"/>
    <mergeCell ref="AE118:AE119"/>
    <mergeCell ref="AD118:AD119"/>
    <mergeCell ref="B110:B113"/>
    <mergeCell ref="B101:B104"/>
    <mergeCell ref="C114:C117"/>
    <mergeCell ref="Q118:Q119"/>
    <mergeCell ref="P118:P119"/>
    <mergeCell ref="Q105:Q109"/>
    <mergeCell ref="P105:P109"/>
    <mergeCell ref="R110:R113"/>
    <mergeCell ref="H110:H113"/>
    <mergeCell ref="I110:I113"/>
    <mergeCell ref="AL110:AL113"/>
    <mergeCell ref="BE114:BE117"/>
    <mergeCell ref="BF114:BF117"/>
    <mergeCell ref="B97:B100"/>
    <mergeCell ref="BB105:BB109"/>
    <mergeCell ref="BF97:BF100"/>
    <mergeCell ref="BF105:BF109"/>
    <mergeCell ref="B69:B74"/>
    <mergeCell ref="BH69:BH74"/>
    <mergeCell ref="AS69:AS74"/>
    <mergeCell ref="AT69:AT74"/>
    <mergeCell ref="AU69:AU74"/>
    <mergeCell ref="AV69:AV74"/>
    <mergeCell ref="AW69:AW74"/>
    <mergeCell ref="AX69:AX74"/>
    <mergeCell ref="AY69:AY74"/>
    <mergeCell ref="AZ69:AZ74"/>
    <mergeCell ref="BA69:BA74"/>
    <mergeCell ref="BB69:BB74"/>
    <mergeCell ref="BC69:BC74"/>
    <mergeCell ref="BD69:BD74"/>
    <mergeCell ref="BE69:BE74"/>
    <mergeCell ref="BF69:BF74"/>
    <mergeCell ref="BG69:BG74"/>
    <mergeCell ref="AL69:AL74"/>
    <mergeCell ref="BF110:BF113"/>
    <mergeCell ref="D90:D92"/>
    <mergeCell ref="F90:F92"/>
    <mergeCell ref="BH114:BH117"/>
    <mergeCell ref="AL114:AL117"/>
  </mergeCells>
  <phoneticPr fontId="2" type="noConversion"/>
  <printOptions horizontalCentered="1" verticalCentered="1"/>
  <pageMargins left="0.98425196850393704" right="0.98425196850393704" top="0.78740157480314965" bottom="0.78740157480314965" header="0.31496062992125984" footer="0.31496062992125984"/>
  <pageSetup paperSize="9" scale="40" fitToHeight="0" orientation="landscape" horizontalDpi="4294967293" verticalDpi="4294967293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93 AN69 X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43"/>
  <sheetViews>
    <sheetView topLeftCell="Q22" zoomScale="80" zoomScaleNormal="80" workbookViewId="0">
      <selection activeCell="AE74" sqref="AE74"/>
    </sheetView>
  </sheetViews>
  <sheetFormatPr defaultRowHeight="15" x14ac:dyDescent="0.25"/>
  <cols>
    <col min="1" max="1" width="47.5703125" customWidth="1"/>
    <col min="2" max="2" width="16.5703125" style="3" customWidth="1"/>
    <col min="3" max="3" width="5.85546875" customWidth="1"/>
    <col min="4" max="4" width="43.85546875" bestFit="1" customWidth="1"/>
    <col min="5" max="5" width="15.140625" style="4" bestFit="1" customWidth="1"/>
    <col min="6" max="6" width="17" style="3" customWidth="1"/>
    <col min="7" max="7" width="6.42578125" customWidth="1"/>
    <col min="8" max="8" width="33" bestFit="1" customWidth="1"/>
    <col min="9" max="9" width="16.7109375" style="4" customWidth="1"/>
    <col min="10" max="10" width="17" style="3" customWidth="1"/>
    <col min="12" max="12" width="47.42578125" customWidth="1"/>
    <col min="13" max="13" width="16.7109375" style="4" customWidth="1"/>
    <col min="14" max="14" width="17" style="3" customWidth="1"/>
    <col min="16" max="16" width="47.42578125" customWidth="1"/>
    <col min="17" max="18" width="21.7109375" customWidth="1"/>
    <col min="20" max="20" width="52.7109375" customWidth="1"/>
    <col min="21" max="22" width="21.7109375" customWidth="1"/>
    <col min="24" max="24" width="52.7109375" customWidth="1"/>
    <col min="25" max="26" width="21.7109375" customWidth="1"/>
    <col min="28" max="28" width="11.28515625" bestFit="1" customWidth="1"/>
  </cols>
  <sheetData>
    <row r="1" spans="1:26" s="2" customFormat="1" x14ac:dyDescent="0.25">
      <c r="A1" s="17" t="s">
        <v>469</v>
      </c>
      <c r="B1" s="5" t="s">
        <v>602</v>
      </c>
      <c r="D1" s="45" t="s">
        <v>603</v>
      </c>
      <c r="E1" s="46"/>
      <c r="F1" s="5" t="s">
        <v>475</v>
      </c>
      <c r="H1" s="45" t="s">
        <v>604</v>
      </c>
      <c r="I1" s="47"/>
      <c r="J1" s="5" t="s">
        <v>475</v>
      </c>
      <c r="L1" s="43" t="s">
        <v>648</v>
      </c>
      <c r="M1" s="44"/>
      <c r="N1" s="27" t="s">
        <v>475</v>
      </c>
      <c r="P1" s="43" t="s">
        <v>668</v>
      </c>
      <c r="Q1" s="44"/>
      <c r="R1" s="27" t="s">
        <v>475</v>
      </c>
      <c r="T1" s="43" t="s">
        <v>691</v>
      </c>
      <c r="U1" s="44"/>
      <c r="V1" s="27" t="s">
        <v>475</v>
      </c>
      <c r="X1" s="43" t="s">
        <v>709</v>
      </c>
      <c r="Y1" s="44"/>
      <c r="Z1" s="27" t="s">
        <v>475</v>
      </c>
    </row>
    <row r="2" spans="1:26" x14ac:dyDescent="0.25">
      <c r="A2" s="8" t="s">
        <v>402</v>
      </c>
      <c r="B2" s="6">
        <v>2317.1999999999998</v>
      </c>
      <c r="D2" s="8" t="s">
        <v>100</v>
      </c>
      <c r="E2" s="12">
        <v>0</v>
      </c>
      <c r="F2" s="6">
        <f t="shared" ref="F2:F53" si="0">B2+E2</f>
        <v>2317.1999999999998</v>
      </c>
      <c r="H2" s="8" t="s">
        <v>100</v>
      </c>
      <c r="I2" s="15">
        <v>0</v>
      </c>
      <c r="J2" s="6">
        <f t="shared" ref="J2:J53" si="1">F2+I2</f>
        <v>2317.1999999999998</v>
      </c>
      <c r="L2" s="28" t="str">
        <f>A2</f>
        <v>A.A. RODRIGUES</v>
      </c>
      <c r="M2" s="15">
        <v>0</v>
      </c>
      <c r="N2" s="29">
        <f t="shared" ref="N2:N7" si="2">J2+M2</f>
        <v>2317.1999999999998</v>
      </c>
      <c r="P2" s="38" t="str">
        <f>L2</f>
        <v>A.A. RODRIGUES</v>
      </c>
      <c r="Q2" s="15">
        <v>0</v>
      </c>
      <c r="R2" s="29">
        <f t="shared" ref="R2:R8" si="3">N2+Q2</f>
        <v>2317.1999999999998</v>
      </c>
      <c r="T2" s="38" t="str">
        <f>P2</f>
        <v>A.A. RODRIGUES</v>
      </c>
      <c r="U2" s="15"/>
      <c r="V2" s="29">
        <f>R2+U2</f>
        <v>2317.1999999999998</v>
      </c>
      <c r="X2" s="38" t="str">
        <f>T2</f>
        <v>A.A. RODRIGUES</v>
      </c>
      <c r="Y2" s="15"/>
      <c r="Z2" s="29">
        <f>V2+Y2</f>
        <v>2317.1999999999998</v>
      </c>
    </row>
    <row r="3" spans="1:26" x14ac:dyDescent="0.25">
      <c r="A3" s="8" t="s">
        <v>100</v>
      </c>
      <c r="B3" s="6">
        <v>0</v>
      </c>
      <c r="D3" s="8" t="s">
        <v>100</v>
      </c>
      <c r="E3" s="12">
        <v>0</v>
      </c>
      <c r="F3" s="6">
        <f>B3+E3</f>
        <v>0</v>
      </c>
      <c r="H3" s="8" t="s">
        <v>605</v>
      </c>
      <c r="I3" s="15">
        <f>19410</f>
        <v>19410</v>
      </c>
      <c r="J3" s="6">
        <f t="shared" si="1"/>
        <v>19410</v>
      </c>
      <c r="L3" s="28" t="str">
        <f>H3</f>
        <v>A.P.C. GUIMARAES</v>
      </c>
      <c r="M3" s="15">
        <v>0</v>
      </c>
      <c r="N3" s="29">
        <f t="shared" si="2"/>
        <v>19410</v>
      </c>
      <c r="P3" s="38" t="str">
        <f t="shared" ref="P3:P55" si="4">L3</f>
        <v>A.P.C. GUIMARAES</v>
      </c>
      <c r="Q3" s="15">
        <v>0</v>
      </c>
      <c r="R3" s="29">
        <f t="shared" si="3"/>
        <v>19410</v>
      </c>
      <c r="T3" s="38" t="str">
        <f t="shared" ref="T3:T44" si="5">P3</f>
        <v>A.P.C. GUIMARAES</v>
      </c>
      <c r="U3" s="15"/>
      <c r="V3" s="29">
        <f>R3+U3</f>
        <v>19410</v>
      </c>
      <c r="X3" s="38" t="str">
        <f t="shared" ref="X3:X34" si="6">T3</f>
        <v>A.P.C. GUIMARAES</v>
      </c>
      <c r="Y3" s="15"/>
      <c r="Z3" s="29">
        <f>V3+Y3</f>
        <v>19410</v>
      </c>
    </row>
    <row r="4" spans="1:26" x14ac:dyDescent="0.25">
      <c r="A4" s="8" t="s">
        <v>403</v>
      </c>
      <c r="B4" s="6">
        <v>874.25</v>
      </c>
      <c r="D4" s="8" t="s">
        <v>100</v>
      </c>
      <c r="E4" s="12">
        <v>0</v>
      </c>
      <c r="F4" s="6">
        <f t="shared" si="0"/>
        <v>874.25</v>
      </c>
      <c r="H4" s="8" t="s">
        <v>100</v>
      </c>
      <c r="I4" s="15">
        <v>3295.2</v>
      </c>
      <c r="J4" s="6">
        <f t="shared" si="1"/>
        <v>4169.45</v>
      </c>
      <c r="L4" s="28" t="str">
        <f>A4</f>
        <v>A.S. LIMA</v>
      </c>
      <c r="M4" s="15">
        <v>1810.25</v>
      </c>
      <c r="N4" s="29">
        <f t="shared" si="2"/>
        <v>5979.7</v>
      </c>
      <c r="P4" s="38" t="str">
        <f t="shared" si="4"/>
        <v>A.S. LIMA</v>
      </c>
      <c r="Q4" s="15">
        <v>0</v>
      </c>
      <c r="R4" s="29">
        <f t="shared" si="3"/>
        <v>5979.7</v>
      </c>
      <c r="T4" s="38" t="str">
        <f t="shared" si="5"/>
        <v>A.S. LIMA</v>
      </c>
      <c r="U4" s="15">
        <v>1003.75</v>
      </c>
      <c r="V4" s="29">
        <f t="shared" ref="V4" si="7">R4+U4</f>
        <v>6983.45</v>
      </c>
      <c r="X4" s="38" t="str">
        <f t="shared" si="6"/>
        <v>A.S. LIMA</v>
      </c>
      <c r="Y4" s="15"/>
      <c r="Z4" s="29">
        <f t="shared" ref="Z4" si="8">V4+Y4</f>
        <v>6983.45</v>
      </c>
    </row>
    <row r="5" spans="1:26" x14ac:dyDescent="0.25">
      <c r="A5" s="8" t="s">
        <v>404</v>
      </c>
      <c r="B5" s="6">
        <v>2440</v>
      </c>
      <c r="D5" s="8" t="s">
        <v>100</v>
      </c>
      <c r="E5" s="12">
        <v>2440</v>
      </c>
      <c r="F5" s="6">
        <f t="shared" si="0"/>
        <v>4880</v>
      </c>
      <c r="H5" s="8" t="s">
        <v>100</v>
      </c>
      <c r="I5" s="15">
        <v>9760</v>
      </c>
      <c r="J5" s="6">
        <f t="shared" si="1"/>
        <v>14640</v>
      </c>
      <c r="L5" s="28" t="str">
        <f>A5</f>
        <v>ACQUALIMP</v>
      </c>
      <c r="M5" s="15">
        <v>0</v>
      </c>
      <c r="N5" s="29">
        <f t="shared" si="2"/>
        <v>14640</v>
      </c>
      <c r="P5" s="38" t="str">
        <f t="shared" si="4"/>
        <v>ACQUALIMP</v>
      </c>
      <c r="Q5" s="15">
        <v>4880</v>
      </c>
      <c r="R5" s="29">
        <f>N5+Q5</f>
        <v>19520</v>
      </c>
      <c r="T5" s="38" t="str">
        <f t="shared" si="5"/>
        <v>ACQUALIMP</v>
      </c>
      <c r="U5" s="15"/>
      <c r="V5" s="29">
        <f>R5+U5</f>
        <v>19520</v>
      </c>
      <c r="X5" s="38" t="str">
        <f t="shared" si="6"/>
        <v>ACQUALIMP</v>
      </c>
      <c r="Y5" s="15"/>
      <c r="Z5" s="29">
        <f>V5+Y5</f>
        <v>19520</v>
      </c>
    </row>
    <row r="6" spans="1:26" x14ac:dyDescent="0.25">
      <c r="A6" s="8" t="s">
        <v>405</v>
      </c>
      <c r="B6" s="6">
        <v>36707.839999999997</v>
      </c>
      <c r="D6" s="8" t="s">
        <v>100</v>
      </c>
      <c r="E6" s="12">
        <v>26560.240000000002</v>
      </c>
      <c r="F6" s="6">
        <f t="shared" si="0"/>
        <v>63268.08</v>
      </c>
      <c r="H6" s="8" t="s">
        <v>100</v>
      </c>
      <c r="I6" s="15">
        <v>81401.399999999994</v>
      </c>
      <c r="J6" s="6">
        <f t="shared" si="1"/>
        <v>144669.47999999998</v>
      </c>
      <c r="L6" s="28" t="str">
        <f>A6</f>
        <v>ACRETEC</v>
      </c>
      <c r="M6" s="15">
        <v>19986.36</v>
      </c>
      <c r="N6" s="29">
        <f t="shared" si="2"/>
        <v>164655.83999999997</v>
      </c>
      <c r="P6" s="38" t="str">
        <f t="shared" si="4"/>
        <v>ACRETEC</v>
      </c>
      <c r="Q6" s="15">
        <v>19192.2</v>
      </c>
      <c r="R6" s="29">
        <f t="shared" si="3"/>
        <v>183848.03999999998</v>
      </c>
      <c r="T6" s="38" t="str">
        <f t="shared" si="5"/>
        <v>ACRETEC</v>
      </c>
      <c r="U6" s="15">
        <v>18309.8</v>
      </c>
      <c r="V6" s="29">
        <f t="shared" ref="V6:V44" si="9">R6+U6</f>
        <v>202157.83999999997</v>
      </c>
      <c r="X6" s="38" t="str">
        <f t="shared" si="6"/>
        <v>ACRETEC</v>
      </c>
      <c r="Y6" s="15">
        <v>20074.59</v>
      </c>
      <c r="Z6" s="29">
        <f t="shared" ref="Z6:Z44" si="10">V6+Y6</f>
        <v>222232.42999999996</v>
      </c>
    </row>
    <row r="7" spans="1:26" x14ac:dyDescent="0.25">
      <c r="A7" s="8" t="s">
        <v>100</v>
      </c>
      <c r="B7" s="6">
        <v>0</v>
      </c>
      <c r="D7" s="8" t="s">
        <v>100</v>
      </c>
      <c r="E7" s="12">
        <v>0</v>
      </c>
      <c r="F7" s="6">
        <f t="shared" si="0"/>
        <v>0</v>
      </c>
      <c r="H7" s="8" t="s">
        <v>606</v>
      </c>
      <c r="I7" s="15">
        <v>27245.1</v>
      </c>
      <c r="J7" s="6">
        <f t="shared" si="1"/>
        <v>27245.1</v>
      </c>
      <c r="L7" s="28" t="str">
        <f>H7</f>
        <v>AGENCIA AEROTUR</v>
      </c>
      <c r="M7" s="15">
        <v>0</v>
      </c>
      <c r="N7" s="29">
        <f t="shared" si="2"/>
        <v>27245.1</v>
      </c>
      <c r="P7" s="38" t="str">
        <f t="shared" si="4"/>
        <v>AGENCIA AEROTUR</v>
      </c>
      <c r="Q7" s="15">
        <v>0</v>
      </c>
      <c r="R7" s="29">
        <f t="shared" si="3"/>
        <v>27245.1</v>
      </c>
      <c r="T7" s="38" t="str">
        <f t="shared" si="5"/>
        <v>AGENCIA AEROTUR</v>
      </c>
      <c r="U7" s="15"/>
      <c r="V7" s="29">
        <f t="shared" si="9"/>
        <v>27245.1</v>
      </c>
      <c r="X7" s="38" t="str">
        <f t="shared" si="6"/>
        <v>AGENCIA AEROTUR</v>
      </c>
      <c r="Y7" s="15">
        <v>15534.44</v>
      </c>
      <c r="Z7" s="29">
        <f t="shared" si="10"/>
        <v>42779.54</v>
      </c>
    </row>
    <row r="8" spans="1:26" x14ac:dyDescent="0.25">
      <c r="A8" s="8" t="s">
        <v>406</v>
      </c>
      <c r="B8" s="6">
        <v>10878</v>
      </c>
      <c r="D8" s="8" t="s">
        <v>100</v>
      </c>
      <c r="E8" s="12">
        <v>0</v>
      </c>
      <c r="F8" s="6">
        <f>B8+E8</f>
        <v>10878</v>
      </c>
      <c r="H8" s="8" t="s">
        <v>100</v>
      </c>
      <c r="I8" s="15">
        <v>4050</v>
      </c>
      <c r="J8" s="6">
        <f>F8+I8</f>
        <v>14928</v>
      </c>
      <c r="L8" s="28" t="str">
        <f>A8</f>
        <v>AMAZONAS</v>
      </c>
      <c r="M8" s="15">
        <v>0</v>
      </c>
      <c r="N8" s="29">
        <f>J8+M8</f>
        <v>14928</v>
      </c>
      <c r="P8" s="38" t="str">
        <f t="shared" si="4"/>
        <v>AMAZONAS</v>
      </c>
      <c r="Q8" s="15">
        <v>0</v>
      </c>
      <c r="R8" s="29">
        <f t="shared" si="3"/>
        <v>14928</v>
      </c>
      <c r="T8" s="38" t="str">
        <f t="shared" si="5"/>
        <v>AMAZONAS</v>
      </c>
      <c r="U8" s="15"/>
      <c r="V8" s="29">
        <f t="shared" si="9"/>
        <v>14928</v>
      </c>
      <c r="X8" s="38" t="str">
        <f t="shared" si="6"/>
        <v>AMAZONAS</v>
      </c>
      <c r="Y8" s="15"/>
      <c r="Z8" s="29">
        <f t="shared" si="10"/>
        <v>14928</v>
      </c>
    </row>
    <row r="9" spans="1:26" x14ac:dyDescent="0.25">
      <c r="A9" s="8" t="s">
        <v>100</v>
      </c>
      <c r="B9" s="6">
        <v>0</v>
      </c>
      <c r="D9" s="8" t="s">
        <v>471</v>
      </c>
      <c r="E9" s="12">
        <v>1474.8</v>
      </c>
      <c r="F9" s="6">
        <f t="shared" si="0"/>
        <v>1474.8</v>
      </c>
      <c r="H9" s="8" t="s">
        <v>100</v>
      </c>
      <c r="I9" s="15">
        <v>0</v>
      </c>
      <c r="J9" s="6">
        <f t="shared" si="1"/>
        <v>1474.8</v>
      </c>
      <c r="L9" s="28" t="str">
        <f>D9</f>
        <v>AUGUSTO</v>
      </c>
      <c r="M9" s="15">
        <v>1474.8</v>
      </c>
      <c r="N9" s="29">
        <f t="shared" ref="N9:N53" si="11">J9+M9</f>
        <v>2949.6</v>
      </c>
      <c r="P9" s="38" t="str">
        <f t="shared" si="4"/>
        <v>AUGUSTO</v>
      </c>
      <c r="Q9" s="15">
        <v>0</v>
      </c>
      <c r="R9" s="29">
        <f t="shared" ref="R9:R53" si="12">N9+Q9</f>
        <v>2949.6</v>
      </c>
      <c r="T9" s="38" t="str">
        <f t="shared" si="5"/>
        <v>AUGUSTO</v>
      </c>
      <c r="U9" s="15"/>
      <c r="V9" s="29">
        <f t="shared" si="9"/>
        <v>2949.6</v>
      </c>
      <c r="X9" s="38" t="str">
        <f t="shared" si="6"/>
        <v>AUGUSTO</v>
      </c>
      <c r="Y9" s="15">
        <v>540</v>
      </c>
      <c r="Z9" s="29">
        <f t="shared" si="10"/>
        <v>3489.6</v>
      </c>
    </row>
    <row r="10" spans="1:26" x14ac:dyDescent="0.25">
      <c r="A10" s="8" t="s">
        <v>100</v>
      </c>
      <c r="B10" s="6">
        <v>0</v>
      </c>
      <c r="D10" s="8" t="s">
        <v>100</v>
      </c>
      <c r="E10" s="12">
        <v>0</v>
      </c>
      <c r="F10" s="6">
        <f t="shared" si="0"/>
        <v>0</v>
      </c>
      <c r="H10" s="8" t="s">
        <v>607</v>
      </c>
      <c r="I10" s="15">
        <v>36495.07</v>
      </c>
      <c r="J10" s="6">
        <f t="shared" si="1"/>
        <v>36495.07</v>
      </c>
      <c r="L10" s="28" t="str">
        <f>H10</f>
        <v>AZ COMERCIO</v>
      </c>
      <c r="M10" s="15">
        <v>0</v>
      </c>
      <c r="N10" s="29">
        <f t="shared" si="11"/>
        <v>36495.07</v>
      </c>
      <c r="P10" s="38" t="str">
        <f t="shared" si="4"/>
        <v>AZ COMERCIO</v>
      </c>
      <c r="Q10" s="15">
        <v>0</v>
      </c>
      <c r="R10" s="29">
        <f t="shared" si="12"/>
        <v>36495.07</v>
      </c>
      <c r="T10" s="38" t="str">
        <f t="shared" si="5"/>
        <v>AZ COMERCIO</v>
      </c>
      <c r="U10" s="15"/>
      <c r="V10" s="29">
        <f t="shared" si="9"/>
        <v>36495.07</v>
      </c>
      <c r="X10" s="38" t="str">
        <f t="shared" si="6"/>
        <v>AZ COMERCIO</v>
      </c>
      <c r="Y10" s="15">
        <v>247840.24</v>
      </c>
      <c r="Z10" s="29">
        <f t="shared" si="10"/>
        <v>284335.31</v>
      </c>
    </row>
    <row r="11" spans="1:26" x14ac:dyDescent="0.25">
      <c r="A11" s="8" t="s">
        <v>407</v>
      </c>
      <c r="B11" s="6">
        <v>44110.28</v>
      </c>
      <c r="D11" s="8" t="s">
        <v>100</v>
      </c>
      <c r="E11" s="12">
        <v>22055.14</v>
      </c>
      <c r="F11" s="6">
        <f t="shared" si="0"/>
        <v>66165.42</v>
      </c>
      <c r="H11" s="8" t="s">
        <v>100</v>
      </c>
      <c r="I11" s="15">
        <f>66165.42</f>
        <v>66165.42</v>
      </c>
      <c r="J11" s="6">
        <f t="shared" si="1"/>
        <v>132330.84</v>
      </c>
      <c r="L11" s="28" t="str">
        <f>A11</f>
        <v>C.COM INFORMÁTICA</v>
      </c>
      <c r="M11" s="15">
        <v>22055.14</v>
      </c>
      <c r="N11" s="29">
        <f t="shared" si="11"/>
        <v>154385.97999999998</v>
      </c>
      <c r="P11" s="38" t="str">
        <f t="shared" si="4"/>
        <v>C.COM INFORMÁTICA</v>
      </c>
      <c r="Q11" s="15">
        <v>23752.06</v>
      </c>
      <c r="R11" s="29">
        <f t="shared" si="12"/>
        <v>178138.03999999998</v>
      </c>
      <c r="T11" s="38" t="str">
        <f t="shared" si="5"/>
        <v>C.COM INFORMÁTICA</v>
      </c>
      <c r="U11" s="15">
        <v>23752.06</v>
      </c>
      <c r="V11" s="29">
        <f t="shared" si="9"/>
        <v>201890.09999999998</v>
      </c>
      <c r="X11" s="38" t="str">
        <f t="shared" si="6"/>
        <v>C.COM INFORMÁTICA</v>
      </c>
      <c r="Y11" s="15">
        <v>23752.06</v>
      </c>
      <c r="Z11" s="29">
        <f t="shared" si="10"/>
        <v>225642.15999999997</v>
      </c>
    </row>
    <row r="12" spans="1:26" x14ac:dyDescent="0.25">
      <c r="A12" s="8" t="s">
        <v>100</v>
      </c>
      <c r="B12" s="6">
        <v>0</v>
      </c>
      <c r="D12" s="8" t="s">
        <v>100</v>
      </c>
      <c r="E12" s="12">
        <v>0</v>
      </c>
      <c r="F12" s="6">
        <f>B12+E12</f>
        <v>0</v>
      </c>
      <c r="H12" s="8" t="s">
        <v>608</v>
      </c>
      <c r="I12" s="15">
        <v>18616.7</v>
      </c>
      <c r="J12" s="6">
        <f t="shared" si="1"/>
        <v>18616.7</v>
      </c>
      <c r="L12" s="28" t="str">
        <f>H12</f>
        <v>CIPRIANI</v>
      </c>
      <c r="M12" s="15">
        <v>2302.14</v>
      </c>
      <c r="N12" s="29">
        <f t="shared" si="11"/>
        <v>20918.84</v>
      </c>
      <c r="P12" s="38" t="str">
        <f t="shared" si="4"/>
        <v>CIPRIANI</v>
      </c>
      <c r="Q12" s="15">
        <v>0</v>
      </c>
      <c r="R12" s="29">
        <f t="shared" si="12"/>
        <v>20918.84</v>
      </c>
      <c r="T12" s="38" t="str">
        <f t="shared" si="5"/>
        <v>CIPRIANI</v>
      </c>
      <c r="U12" s="15"/>
      <c r="V12" s="29">
        <f t="shared" si="9"/>
        <v>20918.84</v>
      </c>
      <c r="X12" s="38" t="str">
        <f t="shared" si="6"/>
        <v>CIPRIANI</v>
      </c>
      <c r="Y12" s="15">
        <v>21810.67</v>
      </c>
      <c r="Z12" s="29">
        <f t="shared" si="10"/>
        <v>42729.509999999995</v>
      </c>
    </row>
    <row r="13" spans="1:26" x14ac:dyDescent="0.25">
      <c r="A13" s="8" t="s">
        <v>408</v>
      </c>
      <c r="B13" s="6">
        <v>94800</v>
      </c>
      <c r="D13" s="8" t="s">
        <v>100</v>
      </c>
      <c r="E13" s="12">
        <v>0</v>
      </c>
      <c r="F13" s="6">
        <f t="shared" si="0"/>
        <v>94800</v>
      </c>
      <c r="H13" s="8" t="s">
        <v>100</v>
      </c>
      <c r="I13" s="15">
        <v>126400</v>
      </c>
      <c r="J13" s="6">
        <f t="shared" si="1"/>
        <v>221200</v>
      </c>
      <c r="L13" s="28" t="str">
        <f>A13</f>
        <v>COOPERVEL</v>
      </c>
      <c r="M13" s="15">
        <v>31600</v>
      </c>
      <c r="N13" s="29">
        <f t="shared" si="11"/>
        <v>252800</v>
      </c>
      <c r="P13" s="38" t="str">
        <f t="shared" si="4"/>
        <v>COOPERVEL</v>
      </c>
      <c r="Q13" s="15">
        <v>31600</v>
      </c>
      <c r="R13" s="29">
        <f t="shared" si="12"/>
        <v>284400</v>
      </c>
      <c r="T13" s="38" t="str">
        <f t="shared" si="5"/>
        <v>COOPERVEL</v>
      </c>
      <c r="U13" s="15">
        <v>31600</v>
      </c>
      <c r="V13" s="29">
        <f t="shared" si="9"/>
        <v>316000</v>
      </c>
      <c r="X13" s="38" t="str">
        <f t="shared" si="6"/>
        <v>COOPERVEL</v>
      </c>
      <c r="Y13" s="15">
        <v>31600</v>
      </c>
      <c r="Z13" s="29">
        <f t="shared" si="10"/>
        <v>347600</v>
      </c>
    </row>
    <row r="14" spans="1:26" x14ac:dyDescent="0.25">
      <c r="A14" s="8" t="s">
        <v>100</v>
      </c>
      <c r="B14" s="6">
        <v>0</v>
      </c>
      <c r="D14" s="8" t="s">
        <v>100</v>
      </c>
      <c r="E14" s="12">
        <v>0</v>
      </c>
      <c r="F14" s="6">
        <f t="shared" si="0"/>
        <v>0</v>
      </c>
      <c r="H14" s="8" t="s">
        <v>609</v>
      </c>
      <c r="I14" s="15">
        <v>40826.339999999997</v>
      </c>
      <c r="J14" s="6">
        <f>F14+I14</f>
        <v>40826.339999999997</v>
      </c>
      <c r="L14" s="28" t="str">
        <f>H14</f>
        <v>DALCAR</v>
      </c>
      <c r="M14" s="15">
        <v>8942.66</v>
      </c>
      <c r="N14" s="29">
        <f t="shared" si="11"/>
        <v>49769</v>
      </c>
      <c r="P14" s="38" t="str">
        <f t="shared" si="4"/>
        <v>DALCAR</v>
      </c>
      <c r="Q14" s="15">
        <v>0</v>
      </c>
      <c r="R14" s="29">
        <f t="shared" si="12"/>
        <v>49769</v>
      </c>
      <c r="T14" s="38" t="str">
        <f t="shared" si="5"/>
        <v>DALCAR</v>
      </c>
      <c r="U14" s="15">
        <v>9538.66</v>
      </c>
      <c r="V14" s="29">
        <f t="shared" si="9"/>
        <v>59307.66</v>
      </c>
      <c r="X14" s="38" t="str">
        <f t="shared" si="6"/>
        <v>DALCAR</v>
      </c>
      <c r="Y14" s="15"/>
      <c r="Z14" s="29">
        <f t="shared" si="10"/>
        <v>59307.66</v>
      </c>
    </row>
    <row r="15" spans="1:26" x14ac:dyDescent="0.25">
      <c r="A15" s="8" t="s">
        <v>100</v>
      </c>
      <c r="B15" s="6">
        <v>0</v>
      </c>
      <c r="D15" s="8" t="s">
        <v>100</v>
      </c>
      <c r="E15" s="12">
        <v>0</v>
      </c>
      <c r="F15" s="6">
        <v>0</v>
      </c>
      <c r="H15" s="8" t="s">
        <v>612</v>
      </c>
      <c r="I15" s="15">
        <v>2675</v>
      </c>
      <c r="J15" s="6">
        <f>F15+I15</f>
        <v>2675</v>
      </c>
      <c r="L15" s="28" t="str">
        <f>H15</f>
        <v>DISBRAS</v>
      </c>
      <c r="M15" s="15">
        <v>0</v>
      </c>
      <c r="N15" s="29">
        <f t="shared" si="11"/>
        <v>2675</v>
      </c>
      <c r="P15" s="38" t="str">
        <f t="shared" si="4"/>
        <v>DISBRAS</v>
      </c>
      <c r="Q15" s="15">
        <v>0</v>
      </c>
      <c r="R15" s="29">
        <f t="shared" si="12"/>
        <v>2675</v>
      </c>
      <c r="T15" s="38" t="str">
        <f t="shared" si="5"/>
        <v>DISBRAS</v>
      </c>
      <c r="U15" s="15"/>
      <c r="V15" s="29">
        <f t="shared" si="9"/>
        <v>2675</v>
      </c>
      <c r="X15" s="38" t="str">
        <f t="shared" si="6"/>
        <v>DISBRAS</v>
      </c>
      <c r="Y15" s="15"/>
      <c r="Z15" s="29">
        <f t="shared" si="10"/>
        <v>2675</v>
      </c>
    </row>
    <row r="16" spans="1:26" x14ac:dyDescent="0.25">
      <c r="A16" s="8" t="s">
        <v>409</v>
      </c>
      <c r="B16" s="6">
        <v>4450</v>
      </c>
      <c r="D16" s="8" t="s">
        <v>100</v>
      </c>
      <c r="E16" s="12">
        <v>2225</v>
      </c>
      <c r="F16" s="6">
        <f t="shared" si="0"/>
        <v>6675</v>
      </c>
      <c r="H16" s="8" t="s">
        <v>100</v>
      </c>
      <c r="I16" s="15">
        <v>6675</v>
      </c>
      <c r="J16" s="6">
        <f t="shared" si="1"/>
        <v>13350</v>
      </c>
      <c r="L16" s="28" t="str">
        <f>A16</f>
        <v>DUX COMERCIO</v>
      </c>
      <c r="M16" s="15">
        <v>4450</v>
      </c>
      <c r="N16" s="29">
        <f t="shared" si="11"/>
        <v>17800</v>
      </c>
      <c r="P16" s="38" t="str">
        <f t="shared" si="4"/>
        <v>DUX COMERCIO</v>
      </c>
      <c r="Q16" s="15">
        <v>2225</v>
      </c>
      <c r="R16" s="29">
        <f t="shared" si="12"/>
        <v>20025</v>
      </c>
      <c r="T16" s="38" t="str">
        <f t="shared" si="5"/>
        <v>DUX COMERCIO</v>
      </c>
      <c r="U16" s="15"/>
      <c r="V16" s="29">
        <f t="shared" si="9"/>
        <v>20025</v>
      </c>
      <c r="X16" s="38" t="str">
        <f t="shared" si="6"/>
        <v>DUX COMERCIO</v>
      </c>
      <c r="Y16" s="15"/>
      <c r="Z16" s="29">
        <f t="shared" si="10"/>
        <v>20025</v>
      </c>
    </row>
    <row r="17" spans="1:26" x14ac:dyDescent="0.25">
      <c r="A17" s="8" t="s">
        <v>100</v>
      </c>
      <c r="B17" s="6">
        <v>0</v>
      </c>
      <c r="D17" s="8" t="s">
        <v>100</v>
      </c>
      <c r="E17" s="12">
        <v>0</v>
      </c>
      <c r="F17" s="6">
        <v>0</v>
      </c>
      <c r="H17" s="8" t="s">
        <v>583</v>
      </c>
      <c r="I17" s="15">
        <v>3211.5</v>
      </c>
      <c r="J17" s="6">
        <f t="shared" si="1"/>
        <v>3211.5</v>
      </c>
      <c r="L17" s="28" t="str">
        <f>H17</f>
        <v>ECO MOURA</v>
      </c>
      <c r="M17" s="15">
        <v>3506.4</v>
      </c>
      <c r="N17" s="29">
        <f t="shared" si="11"/>
        <v>6717.9</v>
      </c>
      <c r="P17" s="38" t="str">
        <f t="shared" si="4"/>
        <v>ECO MOURA</v>
      </c>
      <c r="Q17" s="15">
        <v>0</v>
      </c>
      <c r="R17" s="29">
        <f t="shared" si="12"/>
        <v>6717.9</v>
      </c>
      <c r="T17" s="38" t="str">
        <f t="shared" si="5"/>
        <v>ECO MOURA</v>
      </c>
      <c r="U17" s="15"/>
      <c r="V17" s="29">
        <f t="shared" si="9"/>
        <v>6717.9</v>
      </c>
      <c r="X17" s="38" t="str">
        <f t="shared" si="6"/>
        <v>ECO MOURA</v>
      </c>
      <c r="Y17" s="15"/>
      <c r="Z17" s="29">
        <f t="shared" si="10"/>
        <v>6717.9</v>
      </c>
    </row>
    <row r="18" spans="1:26" x14ac:dyDescent="0.25">
      <c r="A18" s="8" t="s">
        <v>410</v>
      </c>
      <c r="B18" s="6">
        <v>2730</v>
      </c>
      <c r="D18" s="8" t="s">
        <v>100</v>
      </c>
      <c r="E18" s="12">
        <v>1365</v>
      </c>
      <c r="F18" s="6">
        <f t="shared" si="0"/>
        <v>4095</v>
      </c>
      <c r="H18" s="8" t="s">
        <v>100</v>
      </c>
      <c r="I18" s="15">
        <v>4095</v>
      </c>
      <c r="J18" s="6">
        <f t="shared" si="1"/>
        <v>8190</v>
      </c>
      <c r="L18" s="28" t="str">
        <f>A18</f>
        <v>ECS</v>
      </c>
      <c r="M18" s="15">
        <v>1365</v>
      </c>
      <c r="N18" s="29">
        <f t="shared" si="11"/>
        <v>9555</v>
      </c>
      <c r="P18" s="38" t="str">
        <f t="shared" si="4"/>
        <v>ECS</v>
      </c>
      <c r="Q18" s="15">
        <v>1365</v>
      </c>
      <c r="R18" s="29">
        <f t="shared" si="12"/>
        <v>10920</v>
      </c>
      <c r="T18" s="38" t="str">
        <f t="shared" si="5"/>
        <v>ECS</v>
      </c>
      <c r="U18" s="15">
        <v>1365</v>
      </c>
      <c r="V18" s="29">
        <f t="shared" si="9"/>
        <v>12285</v>
      </c>
      <c r="X18" s="38" t="str">
        <f t="shared" si="6"/>
        <v>ECS</v>
      </c>
      <c r="Y18" s="15">
        <v>1365</v>
      </c>
      <c r="Z18" s="29">
        <f t="shared" si="10"/>
        <v>13650</v>
      </c>
    </row>
    <row r="19" spans="1:26" x14ac:dyDescent="0.25">
      <c r="A19" s="8" t="s">
        <v>476</v>
      </c>
      <c r="B19" s="6">
        <v>25236.34</v>
      </c>
      <c r="D19" s="8" t="s">
        <v>100</v>
      </c>
      <c r="E19" s="12">
        <f>25996.93+27217.68</f>
        <v>53214.61</v>
      </c>
      <c r="F19" s="6">
        <f t="shared" si="0"/>
        <v>78450.95</v>
      </c>
      <c r="H19" s="8" t="s">
        <v>100</v>
      </c>
      <c r="I19" s="15">
        <v>56425.05</v>
      </c>
      <c r="J19" s="6">
        <f t="shared" si="1"/>
        <v>134876</v>
      </c>
      <c r="L19" s="28" t="str">
        <f>A19</f>
        <v>CORREIOS</v>
      </c>
      <c r="M19" s="15">
        <v>104614.13</v>
      </c>
      <c r="N19" s="29">
        <f t="shared" si="11"/>
        <v>239490.13</v>
      </c>
      <c r="P19" s="38" t="str">
        <f t="shared" si="4"/>
        <v>CORREIOS</v>
      </c>
      <c r="Q19" s="15">
        <v>64789.75</v>
      </c>
      <c r="R19" s="29">
        <f t="shared" si="12"/>
        <v>304279.88</v>
      </c>
      <c r="T19" s="38" t="str">
        <f t="shared" si="5"/>
        <v>CORREIOS</v>
      </c>
      <c r="U19" s="15">
        <v>113551.44</v>
      </c>
      <c r="V19" s="29">
        <f t="shared" si="9"/>
        <v>417831.32</v>
      </c>
      <c r="X19" s="38" t="str">
        <f t="shared" si="6"/>
        <v>CORREIOS</v>
      </c>
      <c r="Y19" s="15">
        <v>73198.37</v>
      </c>
      <c r="Z19" s="29">
        <f t="shared" si="10"/>
        <v>491029.69</v>
      </c>
    </row>
    <row r="20" spans="1:26" x14ac:dyDescent="0.25">
      <c r="A20" s="8" t="s">
        <v>411</v>
      </c>
      <c r="B20" s="6">
        <v>1430</v>
      </c>
      <c r="D20" s="8" t="s">
        <v>100</v>
      </c>
      <c r="E20" s="12">
        <v>1430</v>
      </c>
      <c r="F20" s="6">
        <f t="shared" si="0"/>
        <v>2860</v>
      </c>
      <c r="H20" s="8" t="s">
        <v>100</v>
      </c>
      <c r="I20" s="15">
        <v>1430</v>
      </c>
      <c r="J20" s="6">
        <f t="shared" si="1"/>
        <v>4290</v>
      </c>
      <c r="L20" s="28" t="str">
        <f>A20</f>
        <v>ER COMERCIO</v>
      </c>
      <c r="M20" s="15">
        <v>2860</v>
      </c>
      <c r="N20" s="29">
        <f t="shared" si="11"/>
        <v>7150</v>
      </c>
      <c r="P20" s="38" t="str">
        <f t="shared" si="4"/>
        <v>ER COMERCIO</v>
      </c>
      <c r="Q20" s="15">
        <v>1430</v>
      </c>
      <c r="R20" s="29">
        <f t="shared" si="12"/>
        <v>8580</v>
      </c>
      <c r="T20" s="38" t="str">
        <f t="shared" si="5"/>
        <v>ER COMERCIO</v>
      </c>
      <c r="U20" s="15"/>
      <c r="V20" s="29">
        <f t="shared" si="9"/>
        <v>8580</v>
      </c>
      <c r="X20" s="38" t="str">
        <f t="shared" si="6"/>
        <v>ER COMERCIO</v>
      </c>
      <c r="Y20" s="15">
        <v>1430</v>
      </c>
      <c r="Z20" s="29">
        <f t="shared" si="10"/>
        <v>10010</v>
      </c>
    </row>
    <row r="21" spans="1:26" x14ac:dyDescent="0.25">
      <c r="A21" s="8" t="s">
        <v>100</v>
      </c>
      <c r="B21" s="6">
        <v>0</v>
      </c>
      <c r="D21" s="8" t="s">
        <v>472</v>
      </c>
      <c r="E21" s="12">
        <v>5249.7</v>
      </c>
      <c r="F21" s="6">
        <f t="shared" si="0"/>
        <v>5249.7</v>
      </c>
      <c r="H21" s="8" t="s">
        <v>100</v>
      </c>
      <c r="I21" s="15">
        <v>0</v>
      </c>
      <c r="J21" s="6">
        <f t="shared" si="1"/>
        <v>5249.7</v>
      </c>
      <c r="L21" s="28" t="str">
        <f>D21</f>
        <v>F.F. DE MEDEIROS</v>
      </c>
      <c r="M21" s="15">
        <v>5249.7</v>
      </c>
      <c r="N21" s="29">
        <f t="shared" si="11"/>
        <v>10499.4</v>
      </c>
      <c r="P21" s="38" t="str">
        <f t="shared" si="4"/>
        <v>F.F. DE MEDEIROS</v>
      </c>
      <c r="Q21" s="15">
        <v>0</v>
      </c>
      <c r="R21" s="29">
        <f t="shared" si="12"/>
        <v>10499.4</v>
      </c>
      <c r="T21" s="38" t="str">
        <f t="shared" si="5"/>
        <v>F.F. DE MEDEIROS</v>
      </c>
      <c r="U21" s="15"/>
      <c r="V21" s="29">
        <f t="shared" si="9"/>
        <v>10499.4</v>
      </c>
      <c r="X21" s="38" t="str">
        <f t="shared" si="6"/>
        <v>F.F. DE MEDEIROS</v>
      </c>
      <c r="Y21" s="15"/>
      <c r="Z21" s="29">
        <f t="shared" si="10"/>
        <v>10499.4</v>
      </c>
    </row>
    <row r="22" spans="1:26" x14ac:dyDescent="0.25">
      <c r="A22" s="8" t="s">
        <v>412</v>
      </c>
      <c r="B22" s="6">
        <v>881254.22</v>
      </c>
      <c r="D22" s="8" t="s">
        <v>100</v>
      </c>
      <c r="E22" s="12">
        <v>0</v>
      </c>
      <c r="F22" s="6">
        <f t="shared" si="0"/>
        <v>881254.22</v>
      </c>
      <c r="H22" s="8" t="s">
        <v>100</v>
      </c>
      <c r="I22" s="15">
        <v>1171112.6499999999</v>
      </c>
      <c r="J22" s="6">
        <f t="shared" si="1"/>
        <v>2052366.8699999999</v>
      </c>
      <c r="L22" s="28" t="str">
        <f>A22</f>
        <v>F.M. TERCEIRIZAÇÃO</v>
      </c>
      <c r="M22" s="15">
        <v>48019.48</v>
      </c>
      <c r="N22" s="29">
        <f t="shared" si="11"/>
        <v>2100386.35</v>
      </c>
      <c r="P22" s="38" t="str">
        <f t="shared" si="4"/>
        <v>F.M. TERCEIRIZAÇÃO</v>
      </c>
      <c r="Q22" s="15">
        <v>299961.11</v>
      </c>
      <c r="R22" s="29">
        <f t="shared" si="12"/>
        <v>2400347.46</v>
      </c>
      <c r="T22" s="38" t="str">
        <f t="shared" si="5"/>
        <v>F.M. TERCEIRIZAÇÃO</v>
      </c>
      <c r="U22" s="15">
        <v>619829.68000000005</v>
      </c>
      <c r="V22" s="29">
        <f t="shared" si="9"/>
        <v>3020177.14</v>
      </c>
      <c r="X22" s="38" t="str">
        <f t="shared" si="6"/>
        <v>F.M. TERCEIRIZAÇÃO</v>
      </c>
      <c r="Y22" s="15">
        <v>470839.74</v>
      </c>
      <c r="Z22" s="29">
        <f t="shared" si="10"/>
        <v>3491016.88</v>
      </c>
    </row>
    <row r="23" spans="1:26" x14ac:dyDescent="0.25">
      <c r="A23" s="8" t="s">
        <v>100</v>
      </c>
      <c r="B23" s="6">
        <v>0</v>
      </c>
      <c r="D23" s="8" t="s">
        <v>100</v>
      </c>
      <c r="E23" s="12">
        <v>0</v>
      </c>
      <c r="F23" s="6">
        <v>0</v>
      </c>
      <c r="H23" s="8" t="s">
        <v>613</v>
      </c>
      <c r="I23" s="15">
        <v>38005.949999999997</v>
      </c>
      <c r="J23" s="6">
        <f>F23+I23</f>
        <v>38005.949999999997</v>
      </c>
      <c r="L23" s="28" t="str">
        <f>H23</f>
        <v>G.R. DA ROSA</v>
      </c>
      <c r="M23" s="15">
        <v>28438.09</v>
      </c>
      <c r="N23" s="29">
        <f t="shared" si="11"/>
        <v>66444.039999999994</v>
      </c>
      <c r="P23" s="38" t="str">
        <f t="shared" si="4"/>
        <v>G.R. DA ROSA</v>
      </c>
      <c r="Q23" s="15">
        <v>0</v>
      </c>
      <c r="R23" s="29">
        <f t="shared" si="12"/>
        <v>66444.039999999994</v>
      </c>
      <c r="T23" s="38" t="str">
        <f t="shared" si="5"/>
        <v>G.R. DA ROSA</v>
      </c>
      <c r="U23" s="15">
        <v>7584.96</v>
      </c>
      <c r="V23" s="29">
        <f t="shared" si="9"/>
        <v>74029</v>
      </c>
      <c r="X23" s="38" t="str">
        <f t="shared" si="6"/>
        <v>G.R. DA ROSA</v>
      </c>
      <c r="Y23" s="15"/>
      <c r="Z23" s="29">
        <f t="shared" si="10"/>
        <v>74029</v>
      </c>
    </row>
    <row r="24" spans="1:26" x14ac:dyDescent="0.25">
      <c r="A24" s="8" t="s">
        <v>413</v>
      </c>
      <c r="B24" s="6">
        <v>8083.38</v>
      </c>
      <c r="D24" s="8" t="s">
        <v>100</v>
      </c>
      <c r="E24" s="12">
        <v>0</v>
      </c>
      <c r="F24" s="6">
        <f t="shared" si="0"/>
        <v>8083.38</v>
      </c>
      <c r="H24" s="8" t="s">
        <v>100</v>
      </c>
      <c r="I24" s="15">
        <v>5866.36</v>
      </c>
      <c r="J24" s="6">
        <f t="shared" si="1"/>
        <v>13949.74</v>
      </c>
      <c r="L24" s="28" t="str">
        <f>A24</f>
        <v>G. S. SILVEIRA</v>
      </c>
      <c r="M24" s="15">
        <v>0</v>
      </c>
      <c r="N24" s="29">
        <f t="shared" si="11"/>
        <v>13949.74</v>
      </c>
      <c r="P24" s="38" t="str">
        <f t="shared" si="4"/>
        <v>G. S. SILVEIRA</v>
      </c>
      <c r="Q24" s="15">
        <v>30</v>
      </c>
      <c r="R24" s="29">
        <f t="shared" si="12"/>
        <v>13979.74</v>
      </c>
      <c r="T24" s="38" t="str">
        <f t="shared" si="5"/>
        <v>G. S. SILVEIRA</v>
      </c>
      <c r="U24" s="15"/>
      <c r="V24" s="29">
        <f t="shared" si="9"/>
        <v>13979.74</v>
      </c>
      <c r="X24" s="38" t="str">
        <f t="shared" si="6"/>
        <v>G. S. SILVEIRA</v>
      </c>
      <c r="Y24" s="15"/>
      <c r="Z24" s="29">
        <f>V24+Y24</f>
        <v>13979.74</v>
      </c>
    </row>
    <row r="25" spans="1:26" x14ac:dyDescent="0.25">
      <c r="A25" s="8" t="s">
        <v>100</v>
      </c>
      <c r="B25" s="6">
        <v>0</v>
      </c>
      <c r="D25" s="8" t="s">
        <v>100</v>
      </c>
      <c r="E25" s="12">
        <v>0</v>
      </c>
      <c r="F25" s="6">
        <v>0</v>
      </c>
      <c r="H25" s="8" t="s">
        <v>530</v>
      </c>
      <c r="I25" s="15">
        <v>7980</v>
      </c>
      <c r="J25" s="6">
        <f t="shared" si="1"/>
        <v>7980</v>
      </c>
      <c r="L25" s="28" t="str">
        <f>H25</f>
        <v>GUILHERME DUARTE DE AMORIM</v>
      </c>
      <c r="M25" s="15">
        <v>0</v>
      </c>
      <c r="N25" s="29">
        <f t="shared" si="11"/>
        <v>7980</v>
      </c>
      <c r="P25" s="38" t="str">
        <f t="shared" si="4"/>
        <v>GUILHERME DUARTE DE AMORIM</v>
      </c>
      <c r="Q25" s="15">
        <v>0</v>
      </c>
      <c r="R25" s="29">
        <f t="shared" si="12"/>
        <v>7980</v>
      </c>
      <c r="T25" s="38" t="str">
        <f t="shared" si="5"/>
        <v>GUILHERME DUARTE DE AMORIM</v>
      </c>
      <c r="U25" s="15"/>
      <c r="V25" s="29">
        <f t="shared" si="9"/>
        <v>7980</v>
      </c>
      <c r="X25" s="38" t="str">
        <f t="shared" si="6"/>
        <v>GUILHERME DUARTE DE AMORIM</v>
      </c>
      <c r="Y25" s="15"/>
      <c r="Z25" s="29">
        <f t="shared" si="10"/>
        <v>7980</v>
      </c>
    </row>
    <row r="26" spans="1:26" x14ac:dyDescent="0.25">
      <c r="A26" s="8" t="s">
        <v>414</v>
      </c>
      <c r="B26" s="6">
        <v>13500</v>
      </c>
      <c r="D26" s="8" t="s">
        <v>100</v>
      </c>
      <c r="E26" s="12">
        <f>13500+13500</f>
        <v>27000</v>
      </c>
      <c r="F26" s="6">
        <f t="shared" si="0"/>
        <v>40500</v>
      </c>
      <c r="H26" s="8" t="s">
        <v>100</v>
      </c>
      <c r="I26" s="15">
        <v>40500</v>
      </c>
      <c r="J26" s="6">
        <f t="shared" si="1"/>
        <v>81000</v>
      </c>
      <c r="L26" s="28" t="str">
        <f t="shared" ref="L26:L32" si="13">A26</f>
        <v>IF LOCAÇÕES</v>
      </c>
      <c r="M26" s="15">
        <v>13500</v>
      </c>
      <c r="N26" s="29">
        <f t="shared" si="11"/>
        <v>94500</v>
      </c>
      <c r="P26" s="38" t="str">
        <f t="shared" si="4"/>
        <v>IF LOCAÇÕES</v>
      </c>
      <c r="Q26" s="15">
        <v>35077.589999999997</v>
      </c>
      <c r="R26" s="29">
        <f t="shared" si="12"/>
        <v>129577.59</v>
      </c>
      <c r="T26" s="38" t="str">
        <f t="shared" si="5"/>
        <v>IF LOCAÇÕES</v>
      </c>
      <c r="U26" s="15">
        <v>13500</v>
      </c>
      <c r="V26" s="29">
        <f t="shared" si="9"/>
        <v>143077.59</v>
      </c>
      <c r="X26" s="38" t="str">
        <f t="shared" si="6"/>
        <v>IF LOCAÇÕES</v>
      </c>
      <c r="Y26" s="15">
        <v>13500</v>
      </c>
      <c r="Z26" s="29">
        <f t="shared" si="10"/>
        <v>156577.59</v>
      </c>
    </row>
    <row r="27" spans="1:26" x14ac:dyDescent="0.25">
      <c r="A27" s="8" t="s">
        <v>415</v>
      </c>
      <c r="B27" s="6">
        <v>6279</v>
      </c>
      <c r="D27" s="8" t="s">
        <v>100</v>
      </c>
      <c r="E27" s="12">
        <v>0</v>
      </c>
      <c r="F27" s="6">
        <f t="shared" si="0"/>
        <v>6279</v>
      </c>
      <c r="H27" s="8" t="s">
        <v>100</v>
      </c>
      <c r="I27" s="15">
        <v>5383</v>
      </c>
      <c r="J27" s="6">
        <f t="shared" si="1"/>
        <v>11662</v>
      </c>
      <c r="L27" s="28" t="str">
        <f t="shared" si="13"/>
        <v>INSTITUTO LODI - IEL</v>
      </c>
      <c r="M27" s="15">
        <v>0</v>
      </c>
      <c r="N27" s="29">
        <f t="shared" si="11"/>
        <v>11662</v>
      </c>
      <c r="P27" s="38" t="str">
        <f t="shared" si="4"/>
        <v>INSTITUTO LODI - IEL</v>
      </c>
      <c r="Q27" s="15">
        <v>0</v>
      </c>
      <c r="R27" s="29">
        <f t="shared" si="12"/>
        <v>11662</v>
      </c>
      <c r="T27" s="38" t="str">
        <f t="shared" si="5"/>
        <v>INSTITUTO LODI - IEL</v>
      </c>
      <c r="U27" s="15"/>
      <c r="V27" s="29">
        <f t="shared" si="9"/>
        <v>11662</v>
      </c>
      <c r="X27" s="38" t="str">
        <f t="shared" si="6"/>
        <v>INSTITUTO LODI - IEL</v>
      </c>
      <c r="Y27" s="15"/>
      <c r="Z27" s="29">
        <f t="shared" si="10"/>
        <v>11662</v>
      </c>
    </row>
    <row r="28" spans="1:26" x14ac:dyDescent="0.25">
      <c r="A28" s="8" t="s">
        <v>614</v>
      </c>
      <c r="B28" s="6">
        <v>0</v>
      </c>
      <c r="D28" s="8" t="s">
        <v>100</v>
      </c>
      <c r="E28" s="12">
        <v>0</v>
      </c>
      <c r="F28" s="6">
        <f>B28+E28</f>
        <v>0</v>
      </c>
      <c r="H28" s="8" t="s">
        <v>100</v>
      </c>
      <c r="I28" s="15">
        <v>199.75</v>
      </c>
      <c r="J28" s="6">
        <f>F28+I28</f>
        <v>199.75</v>
      </c>
      <c r="L28" s="28" t="str">
        <f t="shared" si="13"/>
        <v>INSTITUTO FENACON</v>
      </c>
      <c r="M28" s="15">
        <v>0</v>
      </c>
      <c r="N28" s="29">
        <f t="shared" si="11"/>
        <v>199.75</v>
      </c>
      <c r="P28" s="38" t="str">
        <f t="shared" si="4"/>
        <v>INSTITUTO FENACON</v>
      </c>
      <c r="Q28" s="15">
        <v>0</v>
      </c>
      <c r="R28" s="29">
        <f t="shared" si="12"/>
        <v>199.75</v>
      </c>
      <c r="T28" s="38" t="str">
        <f t="shared" si="5"/>
        <v>INSTITUTO FENACON</v>
      </c>
      <c r="U28" s="15"/>
      <c r="V28" s="29">
        <f t="shared" si="9"/>
        <v>199.75</v>
      </c>
      <c r="X28" s="38" t="str">
        <f t="shared" si="6"/>
        <v>INSTITUTO FENACON</v>
      </c>
      <c r="Y28" s="15"/>
      <c r="Z28" s="29">
        <f t="shared" si="10"/>
        <v>199.75</v>
      </c>
    </row>
    <row r="29" spans="1:26" x14ac:dyDescent="0.25">
      <c r="A29" s="8" t="s">
        <v>416</v>
      </c>
      <c r="B29" s="6">
        <v>11782.88</v>
      </c>
      <c r="D29" s="8" t="s">
        <v>100</v>
      </c>
      <c r="E29" s="12">
        <v>15241.8</v>
      </c>
      <c r="F29" s="6">
        <f t="shared" si="0"/>
        <v>27024.68</v>
      </c>
      <c r="H29" s="8" t="s">
        <v>100</v>
      </c>
      <c r="I29" s="15">
        <f>12158.4+8553.18</f>
        <v>20711.580000000002</v>
      </c>
      <c r="J29" s="6">
        <f t="shared" si="1"/>
        <v>47736.26</v>
      </c>
      <c r="L29" s="28" t="str">
        <f t="shared" si="13"/>
        <v>JR DISTRIBUIDORA</v>
      </c>
      <c r="M29" s="15">
        <v>0</v>
      </c>
      <c r="N29" s="29">
        <f t="shared" si="11"/>
        <v>47736.26</v>
      </c>
      <c r="P29" s="38" t="str">
        <f t="shared" si="4"/>
        <v>JR DISTRIBUIDORA</v>
      </c>
      <c r="Q29" s="15">
        <v>0</v>
      </c>
      <c r="R29" s="29">
        <f t="shared" si="12"/>
        <v>47736.26</v>
      </c>
      <c r="T29" s="38" t="str">
        <f t="shared" si="5"/>
        <v>JR DISTRIBUIDORA</v>
      </c>
      <c r="U29" s="15"/>
      <c r="V29" s="29">
        <f t="shared" si="9"/>
        <v>47736.26</v>
      </c>
      <c r="X29" s="38" t="str">
        <f t="shared" si="6"/>
        <v>JR DISTRIBUIDORA</v>
      </c>
      <c r="Y29" s="15">
        <v>64675.8</v>
      </c>
      <c r="Z29" s="29">
        <f t="shared" si="10"/>
        <v>112412.06</v>
      </c>
    </row>
    <row r="30" spans="1:26" x14ac:dyDescent="0.25">
      <c r="A30" s="8" t="s">
        <v>100</v>
      </c>
      <c r="B30" s="6"/>
      <c r="D30" s="8" t="s">
        <v>100</v>
      </c>
      <c r="E30" s="12"/>
      <c r="F30" s="6"/>
      <c r="H30" s="8" t="s">
        <v>100</v>
      </c>
      <c r="I30" s="15">
        <v>0</v>
      </c>
      <c r="J30" s="6">
        <v>0</v>
      </c>
      <c r="L30" s="28" t="str">
        <f t="shared" si="13"/>
        <v>-</v>
      </c>
      <c r="M30" s="15">
        <v>0</v>
      </c>
      <c r="N30" s="29">
        <v>0</v>
      </c>
      <c r="P30" s="38" t="str">
        <f t="shared" si="4"/>
        <v>-</v>
      </c>
      <c r="Q30" s="15">
        <v>0</v>
      </c>
      <c r="R30" s="29">
        <v>0</v>
      </c>
      <c r="T30" s="38" t="str">
        <f t="shared" si="5"/>
        <v>-</v>
      </c>
      <c r="U30" s="15">
        <v>0</v>
      </c>
      <c r="V30" s="29">
        <v>0</v>
      </c>
      <c r="X30" s="38" t="s">
        <v>710</v>
      </c>
      <c r="Y30" s="15">
        <v>2839.5</v>
      </c>
      <c r="Z30" s="29">
        <f t="shared" si="10"/>
        <v>2839.5</v>
      </c>
    </row>
    <row r="31" spans="1:26" x14ac:dyDescent="0.25">
      <c r="A31" s="8" t="s">
        <v>417</v>
      </c>
      <c r="B31" s="6">
        <v>42494.48</v>
      </c>
      <c r="D31" s="8" t="s">
        <v>100</v>
      </c>
      <c r="E31" s="12">
        <v>0</v>
      </c>
      <c r="F31" s="6">
        <f t="shared" si="0"/>
        <v>42494.48</v>
      </c>
      <c r="H31" s="8" t="s">
        <v>100</v>
      </c>
      <c r="I31" s="15">
        <v>91775.47</v>
      </c>
      <c r="J31" s="6">
        <f t="shared" si="1"/>
        <v>134269.95000000001</v>
      </c>
      <c r="L31" s="28" t="str">
        <f t="shared" si="13"/>
        <v>LINK CARD</v>
      </c>
      <c r="M31" s="15">
        <v>31087.05</v>
      </c>
      <c r="N31" s="29">
        <f t="shared" si="11"/>
        <v>165357</v>
      </c>
      <c r="P31" s="38" t="str">
        <f t="shared" si="4"/>
        <v>LINK CARD</v>
      </c>
      <c r="Q31" s="15">
        <v>34534.699999999997</v>
      </c>
      <c r="R31" s="29">
        <f t="shared" si="12"/>
        <v>199891.7</v>
      </c>
      <c r="T31" s="38" t="str">
        <f t="shared" si="5"/>
        <v>LINK CARD</v>
      </c>
      <c r="U31" s="15">
        <v>36171.279999999999</v>
      </c>
      <c r="V31" s="29">
        <f t="shared" si="9"/>
        <v>236062.98</v>
      </c>
      <c r="X31" s="38" t="str">
        <f t="shared" si="6"/>
        <v>LINK CARD</v>
      </c>
      <c r="Y31" s="15"/>
      <c r="Z31" s="29">
        <f t="shared" si="10"/>
        <v>236062.98</v>
      </c>
    </row>
    <row r="32" spans="1:26" x14ac:dyDescent="0.25">
      <c r="A32" s="8" t="s">
        <v>418</v>
      </c>
      <c r="B32" s="6">
        <v>36885.589999999997</v>
      </c>
      <c r="D32" s="8" t="s">
        <v>100</v>
      </c>
      <c r="E32" s="12">
        <v>0</v>
      </c>
      <c r="F32" s="6">
        <f t="shared" si="0"/>
        <v>36885.589999999997</v>
      </c>
      <c r="H32" s="8" t="s">
        <v>100</v>
      </c>
      <c r="I32" s="15">
        <v>0</v>
      </c>
      <c r="J32" s="6">
        <f t="shared" si="1"/>
        <v>36885.589999999997</v>
      </c>
      <c r="L32" s="28" t="str">
        <f t="shared" si="13"/>
        <v>LOACRE</v>
      </c>
      <c r="M32" s="15">
        <v>0</v>
      </c>
      <c r="N32" s="29">
        <f t="shared" si="11"/>
        <v>36885.589999999997</v>
      </c>
      <c r="P32" s="38" t="str">
        <f t="shared" si="4"/>
        <v>LOACRE</v>
      </c>
      <c r="Q32" s="15">
        <v>0</v>
      </c>
      <c r="R32" s="29">
        <f t="shared" si="12"/>
        <v>36885.589999999997</v>
      </c>
      <c r="T32" s="38" t="str">
        <f t="shared" si="5"/>
        <v>LOACRE</v>
      </c>
      <c r="U32" s="15"/>
      <c r="V32" s="29">
        <f t="shared" si="9"/>
        <v>36885.589999999997</v>
      </c>
      <c r="X32" s="38" t="str">
        <f t="shared" si="6"/>
        <v>LOACRE</v>
      </c>
      <c r="Y32" s="15"/>
      <c r="Z32" s="29">
        <f t="shared" si="10"/>
        <v>36885.589999999997</v>
      </c>
    </row>
    <row r="33" spans="1:26" x14ac:dyDescent="0.25">
      <c r="A33" s="8" t="s">
        <v>100</v>
      </c>
      <c r="B33" s="6">
        <v>0</v>
      </c>
      <c r="D33" s="8" t="s">
        <v>100</v>
      </c>
      <c r="E33" s="12">
        <v>0</v>
      </c>
      <c r="F33" s="6">
        <f t="shared" si="0"/>
        <v>0</v>
      </c>
      <c r="H33" s="8" t="s">
        <v>616</v>
      </c>
      <c r="I33" s="15">
        <v>211170</v>
      </c>
      <c r="J33" s="6">
        <f t="shared" si="1"/>
        <v>211170</v>
      </c>
      <c r="L33" s="28" t="str">
        <f>H33</f>
        <v>MM2 SINALIZAÇÃO</v>
      </c>
      <c r="M33" s="15">
        <v>0</v>
      </c>
      <c r="N33" s="29">
        <f t="shared" si="11"/>
        <v>211170</v>
      </c>
      <c r="P33" s="38" t="str">
        <f t="shared" si="4"/>
        <v>MM2 SINALIZAÇÃO</v>
      </c>
      <c r="Q33" s="15">
        <v>0</v>
      </c>
      <c r="R33" s="29">
        <f t="shared" si="12"/>
        <v>211170</v>
      </c>
      <c r="T33" s="38" t="str">
        <f t="shared" si="5"/>
        <v>MM2 SINALIZAÇÃO</v>
      </c>
      <c r="U33" s="15"/>
      <c r="V33" s="29">
        <f t="shared" si="9"/>
        <v>211170</v>
      </c>
      <c r="X33" s="38" t="str">
        <f t="shared" si="6"/>
        <v>MM2 SINALIZAÇÃO</v>
      </c>
      <c r="Y33" s="15"/>
      <c r="Z33" s="29">
        <f t="shared" si="10"/>
        <v>211170</v>
      </c>
    </row>
    <row r="34" spans="1:26" x14ac:dyDescent="0.25">
      <c r="A34" s="8" t="s">
        <v>100</v>
      </c>
      <c r="B34" s="6">
        <v>0</v>
      </c>
      <c r="D34" s="8" t="s">
        <v>100</v>
      </c>
      <c r="E34" s="12">
        <v>0</v>
      </c>
      <c r="F34" s="6">
        <f t="shared" si="0"/>
        <v>0</v>
      </c>
      <c r="H34" s="8" t="s">
        <v>617</v>
      </c>
      <c r="I34" s="15">
        <v>64500</v>
      </c>
      <c r="J34" s="6">
        <f t="shared" si="1"/>
        <v>64500</v>
      </c>
      <c r="L34" s="28" t="str">
        <f>H34</f>
        <v>MOURA E OLIVEIRA</v>
      </c>
      <c r="M34" s="15">
        <v>129000</v>
      </c>
      <c r="N34" s="29">
        <f t="shared" si="11"/>
        <v>193500</v>
      </c>
      <c r="P34" s="38" t="str">
        <f t="shared" si="4"/>
        <v>MOURA E OLIVEIRA</v>
      </c>
      <c r="Q34" s="15">
        <v>0</v>
      </c>
      <c r="R34" s="29">
        <f t="shared" si="12"/>
        <v>193500</v>
      </c>
      <c r="T34" s="38" t="str">
        <f t="shared" si="5"/>
        <v>MOURA E OLIVEIRA</v>
      </c>
      <c r="U34" s="15"/>
      <c r="V34" s="29">
        <f t="shared" si="9"/>
        <v>193500</v>
      </c>
      <c r="X34" s="38" t="str">
        <f t="shared" si="6"/>
        <v>MOURA E OLIVEIRA</v>
      </c>
      <c r="Y34" s="15"/>
      <c r="Z34" s="29">
        <f t="shared" si="10"/>
        <v>193500</v>
      </c>
    </row>
    <row r="35" spans="1:26" x14ac:dyDescent="0.25">
      <c r="A35" s="8" t="s">
        <v>100</v>
      </c>
      <c r="B35" s="6">
        <v>0</v>
      </c>
      <c r="D35" s="8" t="s">
        <v>100</v>
      </c>
      <c r="E35" s="12">
        <v>0</v>
      </c>
      <c r="F35" s="6">
        <f t="shared" si="0"/>
        <v>0</v>
      </c>
      <c r="H35" s="38" t="s">
        <v>100</v>
      </c>
      <c r="I35" s="15">
        <v>0</v>
      </c>
      <c r="J35" s="6">
        <f t="shared" si="1"/>
        <v>0</v>
      </c>
      <c r="L35" s="38" t="s">
        <v>100</v>
      </c>
      <c r="M35" s="15">
        <v>0</v>
      </c>
      <c r="N35" s="29">
        <f t="shared" si="11"/>
        <v>0</v>
      </c>
      <c r="P35" s="38" t="s">
        <v>100</v>
      </c>
      <c r="Q35" s="15">
        <v>0</v>
      </c>
      <c r="R35" s="29">
        <f t="shared" si="12"/>
        <v>0</v>
      </c>
      <c r="T35" s="38" t="s">
        <v>681</v>
      </c>
      <c r="U35" s="15">
        <v>69064.800000000003</v>
      </c>
      <c r="V35" s="29">
        <f t="shared" si="9"/>
        <v>69064.800000000003</v>
      </c>
      <c r="X35" s="38" t="s">
        <v>681</v>
      </c>
      <c r="Y35" s="15"/>
      <c r="Z35" s="29">
        <f t="shared" si="10"/>
        <v>69064.800000000003</v>
      </c>
    </row>
    <row r="36" spans="1:26" x14ac:dyDescent="0.25">
      <c r="A36" s="8" t="s">
        <v>100</v>
      </c>
      <c r="B36" s="6">
        <v>0</v>
      </c>
      <c r="D36" s="8" t="s">
        <v>473</v>
      </c>
      <c r="E36" s="12">
        <v>158</v>
      </c>
      <c r="F36" s="6">
        <f t="shared" si="0"/>
        <v>158</v>
      </c>
      <c r="H36" s="8" t="s">
        <v>100</v>
      </c>
      <c r="I36" s="15">
        <v>3275</v>
      </c>
      <c r="J36" s="6">
        <f t="shared" si="1"/>
        <v>3433</v>
      </c>
      <c r="L36" s="28" t="str">
        <f>D36</f>
        <v>MS SERVIÇOS</v>
      </c>
      <c r="M36" s="15">
        <v>0</v>
      </c>
      <c r="N36" s="29">
        <f t="shared" si="11"/>
        <v>3433</v>
      </c>
      <c r="P36" s="38" t="str">
        <f t="shared" si="4"/>
        <v>MS SERVIÇOS</v>
      </c>
      <c r="Q36" s="15">
        <v>0</v>
      </c>
      <c r="R36" s="29">
        <f t="shared" si="12"/>
        <v>3433</v>
      </c>
      <c r="T36" s="38" t="str">
        <f t="shared" si="5"/>
        <v>MS SERVIÇOS</v>
      </c>
      <c r="U36" s="15"/>
      <c r="V36" s="29">
        <f t="shared" si="9"/>
        <v>3433</v>
      </c>
      <c r="X36" s="38" t="str">
        <f t="shared" ref="X36:X44" si="14">T36</f>
        <v>MS SERVIÇOS</v>
      </c>
      <c r="Y36" s="15">
        <v>316</v>
      </c>
      <c r="Z36" s="29">
        <f t="shared" si="10"/>
        <v>3749</v>
      </c>
    </row>
    <row r="37" spans="1:26" x14ac:dyDescent="0.25">
      <c r="A37" s="8" t="s">
        <v>100</v>
      </c>
      <c r="B37" s="6">
        <v>0</v>
      </c>
      <c r="D37" s="8" t="s">
        <v>100</v>
      </c>
      <c r="E37" s="12">
        <v>0</v>
      </c>
      <c r="F37" s="6">
        <f t="shared" ref="F37" si="15">B37+E37</f>
        <v>0</v>
      </c>
      <c r="H37" s="8"/>
      <c r="I37" s="15">
        <v>0</v>
      </c>
      <c r="J37" s="6">
        <f t="shared" ref="J37" si="16">F37+I37</f>
        <v>0</v>
      </c>
      <c r="L37" s="28" t="s">
        <v>661</v>
      </c>
      <c r="M37" s="15">
        <v>6400</v>
      </c>
      <c r="N37" s="29">
        <f t="shared" ref="N37" si="17">J37+M37</f>
        <v>6400</v>
      </c>
      <c r="P37" s="38" t="str">
        <f t="shared" si="4"/>
        <v>N F GRANDE E CIA LTDA</v>
      </c>
      <c r="Q37" s="15">
        <v>0</v>
      </c>
      <c r="R37" s="29">
        <f t="shared" si="12"/>
        <v>6400</v>
      </c>
      <c r="T37" s="38" t="str">
        <f t="shared" si="5"/>
        <v>N F GRANDE E CIA LTDA</v>
      </c>
      <c r="U37" s="15"/>
      <c r="V37" s="29">
        <f t="shared" si="9"/>
        <v>6400</v>
      </c>
      <c r="X37" s="38" t="str">
        <f t="shared" si="14"/>
        <v>N F GRANDE E CIA LTDA</v>
      </c>
      <c r="Y37" s="15"/>
      <c r="Z37" s="29">
        <f t="shared" si="10"/>
        <v>6400</v>
      </c>
    </row>
    <row r="38" spans="1:26" x14ac:dyDescent="0.25">
      <c r="A38" s="8" t="s">
        <v>100</v>
      </c>
      <c r="B38" s="6">
        <v>0</v>
      </c>
      <c r="D38" s="8" t="s">
        <v>100</v>
      </c>
      <c r="E38" s="12">
        <v>0</v>
      </c>
      <c r="F38" s="6">
        <f t="shared" si="0"/>
        <v>0</v>
      </c>
      <c r="H38" s="8" t="s">
        <v>618</v>
      </c>
      <c r="I38" s="15">
        <v>1006.5</v>
      </c>
      <c r="J38" s="6">
        <f t="shared" si="1"/>
        <v>1006.5</v>
      </c>
      <c r="L38" s="28" t="str">
        <f>H38</f>
        <v>NORTE DISTRIBUIDORA</v>
      </c>
      <c r="M38" s="15">
        <v>0</v>
      </c>
      <c r="N38" s="29">
        <f t="shared" si="11"/>
        <v>1006.5</v>
      </c>
      <c r="P38" s="38" t="str">
        <f t="shared" si="4"/>
        <v>NORTE DISTRIBUIDORA</v>
      </c>
      <c r="Q38" s="15">
        <v>0</v>
      </c>
      <c r="R38" s="29">
        <f t="shared" si="12"/>
        <v>1006.5</v>
      </c>
      <c r="T38" s="38" t="str">
        <f t="shared" si="5"/>
        <v>NORTE DISTRIBUIDORA</v>
      </c>
      <c r="U38" s="15"/>
      <c r="V38" s="29">
        <f t="shared" si="9"/>
        <v>1006.5</v>
      </c>
      <c r="X38" s="38" t="str">
        <f t="shared" si="14"/>
        <v>NORTE DISTRIBUIDORA</v>
      </c>
      <c r="Y38" s="15"/>
      <c r="Z38" s="29">
        <f t="shared" si="10"/>
        <v>1006.5</v>
      </c>
    </row>
    <row r="39" spans="1:26" x14ac:dyDescent="0.25">
      <c r="A39" s="8" t="s">
        <v>419</v>
      </c>
      <c r="B39" s="6">
        <v>24897.54</v>
      </c>
      <c r="D39" s="8" t="s">
        <v>100</v>
      </c>
      <c r="E39" s="12">
        <v>0</v>
      </c>
      <c r="F39" s="6">
        <f t="shared" si="0"/>
        <v>24897.54</v>
      </c>
      <c r="H39" s="8" t="s">
        <v>100</v>
      </c>
      <c r="I39" s="15">
        <v>33196.720000000001</v>
      </c>
      <c r="J39" s="6">
        <f t="shared" si="1"/>
        <v>58094.26</v>
      </c>
      <c r="L39" s="28" t="str">
        <f>A39</f>
        <v>NORTEXPRESS</v>
      </c>
      <c r="M39" s="15">
        <v>0</v>
      </c>
      <c r="N39" s="29">
        <f t="shared" si="11"/>
        <v>58094.26</v>
      </c>
      <c r="P39" s="38" t="str">
        <f t="shared" si="4"/>
        <v>NORTEXPRESS</v>
      </c>
      <c r="Q39" s="15">
        <v>8299.18</v>
      </c>
      <c r="R39" s="29">
        <f t="shared" si="12"/>
        <v>66393.440000000002</v>
      </c>
      <c r="T39" s="38" t="str">
        <f t="shared" si="5"/>
        <v>NORTEXPRESS</v>
      </c>
      <c r="U39" s="15">
        <v>19682.919999999998</v>
      </c>
      <c r="V39" s="29">
        <f t="shared" si="9"/>
        <v>86076.36</v>
      </c>
      <c r="X39" s="38" t="str">
        <f t="shared" si="14"/>
        <v>NORTEXPRESS</v>
      </c>
      <c r="Y39" s="15">
        <v>22179.7</v>
      </c>
      <c r="Z39" s="29">
        <f t="shared" si="10"/>
        <v>108256.06</v>
      </c>
    </row>
    <row r="40" spans="1:26" x14ac:dyDescent="0.25">
      <c r="A40" s="8" t="s">
        <v>100</v>
      </c>
      <c r="B40" s="6">
        <v>0</v>
      </c>
      <c r="D40" s="8" t="s">
        <v>100</v>
      </c>
      <c r="E40" s="12">
        <v>0</v>
      </c>
      <c r="F40" s="6">
        <f t="shared" ref="F40" si="18">B40+E40</f>
        <v>0</v>
      </c>
      <c r="H40" s="8" t="s">
        <v>100</v>
      </c>
      <c r="I40" s="15">
        <v>0</v>
      </c>
      <c r="J40" s="6">
        <f t="shared" ref="J40" si="19">F40+I40</f>
        <v>0</v>
      </c>
      <c r="L40" s="28" t="s">
        <v>662</v>
      </c>
      <c r="M40" s="15">
        <v>8735</v>
      </c>
      <c r="N40" s="29">
        <f t="shared" ref="N40" si="20">J40+M40</f>
        <v>8735</v>
      </c>
      <c r="P40" s="38" t="str">
        <f t="shared" si="4"/>
        <v>OPEN TREINAMENTOS EMP</v>
      </c>
      <c r="Q40" s="15">
        <v>0</v>
      </c>
      <c r="R40" s="29">
        <f t="shared" si="12"/>
        <v>8735</v>
      </c>
      <c r="T40" s="38" t="str">
        <f t="shared" si="5"/>
        <v>OPEN TREINAMENTOS EMP</v>
      </c>
      <c r="U40" s="15"/>
      <c r="V40" s="29">
        <f t="shared" si="9"/>
        <v>8735</v>
      </c>
      <c r="X40" s="38" t="str">
        <f t="shared" si="14"/>
        <v>OPEN TREINAMENTOS EMP</v>
      </c>
      <c r="Y40" s="15"/>
      <c r="Z40" s="29">
        <f t="shared" si="10"/>
        <v>8735</v>
      </c>
    </row>
    <row r="41" spans="1:26" x14ac:dyDescent="0.25">
      <c r="A41" s="8" t="s">
        <v>100</v>
      </c>
      <c r="B41" s="18">
        <v>0</v>
      </c>
      <c r="D41" s="8" t="s">
        <v>474</v>
      </c>
      <c r="E41" s="12">
        <v>6720</v>
      </c>
      <c r="F41" s="6">
        <f t="shared" si="0"/>
        <v>6720</v>
      </c>
      <c r="H41" s="8" t="s">
        <v>100</v>
      </c>
      <c r="I41" s="15">
        <v>7000</v>
      </c>
      <c r="J41" s="6">
        <f t="shared" si="1"/>
        <v>13720</v>
      </c>
      <c r="L41" s="28" t="str">
        <f>D41</f>
        <v>PLANO CONSULTORIA</v>
      </c>
      <c r="M41" s="15">
        <v>0</v>
      </c>
      <c r="N41" s="29">
        <f t="shared" si="11"/>
        <v>13720</v>
      </c>
      <c r="P41" s="38" t="str">
        <f t="shared" si="4"/>
        <v>PLANO CONSULTORIA</v>
      </c>
      <c r="Q41" s="15">
        <v>0</v>
      </c>
      <c r="R41" s="29">
        <f t="shared" si="12"/>
        <v>13720</v>
      </c>
      <c r="T41" s="38" t="str">
        <f t="shared" si="5"/>
        <v>PLANO CONSULTORIA</v>
      </c>
      <c r="U41" s="15"/>
      <c r="V41" s="29">
        <f t="shared" si="9"/>
        <v>13720</v>
      </c>
      <c r="X41" s="38" t="str">
        <f t="shared" si="14"/>
        <v>PLANO CONSULTORIA</v>
      </c>
      <c r="Y41" s="15"/>
      <c r="Z41" s="29">
        <f t="shared" si="10"/>
        <v>13720</v>
      </c>
    </row>
    <row r="42" spans="1:26" x14ac:dyDescent="0.25">
      <c r="A42" s="8" t="s">
        <v>100</v>
      </c>
      <c r="B42" s="18">
        <v>0</v>
      </c>
      <c r="D42" s="8" t="s">
        <v>100</v>
      </c>
      <c r="E42" s="12">
        <v>0</v>
      </c>
      <c r="F42" s="6">
        <f t="shared" ref="F42" si="21">B42+E42</f>
        <v>0</v>
      </c>
      <c r="H42" s="8" t="s">
        <v>100</v>
      </c>
      <c r="I42" s="15">
        <v>0</v>
      </c>
      <c r="J42" s="6">
        <f t="shared" ref="J42" si="22">F42+I42</f>
        <v>0</v>
      </c>
      <c r="L42" s="28" t="s">
        <v>663</v>
      </c>
      <c r="M42" s="15">
        <v>1040</v>
      </c>
      <c r="N42" s="29">
        <f t="shared" ref="N42" si="23">J42+M42</f>
        <v>1040</v>
      </c>
      <c r="P42" s="38" t="str">
        <f t="shared" si="4"/>
        <v>R B DA SILVA</v>
      </c>
      <c r="Q42" s="15">
        <v>0</v>
      </c>
      <c r="R42" s="29">
        <f t="shared" si="12"/>
        <v>1040</v>
      </c>
      <c r="T42" s="38" t="str">
        <f t="shared" si="5"/>
        <v>R B DA SILVA</v>
      </c>
      <c r="U42" s="15">
        <v>650</v>
      </c>
      <c r="V42" s="29">
        <f t="shared" si="9"/>
        <v>1690</v>
      </c>
      <c r="X42" s="38" t="str">
        <f t="shared" si="14"/>
        <v>R B DA SILVA</v>
      </c>
      <c r="Y42" s="15"/>
      <c r="Z42" s="29">
        <f t="shared" si="10"/>
        <v>1690</v>
      </c>
    </row>
    <row r="43" spans="1:26" x14ac:dyDescent="0.25">
      <c r="A43" s="8" t="s">
        <v>420</v>
      </c>
      <c r="B43" s="6">
        <v>10220</v>
      </c>
      <c r="D43" s="8" t="s">
        <v>100</v>
      </c>
      <c r="E43" s="12">
        <v>0</v>
      </c>
      <c r="F43" s="6">
        <f t="shared" si="0"/>
        <v>10220</v>
      </c>
      <c r="H43" s="8" t="s">
        <v>100</v>
      </c>
      <c r="I43" s="15">
        <v>20440</v>
      </c>
      <c r="J43" s="6">
        <f t="shared" si="1"/>
        <v>30660</v>
      </c>
      <c r="L43" s="28" t="str">
        <f>A43</f>
        <v>R J ANDRADE</v>
      </c>
      <c r="M43" s="15">
        <v>10475.5</v>
      </c>
      <c r="N43" s="29">
        <f t="shared" si="11"/>
        <v>41135.5</v>
      </c>
      <c r="P43" s="38" t="str">
        <f t="shared" si="4"/>
        <v>R J ANDRADE</v>
      </c>
      <c r="Q43" s="15">
        <v>6183.1</v>
      </c>
      <c r="R43" s="29">
        <f t="shared" si="12"/>
        <v>47318.6</v>
      </c>
      <c r="T43" s="38" t="str">
        <f t="shared" si="5"/>
        <v>R J ANDRADE</v>
      </c>
      <c r="U43" s="15">
        <v>6183.1</v>
      </c>
      <c r="V43" s="29">
        <f t="shared" si="9"/>
        <v>53501.7</v>
      </c>
      <c r="X43" s="38" t="str">
        <f t="shared" si="14"/>
        <v>R J ANDRADE</v>
      </c>
      <c r="Y43" s="15">
        <v>6183.1</v>
      </c>
      <c r="Z43" s="29">
        <f t="shared" si="10"/>
        <v>59684.799999999996</v>
      </c>
    </row>
    <row r="44" spans="1:26" x14ac:dyDescent="0.25">
      <c r="A44" s="8" t="s">
        <v>421</v>
      </c>
      <c r="B44" s="6">
        <v>46583.35</v>
      </c>
      <c r="D44" s="8" t="s">
        <v>100</v>
      </c>
      <c r="E44" s="12">
        <v>32500</v>
      </c>
      <c r="F44" s="6">
        <f t="shared" si="0"/>
        <v>79083.350000000006</v>
      </c>
      <c r="H44" s="8" t="s">
        <v>100</v>
      </c>
      <c r="I44" s="15">
        <v>97500</v>
      </c>
      <c r="J44" s="6">
        <f t="shared" si="1"/>
        <v>176583.35</v>
      </c>
      <c r="L44" s="28" t="str">
        <f>A44</f>
        <v>RECHE GALDEANO</v>
      </c>
      <c r="M44" s="15">
        <v>32500</v>
      </c>
      <c r="N44" s="29">
        <f t="shared" si="11"/>
        <v>209083.35</v>
      </c>
      <c r="P44" s="38" t="str">
        <f t="shared" si="4"/>
        <v>RECHE GALDEANO</v>
      </c>
      <c r="Q44" s="15">
        <v>32500</v>
      </c>
      <c r="R44" s="29">
        <f t="shared" si="12"/>
        <v>241583.35</v>
      </c>
      <c r="T44" s="38" t="str">
        <f t="shared" si="5"/>
        <v>RECHE GALDEANO</v>
      </c>
      <c r="U44" s="15">
        <v>32500</v>
      </c>
      <c r="V44" s="29">
        <f t="shared" si="9"/>
        <v>274083.34999999998</v>
      </c>
      <c r="X44" s="38" t="str">
        <f t="shared" si="14"/>
        <v>RECHE GALDEANO</v>
      </c>
      <c r="Y44" s="15"/>
      <c r="Z44" s="29">
        <f t="shared" si="10"/>
        <v>274083.34999999998</v>
      </c>
    </row>
    <row r="45" spans="1:26" x14ac:dyDescent="0.25">
      <c r="A45" s="8" t="s">
        <v>100</v>
      </c>
      <c r="B45" s="6">
        <v>0</v>
      </c>
      <c r="D45" s="8" t="s">
        <v>100</v>
      </c>
      <c r="E45" s="12">
        <v>0</v>
      </c>
      <c r="F45" s="6">
        <f t="shared" si="0"/>
        <v>0</v>
      </c>
      <c r="H45" s="8" t="s">
        <v>100</v>
      </c>
      <c r="I45" s="15">
        <v>0</v>
      </c>
      <c r="J45" s="6">
        <f t="shared" si="1"/>
        <v>0</v>
      </c>
      <c r="L45" s="28" t="s">
        <v>100</v>
      </c>
      <c r="M45" s="15">
        <v>0</v>
      </c>
      <c r="N45" s="29">
        <v>0</v>
      </c>
      <c r="P45" s="38" t="s">
        <v>665</v>
      </c>
      <c r="Q45" s="15">
        <v>479.7</v>
      </c>
      <c r="R45" s="29">
        <f>N45+Q45</f>
        <v>479.7</v>
      </c>
      <c r="T45" s="38" t="s">
        <v>665</v>
      </c>
      <c r="U45" s="15">
        <v>41190.53</v>
      </c>
      <c r="V45" s="29">
        <f>R45+U45</f>
        <v>41670.229999999996</v>
      </c>
      <c r="X45" s="38" t="s">
        <v>665</v>
      </c>
      <c r="Y45" s="15"/>
      <c r="Z45" s="29">
        <f>V45+Y45</f>
        <v>41670.229999999996</v>
      </c>
    </row>
    <row r="46" spans="1:26" x14ac:dyDescent="0.25">
      <c r="A46" s="8" t="s">
        <v>100</v>
      </c>
      <c r="B46" s="18">
        <v>0</v>
      </c>
      <c r="D46" s="8" t="s">
        <v>100</v>
      </c>
      <c r="E46" s="12">
        <v>0</v>
      </c>
      <c r="F46" s="6">
        <f>B46+E46</f>
        <v>0</v>
      </c>
      <c r="H46" s="8" t="s">
        <v>620</v>
      </c>
      <c r="I46" s="15">
        <v>996617</v>
      </c>
      <c r="J46" s="6">
        <f t="shared" si="1"/>
        <v>996617</v>
      </c>
      <c r="L46" s="28" t="str">
        <f>H46</f>
        <v>SALE SERVIVE</v>
      </c>
      <c r="M46" s="15">
        <v>0</v>
      </c>
      <c r="N46" s="29">
        <f t="shared" si="11"/>
        <v>996617</v>
      </c>
      <c r="P46" s="38" t="str">
        <f t="shared" si="4"/>
        <v>SALE SERVIVE</v>
      </c>
      <c r="Q46" s="15">
        <v>0</v>
      </c>
      <c r="R46" s="29">
        <f t="shared" si="12"/>
        <v>996617</v>
      </c>
      <c r="T46" s="38" t="str">
        <f t="shared" ref="T46:T55" si="24">P46</f>
        <v>SALE SERVIVE</v>
      </c>
      <c r="U46" s="15"/>
      <c r="V46" s="29">
        <f t="shared" ref="V46:V53" si="25">R46+U46</f>
        <v>996617</v>
      </c>
      <c r="X46" s="38" t="str">
        <f t="shared" ref="X46:X53" si="26">T46</f>
        <v>SALE SERVIVE</v>
      </c>
      <c r="Y46" s="15"/>
      <c r="Z46" s="29">
        <f t="shared" ref="Z46:Z53" si="27">V46+Y46</f>
        <v>996617</v>
      </c>
    </row>
    <row r="47" spans="1:26" x14ac:dyDescent="0.25">
      <c r="A47" s="8" t="s">
        <v>100</v>
      </c>
      <c r="B47" s="18">
        <v>0</v>
      </c>
      <c r="D47" s="8" t="s">
        <v>100</v>
      </c>
      <c r="E47" s="12">
        <v>0</v>
      </c>
      <c r="F47" s="6">
        <f>B47+E47</f>
        <v>0</v>
      </c>
      <c r="H47" s="8" t="s">
        <v>621</v>
      </c>
      <c r="I47" s="15">
        <v>1015.2</v>
      </c>
      <c r="J47" s="6">
        <f t="shared" si="1"/>
        <v>1015.2</v>
      </c>
      <c r="L47" s="28" t="str">
        <f>H47</f>
        <v>SANCAR</v>
      </c>
      <c r="M47" s="15">
        <v>0</v>
      </c>
      <c r="N47" s="29">
        <f t="shared" si="11"/>
        <v>1015.2</v>
      </c>
      <c r="P47" s="38" t="str">
        <f t="shared" si="4"/>
        <v>SANCAR</v>
      </c>
      <c r="Q47" s="15">
        <v>0</v>
      </c>
      <c r="R47" s="29">
        <f t="shared" si="12"/>
        <v>1015.2</v>
      </c>
      <c r="T47" s="38" t="str">
        <f t="shared" si="24"/>
        <v>SANCAR</v>
      </c>
      <c r="U47" s="15">
        <v>2365.04</v>
      </c>
      <c r="V47" s="29">
        <f t="shared" si="25"/>
        <v>3380.24</v>
      </c>
      <c r="X47" s="38" t="str">
        <f t="shared" si="26"/>
        <v>SANCAR</v>
      </c>
      <c r="Y47" s="15">
        <v>1349.84</v>
      </c>
      <c r="Z47" s="29">
        <f t="shared" si="27"/>
        <v>4730.08</v>
      </c>
    </row>
    <row r="48" spans="1:26" x14ac:dyDescent="0.25">
      <c r="A48" s="8" t="s">
        <v>422</v>
      </c>
      <c r="B48" s="6">
        <v>24522.31</v>
      </c>
      <c r="D48" s="8" t="s">
        <v>100</v>
      </c>
      <c r="E48" s="12">
        <v>9498.23</v>
      </c>
      <c r="F48" s="6">
        <f t="shared" si="0"/>
        <v>34020.54</v>
      </c>
      <c r="H48" s="8" t="s">
        <v>100</v>
      </c>
      <c r="I48" s="15">
        <v>21508.76</v>
      </c>
      <c r="J48" s="6">
        <f t="shared" si="1"/>
        <v>55529.3</v>
      </c>
      <c r="L48" s="28" t="str">
        <f>A48</f>
        <v>SERMATEC</v>
      </c>
      <c r="M48" s="15">
        <v>20701.849999999999</v>
      </c>
      <c r="N48" s="29">
        <f t="shared" si="11"/>
        <v>76231.149999999994</v>
      </c>
      <c r="P48" s="38" t="str">
        <f t="shared" si="4"/>
        <v>SERMATEC</v>
      </c>
      <c r="Q48" s="15">
        <v>11255.31</v>
      </c>
      <c r="R48" s="29">
        <f t="shared" si="12"/>
        <v>87486.459999999992</v>
      </c>
      <c r="T48" s="38" t="str">
        <f t="shared" si="24"/>
        <v>SERMATEC</v>
      </c>
      <c r="U48" s="15">
        <v>11921.51</v>
      </c>
      <c r="V48" s="29">
        <f t="shared" si="25"/>
        <v>99407.969999999987</v>
      </c>
      <c r="X48" s="38" t="str">
        <f t="shared" si="26"/>
        <v>SERMATEC</v>
      </c>
      <c r="Y48" s="15"/>
      <c r="Z48" s="29">
        <f t="shared" si="27"/>
        <v>99407.969999999987</v>
      </c>
    </row>
    <row r="49" spans="1:26" x14ac:dyDescent="0.25">
      <c r="A49" s="8" t="s">
        <v>360</v>
      </c>
      <c r="B49" s="6">
        <v>24183.52</v>
      </c>
      <c r="D49" s="8" t="s">
        <v>100</v>
      </c>
      <c r="E49" s="12">
        <f>4998+317.68</f>
        <v>5315.68</v>
      </c>
      <c r="F49" s="6">
        <f t="shared" si="0"/>
        <v>29499.200000000001</v>
      </c>
      <c r="H49" s="8" t="s">
        <v>100</v>
      </c>
      <c r="I49" s="15">
        <v>42888.55</v>
      </c>
      <c r="J49" s="6">
        <f t="shared" si="1"/>
        <v>72387.75</v>
      </c>
      <c r="L49" s="28" t="str">
        <f>A49</f>
        <v>SERPRO</v>
      </c>
      <c r="M49" s="15">
        <v>33511.839999999997</v>
      </c>
      <c r="N49" s="29">
        <f t="shared" si="11"/>
        <v>105899.59</v>
      </c>
      <c r="P49" s="38" t="str">
        <f t="shared" si="4"/>
        <v>SERPRO</v>
      </c>
      <c r="Q49" s="15">
        <v>25482.09</v>
      </c>
      <c r="R49" s="29">
        <f t="shared" si="12"/>
        <v>131381.68</v>
      </c>
      <c r="T49" s="38" t="str">
        <f t="shared" si="24"/>
        <v>SERPRO</v>
      </c>
      <c r="U49" s="15">
        <v>28474.55</v>
      </c>
      <c r="V49" s="29">
        <f t="shared" si="25"/>
        <v>159856.22999999998</v>
      </c>
      <c r="X49" s="38" t="str">
        <f t="shared" si="26"/>
        <v>SERPRO</v>
      </c>
      <c r="Y49" s="15">
        <v>20414.16</v>
      </c>
      <c r="Z49" s="29">
        <f t="shared" si="27"/>
        <v>180270.38999999998</v>
      </c>
    </row>
    <row r="50" spans="1:26" x14ac:dyDescent="0.25">
      <c r="A50" s="8" t="s">
        <v>423</v>
      </c>
      <c r="B50" s="6">
        <v>663997.80000000005</v>
      </c>
      <c r="D50" s="8" t="s">
        <v>100</v>
      </c>
      <c r="E50" s="12">
        <v>0</v>
      </c>
      <c r="F50" s="6">
        <f t="shared" si="0"/>
        <v>663997.80000000005</v>
      </c>
      <c r="H50" s="8" t="s">
        <v>100</v>
      </c>
      <c r="I50" s="15">
        <v>874953.48</v>
      </c>
      <c r="J50" s="6">
        <f t="shared" si="1"/>
        <v>1538951.28</v>
      </c>
      <c r="L50" s="28" t="str">
        <f>A50</f>
        <v>TEC NEWS</v>
      </c>
      <c r="M50" s="15">
        <v>0</v>
      </c>
      <c r="N50" s="29">
        <f t="shared" si="11"/>
        <v>1538951.28</v>
      </c>
      <c r="P50" s="38" t="str">
        <f t="shared" si="4"/>
        <v>TEC NEWS</v>
      </c>
      <c r="Q50" s="15">
        <v>343715.5</v>
      </c>
      <c r="R50" s="29">
        <f t="shared" si="12"/>
        <v>1882666.78</v>
      </c>
      <c r="T50" s="38" t="str">
        <f t="shared" si="24"/>
        <v>TEC NEWS</v>
      </c>
      <c r="U50" s="15">
        <v>313018.46000000002</v>
      </c>
      <c r="V50" s="29">
        <f t="shared" si="25"/>
        <v>2195685.2400000002</v>
      </c>
      <c r="X50" s="38" t="str">
        <f t="shared" si="26"/>
        <v>TEC NEWS</v>
      </c>
      <c r="Y50" s="15">
        <v>216144.14</v>
      </c>
      <c r="Z50" s="29">
        <f t="shared" si="27"/>
        <v>2411829.3800000004</v>
      </c>
    </row>
    <row r="51" spans="1:26" x14ac:dyDescent="0.25">
      <c r="A51" s="8" t="s">
        <v>100</v>
      </c>
      <c r="B51" s="18">
        <v>0</v>
      </c>
      <c r="D51" s="8" t="s">
        <v>100</v>
      </c>
      <c r="E51" s="12">
        <v>0</v>
      </c>
      <c r="F51" s="6">
        <f t="shared" si="0"/>
        <v>0</v>
      </c>
      <c r="H51" s="8" t="s">
        <v>622</v>
      </c>
      <c r="I51" s="15">
        <v>2486.85</v>
      </c>
      <c r="J51" s="6">
        <f t="shared" si="1"/>
        <v>2486.85</v>
      </c>
      <c r="L51" s="28" t="str">
        <f>H51</f>
        <v>V &amp; K PALOMBO</v>
      </c>
      <c r="M51" s="15">
        <v>14166.12</v>
      </c>
      <c r="N51" s="29">
        <f t="shared" si="11"/>
        <v>16652.97</v>
      </c>
      <c r="P51" s="38" t="str">
        <f t="shared" si="4"/>
        <v>V &amp; K PALOMBO</v>
      </c>
      <c r="Q51" s="15">
        <v>13467.64</v>
      </c>
      <c r="R51" s="29">
        <f t="shared" si="12"/>
        <v>30120.61</v>
      </c>
      <c r="T51" s="38" t="str">
        <f t="shared" si="24"/>
        <v>V &amp; K PALOMBO</v>
      </c>
      <c r="U51" s="15">
        <v>3799.74</v>
      </c>
      <c r="V51" s="29">
        <f t="shared" si="25"/>
        <v>33920.35</v>
      </c>
      <c r="X51" s="38" t="str">
        <f t="shared" si="26"/>
        <v>V &amp; K PALOMBO</v>
      </c>
      <c r="Y51" s="15">
        <v>37597.5</v>
      </c>
      <c r="Z51" s="29">
        <f>V51+Y51</f>
        <v>71517.850000000006</v>
      </c>
    </row>
    <row r="52" spans="1:26" x14ac:dyDescent="0.25">
      <c r="A52" s="8" t="s">
        <v>100</v>
      </c>
      <c r="B52" s="18">
        <v>0</v>
      </c>
      <c r="D52" s="8" t="s">
        <v>100</v>
      </c>
      <c r="E52" s="12">
        <v>0</v>
      </c>
      <c r="F52" s="6">
        <v>0</v>
      </c>
      <c r="H52" s="8" t="s">
        <v>100</v>
      </c>
      <c r="I52" s="15">
        <v>0</v>
      </c>
      <c r="J52" s="6">
        <v>0</v>
      </c>
      <c r="L52" s="28" t="s">
        <v>100</v>
      </c>
      <c r="M52" s="15">
        <v>0</v>
      </c>
      <c r="N52" s="29">
        <v>0</v>
      </c>
      <c r="P52" s="38" t="s">
        <v>100</v>
      </c>
      <c r="Q52" s="15">
        <v>0</v>
      </c>
      <c r="R52" s="29">
        <v>0</v>
      </c>
      <c r="T52" s="38" t="s">
        <v>682</v>
      </c>
      <c r="U52" s="15">
        <v>9692</v>
      </c>
      <c r="V52" s="29">
        <f t="shared" si="25"/>
        <v>9692</v>
      </c>
      <c r="X52" s="38" t="s">
        <v>682</v>
      </c>
      <c r="Y52" s="15">
        <v>129000</v>
      </c>
      <c r="Z52" s="29">
        <f>V52+Y52</f>
        <v>138692</v>
      </c>
    </row>
    <row r="53" spans="1:26" x14ac:dyDescent="0.25">
      <c r="A53" s="8" t="s">
        <v>100</v>
      </c>
      <c r="B53" s="18">
        <v>0</v>
      </c>
      <c r="D53" s="8" t="s">
        <v>100</v>
      </c>
      <c r="E53" s="12">
        <v>0</v>
      </c>
      <c r="F53" s="6">
        <f t="shared" si="0"/>
        <v>0</v>
      </c>
      <c r="H53" s="8" t="s">
        <v>100</v>
      </c>
      <c r="I53" s="15">
        <v>0</v>
      </c>
      <c r="J53" s="6">
        <f t="shared" si="1"/>
        <v>0</v>
      </c>
      <c r="L53" s="28" t="s">
        <v>100</v>
      </c>
      <c r="M53" s="15">
        <v>0</v>
      </c>
      <c r="N53" s="29">
        <f t="shared" si="11"/>
        <v>0</v>
      </c>
      <c r="P53" s="38" t="s">
        <v>100</v>
      </c>
      <c r="Q53" s="15">
        <v>0</v>
      </c>
      <c r="R53" s="29">
        <f t="shared" si="12"/>
        <v>0</v>
      </c>
      <c r="T53" s="38" t="str">
        <f t="shared" ref="T53" si="28">P53</f>
        <v>-</v>
      </c>
      <c r="U53" s="15">
        <v>0</v>
      </c>
      <c r="V53" s="29">
        <f t="shared" si="25"/>
        <v>0</v>
      </c>
      <c r="X53" s="38" t="str">
        <f t="shared" si="26"/>
        <v>-</v>
      </c>
      <c r="Y53" s="15">
        <v>0</v>
      </c>
      <c r="Z53" s="29">
        <f t="shared" si="27"/>
        <v>0</v>
      </c>
    </row>
    <row r="54" spans="1:26" x14ac:dyDescent="0.25">
      <c r="A54" s="8"/>
      <c r="B54" s="18"/>
      <c r="D54" s="8"/>
      <c r="E54" s="12"/>
      <c r="F54" s="6"/>
      <c r="H54" s="8"/>
      <c r="I54" s="15"/>
      <c r="J54" s="6"/>
      <c r="L54" s="28"/>
      <c r="M54" s="15"/>
      <c r="N54" s="29"/>
      <c r="P54" s="38"/>
      <c r="Q54" s="15"/>
      <c r="R54" s="29"/>
      <c r="T54" s="38"/>
      <c r="U54" s="15"/>
      <c r="V54" s="29"/>
      <c r="X54" s="38"/>
      <c r="Y54" s="15"/>
      <c r="Z54" s="29"/>
    </row>
    <row r="55" spans="1:26" x14ac:dyDescent="0.25">
      <c r="A55" s="10"/>
      <c r="B55" s="7">
        <f>SUM(B2:B53)</f>
        <v>2020657.98</v>
      </c>
      <c r="D55" s="13"/>
      <c r="E55" s="11">
        <f>SUM(E2:E50)</f>
        <v>212448.19999999998</v>
      </c>
      <c r="F55" s="7">
        <f>SUM(F2:F53)</f>
        <v>2233106.1800000002</v>
      </c>
      <c r="H55" s="13"/>
      <c r="I55" s="16">
        <f>SUM(I2:I53)</f>
        <v>4267269.5999999996</v>
      </c>
      <c r="J55" s="7">
        <f>SUM(J2:J53)</f>
        <v>6500375.7800000003</v>
      </c>
      <c r="L55" s="30" t="s">
        <v>100</v>
      </c>
      <c r="M55" s="16">
        <f>SUM(M2:M53)</f>
        <v>587791.51</v>
      </c>
      <c r="N55" s="31">
        <f>SUM(N2:N53)</f>
        <v>7088167.29</v>
      </c>
      <c r="P55" s="39" t="str">
        <f t="shared" si="4"/>
        <v>-</v>
      </c>
      <c r="Q55" s="16">
        <f>SUM(Q2:Q53)</f>
        <v>960219.92999999993</v>
      </c>
      <c r="R55" s="31">
        <f>SUM(R2:R53)</f>
        <v>8048387.2200000007</v>
      </c>
      <c r="T55" s="39" t="str">
        <f t="shared" si="24"/>
        <v>-</v>
      </c>
      <c r="U55" s="16">
        <f>SUM(U2:U54)</f>
        <v>1414749.2800000003</v>
      </c>
      <c r="V55" s="31">
        <f>SUM(V2:V54)</f>
        <v>9463136.5</v>
      </c>
      <c r="X55" s="39" t="str">
        <f t="shared" ref="X55" si="29">T55</f>
        <v>-</v>
      </c>
      <c r="Y55" s="16">
        <f>SUM(Y2:Y54)</f>
        <v>1422184.85</v>
      </c>
      <c r="Z55" s="31">
        <f>SUM(Z2:Z54)</f>
        <v>10885321.349999998</v>
      </c>
    </row>
    <row r="56" spans="1:26" x14ac:dyDescent="0.25">
      <c r="A56" s="8"/>
      <c r="B56" s="6"/>
      <c r="D56" s="22"/>
      <c r="E56" s="15"/>
      <c r="F56" s="24"/>
      <c r="H56" s="22"/>
      <c r="I56" s="15"/>
      <c r="J56" s="18"/>
      <c r="L56" s="28" t="s">
        <v>100</v>
      </c>
      <c r="M56" s="15"/>
      <c r="N56" s="32"/>
      <c r="P56" s="28" t="str">
        <f>L56</f>
        <v>-</v>
      </c>
      <c r="Q56" s="15"/>
      <c r="R56" s="32"/>
      <c r="T56" s="28" t="str">
        <f>P56</f>
        <v>-</v>
      </c>
      <c r="U56" s="15"/>
      <c r="V56" s="32"/>
      <c r="X56" s="28" t="str">
        <f>T56</f>
        <v>-</v>
      </c>
      <c r="Y56" s="15"/>
      <c r="Z56" s="32"/>
    </row>
    <row r="57" spans="1:26" x14ac:dyDescent="0.25">
      <c r="A57" s="8" t="s">
        <v>594</v>
      </c>
      <c r="B57" s="6">
        <f>3345.92+3345.92+3345.92+3345.92+3345.92+3345.92</f>
        <v>20075.519999999997</v>
      </c>
      <c r="D57" s="8" t="s">
        <v>100</v>
      </c>
      <c r="E57" s="15">
        <f>1672.96+1672.96+1672.96</f>
        <v>5018.88</v>
      </c>
      <c r="F57" s="18">
        <f>B57+E57</f>
        <v>25094.399999999998</v>
      </c>
      <c r="H57" s="8" t="s">
        <v>100</v>
      </c>
      <c r="I57" s="15">
        <v>35132.160000000003</v>
      </c>
      <c r="J57" s="18">
        <f t="shared" ref="J57:J65" si="30">F57+I57</f>
        <v>60226.559999999998</v>
      </c>
      <c r="L57" s="28" t="str">
        <f t="shared" ref="L57:L64" si="31">A57</f>
        <v xml:space="preserve">JARI </v>
      </c>
      <c r="M57" s="15">
        <v>10037.76</v>
      </c>
      <c r="N57" s="32">
        <f t="shared" ref="N57:N65" si="32">J57+M57</f>
        <v>70264.319999999992</v>
      </c>
      <c r="P57" s="28" t="str">
        <f t="shared" ref="P57:P81" si="33">L57</f>
        <v xml:space="preserve">JARI </v>
      </c>
      <c r="Q57" s="15">
        <v>12547.2</v>
      </c>
      <c r="R57" s="32">
        <f t="shared" ref="R57:R71" si="34">N57+Q57</f>
        <v>82811.51999999999</v>
      </c>
      <c r="T57" s="28" t="str">
        <f t="shared" ref="T57:T71" si="35">P57</f>
        <v xml:space="preserve">JARI </v>
      </c>
      <c r="U57" s="15">
        <v>10037.76</v>
      </c>
      <c r="V57" s="32">
        <f t="shared" ref="V57:V61" si="36">R57+U57</f>
        <v>92849.279999999984</v>
      </c>
      <c r="X57" s="28" t="str">
        <f t="shared" ref="X57:X71" si="37">T57</f>
        <v xml:space="preserve">JARI </v>
      </c>
      <c r="Y57" s="15">
        <v>12547.2</v>
      </c>
      <c r="Z57" s="32">
        <f t="shared" ref="Z57:Z61" si="38">V57+Y57</f>
        <v>105396.47999999998</v>
      </c>
    </row>
    <row r="58" spans="1:26" x14ac:dyDescent="0.25">
      <c r="A58" s="8" t="s">
        <v>595</v>
      </c>
      <c r="B58" s="6">
        <f>1391.03+2004.3</f>
        <v>3395.33</v>
      </c>
      <c r="D58" s="8" t="s">
        <v>100</v>
      </c>
      <c r="E58" s="15">
        <f>1528.5+1564.82+773.77+710.06+645.85+698.15</f>
        <v>5921.15</v>
      </c>
      <c r="F58" s="18">
        <f t="shared" ref="F58:F64" si="39">B58+E58</f>
        <v>9316.48</v>
      </c>
      <c r="H58" s="8" t="s">
        <v>100</v>
      </c>
      <c r="I58" s="15">
        <v>6980.48</v>
      </c>
      <c r="J58" s="18">
        <f t="shared" si="30"/>
        <v>16296.96</v>
      </c>
      <c r="L58" s="28" t="str">
        <f t="shared" si="31"/>
        <v>TARIFA BANCÁRIA</v>
      </c>
      <c r="M58" s="15">
        <f>891.98+1017.95</f>
        <v>1909.93</v>
      </c>
      <c r="N58" s="32">
        <f t="shared" si="32"/>
        <v>18206.89</v>
      </c>
      <c r="P58" s="28" t="str">
        <f t="shared" si="33"/>
        <v>TARIFA BANCÁRIA</v>
      </c>
      <c r="Q58" s="15">
        <v>1682.61</v>
      </c>
      <c r="R58" s="32">
        <f t="shared" si="34"/>
        <v>19889.5</v>
      </c>
      <c r="T58" s="28" t="str">
        <f t="shared" si="35"/>
        <v>TARIFA BANCÁRIA</v>
      </c>
      <c r="U58" s="15">
        <v>0</v>
      </c>
      <c r="V58" s="32">
        <f t="shared" si="36"/>
        <v>19889.5</v>
      </c>
      <c r="X58" s="28" t="str">
        <f t="shared" si="37"/>
        <v>TARIFA BANCÁRIA</v>
      </c>
      <c r="Y58" s="15">
        <v>3395.26</v>
      </c>
      <c r="Z58" s="32">
        <f t="shared" si="38"/>
        <v>23284.760000000002</v>
      </c>
    </row>
    <row r="59" spans="1:26" x14ac:dyDescent="0.25">
      <c r="A59" s="8" t="s">
        <v>596</v>
      </c>
      <c r="B59" s="6">
        <f>210385.62</f>
        <v>210385.62</v>
      </c>
      <c r="D59" s="8" t="s">
        <v>100</v>
      </c>
      <c r="E59" s="15">
        <f>66614.2+41820.4</f>
        <v>108434.6</v>
      </c>
      <c r="F59" s="18">
        <f t="shared" si="39"/>
        <v>318820.21999999997</v>
      </c>
      <c r="H59" s="8" t="s">
        <v>100</v>
      </c>
      <c r="I59" s="15">
        <v>456694.67</v>
      </c>
      <c r="J59" s="18">
        <f t="shared" si="30"/>
        <v>775514.8899999999</v>
      </c>
      <c r="L59" s="28" t="str">
        <f t="shared" si="31"/>
        <v>ENCARGO PATRONAL EFETIVO</v>
      </c>
      <c r="M59" s="15">
        <f>112574.61</f>
        <v>112574.61</v>
      </c>
      <c r="N59" s="32">
        <f t="shared" si="32"/>
        <v>888089.49999999988</v>
      </c>
      <c r="P59" s="28" t="str">
        <f t="shared" si="33"/>
        <v>ENCARGO PATRONAL EFETIVO</v>
      </c>
      <c r="Q59" s="15"/>
      <c r="R59" s="32">
        <f t="shared" si="34"/>
        <v>888089.49999999988</v>
      </c>
      <c r="T59" s="28" t="str">
        <f t="shared" si="35"/>
        <v>ENCARGO PATRONAL EFETIVO</v>
      </c>
      <c r="U59" s="15">
        <v>225650.07</v>
      </c>
      <c r="V59" s="32">
        <f t="shared" si="36"/>
        <v>1113739.5699999998</v>
      </c>
      <c r="X59" s="28" t="str">
        <f t="shared" si="37"/>
        <v>ENCARGO PATRONAL EFETIVO</v>
      </c>
      <c r="Y59" s="15">
        <v>255063.45</v>
      </c>
      <c r="Z59" s="32">
        <f t="shared" si="38"/>
        <v>1368803.0199999998</v>
      </c>
    </row>
    <row r="60" spans="1:26" x14ac:dyDescent="0.25">
      <c r="A60" s="8" t="s">
        <v>597</v>
      </c>
      <c r="B60" s="6">
        <f>108809.29</f>
        <v>108809.29</v>
      </c>
      <c r="D60" s="8" t="s">
        <v>100</v>
      </c>
      <c r="E60" s="15">
        <f>317.59+45334.35</f>
        <v>45651.939999999995</v>
      </c>
      <c r="F60" s="18">
        <f t="shared" si="39"/>
        <v>154461.22999999998</v>
      </c>
      <c r="H60" s="8" t="s">
        <v>100</v>
      </c>
      <c r="I60" s="15">
        <v>149991.04999999999</v>
      </c>
      <c r="J60" s="18">
        <f t="shared" si="30"/>
        <v>304452.27999999997</v>
      </c>
      <c r="L60" s="28" t="str">
        <f t="shared" si="31"/>
        <v>ENCARGO PATRONAL COMISSIONADO</v>
      </c>
      <c r="M60" s="15">
        <v>49371.28</v>
      </c>
      <c r="N60" s="32">
        <f t="shared" si="32"/>
        <v>353823.55999999994</v>
      </c>
      <c r="P60" s="28" t="str">
        <f t="shared" si="33"/>
        <v>ENCARGO PATRONAL COMISSIONADO</v>
      </c>
      <c r="Q60" s="15">
        <v>55950.23</v>
      </c>
      <c r="R60" s="32">
        <f t="shared" si="34"/>
        <v>409773.78999999992</v>
      </c>
      <c r="T60" s="28" t="str">
        <f t="shared" si="35"/>
        <v>ENCARGO PATRONAL COMISSIONADO</v>
      </c>
      <c r="U60" s="15">
        <v>57043.23</v>
      </c>
      <c r="V60" s="32">
        <f t="shared" si="36"/>
        <v>466817.0199999999</v>
      </c>
      <c r="X60" s="28" t="str">
        <f t="shared" si="37"/>
        <v>ENCARGO PATRONAL COMISSIONADO</v>
      </c>
      <c r="Y60" s="15">
        <v>53214.92</v>
      </c>
      <c r="Z60" s="32">
        <f t="shared" si="38"/>
        <v>520031.93999999989</v>
      </c>
    </row>
    <row r="61" spans="1:26" x14ac:dyDescent="0.25">
      <c r="A61" s="8" t="s">
        <v>598</v>
      </c>
      <c r="B61" s="6">
        <f>2592699.6</f>
        <v>2592699.6</v>
      </c>
      <c r="D61" s="8" t="s">
        <v>100</v>
      </c>
      <c r="E61" s="15">
        <f>8709.54+254487.41+589577.03+20768.3+3200</f>
        <v>876742.28</v>
      </c>
      <c r="F61" s="18">
        <f t="shared" si="39"/>
        <v>3469441.88</v>
      </c>
      <c r="H61" s="8" t="s">
        <v>100</v>
      </c>
      <c r="I61" s="15">
        <v>2608875.02</v>
      </c>
      <c r="J61" s="18">
        <f t="shared" si="30"/>
        <v>6078316.9000000004</v>
      </c>
      <c r="L61" s="28" t="str">
        <f t="shared" si="31"/>
        <v>FOLHA DE PAGAMENTO E RESCISÃO</v>
      </c>
      <c r="M61" s="15">
        <v>885767.55</v>
      </c>
      <c r="N61" s="32">
        <f t="shared" si="32"/>
        <v>6964084.4500000002</v>
      </c>
      <c r="P61" s="28" t="str">
        <f t="shared" si="33"/>
        <v>FOLHA DE PAGAMENTO E RESCISÃO</v>
      </c>
      <c r="Q61" s="15">
        <v>906263.63</v>
      </c>
      <c r="R61" s="32">
        <f t="shared" si="34"/>
        <v>7870348.0800000001</v>
      </c>
      <c r="T61" s="28" t="str">
        <f t="shared" si="35"/>
        <v>FOLHA DE PAGAMENTO E RESCISÃO</v>
      </c>
      <c r="U61" s="15">
        <v>925630.02</v>
      </c>
      <c r="V61" s="32">
        <f t="shared" si="36"/>
        <v>8795978.0999999996</v>
      </c>
      <c r="X61" s="28" t="str">
        <f t="shared" si="37"/>
        <v>FOLHA DE PAGAMENTO E RESCISÃO</v>
      </c>
      <c r="Y61" s="15">
        <v>643950.57999999996</v>
      </c>
      <c r="Z61" s="32">
        <f t="shared" si="38"/>
        <v>9439928.6799999997</v>
      </c>
    </row>
    <row r="62" spans="1:26" x14ac:dyDescent="0.25">
      <c r="A62" s="8" t="s">
        <v>599</v>
      </c>
      <c r="B62" s="6">
        <f>6050.8</f>
        <v>6050.8</v>
      </c>
      <c r="D62" s="8" t="s">
        <v>100</v>
      </c>
      <c r="E62" s="15">
        <f>2011.36</f>
        <v>2011.36</v>
      </c>
      <c r="F62" s="18">
        <f t="shared" si="39"/>
        <v>8062.16</v>
      </c>
      <c r="H62" s="8" t="s">
        <v>100</v>
      </c>
      <c r="I62" s="15">
        <v>7322.03</v>
      </c>
      <c r="J62" s="18">
        <f t="shared" si="30"/>
        <v>15384.189999999999</v>
      </c>
      <c r="L62" s="28" t="str">
        <f t="shared" si="31"/>
        <v>TELEFONIA FIXA</v>
      </c>
      <c r="M62" s="15">
        <v>0</v>
      </c>
      <c r="N62" s="32">
        <f t="shared" si="32"/>
        <v>15384.189999999999</v>
      </c>
      <c r="P62" s="28" t="str">
        <f t="shared" si="33"/>
        <v>TELEFONIA FIXA</v>
      </c>
      <c r="Q62" s="15">
        <v>5268.04</v>
      </c>
      <c r="R62" s="32">
        <f t="shared" si="34"/>
        <v>20652.23</v>
      </c>
      <c r="T62" s="28" t="str">
        <f t="shared" si="35"/>
        <v>TELEFONIA FIXA</v>
      </c>
      <c r="U62" s="15"/>
      <c r="V62" s="32">
        <f>R62+U62</f>
        <v>20652.23</v>
      </c>
      <c r="X62" s="28" t="str">
        <f t="shared" si="37"/>
        <v>TELEFONIA FIXA</v>
      </c>
      <c r="Y62" s="15">
        <v>2804.83</v>
      </c>
      <c r="Z62" s="32">
        <f>V62+Y62</f>
        <v>23457.059999999998</v>
      </c>
    </row>
    <row r="63" spans="1:26" x14ac:dyDescent="0.25">
      <c r="A63" s="8" t="s">
        <v>600</v>
      </c>
      <c r="B63" s="6">
        <f>4888057.55</f>
        <v>4888057.55</v>
      </c>
      <c r="D63" s="8" t="s">
        <v>100</v>
      </c>
      <c r="E63" s="15">
        <f>101163.6+62996.6+140123.65+146223.8+78221.5+160952.9+146144.05+132802.6+98049+102392.25+195171.45+200033.3</f>
        <v>1564274.6999999997</v>
      </c>
      <c r="F63" s="18">
        <f>B63+E63</f>
        <v>6452332.25</v>
      </c>
      <c r="H63" s="8" t="s">
        <v>100</v>
      </c>
      <c r="I63" s="15">
        <v>6104977.75</v>
      </c>
      <c r="J63" s="18">
        <f t="shared" si="30"/>
        <v>12557310</v>
      </c>
      <c r="L63" s="28" t="str">
        <f t="shared" si="31"/>
        <v>SUBSÍDIO TRANSPORTE + IDOSO + ESTUDANTE</v>
      </c>
      <c r="M63" s="15">
        <v>2006930.8</v>
      </c>
      <c r="N63" s="32">
        <f t="shared" si="32"/>
        <v>14564240.800000001</v>
      </c>
      <c r="P63" s="28" t="str">
        <f t="shared" si="33"/>
        <v>SUBSÍDIO TRANSPORTE + IDOSO + ESTUDANTE</v>
      </c>
      <c r="Q63" s="15">
        <v>1647930.8</v>
      </c>
      <c r="R63" s="32">
        <f>N63+Q63</f>
        <v>16212171.600000001</v>
      </c>
      <c r="T63" s="28" t="str">
        <f t="shared" si="35"/>
        <v>SUBSÍDIO TRANSPORTE + IDOSO + ESTUDANTE</v>
      </c>
      <c r="U63" s="15">
        <v>2166440.4</v>
      </c>
      <c r="V63" s="32">
        <f>R63+U63</f>
        <v>18378612</v>
      </c>
      <c r="X63" s="28" t="str">
        <f t="shared" si="37"/>
        <v>SUBSÍDIO TRANSPORTE + IDOSO + ESTUDANTE</v>
      </c>
      <c r="Y63" s="15">
        <v>2266146.08</v>
      </c>
      <c r="Z63" s="32">
        <f>V63+Y63</f>
        <v>20644758.079999998</v>
      </c>
    </row>
    <row r="64" spans="1:26" x14ac:dyDescent="0.25">
      <c r="A64" s="8" t="s">
        <v>601</v>
      </c>
      <c r="B64" s="6">
        <f>16285.33</f>
        <v>16285.33</v>
      </c>
      <c r="D64" s="8" t="s">
        <v>100</v>
      </c>
      <c r="E64" s="15">
        <v>0</v>
      </c>
      <c r="F64" s="18">
        <f t="shared" si="39"/>
        <v>16285.33</v>
      </c>
      <c r="H64" s="8" t="s">
        <v>100</v>
      </c>
      <c r="I64" s="15">
        <v>0</v>
      </c>
      <c r="J64" s="18">
        <f t="shared" si="30"/>
        <v>16285.33</v>
      </c>
      <c r="L64" s="28" t="str">
        <f t="shared" si="31"/>
        <v>SERVIÇOS DE ÁGUA</v>
      </c>
      <c r="M64" s="15">
        <v>0</v>
      </c>
      <c r="N64" s="32">
        <f t="shared" si="32"/>
        <v>16285.33</v>
      </c>
      <c r="P64" s="28" t="str">
        <f t="shared" si="33"/>
        <v>SERVIÇOS DE ÁGUA</v>
      </c>
      <c r="Q64" s="15"/>
      <c r="R64" s="32">
        <f t="shared" si="34"/>
        <v>16285.33</v>
      </c>
      <c r="T64" s="28" t="str">
        <f t="shared" si="35"/>
        <v>SERVIÇOS DE ÁGUA</v>
      </c>
      <c r="U64" s="15"/>
      <c r="V64" s="32">
        <f t="shared" ref="V64:V69" si="40">R64+U64</f>
        <v>16285.33</v>
      </c>
      <c r="X64" s="28" t="str">
        <f t="shared" si="37"/>
        <v>SERVIÇOS DE ÁGUA</v>
      </c>
      <c r="Y64" s="15"/>
      <c r="Z64" s="32">
        <f t="shared" ref="Z64:Z69" si="41">V64+Y64</f>
        <v>16285.33</v>
      </c>
    </row>
    <row r="65" spans="1:28" x14ac:dyDescent="0.25">
      <c r="A65" s="8" t="s">
        <v>100</v>
      </c>
      <c r="B65" s="6">
        <v>0</v>
      </c>
      <c r="D65" s="8" t="s">
        <v>624</v>
      </c>
      <c r="E65" s="15">
        <f>8715.01</f>
        <v>8715.01</v>
      </c>
      <c r="F65" s="18">
        <f>B65+E65</f>
        <v>8715.01</v>
      </c>
      <c r="H65" s="8" t="s">
        <v>100</v>
      </c>
      <c r="I65" s="15">
        <v>4055.96</v>
      </c>
      <c r="J65" s="18">
        <f t="shared" si="30"/>
        <v>12770.970000000001</v>
      </c>
      <c r="L65" s="28" t="str">
        <f>D65</f>
        <v>TRIBUNAL REGIONAL DO TRABALHO 14ª REG.</v>
      </c>
      <c r="M65" s="15">
        <v>0</v>
      </c>
      <c r="N65" s="32">
        <f t="shared" si="32"/>
        <v>12770.970000000001</v>
      </c>
      <c r="P65" s="28" t="str">
        <f t="shared" si="33"/>
        <v>TRIBUNAL REGIONAL DO TRABALHO 14ª REG.</v>
      </c>
      <c r="Q65" s="15">
        <v>4196.68</v>
      </c>
      <c r="R65" s="32">
        <f t="shared" si="34"/>
        <v>16967.650000000001</v>
      </c>
      <c r="T65" s="28" t="str">
        <f t="shared" si="35"/>
        <v>TRIBUNAL REGIONAL DO TRABALHO 14ª REG.</v>
      </c>
      <c r="U65" s="15"/>
      <c r="V65" s="32">
        <f t="shared" si="40"/>
        <v>16967.650000000001</v>
      </c>
      <c r="X65" s="28" t="str">
        <f t="shared" si="37"/>
        <v>TRIBUNAL REGIONAL DO TRABALHO 14ª REG.</v>
      </c>
      <c r="Y65" s="15"/>
      <c r="Z65" s="32">
        <f t="shared" si="41"/>
        <v>16967.650000000001</v>
      </c>
    </row>
    <row r="66" spans="1:28" x14ac:dyDescent="0.25">
      <c r="A66" s="8" t="s">
        <v>100</v>
      </c>
      <c r="B66" s="6">
        <v>0</v>
      </c>
      <c r="D66" s="8" t="s">
        <v>100</v>
      </c>
      <c r="E66" s="9">
        <v>0</v>
      </c>
      <c r="F66" s="18">
        <v>0</v>
      </c>
      <c r="H66" s="8" t="s">
        <v>610</v>
      </c>
      <c r="I66" s="9">
        <v>994.8</v>
      </c>
      <c r="J66" s="18">
        <f>F66+I66</f>
        <v>994.8</v>
      </c>
      <c r="L66" s="28" t="str">
        <f>H66</f>
        <v>DETRAN</v>
      </c>
      <c r="M66" s="15">
        <v>0</v>
      </c>
      <c r="N66" s="32">
        <f t="shared" ref="N66:N71" si="42">J66+M66</f>
        <v>994.8</v>
      </c>
      <c r="P66" s="28" t="str">
        <f t="shared" si="33"/>
        <v>DETRAN</v>
      </c>
      <c r="Q66" s="15"/>
      <c r="R66" s="32">
        <f t="shared" si="34"/>
        <v>994.8</v>
      </c>
      <c r="T66" s="28" t="str">
        <f t="shared" si="35"/>
        <v>DETRAN</v>
      </c>
      <c r="U66" s="15">
        <v>6249.6</v>
      </c>
      <c r="V66" s="32">
        <f t="shared" si="40"/>
        <v>7244.4000000000005</v>
      </c>
      <c r="X66" s="28" t="str">
        <f t="shared" si="37"/>
        <v>DETRAN</v>
      </c>
      <c r="Y66" s="15"/>
      <c r="Z66" s="32">
        <f t="shared" si="41"/>
        <v>7244.4000000000005</v>
      </c>
    </row>
    <row r="67" spans="1:28" ht="13.5" customHeight="1" x14ac:dyDescent="0.25">
      <c r="A67" s="8" t="s">
        <v>100</v>
      </c>
      <c r="B67" s="6">
        <v>0</v>
      </c>
      <c r="D67" s="8" t="s">
        <v>100</v>
      </c>
      <c r="E67" s="9">
        <v>0</v>
      </c>
      <c r="F67" s="18">
        <v>0</v>
      </c>
      <c r="H67" s="8" t="s">
        <v>611</v>
      </c>
      <c r="I67" s="9">
        <f>4500+3102.44+7602.44+3102.44</f>
        <v>18307.32</v>
      </c>
      <c r="J67" s="18">
        <f>F67+I67</f>
        <v>18307.32</v>
      </c>
      <c r="L67" s="28" t="str">
        <f>H67</f>
        <v>DIÁRIAS</v>
      </c>
      <c r="M67" s="15">
        <v>0</v>
      </c>
      <c r="N67" s="32">
        <f t="shared" si="42"/>
        <v>18307.32</v>
      </c>
      <c r="P67" s="28" t="str">
        <f t="shared" si="33"/>
        <v>DIÁRIAS</v>
      </c>
      <c r="Q67" s="15"/>
      <c r="R67" s="32">
        <f t="shared" si="34"/>
        <v>18307.32</v>
      </c>
      <c r="T67" s="28" t="str">
        <f t="shared" si="35"/>
        <v>DIÁRIAS</v>
      </c>
      <c r="U67" s="15"/>
      <c r="V67" s="32">
        <f t="shared" si="40"/>
        <v>18307.32</v>
      </c>
      <c r="X67" s="28" t="str">
        <f t="shared" si="37"/>
        <v>DIÁRIAS</v>
      </c>
      <c r="Y67" s="15">
        <f>6291.87+1447.81+3791.87</f>
        <v>11531.55</v>
      </c>
      <c r="Z67" s="32">
        <f t="shared" si="41"/>
        <v>29838.87</v>
      </c>
    </row>
    <row r="68" spans="1:28" x14ac:dyDescent="0.25">
      <c r="A68" s="8" t="s">
        <v>100</v>
      </c>
      <c r="B68" s="6">
        <v>0</v>
      </c>
      <c r="D68" s="8"/>
      <c r="E68" s="9">
        <v>0</v>
      </c>
      <c r="F68" s="18">
        <v>0</v>
      </c>
      <c r="H68" s="8" t="s">
        <v>615</v>
      </c>
      <c r="I68" s="14">
        <v>197.18</v>
      </c>
      <c r="J68" s="18">
        <f>F68+I68</f>
        <v>197.18</v>
      </c>
      <c r="L68" s="28" t="str">
        <f>H68</f>
        <v>RESTITUIÇÃO</v>
      </c>
      <c r="M68" s="15">
        <v>0</v>
      </c>
      <c r="N68" s="32">
        <f t="shared" si="42"/>
        <v>197.18</v>
      </c>
      <c r="P68" s="28" t="str">
        <f t="shared" si="33"/>
        <v>RESTITUIÇÃO</v>
      </c>
      <c r="Q68" s="15">
        <v>667.95</v>
      </c>
      <c r="R68" s="32">
        <f t="shared" si="34"/>
        <v>865.13000000000011</v>
      </c>
      <c r="T68" s="28" t="str">
        <f t="shared" si="35"/>
        <v>RESTITUIÇÃO</v>
      </c>
      <c r="U68" s="15"/>
      <c r="V68" s="32">
        <f t="shared" si="40"/>
        <v>865.13000000000011</v>
      </c>
      <c r="X68" s="28" t="str">
        <f t="shared" si="37"/>
        <v>RESTITUIÇÃO</v>
      </c>
      <c r="Y68" s="15"/>
      <c r="Z68" s="32">
        <f t="shared" si="41"/>
        <v>865.13000000000011</v>
      </c>
    </row>
    <row r="69" spans="1:28" x14ac:dyDescent="0.25">
      <c r="A69" s="8"/>
      <c r="B69" s="6">
        <v>0</v>
      </c>
      <c r="D69" s="8"/>
      <c r="E69" s="9">
        <v>0</v>
      </c>
      <c r="F69" s="18">
        <v>0</v>
      </c>
      <c r="H69" s="8" t="s">
        <v>619</v>
      </c>
      <c r="I69" s="14">
        <v>825.11</v>
      </c>
      <c r="J69" s="18">
        <f>F69+I69</f>
        <v>825.11</v>
      </c>
      <c r="L69" s="28" t="str">
        <f>H69</f>
        <v>PODER JUDICIÁRIO</v>
      </c>
      <c r="M69" s="15">
        <v>0</v>
      </c>
      <c r="N69" s="32">
        <f t="shared" si="42"/>
        <v>825.11</v>
      </c>
      <c r="P69" s="28" t="str">
        <f t="shared" si="33"/>
        <v>PODER JUDICIÁRIO</v>
      </c>
      <c r="Q69" s="15"/>
      <c r="R69" s="32">
        <f t="shared" si="34"/>
        <v>825.11</v>
      </c>
      <c r="T69" s="28" t="str">
        <f t="shared" si="35"/>
        <v>PODER JUDICIÁRIO</v>
      </c>
      <c r="U69" s="15"/>
      <c r="V69" s="32">
        <f t="shared" si="40"/>
        <v>825.11</v>
      </c>
      <c r="X69" s="28" t="str">
        <f t="shared" si="37"/>
        <v>PODER JUDICIÁRIO</v>
      </c>
      <c r="Y69" s="15"/>
      <c r="Z69" s="32">
        <f t="shared" si="41"/>
        <v>825.11</v>
      </c>
    </row>
    <row r="70" spans="1:28" x14ac:dyDescent="0.25">
      <c r="A70" s="8"/>
      <c r="B70" s="6">
        <v>0</v>
      </c>
      <c r="D70" s="8"/>
      <c r="E70" s="9">
        <v>0</v>
      </c>
      <c r="F70" s="18">
        <v>0</v>
      </c>
      <c r="H70" s="8" t="s">
        <v>623</v>
      </c>
      <c r="I70" s="14">
        <v>96.51</v>
      </c>
      <c r="J70" s="18">
        <f>F70+I70</f>
        <v>96.51</v>
      </c>
      <c r="L70" s="28" t="str">
        <f>H70</f>
        <v>TRIBUNAL DE JUSTIÇA DE GOIÁS</v>
      </c>
      <c r="M70" s="15">
        <v>0</v>
      </c>
      <c r="N70" s="32">
        <f t="shared" si="42"/>
        <v>96.51</v>
      </c>
      <c r="P70" s="28" t="str">
        <f t="shared" si="33"/>
        <v>TRIBUNAL DE JUSTIÇA DE GOIÁS</v>
      </c>
      <c r="Q70" s="15">
        <v>1174.96</v>
      </c>
      <c r="R70" s="32">
        <f>N70+Q70</f>
        <v>1271.47</v>
      </c>
      <c r="T70" s="28" t="str">
        <f t="shared" si="35"/>
        <v>TRIBUNAL DE JUSTIÇA DE GOIÁS</v>
      </c>
      <c r="U70" s="15"/>
      <c r="V70" s="32">
        <f>R70+U70</f>
        <v>1271.47</v>
      </c>
      <c r="X70" s="28" t="str">
        <f t="shared" si="37"/>
        <v>TRIBUNAL DE JUSTIÇA DE GOIÁS</v>
      </c>
      <c r="Y70" s="15"/>
      <c r="Z70" s="32">
        <f>V70+Y70</f>
        <v>1271.47</v>
      </c>
    </row>
    <row r="71" spans="1:28" x14ac:dyDescent="0.25">
      <c r="A71" s="8" t="s">
        <v>100</v>
      </c>
      <c r="B71" s="6">
        <v>0</v>
      </c>
      <c r="D71" s="8" t="s">
        <v>100</v>
      </c>
      <c r="E71" s="14">
        <v>0</v>
      </c>
      <c r="F71" s="18">
        <v>0</v>
      </c>
      <c r="H71" s="8" t="s">
        <v>100</v>
      </c>
      <c r="I71" s="14">
        <v>0</v>
      </c>
      <c r="J71" s="18">
        <v>0</v>
      </c>
      <c r="L71" s="28" t="s">
        <v>664</v>
      </c>
      <c r="M71" s="15">
        <v>6181.66</v>
      </c>
      <c r="N71" s="32">
        <f t="shared" si="42"/>
        <v>6181.66</v>
      </c>
      <c r="P71" s="28" t="str">
        <f t="shared" si="33"/>
        <v>ENERGISA ACRE</v>
      </c>
      <c r="Q71" s="15">
        <v>14490.2</v>
      </c>
      <c r="R71" s="32">
        <f t="shared" si="34"/>
        <v>20671.86</v>
      </c>
      <c r="T71" s="28" t="str">
        <f t="shared" si="35"/>
        <v>ENERGISA ACRE</v>
      </c>
      <c r="U71" s="15"/>
      <c r="V71" s="32">
        <f t="shared" ref="V71" si="43">R71+U71</f>
        <v>20671.86</v>
      </c>
      <c r="X71" s="28" t="str">
        <f t="shared" si="37"/>
        <v>ENERGISA ACRE</v>
      </c>
      <c r="Y71" s="15">
        <v>19628.810000000001</v>
      </c>
      <c r="Z71" s="32">
        <f t="shared" ref="Z71" si="44">V71+Y71</f>
        <v>40300.67</v>
      </c>
    </row>
    <row r="72" spans="1:28" x14ac:dyDescent="0.25">
      <c r="A72" s="8" t="s">
        <v>100</v>
      </c>
      <c r="B72" s="6">
        <v>0</v>
      </c>
      <c r="D72" s="8" t="s">
        <v>100</v>
      </c>
      <c r="E72" s="14">
        <v>0</v>
      </c>
      <c r="F72" s="18">
        <v>0</v>
      </c>
      <c r="H72" s="8" t="s">
        <v>100</v>
      </c>
      <c r="I72" s="14">
        <v>0</v>
      </c>
      <c r="J72" s="18">
        <v>0</v>
      </c>
      <c r="L72" s="28" t="s">
        <v>100</v>
      </c>
      <c r="M72" s="15">
        <v>0</v>
      </c>
      <c r="N72" s="32">
        <v>0</v>
      </c>
      <c r="P72" s="28" t="s">
        <v>666</v>
      </c>
      <c r="Q72" s="15">
        <v>3912.51</v>
      </c>
      <c r="R72" s="32">
        <f>N72+Q72</f>
        <v>3912.51</v>
      </c>
      <c r="T72" s="28" t="s">
        <v>666</v>
      </c>
      <c r="U72" s="15"/>
      <c r="V72" s="32">
        <f>R72+U72</f>
        <v>3912.51</v>
      </c>
      <c r="X72" s="28" t="s">
        <v>712</v>
      </c>
      <c r="Y72" s="15">
        <v>12576.89</v>
      </c>
      <c r="Z72" s="32">
        <f>V72+Y72</f>
        <v>16489.400000000001</v>
      </c>
    </row>
    <row r="73" spans="1:28" x14ac:dyDescent="0.25">
      <c r="A73" s="8" t="s">
        <v>100</v>
      </c>
      <c r="B73" s="6">
        <v>0</v>
      </c>
      <c r="D73" s="8" t="s">
        <v>100</v>
      </c>
      <c r="E73" s="14">
        <v>0</v>
      </c>
      <c r="F73" s="18">
        <v>0</v>
      </c>
      <c r="H73" s="8" t="s">
        <v>100</v>
      </c>
      <c r="I73" s="14">
        <v>0</v>
      </c>
      <c r="J73" s="18">
        <v>0</v>
      </c>
      <c r="L73" s="28" t="s">
        <v>100</v>
      </c>
      <c r="M73" s="15">
        <v>0</v>
      </c>
      <c r="N73" s="32">
        <v>0</v>
      </c>
      <c r="P73" s="28" t="s">
        <v>667</v>
      </c>
      <c r="Q73" s="15">
        <f>1604.13+8428.31</f>
        <v>10032.439999999999</v>
      </c>
      <c r="R73" s="32">
        <f>N73+Q73</f>
        <v>10032.439999999999</v>
      </c>
      <c r="T73" s="28" t="s">
        <v>667</v>
      </c>
      <c r="U73" s="15"/>
      <c r="V73" s="32">
        <f>R73+U73</f>
        <v>10032.439999999999</v>
      </c>
      <c r="X73" s="28" t="s">
        <v>667</v>
      </c>
      <c r="Y73" s="15"/>
      <c r="Z73" s="32">
        <f>V73+Y73</f>
        <v>10032.439999999999</v>
      </c>
    </row>
    <row r="74" spans="1:28" x14ac:dyDescent="0.25">
      <c r="A74" s="8" t="s">
        <v>100</v>
      </c>
      <c r="B74" s="6">
        <v>0</v>
      </c>
      <c r="D74" s="8" t="s">
        <v>100</v>
      </c>
      <c r="E74" s="14">
        <v>0</v>
      </c>
      <c r="F74" s="18">
        <v>0</v>
      </c>
      <c r="H74" s="8" t="s">
        <v>100</v>
      </c>
      <c r="I74" s="14">
        <v>0</v>
      </c>
      <c r="J74" s="18">
        <v>0</v>
      </c>
      <c r="L74" s="28" t="s">
        <v>100</v>
      </c>
      <c r="M74" s="15">
        <v>0</v>
      </c>
      <c r="N74" s="32">
        <v>0</v>
      </c>
      <c r="P74" s="28" t="s">
        <v>100</v>
      </c>
      <c r="Q74" s="15">
        <v>0</v>
      </c>
      <c r="R74" s="32">
        <v>0</v>
      </c>
      <c r="T74" s="28" t="s">
        <v>683</v>
      </c>
      <c r="U74" s="15">
        <v>4905.6499999999996</v>
      </c>
      <c r="V74" s="32">
        <f>R74+U74</f>
        <v>4905.6499999999996</v>
      </c>
      <c r="X74" s="28" t="s">
        <v>683</v>
      </c>
      <c r="Y74" s="15"/>
      <c r="Z74" s="32">
        <f>V74+Y74</f>
        <v>4905.6499999999996</v>
      </c>
    </row>
    <row r="75" spans="1:28" x14ac:dyDescent="0.25">
      <c r="A75" s="8"/>
      <c r="B75" s="6"/>
      <c r="D75" s="8"/>
      <c r="E75" s="14"/>
      <c r="F75" s="18"/>
      <c r="H75" s="8"/>
      <c r="I75" s="14"/>
      <c r="J75" s="18"/>
      <c r="L75" s="28"/>
      <c r="M75" s="15"/>
      <c r="N75" s="32"/>
      <c r="P75" s="28"/>
      <c r="Q75" s="15"/>
      <c r="R75" s="32"/>
      <c r="T75" s="28" t="s">
        <v>684</v>
      </c>
      <c r="U75" s="15">
        <v>1036.02</v>
      </c>
      <c r="V75" s="32">
        <f>R75+U75</f>
        <v>1036.02</v>
      </c>
      <c r="X75" s="28" t="s">
        <v>684</v>
      </c>
      <c r="Y75" s="15"/>
      <c r="Z75" s="32">
        <f>V75+Y75</f>
        <v>1036.02</v>
      </c>
    </row>
    <row r="76" spans="1:28" x14ac:dyDescent="0.25">
      <c r="A76" s="8"/>
      <c r="B76" s="6"/>
      <c r="D76" s="8"/>
      <c r="E76" s="14"/>
      <c r="F76" s="18"/>
      <c r="H76" s="8"/>
      <c r="I76" s="14"/>
      <c r="J76" s="18"/>
      <c r="L76" s="28" t="s">
        <v>100</v>
      </c>
      <c r="M76" s="14"/>
      <c r="N76" s="32"/>
      <c r="P76" s="28" t="str">
        <f t="shared" si="33"/>
        <v>-</v>
      </c>
      <c r="Q76" s="14"/>
      <c r="R76" s="32"/>
      <c r="T76" s="38"/>
      <c r="U76" s="15"/>
      <c r="V76" s="29">
        <f>R53+U76</f>
        <v>0</v>
      </c>
      <c r="X76" s="42" t="s">
        <v>711</v>
      </c>
      <c r="Y76">
        <v>3522.27</v>
      </c>
      <c r="Z76" s="29">
        <f>V53+U52</f>
        <v>9692</v>
      </c>
    </row>
    <row r="77" spans="1:28" x14ac:dyDescent="0.25">
      <c r="A77" s="8"/>
      <c r="B77" s="6"/>
      <c r="D77" s="8"/>
      <c r="E77" s="14"/>
      <c r="F77" s="18"/>
      <c r="H77" s="8"/>
      <c r="I77" s="14"/>
      <c r="J77" s="18"/>
      <c r="L77" s="28"/>
      <c r="M77" s="14"/>
      <c r="N77" s="32"/>
      <c r="P77" s="28"/>
      <c r="Q77" s="14"/>
      <c r="R77" s="32"/>
      <c r="T77" s="38"/>
      <c r="U77" s="15"/>
      <c r="V77" s="29"/>
      <c r="X77" s="38"/>
      <c r="Y77" s="15"/>
      <c r="Z77" s="29"/>
    </row>
    <row r="78" spans="1:28" x14ac:dyDescent="0.25">
      <c r="A78" s="8"/>
      <c r="B78" s="6"/>
      <c r="D78" s="8"/>
      <c r="E78" s="14"/>
      <c r="F78" s="18"/>
      <c r="H78" s="8"/>
      <c r="I78" s="14"/>
      <c r="J78" s="18"/>
      <c r="L78" s="28"/>
      <c r="M78" s="14"/>
      <c r="N78" s="32"/>
      <c r="P78" s="28"/>
      <c r="Q78" s="14"/>
      <c r="R78" s="32"/>
      <c r="T78" s="38"/>
      <c r="U78" s="15"/>
      <c r="V78" s="29"/>
      <c r="X78" s="38"/>
      <c r="Y78" s="15"/>
      <c r="Z78" s="29"/>
    </row>
    <row r="79" spans="1:28" x14ac:dyDescent="0.25">
      <c r="A79" s="20" t="s">
        <v>602</v>
      </c>
      <c r="B79" s="19">
        <f>SUM(B57:B70)</f>
        <v>7845759.04</v>
      </c>
      <c r="D79" s="20"/>
      <c r="E79" s="23">
        <f>SUM(E57:E70)</f>
        <v>2616769.9199999995</v>
      </c>
      <c r="F79" s="25">
        <f>E79+B79</f>
        <v>10462528.959999999</v>
      </c>
      <c r="H79" s="20"/>
      <c r="I79" s="23">
        <f>SUM(I57:I74)</f>
        <v>9394450.040000001</v>
      </c>
      <c r="J79" s="25">
        <f>I79+F79</f>
        <v>19856979</v>
      </c>
      <c r="L79" s="33" t="s">
        <v>100</v>
      </c>
      <c r="M79" s="23">
        <f>SUM(M57:M74)</f>
        <v>3072773.5900000003</v>
      </c>
      <c r="N79" s="34">
        <f>M79+J79</f>
        <v>22929752.59</v>
      </c>
      <c r="P79" s="28" t="str">
        <f t="shared" si="33"/>
        <v>-</v>
      </c>
      <c r="Q79" s="23">
        <f>SUM(Q56:Q76)</f>
        <v>2664117.2500000005</v>
      </c>
      <c r="R79" s="34">
        <f>Q79+N79</f>
        <v>25593869.84</v>
      </c>
      <c r="T79" s="28" t="str">
        <f t="shared" ref="T79:T81" si="45">P79</f>
        <v>-</v>
      </c>
      <c r="U79" s="23">
        <f>SUM(U56:U77)</f>
        <v>3396992.75</v>
      </c>
      <c r="V79" s="34">
        <f>U79+R79</f>
        <v>28990862.59</v>
      </c>
      <c r="X79" s="28" t="str">
        <f t="shared" ref="X79:X81" si="46">T79</f>
        <v>-</v>
      </c>
      <c r="Y79" s="23">
        <f>SUM(Y56:Y77)</f>
        <v>3284381.84</v>
      </c>
      <c r="Z79" s="34">
        <f>Y79+V79</f>
        <v>32275244.43</v>
      </c>
      <c r="AB79" s="41"/>
    </row>
    <row r="80" spans="1:28" x14ac:dyDescent="0.25">
      <c r="A80" s="8"/>
      <c r="B80" s="6"/>
      <c r="D80" s="8"/>
      <c r="E80" s="14"/>
      <c r="F80" s="25"/>
      <c r="H80" s="8"/>
      <c r="I80" s="14"/>
      <c r="J80" s="25"/>
      <c r="L80" s="28" t="s">
        <v>100</v>
      </c>
      <c r="M80" s="14"/>
      <c r="N80" s="34"/>
      <c r="P80" s="28" t="str">
        <f t="shared" si="33"/>
        <v>-</v>
      </c>
      <c r="Q80" s="14"/>
      <c r="R80" s="34"/>
      <c r="T80" s="28" t="str">
        <f t="shared" si="45"/>
        <v>-</v>
      </c>
      <c r="U80" s="14"/>
      <c r="V80" s="34"/>
      <c r="X80" s="28" t="str">
        <f t="shared" si="46"/>
        <v>-</v>
      </c>
      <c r="Y80" s="14"/>
      <c r="Z80" s="34"/>
    </row>
    <row r="81" spans="1:26" ht="15.75" thickBot="1" x14ac:dyDescent="0.3">
      <c r="A81" s="21" t="s">
        <v>475</v>
      </c>
      <c r="B81" s="7">
        <f>SUM(B79+B55)</f>
        <v>9866417.0199999996</v>
      </c>
      <c r="D81" s="21"/>
      <c r="E81" s="16">
        <f>SUM(E79+E55)</f>
        <v>2829218.1199999996</v>
      </c>
      <c r="F81" s="26">
        <f>B81+E81</f>
        <v>12695635.139999999</v>
      </c>
      <c r="H81" s="21"/>
      <c r="I81" s="16">
        <f>SUM(I79+I55)</f>
        <v>13661719.640000001</v>
      </c>
      <c r="J81" s="26">
        <f>F81+I81</f>
        <v>26357354.780000001</v>
      </c>
      <c r="L81" s="35" t="s">
        <v>100</v>
      </c>
      <c r="M81" s="36">
        <f>SUM(M79+M55)</f>
        <v>3660565.1000000006</v>
      </c>
      <c r="N81" s="37">
        <f>J81+M81</f>
        <v>30017919.880000003</v>
      </c>
      <c r="P81" s="40" t="str">
        <f t="shared" si="33"/>
        <v>-</v>
      </c>
      <c r="Q81" s="36">
        <f>Q79+Q55</f>
        <v>3624337.1800000006</v>
      </c>
      <c r="R81" s="37">
        <f>N81+Q81</f>
        <v>33642257.060000002</v>
      </c>
      <c r="T81" s="40" t="str">
        <f t="shared" si="45"/>
        <v>-</v>
      </c>
      <c r="U81" s="36">
        <f>U55+U79</f>
        <v>4811742.03</v>
      </c>
      <c r="V81" s="37">
        <f>R81+U81</f>
        <v>38453999.090000004</v>
      </c>
      <c r="X81" s="40" t="str">
        <f t="shared" si="46"/>
        <v>-</v>
      </c>
      <c r="Y81" s="36">
        <f>Y55+Y79</f>
        <v>4706566.6899999995</v>
      </c>
      <c r="Z81" s="37">
        <f>V81+Y81</f>
        <v>43160565.780000001</v>
      </c>
    </row>
    <row r="82" spans="1:26" x14ac:dyDescent="0.25">
      <c r="A82" s="1"/>
      <c r="F82" s="4"/>
      <c r="J82" s="4"/>
      <c r="N82" s="4"/>
    </row>
    <row r="83" spans="1:26" x14ac:dyDescent="0.25">
      <c r="A83" s="1"/>
      <c r="F83" s="4"/>
      <c r="J83" s="4"/>
      <c r="N83" s="4"/>
    </row>
    <row r="84" spans="1:26" x14ac:dyDescent="0.25">
      <c r="A84" s="1"/>
      <c r="F84" s="4"/>
      <c r="J84" s="4"/>
      <c r="N84" s="4"/>
      <c r="Q84" s="41"/>
    </row>
    <row r="85" spans="1:26" x14ac:dyDescent="0.25">
      <c r="A85" s="1"/>
      <c r="F85" s="4"/>
      <c r="J85" s="4"/>
      <c r="N85" s="4"/>
    </row>
    <row r="86" spans="1:26" x14ac:dyDescent="0.25">
      <c r="A86" s="1"/>
      <c r="F86" s="4"/>
      <c r="J86" s="4"/>
      <c r="N86" s="4"/>
      <c r="R86" s="41"/>
    </row>
    <row r="87" spans="1:26" x14ac:dyDescent="0.25">
      <c r="A87" s="1"/>
      <c r="F87" s="4"/>
      <c r="J87" s="4"/>
      <c r="N87" s="4"/>
    </row>
    <row r="88" spans="1:26" x14ac:dyDescent="0.25">
      <c r="A88" s="1"/>
      <c r="F88" s="4"/>
      <c r="J88" s="4"/>
      <c r="N88" s="4"/>
    </row>
    <row r="89" spans="1:26" x14ac:dyDescent="0.25">
      <c r="A89" s="1"/>
      <c r="F89" s="4"/>
      <c r="J89" s="4"/>
      <c r="N89" s="4"/>
    </row>
    <row r="90" spans="1:26" x14ac:dyDescent="0.25">
      <c r="A90" s="1"/>
      <c r="F90" s="4"/>
      <c r="J90" s="4"/>
      <c r="N90" s="4"/>
    </row>
    <row r="91" spans="1:26" x14ac:dyDescent="0.25">
      <c r="A91" s="1"/>
      <c r="F91" s="4"/>
      <c r="J91" s="4"/>
      <c r="N91" s="4"/>
    </row>
    <row r="92" spans="1:26" x14ac:dyDescent="0.25">
      <c r="A92" s="1"/>
      <c r="F92" s="4"/>
      <c r="J92" s="4"/>
      <c r="N92" s="4"/>
    </row>
    <row r="93" spans="1:26" x14ac:dyDescent="0.25">
      <c r="A93" s="1"/>
      <c r="F93" s="4"/>
      <c r="J93" s="4"/>
      <c r="N93" s="4"/>
    </row>
    <row r="94" spans="1:26" x14ac:dyDescent="0.25">
      <c r="A94" s="1"/>
      <c r="F94" s="4"/>
      <c r="J94" s="4"/>
      <c r="N94" s="4"/>
    </row>
    <row r="95" spans="1:26" x14ac:dyDescent="0.25">
      <c r="A95" s="1"/>
      <c r="F95" s="4"/>
      <c r="J95" s="4"/>
      <c r="N95" s="4"/>
    </row>
    <row r="96" spans="1:26" x14ac:dyDescent="0.25">
      <c r="A96" s="1"/>
      <c r="F96" s="4"/>
      <c r="J96" s="4"/>
      <c r="N96" s="4"/>
    </row>
    <row r="97" spans="1:14" x14ac:dyDescent="0.25">
      <c r="A97" s="1"/>
      <c r="F97" s="4"/>
      <c r="J97" s="4"/>
      <c r="N97" s="4"/>
    </row>
    <row r="98" spans="1:14" x14ac:dyDescent="0.25">
      <c r="A98" s="1"/>
      <c r="F98" s="4"/>
      <c r="J98" s="4"/>
      <c r="N98" s="4"/>
    </row>
    <row r="99" spans="1:14" x14ac:dyDescent="0.25">
      <c r="A99" s="1"/>
      <c r="F99" s="4"/>
      <c r="J99" s="4"/>
      <c r="N99" s="4"/>
    </row>
    <row r="100" spans="1:14" x14ac:dyDescent="0.25">
      <c r="A100" s="1"/>
      <c r="F100" s="4"/>
      <c r="J100" s="4"/>
      <c r="N100" s="4"/>
    </row>
    <row r="101" spans="1:14" x14ac:dyDescent="0.25">
      <c r="A101" s="1"/>
      <c r="F101" s="4"/>
      <c r="J101" s="4"/>
      <c r="N101" s="4"/>
    </row>
    <row r="102" spans="1:14" x14ac:dyDescent="0.25">
      <c r="A102" s="1"/>
      <c r="F102" s="4"/>
      <c r="J102" s="4"/>
      <c r="N102" s="4"/>
    </row>
    <row r="103" spans="1:14" x14ac:dyDescent="0.25">
      <c r="A103" s="1"/>
      <c r="F103" s="4"/>
      <c r="J103" s="4"/>
      <c r="N103" s="4"/>
    </row>
    <row r="104" spans="1:14" x14ac:dyDescent="0.25">
      <c r="A104" s="1"/>
      <c r="F104" s="4"/>
      <c r="J104" s="4"/>
      <c r="N104" s="4"/>
    </row>
    <row r="105" spans="1:14" x14ac:dyDescent="0.25">
      <c r="A105" s="1"/>
      <c r="F105" s="4"/>
      <c r="J105" s="4"/>
      <c r="N105" s="4"/>
    </row>
    <row r="106" spans="1:14" x14ac:dyDescent="0.25">
      <c r="A106" s="1"/>
      <c r="F106" s="4"/>
      <c r="J106" s="4"/>
      <c r="N106" s="4"/>
    </row>
    <row r="107" spans="1:14" x14ac:dyDescent="0.25">
      <c r="A107" s="1"/>
      <c r="F107" s="4"/>
      <c r="J107" s="4"/>
      <c r="N107" s="4"/>
    </row>
    <row r="108" spans="1:14" x14ac:dyDescent="0.25">
      <c r="A108" s="1"/>
      <c r="F108" s="4"/>
      <c r="J108" s="4"/>
      <c r="N108" s="4"/>
    </row>
    <row r="109" spans="1:14" x14ac:dyDescent="0.25">
      <c r="A109" s="1"/>
      <c r="F109" s="4"/>
      <c r="J109" s="4"/>
      <c r="N109" s="4"/>
    </row>
    <row r="110" spans="1:14" x14ac:dyDescent="0.25">
      <c r="A110" s="1"/>
      <c r="F110" s="4"/>
      <c r="J110" s="4"/>
      <c r="N110" s="4"/>
    </row>
    <row r="111" spans="1:14" x14ac:dyDescent="0.25">
      <c r="A111" s="1"/>
      <c r="F111" s="4"/>
      <c r="J111" s="4"/>
      <c r="N111" s="4"/>
    </row>
    <row r="112" spans="1:14" x14ac:dyDescent="0.25">
      <c r="A112" s="1"/>
      <c r="F112" s="4"/>
      <c r="J112" s="4"/>
      <c r="N112" s="4"/>
    </row>
    <row r="113" spans="1:14" x14ac:dyDescent="0.25">
      <c r="A113" s="1"/>
      <c r="F113" s="4"/>
      <c r="J113" s="4"/>
      <c r="N113" s="4"/>
    </row>
    <row r="114" spans="1:14" x14ac:dyDescent="0.25">
      <c r="A114" s="1"/>
      <c r="F114" s="4"/>
      <c r="J114" s="4"/>
      <c r="N114" s="4"/>
    </row>
    <row r="115" spans="1:14" x14ac:dyDescent="0.25">
      <c r="A115" s="1"/>
      <c r="F115" s="4"/>
      <c r="J115" s="4"/>
      <c r="N115" s="4"/>
    </row>
    <row r="116" spans="1:14" x14ac:dyDescent="0.25">
      <c r="A116" s="1"/>
      <c r="F116" s="4"/>
      <c r="J116" s="4"/>
      <c r="N116" s="4"/>
    </row>
    <row r="117" spans="1:14" x14ac:dyDescent="0.25">
      <c r="A117" s="1"/>
      <c r="F117" s="4"/>
      <c r="J117" s="4"/>
      <c r="N117" s="4"/>
    </row>
    <row r="118" spans="1:14" x14ac:dyDescent="0.25">
      <c r="A118" s="1"/>
      <c r="F118" s="4"/>
      <c r="J118" s="4"/>
      <c r="N118" s="4"/>
    </row>
    <row r="119" spans="1:14" x14ac:dyDescent="0.25">
      <c r="A119" s="1"/>
      <c r="F119" s="4"/>
      <c r="J119" s="4"/>
      <c r="N119" s="4"/>
    </row>
    <row r="120" spans="1:14" x14ac:dyDescent="0.25">
      <c r="A120" s="1"/>
      <c r="F120" s="4"/>
      <c r="J120" s="4"/>
      <c r="N120" s="4"/>
    </row>
    <row r="121" spans="1:14" x14ac:dyDescent="0.25">
      <c r="A121" s="1"/>
      <c r="F121" s="4"/>
      <c r="J121" s="4"/>
      <c r="N121" s="4"/>
    </row>
    <row r="122" spans="1:14" x14ac:dyDescent="0.25">
      <c r="A122" s="1"/>
      <c r="F122" s="4"/>
      <c r="J122" s="4"/>
      <c r="N122" s="4"/>
    </row>
    <row r="123" spans="1:14" x14ac:dyDescent="0.25">
      <c r="A123" s="1"/>
      <c r="F123" s="4"/>
      <c r="J123" s="4"/>
      <c r="N123" s="4"/>
    </row>
    <row r="124" spans="1:14" x14ac:dyDescent="0.25">
      <c r="A124" s="1"/>
      <c r="F124" s="4"/>
      <c r="J124" s="4"/>
      <c r="N124" s="4"/>
    </row>
    <row r="125" spans="1:14" x14ac:dyDescent="0.25">
      <c r="A125" s="1"/>
      <c r="F125" s="4"/>
      <c r="J125" s="4"/>
      <c r="N125" s="4"/>
    </row>
    <row r="126" spans="1:14" x14ac:dyDescent="0.25">
      <c r="A126" s="1"/>
      <c r="F126" s="4"/>
      <c r="J126" s="4"/>
      <c r="N126" s="4"/>
    </row>
    <row r="127" spans="1:14" x14ac:dyDescent="0.25">
      <c r="A127" s="1"/>
      <c r="F127" s="4"/>
      <c r="J127" s="4"/>
      <c r="N127" s="4"/>
    </row>
    <row r="128" spans="1:14" x14ac:dyDescent="0.25">
      <c r="A128" s="1"/>
      <c r="F128" s="4"/>
      <c r="J128" s="4"/>
      <c r="N128" s="4"/>
    </row>
    <row r="129" spans="1:14" x14ac:dyDescent="0.25">
      <c r="A129" s="1"/>
      <c r="F129" s="4"/>
      <c r="J129" s="4"/>
      <c r="N129" s="4"/>
    </row>
    <row r="130" spans="1:14" x14ac:dyDescent="0.25">
      <c r="A130" s="1"/>
      <c r="F130" s="4"/>
      <c r="J130" s="4"/>
      <c r="N130" s="4"/>
    </row>
    <row r="131" spans="1:14" x14ac:dyDescent="0.25">
      <c r="A131" s="1"/>
      <c r="F131" s="4"/>
      <c r="J131" s="4"/>
      <c r="N131" s="4"/>
    </row>
    <row r="132" spans="1:14" x14ac:dyDescent="0.25">
      <c r="A132" s="1"/>
      <c r="F132" s="4"/>
      <c r="J132" s="4"/>
      <c r="N132" s="4"/>
    </row>
    <row r="133" spans="1:14" x14ac:dyDescent="0.25">
      <c r="A133" s="1"/>
      <c r="F133" s="4"/>
      <c r="J133" s="4"/>
      <c r="N133" s="4"/>
    </row>
    <row r="134" spans="1:14" x14ac:dyDescent="0.25">
      <c r="A134" s="1"/>
      <c r="F134" s="4"/>
      <c r="J134" s="4"/>
      <c r="N134" s="4"/>
    </row>
    <row r="135" spans="1:14" x14ac:dyDescent="0.25">
      <c r="A135" s="1"/>
      <c r="F135" s="4"/>
      <c r="J135" s="4"/>
      <c r="N135" s="4"/>
    </row>
    <row r="136" spans="1:14" x14ac:dyDescent="0.25">
      <c r="A136" s="1"/>
      <c r="F136" s="4"/>
      <c r="J136" s="4"/>
      <c r="N136" s="4"/>
    </row>
    <row r="137" spans="1:14" x14ac:dyDescent="0.25">
      <c r="A137" s="1"/>
      <c r="F137" s="4"/>
      <c r="J137" s="4"/>
      <c r="N137" s="4"/>
    </row>
    <row r="138" spans="1:14" x14ac:dyDescent="0.25">
      <c r="A138" s="1"/>
      <c r="F138" s="4"/>
      <c r="J138" s="4"/>
      <c r="N138" s="4"/>
    </row>
    <row r="139" spans="1:14" x14ac:dyDescent="0.25">
      <c r="A139" s="1"/>
      <c r="F139" s="4"/>
      <c r="J139" s="4"/>
      <c r="N139" s="4"/>
    </row>
    <row r="140" spans="1:14" x14ac:dyDescent="0.25">
      <c r="A140" s="1"/>
      <c r="F140" s="4"/>
      <c r="J140" s="4"/>
      <c r="N140" s="4"/>
    </row>
    <row r="141" spans="1:14" x14ac:dyDescent="0.25">
      <c r="A141" s="1"/>
      <c r="F141" s="4"/>
      <c r="J141" s="4"/>
      <c r="N141" s="4"/>
    </row>
    <row r="142" spans="1:14" x14ac:dyDescent="0.25">
      <c r="A142" s="1"/>
      <c r="F142" s="4"/>
      <c r="J142" s="4"/>
      <c r="N142" s="4"/>
    </row>
    <row r="143" spans="1:14" x14ac:dyDescent="0.25">
      <c r="A143" s="1"/>
      <c r="F143" s="4"/>
      <c r="J143" s="4"/>
      <c r="N143" s="4"/>
    </row>
    <row r="144" spans="1:14" x14ac:dyDescent="0.25">
      <c r="A144" s="1"/>
      <c r="F144" s="4"/>
      <c r="J144" s="4"/>
      <c r="N144" s="4"/>
    </row>
    <row r="145" spans="1:14" x14ac:dyDescent="0.25">
      <c r="A145" s="1"/>
      <c r="F145" s="4"/>
      <c r="J145" s="4"/>
      <c r="N145" s="4"/>
    </row>
    <row r="146" spans="1:14" x14ac:dyDescent="0.25">
      <c r="A146" s="1"/>
      <c r="F146" s="4"/>
      <c r="J146" s="4"/>
      <c r="N146" s="4"/>
    </row>
    <row r="147" spans="1:14" x14ac:dyDescent="0.25">
      <c r="A147" s="1"/>
      <c r="F147" s="4"/>
      <c r="J147" s="4"/>
      <c r="N147" s="4"/>
    </row>
    <row r="148" spans="1:14" x14ac:dyDescent="0.25">
      <c r="A148" s="1"/>
      <c r="F148" s="4"/>
      <c r="J148" s="4"/>
      <c r="N148" s="4"/>
    </row>
    <row r="149" spans="1:14" x14ac:dyDescent="0.25">
      <c r="A149" s="1"/>
      <c r="F149" s="4"/>
      <c r="J149" s="4"/>
      <c r="N149" s="4"/>
    </row>
    <row r="150" spans="1:14" x14ac:dyDescent="0.25">
      <c r="A150" s="1"/>
      <c r="F150" s="4"/>
      <c r="J150" s="4"/>
      <c r="N150" s="4"/>
    </row>
    <row r="151" spans="1:14" x14ac:dyDescent="0.25">
      <c r="A151" s="1"/>
      <c r="F151" s="4"/>
      <c r="J151" s="4"/>
      <c r="N151" s="4"/>
    </row>
    <row r="152" spans="1:14" x14ac:dyDescent="0.25">
      <c r="A152" s="1"/>
      <c r="F152" s="4"/>
      <c r="J152" s="4"/>
      <c r="N152" s="4"/>
    </row>
    <row r="153" spans="1:14" x14ac:dyDescent="0.25">
      <c r="A153" s="1"/>
      <c r="F153" s="4"/>
      <c r="J153" s="4"/>
      <c r="N153" s="4"/>
    </row>
    <row r="154" spans="1:14" x14ac:dyDescent="0.25">
      <c r="A154" s="1"/>
      <c r="F154" s="4"/>
      <c r="J154" s="4"/>
      <c r="N154" s="4"/>
    </row>
    <row r="155" spans="1:14" x14ac:dyDescent="0.25">
      <c r="A155" s="1"/>
      <c r="F155" s="4"/>
      <c r="J155" s="4"/>
      <c r="N155" s="4"/>
    </row>
    <row r="156" spans="1:14" x14ac:dyDescent="0.25">
      <c r="A156" s="1"/>
      <c r="F156" s="4"/>
      <c r="J156" s="4"/>
      <c r="N156" s="4"/>
    </row>
    <row r="157" spans="1:14" x14ac:dyDescent="0.25">
      <c r="A157" s="1"/>
      <c r="F157" s="4"/>
      <c r="J157" s="4"/>
      <c r="N157" s="4"/>
    </row>
    <row r="158" spans="1:14" x14ac:dyDescent="0.25">
      <c r="A158" s="1"/>
      <c r="F158" s="4"/>
      <c r="J158" s="4"/>
      <c r="N158" s="4"/>
    </row>
    <row r="159" spans="1:14" x14ac:dyDescent="0.25">
      <c r="A159" s="1"/>
      <c r="F159" s="4"/>
      <c r="J159" s="4"/>
      <c r="N159" s="4"/>
    </row>
    <row r="160" spans="1:14" x14ac:dyDescent="0.25">
      <c r="A160" s="1"/>
      <c r="F160" s="4"/>
      <c r="J160" s="4"/>
      <c r="N160" s="4"/>
    </row>
    <row r="161" spans="1:14" x14ac:dyDescent="0.25">
      <c r="A161" s="1"/>
      <c r="F161" s="4"/>
      <c r="J161" s="4"/>
      <c r="N161" s="4"/>
    </row>
    <row r="162" spans="1:14" x14ac:dyDescent="0.25">
      <c r="A162" s="1"/>
      <c r="F162" s="4"/>
      <c r="J162" s="4"/>
      <c r="N162" s="4"/>
    </row>
    <row r="163" spans="1:14" x14ac:dyDescent="0.25">
      <c r="A163" s="1"/>
      <c r="F163" s="4"/>
      <c r="J163" s="4"/>
      <c r="N163" s="4"/>
    </row>
    <row r="164" spans="1:14" x14ac:dyDescent="0.25">
      <c r="A164" s="1"/>
      <c r="F164" s="4"/>
      <c r="J164" s="4"/>
      <c r="N164" s="4"/>
    </row>
    <row r="165" spans="1:14" x14ac:dyDescent="0.25">
      <c r="A165" s="1"/>
      <c r="F165" s="4"/>
      <c r="J165" s="4"/>
      <c r="N165" s="4"/>
    </row>
    <row r="166" spans="1:14" x14ac:dyDescent="0.25">
      <c r="A166" s="1"/>
      <c r="F166" s="4"/>
      <c r="J166" s="4"/>
      <c r="N166" s="4"/>
    </row>
    <row r="167" spans="1:14" x14ac:dyDescent="0.25">
      <c r="A167" s="1"/>
      <c r="F167" s="4"/>
      <c r="J167" s="4"/>
      <c r="N167" s="4"/>
    </row>
    <row r="168" spans="1:14" x14ac:dyDescent="0.25">
      <c r="A168" s="1"/>
      <c r="F168" s="4"/>
      <c r="J168" s="4"/>
      <c r="N168" s="4"/>
    </row>
    <row r="169" spans="1:14" x14ac:dyDescent="0.25">
      <c r="A169" s="1"/>
      <c r="F169" s="4"/>
      <c r="J169" s="4"/>
      <c r="N169" s="4"/>
    </row>
    <row r="170" spans="1:14" x14ac:dyDescent="0.25">
      <c r="A170" s="1"/>
      <c r="F170" s="4"/>
      <c r="J170" s="4"/>
      <c r="N170" s="4"/>
    </row>
    <row r="171" spans="1:14" x14ac:dyDescent="0.25">
      <c r="A171" s="1"/>
      <c r="F171" s="4"/>
      <c r="J171" s="4"/>
      <c r="N171" s="4"/>
    </row>
    <row r="172" spans="1:14" x14ac:dyDescent="0.25">
      <c r="A172" s="1"/>
      <c r="F172" s="4"/>
      <c r="J172" s="4"/>
      <c r="N172" s="4"/>
    </row>
    <row r="173" spans="1:14" x14ac:dyDescent="0.25">
      <c r="A173" s="1"/>
      <c r="F173" s="4"/>
      <c r="J173" s="4"/>
      <c r="N173" s="4"/>
    </row>
    <row r="174" spans="1:14" x14ac:dyDescent="0.25">
      <c r="A174" s="1"/>
      <c r="F174" s="4"/>
      <c r="J174" s="4"/>
      <c r="N174" s="4"/>
    </row>
    <row r="175" spans="1:14" x14ac:dyDescent="0.25">
      <c r="A175" s="1"/>
      <c r="F175" s="4"/>
      <c r="J175" s="4"/>
      <c r="N175" s="4"/>
    </row>
    <row r="176" spans="1:14" x14ac:dyDescent="0.25">
      <c r="A176" s="1"/>
      <c r="F176" s="4"/>
      <c r="J176" s="4"/>
      <c r="N176" s="4"/>
    </row>
    <row r="177" spans="1:14" x14ac:dyDescent="0.25">
      <c r="A177" s="1"/>
      <c r="F177" s="4"/>
      <c r="J177" s="4"/>
      <c r="N177" s="4"/>
    </row>
    <row r="178" spans="1:14" x14ac:dyDescent="0.25">
      <c r="A178" s="1"/>
      <c r="F178" s="4"/>
      <c r="J178" s="4"/>
      <c r="N178" s="4"/>
    </row>
    <row r="179" spans="1:14" x14ac:dyDescent="0.25">
      <c r="A179" s="1"/>
      <c r="F179" s="4"/>
      <c r="J179" s="4"/>
      <c r="N179" s="4"/>
    </row>
    <row r="180" spans="1:14" x14ac:dyDescent="0.25">
      <c r="A180" s="1"/>
      <c r="F180" s="4"/>
      <c r="J180" s="4"/>
      <c r="N180" s="4"/>
    </row>
    <row r="181" spans="1:14" x14ac:dyDescent="0.25">
      <c r="A181" s="1"/>
      <c r="F181" s="4"/>
      <c r="J181" s="4"/>
      <c r="N181" s="4"/>
    </row>
    <row r="182" spans="1:14" x14ac:dyDescent="0.25">
      <c r="A182" s="1"/>
      <c r="F182" s="4"/>
      <c r="J182" s="4"/>
      <c r="N182" s="4"/>
    </row>
    <row r="183" spans="1:14" x14ac:dyDescent="0.25">
      <c r="A183" s="1"/>
      <c r="F183" s="4"/>
      <c r="J183" s="4"/>
      <c r="N183" s="4"/>
    </row>
    <row r="184" spans="1:14" x14ac:dyDescent="0.25">
      <c r="A184" s="1"/>
      <c r="F184" s="4"/>
      <c r="J184" s="4"/>
      <c r="N184" s="4"/>
    </row>
    <row r="185" spans="1:14" x14ac:dyDescent="0.25">
      <c r="A185" s="1"/>
      <c r="F185" s="4"/>
      <c r="J185" s="4"/>
      <c r="N185" s="4"/>
    </row>
    <row r="186" spans="1:14" x14ac:dyDescent="0.25">
      <c r="A186" s="1"/>
      <c r="F186" s="4"/>
      <c r="J186" s="4"/>
      <c r="N186" s="4"/>
    </row>
    <row r="187" spans="1:14" x14ac:dyDescent="0.25">
      <c r="A187" s="1"/>
      <c r="F187" s="4"/>
      <c r="J187" s="4"/>
      <c r="N187" s="4"/>
    </row>
    <row r="188" spans="1:14" x14ac:dyDescent="0.25">
      <c r="A188" s="1"/>
      <c r="F188" s="4"/>
      <c r="J188" s="4"/>
      <c r="N188" s="4"/>
    </row>
    <row r="189" spans="1:14" x14ac:dyDescent="0.25">
      <c r="A189" s="1"/>
      <c r="F189" s="4"/>
      <c r="J189" s="4"/>
      <c r="N189" s="4"/>
    </row>
    <row r="190" spans="1:14" x14ac:dyDescent="0.25">
      <c r="A190" s="1"/>
      <c r="F190" s="4"/>
      <c r="J190" s="4"/>
      <c r="N190" s="4"/>
    </row>
    <row r="191" spans="1:14" x14ac:dyDescent="0.25">
      <c r="A191" s="1"/>
      <c r="F191" s="4"/>
      <c r="J191" s="4"/>
      <c r="N191" s="4"/>
    </row>
    <row r="192" spans="1:14" x14ac:dyDescent="0.25">
      <c r="A192" s="1"/>
      <c r="F192" s="4"/>
      <c r="J192" s="4"/>
      <c r="N192" s="4"/>
    </row>
    <row r="193" spans="1:14" x14ac:dyDescent="0.25">
      <c r="A193" s="1"/>
      <c r="F193" s="4"/>
      <c r="J193" s="4"/>
      <c r="N193" s="4"/>
    </row>
    <row r="194" spans="1:14" x14ac:dyDescent="0.25">
      <c r="A194" s="1"/>
      <c r="F194" s="4"/>
      <c r="J194" s="4"/>
      <c r="N194" s="4"/>
    </row>
    <row r="195" spans="1:14" x14ac:dyDescent="0.25">
      <c r="A195" s="1"/>
      <c r="F195" s="4"/>
      <c r="J195" s="4"/>
      <c r="N195" s="4"/>
    </row>
    <row r="196" spans="1:14" x14ac:dyDescent="0.25">
      <c r="A196" s="1"/>
      <c r="F196" s="4"/>
      <c r="J196" s="4"/>
      <c r="N196" s="4"/>
    </row>
    <row r="197" spans="1:14" x14ac:dyDescent="0.25">
      <c r="A197" s="1"/>
      <c r="F197" s="4"/>
      <c r="J197" s="4"/>
      <c r="N197" s="4"/>
    </row>
    <row r="198" spans="1:14" x14ac:dyDescent="0.25">
      <c r="A198" s="1"/>
      <c r="F198" s="4"/>
      <c r="J198" s="4"/>
      <c r="N198" s="4"/>
    </row>
    <row r="199" spans="1:14" x14ac:dyDescent="0.25">
      <c r="A199" s="1"/>
      <c r="F199" s="4"/>
      <c r="J199" s="4"/>
      <c r="N199" s="4"/>
    </row>
    <row r="200" spans="1:14" x14ac:dyDescent="0.25">
      <c r="A200" s="1"/>
      <c r="F200" s="4"/>
      <c r="J200" s="4"/>
      <c r="N200" s="4"/>
    </row>
    <row r="201" spans="1:14" x14ac:dyDescent="0.25">
      <c r="A201" s="1"/>
      <c r="F201" s="4"/>
      <c r="J201" s="4"/>
      <c r="N201" s="4"/>
    </row>
    <row r="202" spans="1:14" x14ac:dyDescent="0.25">
      <c r="A202" s="1"/>
      <c r="F202" s="4"/>
      <c r="J202" s="4"/>
      <c r="N202" s="4"/>
    </row>
    <row r="203" spans="1:14" x14ac:dyDescent="0.25">
      <c r="A203" s="1"/>
      <c r="F203" s="4"/>
      <c r="J203" s="4"/>
      <c r="N203" s="4"/>
    </row>
    <row r="204" spans="1:14" x14ac:dyDescent="0.25">
      <c r="A204" s="1"/>
      <c r="F204" s="4"/>
      <c r="J204" s="4"/>
      <c r="N204" s="4"/>
    </row>
    <row r="205" spans="1:14" x14ac:dyDescent="0.25">
      <c r="A205" s="1"/>
      <c r="F205" s="4"/>
      <c r="J205" s="4"/>
      <c r="N205" s="4"/>
    </row>
    <row r="206" spans="1:14" x14ac:dyDescent="0.25">
      <c r="A206" s="1"/>
      <c r="F206" s="4"/>
      <c r="J206" s="4"/>
      <c r="N206" s="4"/>
    </row>
    <row r="207" spans="1:14" x14ac:dyDescent="0.25">
      <c r="A207" s="1"/>
      <c r="F207" s="4"/>
      <c r="J207" s="4"/>
      <c r="N207" s="4"/>
    </row>
    <row r="208" spans="1:14" x14ac:dyDescent="0.25">
      <c r="A208" s="1"/>
      <c r="F208" s="4"/>
      <c r="J208" s="4"/>
      <c r="N208" s="4"/>
    </row>
    <row r="209" spans="1:14" x14ac:dyDescent="0.25">
      <c r="A209" s="1"/>
      <c r="F209" s="4"/>
      <c r="J209" s="4"/>
      <c r="N209" s="4"/>
    </row>
    <row r="210" spans="1:14" x14ac:dyDescent="0.25">
      <c r="A210" s="1"/>
      <c r="F210" s="4"/>
      <c r="J210" s="4"/>
      <c r="N210" s="4"/>
    </row>
    <row r="211" spans="1:14" x14ac:dyDescent="0.25">
      <c r="A211" s="1"/>
      <c r="F211" s="4"/>
      <c r="J211" s="4"/>
      <c r="N211" s="4"/>
    </row>
    <row r="212" spans="1:14" x14ac:dyDescent="0.25">
      <c r="A212" s="1"/>
      <c r="F212" s="4"/>
      <c r="J212" s="4"/>
      <c r="N212" s="4"/>
    </row>
    <row r="213" spans="1:14" x14ac:dyDescent="0.25">
      <c r="A213" s="1"/>
      <c r="F213" s="4"/>
      <c r="J213" s="4"/>
      <c r="N213" s="4"/>
    </row>
    <row r="214" spans="1:14" x14ac:dyDescent="0.25">
      <c r="A214" s="1"/>
      <c r="F214" s="4"/>
      <c r="J214" s="4"/>
      <c r="N214" s="4"/>
    </row>
    <row r="215" spans="1:14" x14ac:dyDescent="0.25">
      <c r="A215" s="1"/>
      <c r="F215" s="4"/>
      <c r="J215" s="4"/>
      <c r="N215" s="4"/>
    </row>
    <row r="216" spans="1:14" x14ac:dyDescent="0.25">
      <c r="A216" s="1"/>
      <c r="F216" s="4"/>
      <c r="J216" s="4"/>
      <c r="N216" s="4"/>
    </row>
    <row r="217" spans="1:14" x14ac:dyDescent="0.25">
      <c r="A217" s="1"/>
      <c r="F217" s="4"/>
      <c r="J217" s="4"/>
      <c r="N217" s="4"/>
    </row>
    <row r="218" spans="1:14" x14ac:dyDescent="0.25">
      <c r="A218" s="1"/>
      <c r="F218" s="4"/>
      <c r="J218" s="4"/>
      <c r="N218" s="4"/>
    </row>
    <row r="219" spans="1:14" x14ac:dyDescent="0.25">
      <c r="A219" s="1"/>
      <c r="F219" s="4"/>
      <c r="J219" s="4"/>
      <c r="N219" s="4"/>
    </row>
    <row r="220" spans="1:14" x14ac:dyDescent="0.25">
      <c r="A220" s="1"/>
      <c r="F220" s="4"/>
      <c r="J220" s="4"/>
      <c r="N220" s="4"/>
    </row>
    <row r="221" spans="1:14" x14ac:dyDescent="0.25">
      <c r="A221" s="1"/>
      <c r="F221" s="4"/>
      <c r="J221" s="4"/>
      <c r="N221" s="4"/>
    </row>
    <row r="222" spans="1:14" x14ac:dyDescent="0.25">
      <c r="A222" s="1"/>
      <c r="F222" s="4"/>
      <c r="J222" s="4"/>
      <c r="N222" s="4"/>
    </row>
    <row r="223" spans="1:14" x14ac:dyDescent="0.25">
      <c r="A223" s="1"/>
      <c r="F223" s="4"/>
      <c r="J223" s="4"/>
      <c r="N223" s="4"/>
    </row>
    <row r="224" spans="1:14" x14ac:dyDescent="0.25">
      <c r="A224" s="1"/>
      <c r="F224" s="4"/>
      <c r="J224" s="4"/>
      <c r="N224" s="4"/>
    </row>
    <row r="225" spans="1:14" x14ac:dyDescent="0.25">
      <c r="A225" s="1"/>
      <c r="F225" s="4"/>
      <c r="J225" s="4"/>
      <c r="N225" s="4"/>
    </row>
    <row r="226" spans="1:14" x14ac:dyDescent="0.25">
      <c r="A226" s="1"/>
      <c r="F226" s="4"/>
      <c r="J226" s="4"/>
      <c r="N226" s="4"/>
    </row>
    <row r="227" spans="1:14" x14ac:dyDescent="0.25">
      <c r="A227" s="1"/>
      <c r="F227" s="4"/>
      <c r="J227" s="4"/>
      <c r="N227" s="4"/>
    </row>
    <row r="228" spans="1:14" x14ac:dyDescent="0.25">
      <c r="A228" s="1"/>
      <c r="F228" s="4"/>
      <c r="J228" s="4"/>
      <c r="N228" s="4"/>
    </row>
    <row r="229" spans="1:14" x14ac:dyDescent="0.25">
      <c r="A229" s="1"/>
      <c r="F229" s="4"/>
      <c r="J229" s="4"/>
      <c r="N229" s="4"/>
    </row>
    <row r="230" spans="1:14" x14ac:dyDescent="0.25">
      <c r="A230" s="1"/>
      <c r="F230" s="4"/>
      <c r="J230" s="4"/>
      <c r="N230" s="4"/>
    </row>
    <row r="231" spans="1:14" x14ac:dyDescent="0.25">
      <c r="A231" s="1"/>
      <c r="F231" s="4"/>
      <c r="J231" s="4"/>
      <c r="N231" s="4"/>
    </row>
    <row r="232" spans="1:14" x14ac:dyDescent="0.25">
      <c r="A232" s="1"/>
      <c r="F232" s="4"/>
      <c r="J232" s="4"/>
      <c r="N232" s="4"/>
    </row>
    <row r="233" spans="1:14" x14ac:dyDescent="0.25">
      <c r="A233" s="1"/>
      <c r="F233" s="4"/>
      <c r="J233" s="4"/>
      <c r="N233" s="4"/>
    </row>
    <row r="234" spans="1:14" x14ac:dyDescent="0.25">
      <c r="A234" s="1"/>
      <c r="F234" s="4"/>
      <c r="J234" s="4"/>
      <c r="N234" s="4"/>
    </row>
    <row r="235" spans="1:14" x14ac:dyDescent="0.25">
      <c r="A235" s="1"/>
      <c r="F235" s="4"/>
      <c r="J235" s="4"/>
      <c r="N235" s="4"/>
    </row>
    <row r="236" spans="1:14" x14ac:dyDescent="0.25">
      <c r="A236" s="1"/>
      <c r="F236" s="4"/>
      <c r="J236" s="4"/>
      <c r="N236" s="4"/>
    </row>
    <row r="237" spans="1:14" x14ac:dyDescent="0.25">
      <c r="A237" s="1"/>
      <c r="F237" s="4"/>
      <c r="J237" s="4"/>
      <c r="N237" s="4"/>
    </row>
    <row r="238" spans="1:14" x14ac:dyDescent="0.25">
      <c r="A238" s="1"/>
      <c r="F238" s="4"/>
      <c r="J238" s="4"/>
      <c r="N238" s="4"/>
    </row>
    <row r="239" spans="1:14" x14ac:dyDescent="0.25">
      <c r="A239" s="1"/>
      <c r="F239" s="4"/>
      <c r="J239" s="4"/>
      <c r="N239" s="4"/>
    </row>
    <row r="240" spans="1:14" x14ac:dyDescent="0.25">
      <c r="A240" s="1"/>
      <c r="F240" s="4"/>
      <c r="J240" s="4"/>
      <c r="N240" s="4"/>
    </row>
    <row r="241" spans="1:14" x14ac:dyDescent="0.25">
      <c r="A241" s="1"/>
      <c r="F241" s="4"/>
      <c r="J241" s="4"/>
      <c r="N241" s="4"/>
    </row>
    <row r="242" spans="1:14" x14ac:dyDescent="0.25">
      <c r="A242" s="1"/>
      <c r="F242" s="4"/>
      <c r="J242" s="4"/>
      <c r="N242" s="4"/>
    </row>
    <row r="243" spans="1:14" x14ac:dyDescent="0.25">
      <c r="A243" s="1"/>
      <c r="F243" s="4"/>
      <c r="J243" s="4"/>
      <c r="N243" s="4"/>
    </row>
    <row r="244" spans="1:14" x14ac:dyDescent="0.25">
      <c r="A244" s="1"/>
      <c r="F244" s="4"/>
      <c r="J244" s="4"/>
      <c r="N244" s="4"/>
    </row>
    <row r="245" spans="1:14" x14ac:dyDescent="0.25">
      <c r="A245" s="1"/>
      <c r="F245" s="4"/>
      <c r="J245" s="4"/>
      <c r="N245" s="4"/>
    </row>
    <row r="246" spans="1:14" x14ac:dyDescent="0.25">
      <c r="A246" s="1"/>
      <c r="F246" s="4"/>
      <c r="J246" s="4"/>
      <c r="N246" s="4"/>
    </row>
    <row r="247" spans="1:14" x14ac:dyDescent="0.25">
      <c r="A247" s="1"/>
      <c r="F247" s="4"/>
      <c r="J247" s="4"/>
      <c r="N247" s="4"/>
    </row>
    <row r="248" spans="1:14" x14ac:dyDescent="0.25">
      <c r="A248" s="1"/>
      <c r="F248" s="4"/>
      <c r="J248" s="4"/>
      <c r="N248" s="4"/>
    </row>
    <row r="249" spans="1:14" x14ac:dyDescent="0.25">
      <c r="A249" s="1"/>
      <c r="F249" s="4"/>
      <c r="J249" s="4"/>
      <c r="N249" s="4"/>
    </row>
    <row r="250" spans="1:14" x14ac:dyDescent="0.25">
      <c r="A250" s="1"/>
      <c r="F250" s="4"/>
      <c r="J250" s="4"/>
      <c r="N250" s="4"/>
    </row>
    <row r="251" spans="1:14" x14ac:dyDescent="0.25">
      <c r="A251" s="1"/>
      <c r="F251" s="4"/>
      <c r="J251" s="4"/>
      <c r="N251" s="4"/>
    </row>
    <row r="252" spans="1:14" x14ac:dyDescent="0.25">
      <c r="A252" s="1"/>
      <c r="F252" s="4"/>
      <c r="J252" s="4"/>
      <c r="N252" s="4"/>
    </row>
    <row r="253" spans="1:14" x14ac:dyDescent="0.25">
      <c r="A253" s="1"/>
      <c r="F253" s="4"/>
      <c r="J253" s="4"/>
      <c r="N253" s="4"/>
    </row>
    <row r="254" spans="1:14" x14ac:dyDescent="0.25">
      <c r="A254" s="1"/>
      <c r="F254" s="4"/>
      <c r="J254" s="4"/>
      <c r="N254" s="4"/>
    </row>
    <row r="255" spans="1:14" x14ac:dyDescent="0.25">
      <c r="A255" s="1"/>
      <c r="F255" s="4"/>
      <c r="J255" s="4"/>
      <c r="N255" s="4"/>
    </row>
    <row r="256" spans="1:14" x14ac:dyDescent="0.25">
      <c r="A256" s="1"/>
      <c r="F256" s="4"/>
      <c r="J256" s="4"/>
      <c r="N256" s="4"/>
    </row>
    <row r="257" spans="1:14" x14ac:dyDescent="0.25">
      <c r="A257" s="1"/>
      <c r="F257" s="4"/>
      <c r="J257" s="4"/>
      <c r="N257" s="4"/>
    </row>
    <row r="258" spans="1:14" x14ac:dyDescent="0.25">
      <c r="A258" s="1"/>
      <c r="F258" s="4"/>
      <c r="J258" s="4"/>
      <c r="N258" s="4"/>
    </row>
    <row r="259" spans="1:14" x14ac:dyDescent="0.25">
      <c r="A259" s="1"/>
      <c r="F259" s="4"/>
      <c r="J259" s="4"/>
      <c r="N259" s="4"/>
    </row>
    <row r="260" spans="1:14" x14ac:dyDescent="0.25">
      <c r="A260" s="1"/>
      <c r="F260" s="4"/>
      <c r="J260" s="4"/>
      <c r="N260" s="4"/>
    </row>
    <row r="261" spans="1:14" x14ac:dyDescent="0.25">
      <c r="A261" s="1"/>
      <c r="F261" s="4"/>
      <c r="J261" s="4"/>
      <c r="N261" s="4"/>
    </row>
    <row r="262" spans="1:14" x14ac:dyDescent="0.25">
      <c r="A262" s="1"/>
      <c r="F262" s="4"/>
      <c r="J262" s="4"/>
      <c r="N262" s="4"/>
    </row>
    <row r="263" spans="1:14" x14ac:dyDescent="0.25">
      <c r="A263" s="1"/>
      <c r="F263" s="4"/>
      <c r="J263" s="4"/>
      <c r="N263" s="4"/>
    </row>
    <row r="264" spans="1:14" x14ac:dyDescent="0.25">
      <c r="A264" s="1"/>
      <c r="F264" s="4"/>
      <c r="J264" s="4"/>
      <c r="N264" s="4"/>
    </row>
    <row r="265" spans="1:14" x14ac:dyDescent="0.25">
      <c r="A265" s="1"/>
      <c r="F265" s="4"/>
      <c r="J265" s="4"/>
      <c r="N265" s="4"/>
    </row>
    <row r="266" spans="1:14" x14ac:dyDescent="0.25">
      <c r="A266" s="1"/>
      <c r="F266" s="4"/>
      <c r="J266" s="4"/>
      <c r="N266" s="4"/>
    </row>
    <row r="267" spans="1:14" x14ac:dyDescent="0.25">
      <c r="A267" s="1"/>
      <c r="F267" s="4"/>
      <c r="J267" s="4"/>
      <c r="N267" s="4"/>
    </row>
    <row r="268" spans="1:14" x14ac:dyDescent="0.25">
      <c r="A268" s="1"/>
      <c r="F268" s="4"/>
      <c r="J268" s="4"/>
      <c r="N268" s="4"/>
    </row>
    <row r="269" spans="1:14" x14ac:dyDescent="0.25">
      <c r="A269" s="1"/>
      <c r="F269" s="4"/>
      <c r="J269" s="4"/>
      <c r="N269" s="4"/>
    </row>
    <row r="270" spans="1:14" x14ac:dyDescent="0.25">
      <c r="A270" s="1"/>
      <c r="F270" s="4"/>
      <c r="J270" s="4"/>
      <c r="N270" s="4"/>
    </row>
    <row r="271" spans="1:14" x14ac:dyDescent="0.25">
      <c r="A271" s="1"/>
      <c r="F271" s="4"/>
      <c r="J271" s="4"/>
      <c r="N271" s="4"/>
    </row>
    <row r="272" spans="1:14" x14ac:dyDescent="0.25">
      <c r="A272" s="1"/>
      <c r="F272" s="4"/>
      <c r="J272" s="4"/>
      <c r="N272" s="4"/>
    </row>
    <row r="273" spans="1:14" x14ac:dyDescent="0.25">
      <c r="A273" s="1"/>
      <c r="F273" s="4"/>
      <c r="J273" s="4"/>
      <c r="N273" s="4"/>
    </row>
    <row r="274" spans="1:14" x14ac:dyDescent="0.25">
      <c r="A274" s="1"/>
      <c r="F274" s="4"/>
      <c r="J274" s="4"/>
      <c r="N274" s="4"/>
    </row>
    <row r="275" spans="1:14" x14ac:dyDescent="0.25">
      <c r="A275" s="1"/>
      <c r="F275" s="4"/>
      <c r="J275" s="4"/>
      <c r="N275" s="4"/>
    </row>
    <row r="276" spans="1:14" x14ac:dyDescent="0.25">
      <c r="A276" s="1"/>
      <c r="F276" s="4"/>
      <c r="J276" s="4"/>
      <c r="N276" s="4"/>
    </row>
    <row r="277" spans="1:14" x14ac:dyDescent="0.25">
      <c r="A277" s="1"/>
      <c r="F277" s="4"/>
      <c r="J277" s="4"/>
      <c r="N277" s="4"/>
    </row>
    <row r="278" spans="1:14" x14ac:dyDescent="0.25">
      <c r="A278" s="1"/>
      <c r="F278" s="4"/>
      <c r="J278" s="4"/>
      <c r="N278" s="4"/>
    </row>
    <row r="279" spans="1:14" x14ac:dyDescent="0.25">
      <c r="A279" s="1"/>
      <c r="F279" s="4"/>
      <c r="J279" s="4"/>
      <c r="N279" s="4"/>
    </row>
    <row r="280" spans="1:14" x14ac:dyDescent="0.25">
      <c r="A280" s="1"/>
      <c r="F280" s="4"/>
      <c r="J280" s="4"/>
      <c r="N280" s="4"/>
    </row>
    <row r="281" spans="1:14" x14ac:dyDescent="0.25">
      <c r="A281" s="1"/>
      <c r="F281" s="4"/>
      <c r="J281" s="4"/>
      <c r="N281" s="4"/>
    </row>
    <row r="282" spans="1:14" x14ac:dyDescent="0.25">
      <c r="A282" s="1"/>
      <c r="F282" s="4"/>
      <c r="J282" s="4"/>
      <c r="N282" s="4"/>
    </row>
    <row r="283" spans="1:14" x14ac:dyDescent="0.25">
      <c r="A283" s="1"/>
      <c r="F283" s="4"/>
      <c r="J283" s="4"/>
      <c r="N283" s="4"/>
    </row>
    <row r="284" spans="1:14" x14ac:dyDescent="0.25">
      <c r="A284" s="1"/>
      <c r="F284" s="4"/>
      <c r="J284" s="4"/>
      <c r="N284" s="4"/>
    </row>
    <row r="285" spans="1:14" x14ac:dyDescent="0.25">
      <c r="A285" s="1"/>
      <c r="F285" s="4"/>
      <c r="J285" s="4"/>
      <c r="N285" s="4"/>
    </row>
    <row r="286" spans="1:14" x14ac:dyDescent="0.25">
      <c r="A286" s="1"/>
      <c r="F286" s="4"/>
      <c r="J286" s="4"/>
      <c r="N286" s="4"/>
    </row>
    <row r="287" spans="1:14" x14ac:dyDescent="0.25">
      <c r="A287" s="1"/>
      <c r="F287" s="4"/>
      <c r="J287" s="4"/>
      <c r="N287" s="4"/>
    </row>
    <row r="288" spans="1:14" x14ac:dyDescent="0.25">
      <c r="A288" s="1"/>
      <c r="F288" s="4"/>
      <c r="J288" s="4"/>
      <c r="N288" s="4"/>
    </row>
    <row r="289" spans="1:14" x14ac:dyDescent="0.25">
      <c r="A289" s="1"/>
      <c r="F289" s="4"/>
      <c r="J289" s="4"/>
      <c r="N289" s="4"/>
    </row>
    <row r="290" spans="1:14" x14ac:dyDescent="0.25">
      <c r="A290" s="1"/>
      <c r="F290" s="4"/>
      <c r="J290" s="4"/>
      <c r="N290" s="4"/>
    </row>
    <row r="291" spans="1:14" x14ac:dyDescent="0.25">
      <c r="A291" s="1"/>
      <c r="F291" s="4"/>
      <c r="J291" s="4"/>
      <c r="N291" s="4"/>
    </row>
    <row r="292" spans="1:14" x14ac:dyDescent="0.25">
      <c r="A292" s="1"/>
      <c r="F292" s="4"/>
      <c r="J292" s="4"/>
      <c r="N292" s="4"/>
    </row>
    <row r="293" spans="1:14" x14ac:dyDescent="0.25">
      <c r="A293" s="1"/>
      <c r="F293" s="4"/>
      <c r="J293" s="4"/>
      <c r="N293" s="4"/>
    </row>
    <row r="294" spans="1:14" x14ac:dyDescent="0.25">
      <c r="A294" s="1"/>
      <c r="F294" s="4"/>
      <c r="J294" s="4"/>
      <c r="N294" s="4"/>
    </row>
    <row r="295" spans="1:14" x14ac:dyDescent="0.25">
      <c r="A295" s="1"/>
      <c r="F295" s="4"/>
      <c r="J295" s="4"/>
      <c r="N295" s="4"/>
    </row>
    <row r="296" spans="1:14" x14ac:dyDescent="0.25">
      <c r="A296" s="1"/>
      <c r="F296" s="4"/>
      <c r="J296" s="4"/>
      <c r="N296" s="4"/>
    </row>
    <row r="297" spans="1:14" x14ac:dyDescent="0.25">
      <c r="A297" s="1"/>
      <c r="F297" s="4"/>
      <c r="J297" s="4"/>
      <c r="N297" s="4"/>
    </row>
    <row r="298" spans="1:14" x14ac:dyDescent="0.25">
      <c r="A298" s="1"/>
      <c r="F298" s="4"/>
      <c r="J298" s="4"/>
      <c r="N298" s="4"/>
    </row>
    <row r="299" spans="1:14" x14ac:dyDescent="0.25">
      <c r="A299" s="1"/>
      <c r="F299" s="4"/>
      <c r="J299" s="4"/>
      <c r="N299" s="4"/>
    </row>
    <row r="300" spans="1:14" x14ac:dyDescent="0.25">
      <c r="A300" s="1"/>
      <c r="F300" s="4"/>
      <c r="J300" s="4"/>
      <c r="N300" s="4"/>
    </row>
    <row r="301" spans="1:14" x14ac:dyDescent="0.25">
      <c r="A301" s="1"/>
      <c r="F301" s="4"/>
      <c r="J301" s="4"/>
      <c r="N301" s="4"/>
    </row>
    <row r="302" spans="1:14" x14ac:dyDescent="0.25">
      <c r="A302" s="1"/>
      <c r="F302" s="4"/>
      <c r="J302" s="4"/>
      <c r="N302" s="4"/>
    </row>
    <row r="303" spans="1:14" x14ac:dyDescent="0.25">
      <c r="A303" s="1"/>
      <c r="F303" s="4"/>
      <c r="J303" s="4"/>
      <c r="N303" s="4"/>
    </row>
    <row r="304" spans="1:14" x14ac:dyDescent="0.25">
      <c r="A304" s="1"/>
      <c r="F304" s="4"/>
      <c r="J304" s="4"/>
      <c r="N304" s="4"/>
    </row>
    <row r="305" spans="1:14" x14ac:dyDescent="0.25">
      <c r="A305" s="1"/>
      <c r="F305" s="4"/>
      <c r="J305" s="4"/>
      <c r="N305" s="4"/>
    </row>
    <row r="306" spans="1:14" x14ac:dyDescent="0.25">
      <c r="A306" s="1"/>
      <c r="F306" s="4"/>
      <c r="J306" s="4"/>
      <c r="N306" s="4"/>
    </row>
    <row r="307" spans="1:14" x14ac:dyDescent="0.25">
      <c r="A307" s="1"/>
      <c r="F307" s="4"/>
      <c r="J307" s="4"/>
      <c r="N307" s="4"/>
    </row>
    <row r="308" spans="1:14" x14ac:dyDescent="0.25">
      <c r="A308" s="1"/>
      <c r="F308" s="4"/>
      <c r="J308" s="4"/>
      <c r="N308" s="4"/>
    </row>
    <row r="309" spans="1:14" x14ac:dyDescent="0.25">
      <c r="A309" s="1"/>
      <c r="F309" s="4"/>
      <c r="J309" s="4"/>
      <c r="N309" s="4"/>
    </row>
    <row r="310" spans="1:14" x14ac:dyDescent="0.25">
      <c r="A310" s="1"/>
      <c r="F310" s="4"/>
      <c r="J310" s="4"/>
      <c r="N310" s="4"/>
    </row>
    <row r="311" spans="1:14" x14ac:dyDescent="0.25">
      <c r="A311" s="1"/>
      <c r="F311" s="4"/>
      <c r="J311" s="4"/>
      <c r="N311" s="4"/>
    </row>
    <row r="312" spans="1:14" x14ac:dyDescent="0.25">
      <c r="A312" s="1"/>
      <c r="F312" s="4"/>
      <c r="J312" s="4"/>
      <c r="N312" s="4"/>
    </row>
    <row r="313" spans="1:14" x14ac:dyDescent="0.25">
      <c r="A313" s="1"/>
      <c r="F313" s="4"/>
      <c r="J313" s="4"/>
      <c r="N313" s="4"/>
    </row>
    <row r="314" spans="1:14" x14ac:dyDescent="0.25">
      <c r="A314" s="1"/>
      <c r="F314" s="4"/>
      <c r="J314" s="4"/>
      <c r="N314" s="4"/>
    </row>
    <row r="315" spans="1:14" x14ac:dyDescent="0.25">
      <c r="A315" s="1"/>
      <c r="F315" s="4"/>
      <c r="J315" s="4"/>
      <c r="N315" s="4"/>
    </row>
    <row r="316" spans="1:14" x14ac:dyDescent="0.25">
      <c r="A316" s="1"/>
      <c r="F316" s="4"/>
      <c r="J316" s="4"/>
      <c r="N316" s="4"/>
    </row>
    <row r="317" spans="1:14" x14ac:dyDescent="0.25">
      <c r="A317" s="1"/>
      <c r="F317" s="4"/>
      <c r="J317" s="4"/>
      <c r="N317" s="4"/>
    </row>
    <row r="318" spans="1:14" x14ac:dyDescent="0.25">
      <c r="A318" s="1"/>
      <c r="F318" s="4"/>
      <c r="J318" s="4"/>
      <c r="N318" s="4"/>
    </row>
    <row r="319" spans="1:14" x14ac:dyDescent="0.25">
      <c r="A319" s="1"/>
      <c r="F319" s="4"/>
      <c r="J319" s="4"/>
      <c r="N319" s="4"/>
    </row>
    <row r="320" spans="1:14" x14ac:dyDescent="0.25">
      <c r="A320" s="1"/>
      <c r="F320" s="4"/>
      <c r="J320" s="4"/>
      <c r="N320" s="4"/>
    </row>
    <row r="321" spans="1:14" x14ac:dyDescent="0.25">
      <c r="A321" s="1"/>
      <c r="F321" s="4"/>
      <c r="J321" s="4"/>
      <c r="N321" s="4"/>
    </row>
    <row r="322" spans="1:14" x14ac:dyDescent="0.25">
      <c r="A322" s="1"/>
      <c r="F322" s="4"/>
      <c r="J322" s="4"/>
      <c r="N322" s="4"/>
    </row>
    <row r="323" spans="1:14" x14ac:dyDescent="0.25">
      <c r="A323" s="1"/>
      <c r="F323" s="4"/>
      <c r="J323" s="4"/>
      <c r="N323" s="4"/>
    </row>
    <row r="324" spans="1:14" x14ac:dyDescent="0.25">
      <c r="A324" s="1"/>
      <c r="F324" s="4"/>
      <c r="J324" s="4"/>
      <c r="N324" s="4"/>
    </row>
    <row r="325" spans="1:14" x14ac:dyDescent="0.25">
      <c r="A325" s="1"/>
      <c r="F325" s="4"/>
      <c r="J325" s="4"/>
      <c r="N325" s="4"/>
    </row>
    <row r="326" spans="1:14" x14ac:dyDescent="0.25">
      <c r="A326" s="1"/>
      <c r="F326" s="4"/>
      <c r="J326" s="4"/>
      <c r="N326" s="4"/>
    </row>
    <row r="327" spans="1:14" x14ac:dyDescent="0.25">
      <c r="A327" s="1"/>
      <c r="F327" s="4"/>
      <c r="J327" s="4"/>
      <c r="N327" s="4"/>
    </row>
    <row r="328" spans="1:14" x14ac:dyDescent="0.25">
      <c r="A328" s="1"/>
      <c r="F328" s="4"/>
      <c r="J328" s="4"/>
      <c r="N328" s="4"/>
    </row>
    <row r="329" spans="1:14" x14ac:dyDescent="0.25">
      <c r="A329" s="1"/>
      <c r="F329" s="4"/>
      <c r="J329" s="4"/>
      <c r="N329" s="4"/>
    </row>
    <row r="330" spans="1:14" x14ac:dyDescent="0.25">
      <c r="A330" s="1"/>
      <c r="F330" s="4"/>
      <c r="J330" s="4"/>
      <c r="N330" s="4"/>
    </row>
    <row r="331" spans="1:14" x14ac:dyDescent="0.25">
      <c r="A331" s="1"/>
      <c r="F331" s="4"/>
      <c r="J331" s="4"/>
      <c r="N331" s="4"/>
    </row>
    <row r="332" spans="1:14" x14ac:dyDescent="0.25">
      <c r="A332" s="1"/>
      <c r="F332" s="4"/>
      <c r="J332" s="4"/>
      <c r="N332" s="4"/>
    </row>
    <row r="333" spans="1:14" x14ac:dyDescent="0.25">
      <c r="A333" s="1"/>
      <c r="F333" s="4"/>
      <c r="J333" s="4"/>
      <c r="N333" s="4"/>
    </row>
    <row r="334" spans="1:14" x14ac:dyDescent="0.25">
      <c r="A334" s="1"/>
      <c r="F334" s="4"/>
      <c r="J334" s="4"/>
      <c r="N334" s="4"/>
    </row>
    <row r="335" spans="1:14" x14ac:dyDescent="0.25">
      <c r="A335" s="1"/>
      <c r="F335" s="4"/>
      <c r="J335" s="4"/>
      <c r="N335" s="4"/>
    </row>
    <row r="336" spans="1:14" x14ac:dyDescent="0.25">
      <c r="A336" s="1"/>
      <c r="F336" s="4"/>
      <c r="J336" s="4"/>
      <c r="N336" s="4"/>
    </row>
    <row r="337" spans="1:14" x14ac:dyDescent="0.25">
      <c r="A337" s="1"/>
      <c r="F337" s="4"/>
      <c r="J337" s="4"/>
      <c r="N337" s="4"/>
    </row>
    <row r="338" spans="1:14" x14ac:dyDescent="0.25">
      <c r="A338" s="1"/>
      <c r="F338" s="4"/>
      <c r="J338" s="4"/>
      <c r="N338" s="4"/>
    </row>
    <row r="339" spans="1:14" x14ac:dyDescent="0.25">
      <c r="A339" s="1"/>
      <c r="F339" s="4"/>
      <c r="J339" s="4"/>
      <c r="N339" s="4"/>
    </row>
    <row r="340" spans="1:14" x14ac:dyDescent="0.25">
      <c r="A340" s="1"/>
      <c r="F340" s="4"/>
      <c r="J340" s="4"/>
      <c r="N340" s="4"/>
    </row>
    <row r="341" spans="1:14" x14ac:dyDescent="0.25">
      <c r="A341" s="1"/>
      <c r="F341" s="4"/>
      <c r="J341" s="4"/>
      <c r="N341" s="4"/>
    </row>
    <row r="342" spans="1:14" x14ac:dyDescent="0.25">
      <c r="A342" s="1"/>
      <c r="F342" s="4"/>
      <c r="J342" s="4"/>
      <c r="N342" s="4"/>
    </row>
    <row r="343" spans="1:14" x14ac:dyDescent="0.25">
      <c r="A343" s="1"/>
      <c r="F343" s="4"/>
      <c r="J343" s="4"/>
      <c r="N343" s="4"/>
    </row>
    <row r="344" spans="1:14" x14ac:dyDescent="0.25">
      <c r="A344" s="1"/>
      <c r="F344" s="4"/>
      <c r="J344" s="4"/>
      <c r="N344" s="4"/>
    </row>
    <row r="345" spans="1:14" x14ac:dyDescent="0.25">
      <c r="A345" s="1"/>
      <c r="F345" s="4"/>
      <c r="J345" s="4"/>
      <c r="N345" s="4"/>
    </row>
    <row r="346" spans="1:14" x14ac:dyDescent="0.25">
      <c r="A346" s="1"/>
      <c r="F346" s="4"/>
      <c r="J346" s="4"/>
      <c r="N346" s="4"/>
    </row>
    <row r="347" spans="1:14" x14ac:dyDescent="0.25">
      <c r="A347" s="1"/>
      <c r="F347" s="4"/>
      <c r="J347" s="4"/>
      <c r="N347" s="4"/>
    </row>
    <row r="348" spans="1:14" x14ac:dyDescent="0.25">
      <c r="A348" s="1"/>
      <c r="F348" s="4"/>
      <c r="J348" s="4"/>
      <c r="N348" s="4"/>
    </row>
    <row r="349" spans="1:14" x14ac:dyDescent="0.25">
      <c r="A349" s="1"/>
      <c r="F349" s="4"/>
      <c r="J349" s="4"/>
      <c r="N349" s="4"/>
    </row>
    <row r="350" spans="1:14" x14ac:dyDescent="0.25">
      <c r="A350" s="1"/>
      <c r="F350" s="4"/>
      <c r="J350" s="4"/>
      <c r="N350" s="4"/>
    </row>
    <row r="351" spans="1:14" x14ac:dyDescent="0.25">
      <c r="A351" s="1"/>
      <c r="F351" s="4"/>
      <c r="J351" s="4"/>
      <c r="N351" s="4"/>
    </row>
    <row r="352" spans="1:14" x14ac:dyDescent="0.25">
      <c r="A352" s="1"/>
      <c r="F352" s="4"/>
      <c r="J352" s="4"/>
      <c r="N352" s="4"/>
    </row>
    <row r="353" spans="1:14" x14ac:dyDescent="0.25">
      <c r="A353" s="1"/>
      <c r="F353" s="4"/>
      <c r="J353" s="4"/>
      <c r="N353" s="4"/>
    </row>
    <row r="354" spans="1:14" x14ac:dyDescent="0.25">
      <c r="A354" s="1"/>
      <c r="F354" s="4"/>
      <c r="J354" s="4"/>
      <c r="N354" s="4"/>
    </row>
    <row r="355" spans="1:14" x14ac:dyDescent="0.25">
      <c r="A355" s="1"/>
      <c r="F355" s="4"/>
      <c r="J355" s="4"/>
      <c r="N355" s="4"/>
    </row>
    <row r="356" spans="1:14" x14ac:dyDescent="0.25">
      <c r="A356" s="1"/>
      <c r="F356" s="4"/>
      <c r="J356" s="4"/>
      <c r="N356" s="4"/>
    </row>
    <row r="357" spans="1:14" x14ac:dyDescent="0.25">
      <c r="A357" s="1"/>
      <c r="F357" s="4"/>
      <c r="J357" s="4"/>
      <c r="N357" s="4"/>
    </row>
    <row r="358" spans="1:14" x14ac:dyDescent="0.25">
      <c r="A358" s="1"/>
      <c r="F358" s="4"/>
      <c r="J358" s="4"/>
      <c r="N358" s="4"/>
    </row>
    <row r="359" spans="1:14" x14ac:dyDescent="0.25">
      <c r="A359" s="1"/>
      <c r="F359" s="4"/>
      <c r="J359" s="4"/>
      <c r="N359" s="4"/>
    </row>
    <row r="360" spans="1:14" x14ac:dyDescent="0.25">
      <c r="A360" s="1"/>
      <c r="F360" s="4"/>
      <c r="J360" s="4"/>
      <c r="N360" s="4"/>
    </row>
    <row r="361" spans="1:14" x14ac:dyDescent="0.25">
      <c r="A361" s="1"/>
      <c r="F361" s="4"/>
      <c r="J361" s="4"/>
      <c r="N361" s="4"/>
    </row>
    <row r="362" spans="1:14" x14ac:dyDescent="0.25">
      <c r="A362" s="1"/>
      <c r="F362" s="4"/>
      <c r="J362" s="4"/>
      <c r="N362" s="4"/>
    </row>
    <row r="363" spans="1:14" x14ac:dyDescent="0.25">
      <c r="A363" s="1"/>
      <c r="F363" s="4"/>
      <c r="J363" s="4"/>
      <c r="N363" s="4"/>
    </row>
    <row r="364" spans="1:14" x14ac:dyDescent="0.25">
      <c r="A364" s="1"/>
      <c r="F364" s="4"/>
      <c r="J364" s="4"/>
      <c r="N364" s="4"/>
    </row>
    <row r="365" spans="1:14" x14ac:dyDescent="0.25">
      <c r="A365" s="1"/>
      <c r="F365" s="4"/>
      <c r="J365" s="4"/>
      <c r="N365" s="4"/>
    </row>
    <row r="366" spans="1:14" x14ac:dyDescent="0.25">
      <c r="A366" s="1"/>
      <c r="F366" s="4"/>
      <c r="J366" s="4"/>
      <c r="N366" s="4"/>
    </row>
    <row r="367" spans="1:14" x14ac:dyDescent="0.25">
      <c r="A367" s="1"/>
      <c r="F367" s="4"/>
      <c r="J367" s="4"/>
      <c r="N367" s="4"/>
    </row>
    <row r="368" spans="1:14" x14ac:dyDescent="0.25">
      <c r="A368" s="1"/>
      <c r="F368" s="4"/>
      <c r="J368" s="4"/>
      <c r="N368" s="4"/>
    </row>
    <row r="369" spans="1:14" x14ac:dyDescent="0.25">
      <c r="A369" s="1"/>
      <c r="F369" s="4"/>
      <c r="J369" s="4"/>
      <c r="N369" s="4"/>
    </row>
    <row r="370" spans="1:14" x14ac:dyDescent="0.25">
      <c r="A370" s="1"/>
      <c r="F370" s="4"/>
      <c r="J370" s="4"/>
      <c r="N370" s="4"/>
    </row>
    <row r="371" spans="1:14" x14ac:dyDescent="0.25">
      <c r="A371" s="1"/>
      <c r="F371" s="4"/>
      <c r="J371" s="4"/>
      <c r="N371" s="4"/>
    </row>
    <row r="372" spans="1:14" x14ac:dyDescent="0.25">
      <c r="A372" s="1"/>
      <c r="F372" s="4"/>
      <c r="J372" s="4"/>
      <c r="N372" s="4"/>
    </row>
    <row r="373" spans="1:14" x14ac:dyDescent="0.25">
      <c r="A373" s="1"/>
      <c r="F373" s="4"/>
      <c r="J373" s="4"/>
      <c r="N373" s="4"/>
    </row>
    <row r="374" spans="1:14" x14ac:dyDescent="0.25">
      <c r="A374" s="1"/>
      <c r="F374" s="4"/>
      <c r="J374" s="4"/>
      <c r="N374" s="4"/>
    </row>
    <row r="375" spans="1:14" x14ac:dyDescent="0.25">
      <c r="A375" s="1"/>
      <c r="F375" s="4"/>
      <c r="J375" s="4"/>
      <c r="N375" s="4"/>
    </row>
    <row r="376" spans="1:14" x14ac:dyDescent="0.25">
      <c r="A376" s="1"/>
      <c r="F376" s="4"/>
      <c r="J376" s="4"/>
      <c r="N376" s="4"/>
    </row>
    <row r="377" spans="1:14" x14ac:dyDescent="0.25">
      <c r="A377" s="1"/>
      <c r="F377" s="4"/>
      <c r="J377" s="4"/>
      <c r="N377" s="4"/>
    </row>
    <row r="378" spans="1:14" x14ac:dyDescent="0.25">
      <c r="A378" s="1"/>
      <c r="F378" s="4"/>
      <c r="J378" s="4"/>
      <c r="N378" s="4"/>
    </row>
    <row r="379" spans="1:14" x14ac:dyDescent="0.25">
      <c r="A379" s="1"/>
      <c r="F379" s="4"/>
      <c r="J379" s="4"/>
      <c r="N379" s="4"/>
    </row>
    <row r="380" spans="1:14" x14ac:dyDescent="0.25">
      <c r="A380" s="1"/>
      <c r="F380" s="4"/>
      <c r="J380" s="4"/>
      <c r="N380" s="4"/>
    </row>
    <row r="381" spans="1:14" x14ac:dyDescent="0.25">
      <c r="A381" s="1"/>
      <c r="F381" s="4"/>
      <c r="J381" s="4"/>
      <c r="N381" s="4"/>
    </row>
    <row r="382" spans="1:14" x14ac:dyDescent="0.25">
      <c r="A382" s="1"/>
      <c r="F382" s="4"/>
      <c r="J382" s="4"/>
      <c r="N382" s="4"/>
    </row>
    <row r="383" spans="1:14" x14ac:dyDescent="0.25">
      <c r="A383" s="1"/>
      <c r="F383" s="4"/>
      <c r="J383" s="4"/>
      <c r="N383" s="4"/>
    </row>
    <row r="384" spans="1:14" x14ac:dyDescent="0.25">
      <c r="A384" s="1"/>
      <c r="F384" s="4"/>
      <c r="J384" s="4"/>
      <c r="N384" s="4"/>
    </row>
    <row r="385" spans="1:14" x14ac:dyDescent="0.25">
      <c r="A385" s="1"/>
      <c r="F385" s="4"/>
      <c r="J385" s="4"/>
      <c r="N385" s="4"/>
    </row>
    <row r="386" spans="1:14" x14ac:dyDescent="0.25">
      <c r="A386" s="1"/>
      <c r="F386" s="4"/>
      <c r="J386" s="4"/>
      <c r="N386" s="4"/>
    </row>
    <row r="387" spans="1:14" x14ac:dyDescent="0.25">
      <c r="A387" s="1"/>
      <c r="F387" s="4"/>
      <c r="J387" s="4"/>
      <c r="N387" s="4"/>
    </row>
    <row r="388" spans="1:14" x14ac:dyDescent="0.25">
      <c r="A388" s="1"/>
      <c r="F388" s="4"/>
      <c r="J388" s="4"/>
      <c r="N388" s="4"/>
    </row>
    <row r="389" spans="1:14" x14ac:dyDescent="0.25">
      <c r="A389" s="1"/>
      <c r="F389" s="4"/>
      <c r="J389" s="4"/>
      <c r="N389" s="4"/>
    </row>
    <row r="390" spans="1:14" x14ac:dyDescent="0.25">
      <c r="A390" s="1"/>
      <c r="F390" s="4"/>
      <c r="J390" s="4"/>
      <c r="N390" s="4"/>
    </row>
    <row r="391" spans="1:14" x14ac:dyDescent="0.25">
      <c r="A391" s="1"/>
      <c r="F391" s="4"/>
      <c r="J391" s="4"/>
      <c r="N391" s="4"/>
    </row>
    <row r="392" spans="1:14" x14ac:dyDescent="0.25">
      <c r="A392" s="1"/>
      <c r="F392" s="4"/>
      <c r="J392" s="4"/>
      <c r="N392" s="4"/>
    </row>
    <row r="393" spans="1:14" x14ac:dyDescent="0.25">
      <c r="A393" s="1"/>
      <c r="F393" s="4"/>
      <c r="J393" s="4"/>
      <c r="N393" s="4"/>
    </row>
    <row r="394" spans="1:14" x14ac:dyDescent="0.25">
      <c r="A394" s="1"/>
      <c r="F394" s="4"/>
      <c r="J394" s="4"/>
      <c r="N394" s="4"/>
    </row>
    <row r="395" spans="1:14" x14ac:dyDescent="0.25">
      <c r="A395" s="1"/>
      <c r="F395" s="4"/>
      <c r="J395" s="4"/>
      <c r="N395" s="4"/>
    </row>
    <row r="396" spans="1:14" x14ac:dyDescent="0.25">
      <c r="A396" s="1"/>
      <c r="F396" s="4"/>
      <c r="J396" s="4"/>
      <c r="N396" s="4"/>
    </row>
    <row r="397" spans="1:14" x14ac:dyDescent="0.25">
      <c r="A397" s="1"/>
      <c r="F397" s="4"/>
      <c r="J397" s="4"/>
      <c r="N397" s="4"/>
    </row>
    <row r="398" spans="1:14" x14ac:dyDescent="0.25">
      <c r="A398" s="1"/>
      <c r="F398" s="4"/>
      <c r="J398" s="4"/>
      <c r="N398" s="4"/>
    </row>
    <row r="399" spans="1:14" x14ac:dyDescent="0.25">
      <c r="A399" s="1"/>
      <c r="F399" s="4"/>
      <c r="J399" s="4"/>
      <c r="N399" s="4"/>
    </row>
    <row r="400" spans="1:14" x14ac:dyDescent="0.25">
      <c r="A400" s="1"/>
      <c r="F400" s="4"/>
      <c r="J400" s="4"/>
      <c r="N400" s="4"/>
    </row>
    <row r="401" spans="1:14" x14ac:dyDescent="0.25">
      <c r="A401" s="1"/>
      <c r="F401" s="4"/>
      <c r="J401" s="4"/>
      <c r="N401" s="4"/>
    </row>
    <row r="402" spans="1:14" x14ac:dyDescent="0.25">
      <c r="A402" s="1"/>
      <c r="F402" s="4"/>
      <c r="J402" s="4"/>
      <c r="N402" s="4"/>
    </row>
    <row r="403" spans="1:14" x14ac:dyDescent="0.25">
      <c r="A403" s="1"/>
      <c r="F403" s="4"/>
      <c r="J403" s="4"/>
      <c r="N403" s="4"/>
    </row>
    <row r="404" spans="1:14" x14ac:dyDescent="0.25">
      <c r="A404" s="1"/>
      <c r="F404" s="4"/>
      <c r="J404" s="4"/>
      <c r="N404" s="4"/>
    </row>
    <row r="405" spans="1:14" x14ac:dyDescent="0.25">
      <c r="A405" s="1"/>
      <c r="F405" s="4"/>
      <c r="J405" s="4"/>
      <c r="N405" s="4"/>
    </row>
    <row r="406" spans="1:14" x14ac:dyDescent="0.25">
      <c r="A406" s="1"/>
      <c r="F406" s="4"/>
      <c r="J406" s="4"/>
      <c r="N406" s="4"/>
    </row>
    <row r="407" spans="1:14" x14ac:dyDescent="0.25">
      <c r="A407" s="1"/>
      <c r="F407" s="4"/>
      <c r="J407" s="4"/>
      <c r="N407" s="4"/>
    </row>
    <row r="408" spans="1:14" x14ac:dyDescent="0.25">
      <c r="A408" s="1"/>
      <c r="F408" s="4"/>
      <c r="J408" s="4"/>
      <c r="N408" s="4"/>
    </row>
    <row r="409" spans="1:14" x14ac:dyDescent="0.25">
      <c r="A409" s="1"/>
      <c r="F409" s="4"/>
      <c r="J409" s="4"/>
      <c r="N409" s="4"/>
    </row>
    <row r="410" spans="1:14" x14ac:dyDescent="0.25">
      <c r="A410" s="1"/>
      <c r="F410" s="4"/>
      <c r="J410" s="4"/>
      <c r="N410" s="4"/>
    </row>
    <row r="411" spans="1:14" x14ac:dyDescent="0.25">
      <c r="A411" s="1"/>
      <c r="F411" s="4"/>
      <c r="J411" s="4"/>
      <c r="N411" s="4"/>
    </row>
    <row r="412" spans="1:14" x14ac:dyDescent="0.25">
      <c r="A412" s="1"/>
      <c r="F412" s="4"/>
      <c r="J412" s="4"/>
      <c r="N412" s="4"/>
    </row>
    <row r="413" spans="1:14" x14ac:dyDescent="0.25">
      <c r="A413" s="1"/>
      <c r="F413" s="4"/>
      <c r="J413" s="4"/>
      <c r="N413" s="4"/>
    </row>
    <row r="414" spans="1:14" x14ac:dyDescent="0.25">
      <c r="A414" s="1"/>
      <c r="F414" s="4"/>
      <c r="J414" s="4"/>
      <c r="N414" s="4"/>
    </row>
    <row r="415" spans="1:14" x14ac:dyDescent="0.25">
      <c r="A415" s="1"/>
      <c r="F415" s="4"/>
      <c r="J415" s="4"/>
      <c r="N415" s="4"/>
    </row>
    <row r="416" spans="1:14" x14ac:dyDescent="0.25">
      <c r="A416" s="1"/>
      <c r="F416" s="4"/>
      <c r="J416" s="4"/>
      <c r="N416" s="4"/>
    </row>
    <row r="417" spans="1:14" x14ac:dyDescent="0.25">
      <c r="A417" s="1"/>
      <c r="F417" s="4"/>
      <c r="J417" s="4"/>
      <c r="N417" s="4"/>
    </row>
    <row r="418" spans="1:14" x14ac:dyDescent="0.25">
      <c r="A418" s="1"/>
      <c r="F418" s="4"/>
      <c r="J418" s="4"/>
      <c r="N418" s="4"/>
    </row>
    <row r="419" spans="1:14" x14ac:dyDescent="0.25">
      <c r="A419" s="1"/>
      <c r="F419" s="4"/>
      <c r="J419" s="4"/>
      <c r="N419" s="4"/>
    </row>
    <row r="420" spans="1:14" x14ac:dyDescent="0.25">
      <c r="A420" s="1"/>
      <c r="F420" s="4"/>
      <c r="J420" s="4"/>
      <c r="N420" s="4"/>
    </row>
    <row r="421" spans="1:14" x14ac:dyDescent="0.25">
      <c r="A421" s="1"/>
      <c r="F421" s="4"/>
      <c r="J421" s="4"/>
      <c r="N421" s="4"/>
    </row>
    <row r="422" spans="1:14" x14ac:dyDescent="0.25">
      <c r="A422" s="1"/>
      <c r="F422" s="4"/>
      <c r="J422" s="4"/>
      <c r="N422" s="4"/>
    </row>
    <row r="423" spans="1:14" x14ac:dyDescent="0.25">
      <c r="A423" s="1"/>
      <c r="F423" s="4"/>
      <c r="J423" s="4"/>
      <c r="N423" s="4"/>
    </row>
    <row r="424" spans="1:14" x14ac:dyDescent="0.25">
      <c r="A424" s="1"/>
      <c r="F424" s="4"/>
      <c r="J424" s="4"/>
      <c r="N424" s="4"/>
    </row>
    <row r="425" spans="1:14" x14ac:dyDescent="0.25">
      <c r="A425" s="1"/>
      <c r="F425" s="4"/>
      <c r="J425" s="4"/>
      <c r="N425" s="4"/>
    </row>
    <row r="426" spans="1:14" x14ac:dyDescent="0.25">
      <c r="A426" s="1"/>
      <c r="F426" s="4"/>
      <c r="J426" s="4"/>
      <c r="N426" s="4"/>
    </row>
    <row r="427" spans="1:14" x14ac:dyDescent="0.25">
      <c r="A427" s="1"/>
      <c r="F427" s="4"/>
      <c r="J427" s="4"/>
      <c r="N427" s="4"/>
    </row>
    <row r="428" spans="1:14" x14ac:dyDescent="0.25">
      <c r="A428" s="1"/>
      <c r="F428" s="4"/>
      <c r="J428" s="4"/>
      <c r="N428" s="4"/>
    </row>
    <row r="429" spans="1:14" x14ac:dyDescent="0.25">
      <c r="A429" s="1"/>
      <c r="F429" s="4"/>
      <c r="J429" s="4"/>
      <c r="N429" s="4"/>
    </row>
    <row r="430" spans="1:14" x14ac:dyDescent="0.25">
      <c r="A430" s="1"/>
      <c r="F430" s="4"/>
      <c r="J430" s="4"/>
      <c r="N430" s="4"/>
    </row>
    <row r="431" spans="1:14" x14ac:dyDescent="0.25">
      <c r="A431" s="1"/>
      <c r="F431" s="4"/>
      <c r="J431" s="4"/>
      <c r="N431" s="4"/>
    </row>
    <row r="432" spans="1:14" x14ac:dyDescent="0.25">
      <c r="A432" s="1"/>
      <c r="F432" s="4"/>
      <c r="J432" s="4"/>
      <c r="N432" s="4"/>
    </row>
    <row r="433" spans="1:14" x14ac:dyDescent="0.25">
      <c r="A433" s="1"/>
      <c r="F433" s="4"/>
      <c r="J433" s="4"/>
      <c r="N433" s="4"/>
    </row>
    <row r="434" spans="1:14" x14ac:dyDescent="0.25">
      <c r="A434" s="1"/>
      <c r="F434" s="4"/>
      <c r="J434" s="4"/>
      <c r="N434" s="4"/>
    </row>
    <row r="435" spans="1:14" x14ac:dyDescent="0.25">
      <c r="A435" s="1"/>
      <c r="F435" s="4"/>
      <c r="J435" s="4"/>
      <c r="N435" s="4"/>
    </row>
    <row r="436" spans="1:14" x14ac:dyDescent="0.25">
      <c r="A436" s="1"/>
      <c r="F436" s="4"/>
      <c r="J436" s="4"/>
      <c r="N436" s="4"/>
    </row>
    <row r="437" spans="1:14" x14ac:dyDescent="0.25">
      <c r="A437" s="1"/>
      <c r="F437" s="4"/>
      <c r="J437" s="4"/>
      <c r="N437" s="4"/>
    </row>
    <row r="438" spans="1:14" x14ac:dyDescent="0.25">
      <c r="A438" s="1"/>
      <c r="F438" s="4"/>
      <c r="J438" s="4"/>
      <c r="N438" s="4"/>
    </row>
    <row r="439" spans="1:14" x14ac:dyDescent="0.25">
      <c r="A439" s="1"/>
      <c r="F439" s="4"/>
      <c r="J439" s="4"/>
      <c r="N439" s="4"/>
    </row>
    <row r="440" spans="1:14" x14ac:dyDescent="0.25">
      <c r="A440" s="1"/>
      <c r="F440" s="4"/>
      <c r="J440" s="4"/>
      <c r="N440" s="4"/>
    </row>
    <row r="441" spans="1:14" x14ac:dyDescent="0.25">
      <c r="A441" s="1"/>
      <c r="F441" s="4"/>
      <c r="J441" s="4"/>
      <c r="N441" s="4"/>
    </row>
    <row r="442" spans="1:14" x14ac:dyDescent="0.25">
      <c r="A442" s="1"/>
      <c r="F442" s="4"/>
      <c r="J442" s="4"/>
      <c r="N442" s="4"/>
    </row>
    <row r="443" spans="1:14" x14ac:dyDescent="0.25">
      <c r="A443" s="1"/>
      <c r="F443" s="4"/>
      <c r="J443" s="4"/>
      <c r="N443" s="4"/>
    </row>
    <row r="444" spans="1:14" x14ac:dyDescent="0.25">
      <c r="A444" s="1"/>
      <c r="F444" s="4"/>
      <c r="J444" s="4"/>
      <c r="N444" s="4"/>
    </row>
    <row r="445" spans="1:14" x14ac:dyDescent="0.25">
      <c r="A445" s="1"/>
      <c r="F445" s="4"/>
      <c r="J445" s="4"/>
      <c r="N445" s="4"/>
    </row>
    <row r="446" spans="1:14" x14ac:dyDescent="0.25">
      <c r="A446" s="1"/>
      <c r="F446" s="4"/>
      <c r="J446" s="4"/>
      <c r="N446" s="4"/>
    </row>
    <row r="447" spans="1:14" x14ac:dyDescent="0.25">
      <c r="A447" s="1"/>
      <c r="F447" s="4"/>
      <c r="J447" s="4"/>
      <c r="N447" s="4"/>
    </row>
    <row r="448" spans="1:14" x14ac:dyDescent="0.25">
      <c r="A448" s="1"/>
      <c r="F448" s="4"/>
      <c r="J448" s="4"/>
      <c r="N448" s="4"/>
    </row>
    <row r="449" spans="1:14" x14ac:dyDescent="0.25">
      <c r="A449" s="1"/>
      <c r="F449" s="4"/>
      <c r="J449" s="4"/>
      <c r="N449" s="4"/>
    </row>
    <row r="450" spans="1:14" x14ac:dyDescent="0.25">
      <c r="A450" s="1"/>
      <c r="F450" s="4"/>
      <c r="J450" s="4"/>
      <c r="N450" s="4"/>
    </row>
    <row r="451" spans="1:14" x14ac:dyDescent="0.25">
      <c r="A451" s="1"/>
      <c r="F451" s="4"/>
      <c r="J451" s="4"/>
      <c r="N451" s="4"/>
    </row>
    <row r="452" spans="1:14" x14ac:dyDescent="0.25">
      <c r="A452" s="1"/>
      <c r="F452" s="4"/>
      <c r="J452" s="4"/>
      <c r="N452" s="4"/>
    </row>
    <row r="453" spans="1:14" x14ac:dyDescent="0.25">
      <c r="A453" s="1"/>
      <c r="F453" s="4"/>
      <c r="J453" s="4"/>
      <c r="N453" s="4"/>
    </row>
    <row r="454" spans="1:14" x14ac:dyDescent="0.25">
      <c r="A454" s="1"/>
      <c r="F454" s="4"/>
      <c r="J454" s="4"/>
      <c r="N454" s="4"/>
    </row>
    <row r="455" spans="1:14" x14ac:dyDescent="0.25">
      <c r="A455" s="1"/>
      <c r="F455" s="4"/>
      <c r="J455" s="4"/>
      <c r="N455" s="4"/>
    </row>
    <row r="456" spans="1:14" x14ac:dyDescent="0.25">
      <c r="A456" s="1"/>
      <c r="F456" s="4"/>
      <c r="J456" s="4"/>
      <c r="N456" s="4"/>
    </row>
    <row r="457" spans="1:14" x14ac:dyDescent="0.25">
      <c r="A457" s="1"/>
      <c r="F457" s="4"/>
      <c r="J457" s="4"/>
      <c r="N457" s="4"/>
    </row>
    <row r="458" spans="1:14" x14ac:dyDescent="0.25">
      <c r="A458" s="1"/>
      <c r="F458" s="4"/>
      <c r="J458" s="4"/>
      <c r="N458" s="4"/>
    </row>
    <row r="459" spans="1:14" x14ac:dyDescent="0.25">
      <c r="A459" s="1"/>
      <c r="F459" s="4"/>
      <c r="J459" s="4"/>
      <c r="N459" s="4"/>
    </row>
    <row r="460" spans="1:14" x14ac:dyDescent="0.25">
      <c r="A460" s="1"/>
      <c r="F460" s="4"/>
      <c r="J460" s="4"/>
      <c r="N460" s="4"/>
    </row>
    <row r="461" spans="1:14" x14ac:dyDescent="0.25">
      <c r="A461" s="1"/>
      <c r="F461" s="4"/>
      <c r="J461" s="4"/>
      <c r="N461" s="4"/>
    </row>
    <row r="462" spans="1:14" x14ac:dyDescent="0.25">
      <c r="A462" s="1"/>
      <c r="F462" s="4"/>
      <c r="J462" s="4"/>
      <c r="N462" s="4"/>
    </row>
    <row r="463" spans="1:14" x14ac:dyDescent="0.25">
      <c r="A463" s="1"/>
      <c r="F463" s="4"/>
      <c r="J463" s="4"/>
      <c r="N463" s="4"/>
    </row>
    <row r="464" spans="1:14" x14ac:dyDescent="0.25">
      <c r="A464" s="1"/>
      <c r="F464" s="4"/>
      <c r="J464" s="4"/>
      <c r="N464" s="4"/>
    </row>
    <row r="465" spans="1:14" x14ac:dyDescent="0.25">
      <c r="A465" s="1"/>
      <c r="F465" s="4"/>
      <c r="J465" s="4"/>
      <c r="N465" s="4"/>
    </row>
    <row r="466" spans="1:14" x14ac:dyDescent="0.25">
      <c r="A466" s="1"/>
      <c r="F466" s="4"/>
      <c r="J466" s="4"/>
      <c r="N466" s="4"/>
    </row>
    <row r="467" spans="1:14" x14ac:dyDescent="0.25">
      <c r="A467" s="1"/>
      <c r="F467" s="4"/>
      <c r="J467" s="4"/>
      <c r="N467" s="4"/>
    </row>
    <row r="468" spans="1:14" x14ac:dyDescent="0.25">
      <c r="A468" s="1"/>
      <c r="F468" s="4"/>
      <c r="J468" s="4"/>
      <c r="N468" s="4"/>
    </row>
    <row r="469" spans="1:14" x14ac:dyDescent="0.25">
      <c r="A469" s="1"/>
      <c r="F469" s="4"/>
      <c r="J469" s="4"/>
      <c r="N469" s="4"/>
    </row>
    <row r="470" spans="1:14" x14ac:dyDescent="0.25">
      <c r="A470" s="1"/>
      <c r="F470" s="4"/>
      <c r="J470" s="4"/>
      <c r="N470" s="4"/>
    </row>
    <row r="471" spans="1:14" x14ac:dyDescent="0.25">
      <c r="A471" s="1"/>
      <c r="F471" s="4"/>
      <c r="J471" s="4"/>
      <c r="N471" s="4"/>
    </row>
    <row r="472" spans="1:14" x14ac:dyDescent="0.25">
      <c r="A472" s="1"/>
      <c r="F472" s="4"/>
      <c r="J472" s="4"/>
      <c r="N472" s="4"/>
    </row>
    <row r="473" spans="1:14" x14ac:dyDescent="0.25">
      <c r="A473" s="1"/>
      <c r="F473" s="4"/>
      <c r="J473" s="4"/>
      <c r="N473" s="4"/>
    </row>
    <row r="474" spans="1:14" x14ac:dyDescent="0.25">
      <c r="A474" s="1"/>
      <c r="F474" s="4"/>
      <c r="J474" s="4"/>
      <c r="N474" s="4"/>
    </row>
    <row r="475" spans="1:14" x14ac:dyDescent="0.25">
      <c r="A475" s="1"/>
      <c r="F475" s="4"/>
      <c r="J475" s="4"/>
      <c r="N475" s="4"/>
    </row>
    <row r="476" spans="1:14" x14ac:dyDescent="0.25">
      <c r="A476" s="1"/>
      <c r="F476" s="4"/>
      <c r="J476" s="4"/>
      <c r="N476" s="4"/>
    </row>
    <row r="477" spans="1:14" x14ac:dyDescent="0.25">
      <c r="A477" s="1"/>
      <c r="F477" s="4"/>
      <c r="J477" s="4"/>
      <c r="N477" s="4"/>
    </row>
    <row r="478" spans="1:14" x14ac:dyDescent="0.25">
      <c r="A478" s="1"/>
      <c r="F478" s="4"/>
      <c r="J478" s="4"/>
      <c r="N478" s="4"/>
    </row>
    <row r="479" spans="1:14" x14ac:dyDescent="0.25">
      <c r="A479" s="1"/>
      <c r="F479" s="4"/>
      <c r="J479" s="4"/>
      <c r="N479" s="4"/>
    </row>
    <row r="480" spans="1:14" x14ac:dyDescent="0.25">
      <c r="A480" s="1"/>
      <c r="F480" s="4"/>
      <c r="J480" s="4"/>
      <c r="N480" s="4"/>
    </row>
    <row r="481" spans="1:14" x14ac:dyDescent="0.25">
      <c r="A481" s="1"/>
      <c r="F481" s="4"/>
      <c r="J481" s="4"/>
      <c r="N481" s="4"/>
    </row>
    <row r="482" spans="1:14" x14ac:dyDescent="0.25">
      <c r="A482" s="1"/>
      <c r="F482" s="4"/>
      <c r="J482" s="4"/>
      <c r="N482" s="4"/>
    </row>
    <row r="483" spans="1:14" x14ac:dyDescent="0.25">
      <c r="A483" s="1"/>
      <c r="F483" s="4"/>
      <c r="J483" s="4"/>
      <c r="N483" s="4"/>
    </row>
    <row r="484" spans="1:14" x14ac:dyDescent="0.25">
      <c r="A484" s="1"/>
      <c r="F484" s="4"/>
      <c r="J484" s="4"/>
      <c r="N484" s="4"/>
    </row>
    <row r="485" spans="1:14" x14ac:dyDescent="0.25">
      <c r="A485" s="1"/>
      <c r="F485" s="4"/>
      <c r="J485" s="4"/>
      <c r="N485" s="4"/>
    </row>
    <row r="486" spans="1:14" x14ac:dyDescent="0.25">
      <c r="A486" s="1"/>
      <c r="F486" s="4"/>
      <c r="J486" s="4"/>
      <c r="N486" s="4"/>
    </row>
    <row r="487" spans="1:14" x14ac:dyDescent="0.25">
      <c r="A487" s="1"/>
      <c r="F487" s="4"/>
      <c r="J487" s="4"/>
      <c r="N487" s="4"/>
    </row>
    <row r="488" spans="1:14" x14ac:dyDescent="0.25">
      <c r="A488" s="1"/>
      <c r="F488" s="4"/>
      <c r="J488" s="4"/>
      <c r="N488" s="4"/>
    </row>
    <row r="489" spans="1:14" x14ac:dyDescent="0.25">
      <c r="A489" s="1"/>
      <c r="F489" s="4"/>
      <c r="J489" s="4"/>
      <c r="N489" s="4"/>
    </row>
    <row r="490" spans="1:14" x14ac:dyDescent="0.25">
      <c r="A490" s="1"/>
      <c r="F490" s="4"/>
      <c r="J490" s="4"/>
      <c r="N490" s="4"/>
    </row>
    <row r="491" spans="1:14" x14ac:dyDescent="0.25">
      <c r="A491" s="1"/>
      <c r="F491" s="4"/>
      <c r="J491" s="4"/>
      <c r="N491" s="4"/>
    </row>
    <row r="492" spans="1:14" x14ac:dyDescent="0.25">
      <c r="A492" s="1"/>
      <c r="F492" s="4"/>
      <c r="J492" s="4"/>
      <c r="N492" s="4"/>
    </row>
    <row r="493" spans="1:14" x14ac:dyDescent="0.25">
      <c r="A493" s="1"/>
      <c r="F493" s="4"/>
      <c r="J493" s="4"/>
      <c r="N493" s="4"/>
    </row>
    <row r="494" spans="1:14" x14ac:dyDescent="0.25">
      <c r="A494" s="1"/>
      <c r="F494" s="4"/>
      <c r="J494" s="4"/>
      <c r="N494" s="4"/>
    </row>
    <row r="495" spans="1:14" x14ac:dyDescent="0.25">
      <c r="A495" s="1"/>
      <c r="F495" s="4"/>
      <c r="J495" s="4"/>
      <c r="N495" s="4"/>
    </row>
    <row r="496" spans="1:14" x14ac:dyDescent="0.25">
      <c r="A496" s="1"/>
      <c r="F496" s="4"/>
      <c r="J496" s="4"/>
      <c r="N496" s="4"/>
    </row>
    <row r="497" spans="1:14" x14ac:dyDescent="0.25">
      <c r="A497" s="1"/>
      <c r="F497" s="4"/>
      <c r="J497" s="4"/>
      <c r="N497" s="4"/>
    </row>
    <row r="498" spans="1:14" x14ac:dyDescent="0.25">
      <c r="A498" s="1"/>
      <c r="F498" s="4"/>
      <c r="J498" s="4"/>
      <c r="N498" s="4"/>
    </row>
    <row r="499" spans="1:14" x14ac:dyDescent="0.25">
      <c r="A499" s="1"/>
      <c r="F499" s="4"/>
      <c r="J499" s="4"/>
      <c r="N499" s="4"/>
    </row>
    <row r="500" spans="1:14" x14ac:dyDescent="0.25">
      <c r="A500" s="1"/>
      <c r="F500" s="4"/>
      <c r="J500" s="4"/>
      <c r="N500" s="4"/>
    </row>
    <row r="501" spans="1:14" x14ac:dyDescent="0.25">
      <c r="A501" s="1"/>
      <c r="F501" s="4"/>
      <c r="J501" s="4"/>
      <c r="N501" s="4"/>
    </row>
    <row r="502" spans="1:14" x14ac:dyDescent="0.25">
      <c r="A502" s="1"/>
      <c r="F502" s="4"/>
      <c r="J502" s="4"/>
      <c r="N502" s="4"/>
    </row>
    <row r="503" spans="1:14" x14ac:dyDescent="0.25">
      <c r="A503" s="1"/>
      <c r="F503" s="4"/>
      <c r="J503" s="4"/>
      <c r="N503" s="4"/>
    </row>
    <row r="504" spans="1:14" x14ac:dyDescent="0.25">
      <c r="A504" s="1"/>
      <c r="F504" s="4"/>
      <c r="J504" s="4"/>
      <c r="N504" s="4"/>
    </row>
    <row r="505" spans="1:14" x14ac:dyDescent="0.25">
      <c r="A505" s="1"/>
      <c r="F505" s="4"/>
      <c r="J505" s="4"/>
      <c r="N505" s="4"/>
    </row>
    <row r="506" spans="1:14" x14ac:dyDescent="0.25">
      <c r="A506" s="1"/>
      <c r="F506" s="4"/>
      <c r="J506" s="4"/>
      <c r="N506" s="4"/>
    </row>
    <row r="507" spans="1:14" x14ac:dyDescent="0.25">
      <c r="A507" s="1"/>
      <c r="F507" s="4"/>
      <c r="J507" s="4"/>
      <c r="N507" s="4"/>
    </row>
    <row r="508" spans="1:14" x14ac:dyDescent="0.25">
      <c r="A508" s="1"/>
      <c r="F508" s="4"/>
      <c r="J508" s="4"/>
      <c r="N508" s="4"/>
    </row>
    <row r="509" spans="1:14" x14ac:dyDescent="0.25">
      <c r="A509" s="1"/>
      <c r="F509" s="3">
        <f t="shared" ref="F509:F572" si="47">B509+E509</f>
        <v>0</v>
      </c>
      <c r="J509" s="3">
        <f t="shared" ref="J509:J572" si="48">F509+I509</f>
        <v>0</v>
      </c>
      <c r="N509" s="3">
        <f t="shared" ref="N509:N572" si="49">J509+M509</f>
        <v>0</v>
      </c>
    </row>
    <row r="510" spans="1:14" x14ac:dyDescent="0.25">
      <c r="A510" s="1"/>
      <c r="F510" s="3">
        <f t="shared" si="47"/>
        <v>0</v>
      </c>
      <c r="J510" s="3">
        <f t="shared" si="48"/>
        <v>0</v>
      </c>
      <c r="N510" s="3">
        <f t="shared" si="49"/>
        <v>0</v>
      </c>
    </row>
    <row r="511" spans="1:14" x14ac:dyDescent="0.25">
      <c r="A511" s="1"/>
      <c r="F511" s="3">
        <f t="shared" si="47"/>
        <v>0</v>
      </c>
      <c r="J511" s="3">
        <f t="shared" si="48"/>
        <v>0</v>
      </c>
      <c r="N511" s="3">
        <f t="shared" si="49"/>
        <v>0</v>
      </c>
    </row>
    <row r="512" spans="1:14" x14ac:dyDescent="0.25">
      <c r="A512" s="1"/>
      <c r="F512" s="3">
        <f t="shared" si="47"/>
        <v>0</v>
      </c>
      <c r="J512" s="3">
        <f t="shared" si="48"/>
        <v>0</v>
      </c>
      <c r="N512" s="3">
        <f t="shared" si="49"/>
        <v>0</v>
      </c>
    </row>
    <row r="513" spans="1:14" x14ac:dyDescent="0.25">
      <c r="A513" s="1"/>
      <c r="F513" s="3">
        <f t="shared" si="47"/>
        <v>0</v>
      </c>
      <c r="J513" s="3">
        <f t="shared" si="48"/>
        <v>0</v>
      </c>
      <c r="N513" s="3">
        <f t="shared" si="49"/>
        <v>0</v>
      </c>
    </row>
    <row r="514" spans="1:14" x14ac:dyDescent="0.25">
      <c r="A514" s="1"/>
      <c r="F514" s="3">
        <f t="shared" si="47"/>
        <v>0</v>
      </c>
      <c r="J514" s="3">
        <f t="shared" si="48"/>
        <v>0</v>
      </c>
      <c r="N514" s="3">
        <f t="shared" si="49"/>
        <v>0</v>
      </c>
    </row>
    <row r="515" spans="1:14" x14ac:dyDescent="0.25">
      <c r="A515" s="1"/>
      <c r="F515" s="3">
        <f t="shared" si="47"/>
        <v>0</v>
      </c>
      <c r="J515" s="3">
        <f t="shared" si="48"/>
        <v>0</v>
      </c>
      <c r="N515" s="3">
        <f t="shared" si="49"/>
        <v>0</v>
      </c>
    </row>
    <row r="516" spans="1:14" x14ac:dyDescent="0.25">
      <c r="A516" s="1"/>
      <c r="F516" s="3">
        <f t="shared" si="47"/>
        <v>0</v>
      </c>
      <c r="J516" s="3">
        <f t="shared" si="48"/>
        <v>0</v>
      </c>
      <c r="N516" s="3">
        <f t="shared" si="49"/>
        <v>0</v>
      </c>
    </row>
    <row r="517" spans="1:14" x14ac:dyDescent="0.25">
      <c r="A517" s="1"/>
      <c r="F517" s="3">
        <f t="shared" si="47"/>
        <v>0</v>
      </c>
      <c r="J517" s="3">
        <f t="shared" si="48"/>
        <v>0</v>
      </c>
      <c r="N517" s="3">
        <f t="shared" si="49"/>
        <v>0</v>
      </c>
    </row>
    <row r="518" spans="1:14" x14ac:dyDescent="0.25">
      <c r="A518" s="1"/>
      <c r="F518" s="3">
        <f t="shared" si="47"/>
        <v>0</v>
      </c>
      <c r="J518" s="3">
        <f t="shared" si="48"/>
        <v>0</v>
      </c>
      <c r="N518" s="3">
        <f t="shared" si="49"/>
        <v>0</v>
      </c>
    </row>
    <row r="519" spans="1:14" x14ac:dyDescent="0.25">
      <c r="A519" s="1"/>
      <c r="F519" s="3">
        <f t="shared" si="47"/>
        <v>0</v>
      </c>
      <c r="J519" s="3">
        <f t="shared" si="48"/>
        <v>0</v>
      </c>
      <c r="N519" s="3">
        <f t="shared" si="49"/>
        <v>0</v>
      </c>
    </row>
    <row r="520" spans="1:14" x14ac:dyDescent="0.25">
      <c r="A520" s="1"/>
      <c r="F520" s="3">
        <f t="shared" si="47"/>
        <v>0</v>
      </c>
      <c r="J520" s="3">
        <f t="shared" si="48"/>
        <v>0</v>
      </c>
      <c r="N520" s="3">
        <f t="shared" si="49"/>
        <v>0</v>
      </c>
    </row>
    <row r="521" spans="1:14" x14ac:dyDescent="0.25">
      <c r="A521" s="1"/>
      <c r="F521" s="3">
        <f t="shared" si="47"/>
        <v>0</v>
      </c>
      <c r="J521" s="3">
        <f t="shared" si="48"/>
        <v>0</v>
      </c>
      <c r="N521" s="3">
        <f t="shared" si="49"/>
        <v>0</v>
      </c>
    </row>
    <row r="522" spans="1:14" x14ac:dyDescent="0.25">
      <c r="A522" s="1"/>
      <c r="F522" s="3">
        <f t="shared" si="47"/>
        <v>0</v>
      </c>
      <c r="J522" s="3">
        <f t="shared" si="48"/>
        <v>0</v>
      </c>
      <c r="N522" s="3">
        <f t="shared" si="49"/>
        <v>0</v>
      </c>
    </row>
    <row r="523" spans="1:14" x14ac:dyDescent="0.25">
      <c r="A523" s="1"/>
      <c r="F523" s="3">
        <f t="shared" si="47"/>
        <v>0</v>
      </c>
      <c r="J523" s="3">
        <f t="shared" si="48"/>
        <v>0</v>
      </c>
      <c r="N523" s="3">
        <f t="shared" si="49"/>
        <v>0</v>
      </c>
    </row>
    <row r="524" spans="1:14" x14ac:dyDescent="0.25">
      <c r="A524" s="1"/>
      <c r="F524" s="3">
        <f t="shared" si="47"/>
        <v>0</v>
      </c>
      <c r="J524" s="3">
        <f t="shared" si="48"/>
        <v>0</v>
      </c>
      <c r="N524" s="3">
        <f t="shared" si="49"/>
        <v>0</v>
      </c>
    </row>
    <row r="525" spans="1:14" x14ac:dyDescent="0.25">
      <c r="A525" s="1"/>
      <c r="F525" s="3">
        <f t="shared" si="47"/>
        <v>0</v>
      </c>
      <c r="J525" s="3">
        <f t="shared" si="48"/>
        <v>0</v>
      </c>
      <c r="N525" s="3">
        <f t="shared" si="49"/>
        <v>0</v>
      </c>
    </row>
    <row r="526" spans="1:14" x14ac:dyDescent="0.25">
      <c r="A526" s="1"/>
      <c r="F526" s="3">
        <f t="shared" si="47"/>
        <v>0</v>
      </c>
      <c r="J526" s="3">
        <f t="shared" si="48"/>
        <v>0</v>
      </c>
      <c r="N526" s="3">
        <f t="shared" si="49"/>
        <v>0</v>
      </c>
    </row>
    <row r="527" spans="1:14" x14ac:dyDescent="0.25">
      <c r="A527" s="1"/>
      <c r="F527" s="3">
        <f t="shared" si="47"/>
        <v>0</v>
      </c>
      <c r="J527" s="3">
        <f t="shared" si="48"/>
        <v>0</v>
      </c>
      <c r="N527" s="3">
        <f t="shared" si="49"/>
        <v>0</v>
      </c>
    </row>
    <row r="528" spans="1:14" x14ac:dyDescent="0.25">
      <c r="A528" s="1"/>
      <c r="F528" s="3">
        <f t="shared" si="47"/>
        <v>0</v>
      </c>
      <c r="J528" s="3">
        <f t="shared" si="48"/>
        <v>0</v>
      </c>
      <c r="N528" s="3">
        <f t="shared" si="49"/>
        <v>0</v>
      </c>
    </row>
    <row r="529" spans="1:14" x14ac:dyDescent="0.25">
      <c r="A529" s="1"/>
      <c r="F529" s="3">
        <f t="shared" si="47"/>
        <v>0</v>
      </c>
      <c r="J529" s="3">
        <f t="shared" si="48"/>
        <v>0</v>
      </c>
      <c r="N529" s="3">
        <f t="shared" si="49"/>
        <v>0</v>
      </c>
    </row>
    <row r="530" spans="1:14" x14ac:dyDescent="0.25">
      <c r="A530" s="1"/>
      <c r="F530" s="3">
        <f t="shared" si="47"/>
        <v>0</v>
      </c>
      <c r="J530" s="3">
        <f t="shared" si="48"/>
        <v>0</v>
      </c>
      <c r="N530" s="3">
        <f t="shared" si="49"/>
        <v>0</v>
      </c>
    </row>
    <row r="531" spans="1:14" x14ac:dyDescent="0.25">
      <c r="A531" s="1"/>
      <c r="F531" s="3">
        <f t="shared" si="47"/>
        <v>0</v>
      </c>
      <c r="J531" s="3">
        <f t="shared" si="48"/>
        <v>0</v>
      </c>
      <c r="N531" s="3">
        <f t="shared" si="49"/>
        <v>0</v>
      </c>
    </row>
    <row r="532" spans="1:14" x14ac:dyDescent="0.25">
      <c r="A532" s="1"/>
      <c r="F532" s="3">
        <f t="shared" si="47"/>
        <v>0</v>
      </c>
      <c r="J532" s="3">
        <f t="shared" si="48"/>
        <v>0</v>
      </c>
      <c r="N532" s="3">
        <f t="shared" si="49"/>
        <v>0</v>
      </c>
    </row>
    <row r="533" spans="1:14" x14ac:dyDescent="0.25">
      <c r="A533" s="1"/>
      <c r="F533" s="3">
        <f t="shared" si="47"/>
        <v>0</v>
      </c>
      <c r="J533" s="3">
        <f t="shared" si="48"/>
        <v>0</v>
      </c>
      <c r="N533" s="3">
        <f t="shared" si="49"/>
        <v>0</v>
      </c>
    </row>
    <row r="534" spans="1:14" x14ac:dyDescent="0.25">
      <c r="A534" s="1"/>
      <c r="F534" s="3">
        <f t="shared" si="47"/>
        <v>0</v>
      </c>
      <c r="J534" s="3">
        <f t="shared" si="48"/>
        <v>0</v>
      </c>
      <c r="N534" s="3">
        <f t="shared" si="49"/>
        <v>0</v>
      </c>
    </row>
    <row r="535" spans="1:14" x14ac:dyDescent="0.25">
      <c r="A535" s="1"/>
      <c r="F535" s="3">
        <f t="shared" si="47"/>
        <v>0</v>
      </c>
      <c r="J535" s="3">
        <f t="shared" si="48"/>
        <v>0</v>
      </c>
      <c r="N535" s="3">
        <f t="shared" si="49"/>
        <v>0</v>
      </c>
    </row>
    <row r="536" spans="1:14" x14ac:dyDescent="0.25">
      <c r="A536" s="1"/>
      <c r="F536" s="3">
        <f t="shared" si="47"/>
        <v>0</v>
      </c>
      <c r="J536" s="3">
        <f t="shared" si="48"/>
        <v>0</v>
      </c>
      <c r="N536" s="3">
        <f t="shared" si="49"/>
        <v>0</v>
      </c>
    </row>
    <row r="537" spans="1:14" x14ac:dyDescent="0.25">
      <c r="A537" s="1"/>
      <c r="F537" s="3">
        <f t="shared" si="47"/>
        <v>0</v>
      </c>
      <c r="J537" s="3">
        <f t="shared" si="48"/>
        <v>0</v>
      </c>
      <c r="N537" s="3">
        <f t="shared" si="49"/>
        <v>0</v>
      </c>
    </row>
    <row r="538" spans="1:14" x14ac:dyDescent="0.25">
      <c r="A538" s="1"/>
      <c r="F538" s="3">
        <f t="shared" si="47"/>
        <v>0</v>
      </c>
      <c r="J538" s="3">
        <f t="shared" si="48"/>
        <v>0</v>
      </c>
      <c r="N538" s="3">
        <f t="shared" si="49"/>
        <v>0</v>
      </c>
    </row>
    <row r="539" spans="1:14" x14ac:dyDescent="0.25">
      <c r="A539" s="1"/>
      <c r="F539" s="3">
        <f t="shared" si="47"/>
        <v>0</v>
      </c>
      <c r="J539" s="3">
        <f t="shared" si="48"/>
        <v>0</v>
      </c>
      <c r="N539" s="3">
        <f t="shared" si="49"/>
        <v>0</v>
      </c>
    </row>
    <row r="540" spans="1:14" x14ac:dyDescent="0.25">
      <c r="A540" s="1"/>
      <c r="F540" s="3">
        <f t="shared" si="47"/>
        <v>0</v>
      </c>
      <c r="J540" s="3">
        <f t="shared" si="48"/>
        <v>0</v>
      </c>
      <c r="N540" s="3">
        <f t="shared" si="49"/>
        <v>0</v>
      </c>
    </row>
    <row r="541" spans="1:14" x14ac:dyDescent="0.25">
      <c r="A541" s="1"/>
      <c r="F541" s="3">
        <f t="shared" si="47"/>
        <v>0</v>
      </c>
      <c r="J541" s="3">
        <f t="shared" si="48"/>
        <v>0</v>
      </c>
      <c r="N541" s="3">
        <f t="shared" si="49"/>
        <v>0</v>
      </c>
    </row>
    <row r="542" spans="1:14" x14ac:dyDescent="0.25">
      <c r="A542" s="1"/>
      <c r="F542" s="3">
        <f t="shared" si="47"/>
        <v>0</v>
      </c>
      <c r="J542" s="3">
        <f t="shared" si="48"/>
        <v>0</v>
      </c>
      <c r="N542" s="3">
        <f t="shared" si="49"/>
        <v>0</v>
      </c>
    </row>
    <row r="543" spans="1:14" x14ac:dyDescent="0.25">
      <c r="A543" s="1"/>
      <c r="F543" s="3">
        <f t="shared" si="47"/>
        <v>0</v>
      </c>
      <c r="J543" s="3">
        <f t="shared" si="48"/>
        <v>0</v>
      </c>
      <c r="N543" s="3">
        <f t="shared" si="49"/>
        <v>0</v>
      </c>
    </row>
    <row r="544" spans="1:14" x14ac:dyDescent="0.25">
      <c r="A544" s="1"/>
      <c r="F544" s="3">
        <f t="shared" si="47"/>
        <v>0</v>
      </c>
      <c r="J544" s="3">
        <f t="shared" si="48"/>
        <v>0</v>
      </c>
      <c r="N544" s="3">
        <f t="shared" si="49"/>
        <v>0</v>
      </c>
    </row>
    <row r="545" spans="1:14" x14ac:dyDescent="0.25">
      <c r="A545" s="1"/>
      <c r="F545" s="3">
        <f t="shared" si="47"/>
        <v>0</v>
      </c>
      <c r="J545" s="3">
        <f t="shared" si="48"/>
        <v>0</v>
      </c>
      <c r="N545" s="3">
        <f t="shared" si="49"/>
        <v>0</v>
      </c>
    </row>
    <row r="546" spans="1:14" x14ac:dyDescent="0.25">
      <c r="A546" s="1"/>
      <c r="F546" s="3">
        <f t="shared" si="47"/>
        <v>0</v>
      </c>
      <c r="J546" s="3">
        <f t="shared" si="48"/>
        <v>0</v>
      </c>
      <c r="N546" s="3">
        <f t="shared" si="49"/>
        <v>0</v>
      </c>
    </row>
    <row r="547" spans="1:14" x14ac:dyDescent="0.25">
      <c r="A547" s="1"/>
      <c r="F547" s="3">
        <f t="shared" si="47"/>
        <v>0</v>
      </c>
      <c r="J547" s="3">
        <f t="shared" si="48"/>
        <v>0</v>
      </c>
      <c r="N547" s="3">
        <f t="shared" si="49"/>
        <v>0</v>
      </c>
    </row>
    <row r="548" spans="1:14" x14ac:dyDescent="0.25">
      <c r="A548" s="1"/>
      <c r="F548" s="3">
        <f t="shared" si="47"/>
        <v>0</v>
      </c>
      <c r="J548" s="3">
        <f t="shared" si="48"/>
        <v>0</v>
      </c>
      <c r="N548" s="3">
        <f t="shared" si="49"/>
        <v>0</v>
      </c>
    </row>
    <row r="549" spans="1:14" x14ac:dyDescent="0.25">
      <c r="A549" s="1"/>
      <c r="F549" s="3">
        <f t="shared" si="47"/>
        <v>0</v>
      </c>
      <c r="J549" s="3">
        <f t="shared" si="48"/>
        <v>0</v>
      </c>
      <c r="N549" s="3">
        <f t="shared" si="49"/>
        <v>0</v>
      </c>
    </row>
    <row r="550" spans="1:14" x14ac:dyDescent="0.25">
      <c r="A550" s="1"/>
      <c r="F550" s="3">
        <f t="shared" si="47"/>
        <v>0</v>
      </c>
      <c r="J550" s="3">
        <f t="shared" si="48"/>
        <v>0</v>
      </c>
      <c r="N550" s="3">
        <f t="shared" si="49"/>
        <v>0</v>
      </c>
    </row>
    <row r="551" spans="1:14" x14ac:dyDescent="0.25">
      <c r="A551" s="1"/>
      <c r="F551" s="3">
        <f t="shared" si="47"/>
        <v>0</v>
      </c>
      <c r="J551" s="3">
        <f t="shared" si="48"/>
        <v>0</v>
      </c>
      <c r="N551" s="3">
        <f t="shared" si="49"/>
        <v>0</v>
      </c>
    </row>
    <row r="552" spans="1:14" x14ac:dyDescent="0.25">
      <c r="A552" s="1"/>
      <c r="F552" s="3">
        <f t="shared" si="47"/>
        <v>0</v>
      </c>
      <c r="J552" s="3">
        <f t="shared" si="48"/>
        <v>0</v>
      </c>
      <c r="N552" s="3">
        <f t="shared" si="49"/>
        <v>0</v>
      </c>
    </row>
    <row r="553" spans="1:14" x14ac:dyDescent="0.25">
      <c r="A553" s="1"/>
      <c r="F553" s="3">
        <f t="shared" si="47"/>
        <v>0</v>
      </c>
      <c r="J553" s="3">
        <f t="shared" si="48"/>
        <v>0</v>
      </c>
      <c r="N553" s="3">
        <f t="shared" si="49"/>
        <v>0</v>
      </c>
    </row>
    <row r="554" spans="1:14" x14ac:dyDescent="0.25">
      <c r="A554" s="1"/>
      <c r="F554" s="3">
        <f t="shared" si="47"/>
        <v>0</v>
      </c>
      <c r="J554" s="3">
        <f t="shared" si="48"/>
        <v>0</v>
      </c>
      <c r="N554" s="3">
        <f t="shared" si="49"/>
        <v>0</v>
      </c>
    </row>
    <row r="555" spans="1:14" x14ac:dyDescent="0.25">
      <c r="A555" s="1"/>
      <c r="F555" s="3">
        <f t="shared" si="47"/>
        <v>0</v>
      </c>
      <c r="J555" s="3">
        <f t="shared" si="48"/>
        <v>0</v>
      </c>
      <c r="N555" s="3">
        <f t="shared" si="49"/>
        <v>0</v>
      </c>
    </row>
    <row r="556" spans="1:14" x14ac:dyDescent="0.25">
      <c r="A556" s="1"/>
      <c r="F556" s="3">
        <f t="shared" si="47"/>
        <v>0</v>
      </c>
      <c r="J556" s="3">
        <f t="shared" si="48"/>
        <v>0</v>
      </c>
      <c r="N556" s="3">
        <f t="shared" si="49"/>
        <v>0</v>
      </c>
    </row>
    <row r="557" spans="1:14" x14ac:dyDescent="0.25">
      <c r="A557" s="1"/>
      <c r="F557" s="3">
        <f t="shared" si="47"/>
        <v>0</v>
      </c>
      <c r="J557" s="3">
        <f t="shared" si="48"/>
        <v>0</v>
      </c>
      <c r="N557" s="3">
        <f t="shared" si="49"/>
        <v>0</v>
      </c>
    </row>
    <row r="558" spans="1:14" x14ac:dyDescent="0.25">
      <c r="A558" s="1"/>
      <c r="F558" s="3">
        <f t="shared" si="47"/>
        <v>0</v>
      </c>
      <c r="J558" s="3">
        <f t="shared" si="48"/>
        <v>0</v>
      </c>
      <c r="N558" s="3">
        <f t="shared" si="49"/>
        <v>0</v>
      </c>
    </row>
    <row r="559" spans="1:14" x14ac:dyDescent="0.25">
      <c r="A559" s="1"/>
      <c r="F559" s="3">
        <f t="shared" si="47"/>
        <v>0</v>
      </c>
      <c r="J559" s="3">
        <f t="shared" si="48"/>
        <v>0</v>
      </c>
      <c r="N559" s="3">
        <f t="shared" si="49"/>
        <v>0</v>
      </c>
    </row>
    <row r="560" spans="1:14" x14ac:dyDescent="0.25">
      <c r="A560" s="1"/>
      <c r="F560" s="3">
        <f t="shared" si="47"/>
        <v>0</v>
      </c>
      <c r="J560" s="3">
        <f t="shared" si="48"/>
        <v>0</v>
      </c>
      <c r="N560" s="3">
        <f t="shared" si="49"/>
        <v>0</v>
      </c>
    </row>
    <row r="561" spans="1:14" x14ac:dyDescent="0.25">
      <c r="A561" s="1"/>
      <c r="F561" s="3">
        <f t="shared" si="47"/>
        <v>0</v>
      </c>
      <c r="J561" s="3">
        <f t="shared" si="48"/>
        <v>0</v>
      </c>
      <c r="N561" s="3">
        <f t="shared" si="49"/>
        <v>0</v>
      </c>
    </row>
    <row r="562" spans="1:14" x14ac:dyDescent="0.25">
      <c r="A562" s="1"/>
      <c r="F562" s="3">
        <f t="shared" si="47"/>
        <v>0</v>
      </c>
      <c r="J562" s="3">
        <f t="shared" si="48"/>
        <v>0</v>
      </c>
      <c r="N562" s="3">
        <f t="shared" si="49"/>
        <v>0</v>
      </c>
    </row>
    <row r="563" spans="1:14" x14ac:dyDescent="0.25">
      <c r="A563" s="1"/>
      <c r="F563" s="3">
        <f t="shared" si="47"/>
        <v>0</v>
      </c>
      <c r="J563" s="3">
        <f t="shared" si="48"/>
        <v>0</v>
      </c>
      <c r="N563" s="3">
        <f t="shared" si="49"/>
        <v>0</v>
      </c>
    </row>
    <row r="564" spans="1:14" x14ac:dyDescent="0.25">
      <c r="A564" s="1"/>
      <c r="F564" s="3">
        <f t="shared" si="47"/>
        <v>0</v>
      </c>
      <c r="J564" s="3">
        <f t="shared" si="48"/>
        <v>0</v>
      </c>
      <c r="N564" s="3">
        <f t="shared" si="49"/>
        <v>0</v>
      </c>
    </row>
    <row r="565" spans="1:14" x14ac:dyDescent="0.25">
      <c r="A565" s="1"/>
      <c r="F565" s="3">
        <f t="shared" si="47"/>
        <v>0</v>
      </c>
      <c r="J565" s="3">
        <f t="shared" si="48"/>
        <v>0</v>
      </c>
      <c r="N565" s="3">
        <f t="shared" si="49"/>
        <v>0</v>
      </c>
    </row>
    <row r="566" spans="1:14" x14ac:dyDescent="0.25">
      <c r="A566" s="1"/>
      <c r="F566" s="3">
        <f t="shared" si="47"/>
        <v>0</v>
      </c>
      <c r="J566" s="3">
        <f t="shared" si="48"/>
        <v>0</v>
      </c>
      <c r="N566" s="3">
        <f t="shared" si="49"/>
        <v>0</v>
      </c>
    </row>
    <row r="567" spans="1:14" x14ac:dyDescent="0.25">
      <c r="A567" s="1"/>
      <c r="F567" s="3">
        <f t="shared" si="47"/>
        <v>0</v>
      </c>
      <c r="J567" s="3">
        <f t="shared" si="48"/>
        <v>0</v>
      </c>
      <c r="N567" s="3">
        <f t="shared" si="49"/>
        <v>0</v>
      </c>
    </row>
    <row r="568" spans="1:14" x14ac:dyDescent="0.25">
      <c r="A568" s="1"/>
      <c r="F568" s="3">
        <f t="shared" si="47"/>
        <v>0</v>
      </c>
      <c r="J568" s="3">
        <f t="shared" si="48"/>
        <v>0</v>
      </c>
      <c r="N568" s="3">
        <f t="shared" si="49"/>
        <v>0</v>
      </c>
    </row>
    <row r="569" spans="1:14" x14ac:dyDescent="0.25">
      <c r="A569" s="1"/>
      <c r="F569" s="3">
        <f t="shared" si="47"/>
        <v>0</v>
      </c>
      <c r="J569" s="3">
        <f t="shared" si="48"/>
        <v>0</v>
      </c>
      <c r="N569" s="3">
        <f t="shared" si="49"/>
        <v>0</v>
      </c>
    </row>
    <row r="570" spans="1:14" x14ac:dyDescent="0.25">
      <c r="A570" s="1"/>
      <c r="F570" s="3">
        <f t="shared" si="47"/>
        <v>0</v>
      </c>
      <c r="J570" s="3">
        <f t="shared" si="48"/>
        <v>0</v>
      </c>
      <c r="N570" s="3">
        <f t="shared" si="49"/>
        <v>0</v>
      </c>
    </row>
    <row r="571" spans="1:14" x14ac:dyDescent="0.25">
      <c r="A571" s="1"/>
      <c r="F571" s="3">
        <f t="shared" si="47"/>
        <v>0</v>
      </c>
      <c r="J571" s="3">
        <f t="shared" si="48"/>
        <v>0</v>
      </c>
      <c r="N571" s="3">
        <f t="shared" si="49"/>
        <v>0</v>
      </c>
    </row>
    <row r="572" spans="1:14" x14ac:dyDescent="0.25">
      <c r="A572" s="1"/>
      <c r="F572" s="3">
        <f t="shared" si="47"/>
        <v>0</v>
      </c>
      <c r="J572" s="3">
        <f t="shared" si="48"/>
        <v>0</v>
      </c>
      <c r="N572" s="3">
        <f t="shared" si="49"/>
        <v>0</v>
      </c>
    </row>
    <row r="573" spans="1:14" x14ac:dyDescent="0.25">
      <c r="A573" s="1"/>
      <c r="F573" s="3">
        <f t="shared" ref="F573:F636" si="50">B573+E573</f>
        <v>0</v>
      </c>
      <c r="J573" s="3">
        <f t="shared" ref="J573:J636" si="51">F573+I573</f>
        <v>0</v>
      </c>
      <c r="N573" s="3">
        <f t="shared" ref="N573:N636" si="52">J573+M573</f>
        <v>0</v>
      </c>
    </row>
    <row r="574" spans="1:14" x14ac:dyDescent="0.25">
      <c r="A574" s="1"/>
      <c r="F574" s="3">
        <f t="shared" si="50"/>
        <v>0</v>
      </c>
      <c r="J574" s="3">
        <f t="shared" si="51"/>
        <v>0</v>
      </c>
      <c r="N574" s="3">
        <f t="shared" si="52"/>
        <v>0</v>
      </c>
    </row>
    <row r="575" spans="1:14" x14ac:dyDescent="0.25">
      <c r="A575" s="1"/>
      <c r="F575" s="3">
        <f t="shared" si="50"/>
        <v>0</v>
      </c>
      <c r="J575" s="3">
        <f t="shared" si="51"/>
        <v>0</v>
      </c>
      <c r="N575" s="3">
        <f t="shared" si="52"/>
        <v>0</v>
      </c>
    </row>
    <row r="576" spans="1:14" x14ac:dyDescent="0.25">
      <c r="A576" s="1"/>
      <c r="F576" s="3">
        <f t="shared" si="50"/>
        <v>0</v>
      </c>
      <c r="J576" s="3">
        <f t="shared" si="51"/>
        <v>0</v>
      </c>
      <c r="N576" s="3">
        <f t="shared" si="52"/>
        <v>0</v>
      </c>
    </row>
    <row r="577" spans="1:14" x14ac:dyDescent="0.25">
      <c r="A577" s="1"/>
      <c r="F577" s="3">
        <f t="shared" si="50"/>
        <v>0</v>
      </c>
      <c r="J577" s="3">
        <f t="shared" si="51"/>
        <v>0</v>
      </c>
      <c r="N577" s="3">
        <f t="shared" si="52"/>
        <v>0</v>
      </c>
    </row>
    <row r="578" spans="1:14" x14ac:dyDescent="0.25">
      <c r="A578" s="1"/>
      <c r="F578" s="3">
        <f t="shared" si="50"/>
        <v>0</v>
      </c>
      <c r="J578" s="3">
        <f t="shared" si="51"/>
        <v>0</v>
      </c>
      <c r="N578" s="3">
        <f t="shared" si="52"/>
        <v>0</v>
      </c>
    </row>
    <row r="579" spans="1:14" x14ac:dyDescent="0.25">
      <c r="A579" s="1"/>
      <c r="F579" s="3">
        <f t="shared" si="50"/>
        <v>0</v>
      </c>
      <c r="J579" s="3">
        <f t="shared" si="51"/>
        <v>0</v>
      </c>
      <c r="N579" s="3">
        <f t="shared" si="52"/>
        <v>0</v>
      </c>
    </row>
    <row r="580" spans="1:14" x14ac:dyDescent="0.25">
      <c r="A580" s="1"/>
      <c r="F580" s="3">
        <f t="shared" si="50"/>
        <v>0</v>
      </c>
      <c r="J580" s="3">
        <f t="shared" si="51"/>
        <v>0</v>
      </c>
      <c r="N580" s="3">
        <f t="shared" si="52"/>
        <v>0</v>
      </c>
    </row>
    <row r="581" spans="1:14" x14ac:dyDescent="0.25">
      <c r="A581" s="1"/>
      <c r="F581" s="3">
        <f t="shared" si="50"/>
        <v>0</v>
      </c>
      <c r="J581" s="3">
        <f t="shared" si="51"/>
        <v>0</v>
      </c>
      <c r="N581" s="3">
        <f t="shared" si="52"/>
        <v>0</v>
      </c>
    </row>
    <row r="582" spans="1:14" x14ac:dyDescent="0.25">
      <c r="A582" s="1"/>
      <c r="F582" s="3">
        <f t="shared" si="50"/>
        <v>0</v>
      </c>
      <c r="J582" s="3">
        <f t="shared" si="51"/>
        <v>0</v>
      </c>
      <c r="N582" s="3">
        <f t="shared" si="52"/>
        <v>0</v>
      </c>
    </row>
    <row r="583" spans="1:14" x14ac:dyDescent="0.25">
      <c r="A583" s="1"/>
      <c r="F583" s="3">
        <f t="shared" si="50"/>
        <v>0</v>
      </c>
      <c r="J583" s="3">
        <f t="shared" si="51"/>
        <v>0</v>
      </c>
      <c r="N583" s="3">
        <f t="shared" si="52"/>
        <v>0</v>
      </c>
    </row>
    <row r="584" spans="1:14" x14ac:dyDescent="0.25">
      <c r="A584" s="1"/>
      <c r="F584" s="3">
        <f t="shared" si="50"/>
        <v>0</v>
      </c>
      <c r="J584" s="3">
        <f t="shared" si="51"/>
        <v>0</v>
      </c>
      <c r="N584" s="3">
        <f t="shared" si="52"/>
        <v>0</v>
      </c>
    </row>
    <row r="585" spans="1:14" x14ac:dyDescent="0.25">
      <c r="A585" s="1"/>
      <c r="F585" s="3">
        <f t="shared" si="50"/>
        <v>0</v>
      </c>
      <c r="J585" s="3">
        <f t="shared" si="51"/>
        <v>0</v>
      </c>
      <c r="N585" s="3">
        <f t="shared" si="52"/>
        <v>0</v>
      </c>
    </row>
    <row r="586" spans="1:14" x14ac:dyDescent="0.25">
      <c r="A586" s="1"/>
      <c r="F586" s="3">
        <f t="shared" si="50"/>
        <v>0</v>
      </c>
      <c r="J586" s="3">
        <f t="shared" si="51"/>
        <v>0</v>
      </c>
      <c r="N586" s="3">
        <f t="shared" si="52"/>
        <v>0</v>
      </c>
    </row>
    <row r="587" spans="1:14" x14ac:dyDescent="0.25">
      <c r="A587" s="1"/>
      <c r="F587" s="3">
        <f t="shared" si="50"/>
        <v>0</v>
      </c>
      <c r="J587" s="3">
        <f t="shared" si="51"/>
        <v>0</v>
      </c>
      <c r="N587" s="3">
        <f t="shared" si="52"/>
        <v>0</v>
      </c>
    </row>
    <row r="588" spans="1:14" x14ac:dyDescent="0.25">
      <c r="A588" s="1"/>
      <c r="F588" s="3">
        <f t="shared" si="50"/>
        <v>0</v>
      </c>
      <c r="J588" s="3">
        <f t="shared" si="51"/>
        <v>0</v>
      </c>
      <c r="N588" s="3">
        <f t="shared" si="52"/>
        <v>0</v>
      </c>
    </row>
    <row r="589" spans="1:14" x14ac:dyDescent="0.25">
      <c r="A589" s="1"/>
      <c r="F589" s="3">
        <f t="shared" si="50"/>
        <v>0</v>
      </c>
      <c r="J589" s="3">
        <f t="shared" si="51"/>
        <v>0</v>
      </c>
      <c r="N589" s="3">
        <f t="shared" si="52"/>
        <v>0</v>
      </c>
    </row>
    <row r="590" spans="1:14" x14ac:dyDescent="0.25">
      <c r="A590" s="1"/>
      <c r="F590" s="3">
        <f t="shared" si="50"/>
        <v>0</v>
      </c>
      <c r="J590" s="3">
        <f t="shared" si="51"/>
        <v>0</v>
      </c>
      <c r="N590" s="3">
        <f t="shared" si="52"/>
        <v>0</v>
      </c>
    </row>
    <row r="591" spans="1:14" x14ac:dyDescent="0.25">
      <c r="A591" s="1"/>
      <c r="F591" s="3">
        <f t="shared" si="50"/>
        <v>0</v>
      </c>
      <c r="J591" s="3">
        <f t="shared" si="51"/>
        <v>0</v>
      </c>
      <c r="N591" s="3">
        <f t="shared" si="52"/>
        <v>0</v>
      </c>
    </row>
    <row r="592" spans="1:14" x14ac:dyDescent="0.25">
      <c r="A592" s="1"/>
      <c r="F592" s="3">
        <f t="shared" si="50"/>
        <v>0</v>
      </c>
      <c r="J592" s="3">
        <f t="shared" si="51"/>
        <v>0</v>
      </c>
      <c r="N592" s="3">
        <f t="shared" si="52"/>
        <v>0</v>
      </c>
    </row>
    <row r="593" spans="1:14" x14ac:dyDescent="0.25">
      <c r="A593" s="1"/>
      <c r="F593" s="3">
        <f t="shared" si="50"/>
        <v>0</v>
      </c>
      <c r="J593" s="3">
        <f t="shared" si="51"/>
        <v>0</v>
      </c>
      <c r="N593" s="3">
        <f t="shared" si="52"/>
        <v>0</v>
      </c>
    </row>
    <row r="594" spans="1:14" x14ac:dyDescent="0.25">
      <c r="A594" s="1"/>
      <c r="F594" s="3">
        <f t="shared" si="50"/>
        <v>0</v>
      </c>
      <c r="J594" s="3">
        <f t="shared" si="51"/>
        <v>0</v>
      </c>
      <c r="N594" s="3">
        <f t="shared" si="52"/>
        <v>0</v>
      </c>
    </row>
    <row r="595" spans="1:14" x14ac:dyDescent="0.25">
      <c r="A595" s="1"/>
      <c r="F595" s="3">
        <f t="shared" si="50"/>
        <v>0</v>
      </c>
      <c r="J595" s="3">
        <f t="shared" si="51"/>
        <v>0</v>
      </c>
      <c r="N595" s="3">
        <f t="shared" si="52"/>
        <v>0</v>
      </c>
    </row>
    <row r="596" spans="1:14" x14ac:dyDescent="0.25">
      <c r="A596" s="1"/>
      <c r="F596" s="3">
        <f t="shared" si="50"/>
        <v>0</v>
      </c>
      <c r="J596" s="3">
        <f t="shared" si="51"/>
        <v>0</v>
      </c>
      <c r="N596" s="3">
        <f t="shared" si="52"/>
        <v>0</v>
      </c>
    </row>
    <row r="597" spans="1:14" x14ac:dyDescent="0.25">
      <c r="A597" s="1"/>
      <c r="F597" s="3">
        <f t="shared" si="50"/>
        <v>0</v>
      </c>
      <c r="J597" s="3">
        <f t="shared" si="51"/>
        <v>0</v>
      </c>
      <c r="N597" s="3">
        <f t="shared" si="52"/>
        <v>0</v>
      </c>
    </row>
    <row r="598" spans="1:14" x14ac:dyDescent="0.25">
      <c r="A598" s="1"/>
      <c r="F598" s="3">
        <f t="shared" si="50"/>
        <v>0</v>
      </c>
      <c r="J598" s="3">
        <f t="shared" si="51"/>
        <v>0</v>
      </c>
      <c r="N598" s="3">
        <f t="shared" si="52"/>
        <v>0</v>
      </c>
    </row>
    <row r="599" spans="1:14" x14ac:dyDescent="0.25">
      <c r="A599" s="1"/>
      <c r="F599" s="3">
        <f t="shared" si="50"/>
        <v>0</v>
      </c>
      <c r="J599" s="3">
        <f t="shared" si="51"/>
        <v>0</v>
      </c>
      <c r="N599" s="3">
        <f t="shared" si="52"/>
        <v>0</v>
      </c>
    </row>
    <row r="600" spans="1:14" x14ac:dyDescent="0.25">
      <c r="A600" s="1"/>
      <c r="F600" s="3">
        <f t="shared" si="50"/>
        <v>0</v>
      </c>
      <c r="J600" s="3">
        <f t="shared" si="51"/>
        <v>0</v>
      </c>
      <c r="N600" s="3">
        <f t="shared" si="52"/>
        <v>0</v>
      </c>
    </row>
    <row r="601" spans="1:14" x14ac:dyDescent="0.25">
      <c r="A601" s="1"/>
      <c r="F601" s="3">
        <f t="shared" si="50"/>
        <v>0</v>
      </c>
      <c r="J601" s="3">
        <f t="shared" si="51"/>
        <v>0</v>
      </c>
      <c r="N601" s="3">
        <f t="shared" si="52"/>
        <v>0</v>
      </c>
    </row>
    <row r="602" spans="1:14" x14ac:dyDescent="0.25">
      <c r="A602" s="1"/>
      <c r="F602" s="3">
        <f t="shared" si="50"/>
        <v>0</v>
      </c>
      <c r="J602" s="3">
        <f t="shared" si="51"/>
        <v>0</v>
      </c>
      <c r="N602" s="3">
        <f t="shared" si="52"/>
        <v>0</v>
      </c>
    </row>
    <row r="603" spans="1:14" x14ac:dyDescent="0.25">
      <c r="A603" s="1"/>
      <c r="F603" s="3">
        <f t="shared" si="50"/>
        <v>0</v>
      </c>
      <c r="J603" s="3">
        <f t="shared" si="51"/>
        <v>0</v>
      </c>
      <c r="N603" s="3">
        <f t="shared" si="52"/>
        <v>0</v>
      </c>
    </row>
    <row r="604" spans="1:14" x14ac:dyDescent="0.25">
      <c r="A604" s="1"/>
      <c r="F604" s="3">
        <f t="shared" si="50"/>
        <v>0</v>
      </c>
      <c r="J604" s="3">
        <f t="shared" si="51"/>
        <v>0</v>
      </c>
      <c r="N604" s="3">
        <f t="shared" si="52"/>
        <v>0</v>
      </c>
    </row>
    <row r="605" spans="1:14" x14ac:dyDescent="0.25">
      <c r="A605" s="1"/>
      <c r="F605" s="3">
        <f t="shared" si="50"/>
        <v>0</v>
      </c>
      <c r="J605" s="3">
        <f t="shared" si="51"/>
        <v>0</v>
      </c>
      <c r="N605" s="3">
        <f t="shared" si="52"/>
        <v>0</v>
      </c>
    </row>
    <row r="606" spans="1:14" x14ac:dyDescent="0.25">
      <c r="A606" s="1"/>
      <c r="F606" s="3">
        <f t="shared" si="50"/>
        <v>0</v>
      </c>
      <c r="J606" s="3">
        <f t="shared" si="51"/>
        <v>0</v>
      </c>
      <c r="N606" s="3">
        <f t="shared" si="52"/>
        <v>0</v>
      </c>
    </row>
    <row r="607" spans="1:14" x14ac:dyDescent="0.25">
      <c r="A607" s="1"/>
      <c r="F607" s="3">
        <f t="shared" si="50"/>
        <v>0</v>
      </c>
      <c r="J607" s="3">
        <f t="shared" si="51"/>
        <v>0</v>
      </c>
      <c r="N607" s="3">
        <f t="shared" si="52"/>
        <v>0</v>
      </c>
    </row>
    <row r="608" spans="1:14" x14ac:dyDescent="0.25">
      <c r="A608" s="1"/>
      <c r="F608" s="3">
        <f t="shared" si="50"/>
        <v>0</v>
      </c>
      <c r="J608" s="3">
        <f t="shared" si="51"/>
        <v>0</v>
      </c>
      <c r="N608" s="3">
        <f t="shared" si="52"/>
        <v>0</v>
      </c>
    </row>
    <row r="609" spans="1:14" x14ac:dyDescent="0.25">
      <c r="A609" s="1"/>
      <c r="F609" s="3">
        <f t="shared" si="50"/>
        <v>0</v>
      </c>
      <c r="J609" s="3">
        <f t="shared" si="51"/>
        <v>0</v>
      </c>
      <c r="N609" s="3">
        <f t="shared" si="52"/>
        <v>0</v>
      </c>
    </row>
    <row r="610" spans="1:14" x14ac:dyDescent="0.25">
      <c r="A610" s="1"/>
      <c r="F610" s="3">
        <f t="shared" si="50"/>
        <v>0</v>
      </c>
      <c r="J610" s="3">
        <f t="shared" si="51"/>
        <v>0</v>
      </c>
      <c r="N610" s="3">
        <f t="shared" si="52"/>
        <v>0</v>
      </c>
    </row>
    <row r="611" spans="1:14" x14ac:dyDescent="0.25">
      <c r="A611" s="1"/>
      <c r="F611" s="3">
        <f t="shared" si="50"/>
        <v>0</v>
      </c>
      <c r="J611" s="3">
        <f t="shared" si="51"/>
        <v>0</v>
      </c>
      <c r="N611" s="3">
        <f t="shared" si="52"/>
        <v>0</v>
      </c>
    </row>
    <row r="612" spans="1:14" x14ac:dyDescent="0.25">
      <c r="A612" s="1"/>
      <c r="F612" s="3">
        <f t="shared" si="50"/>
        <v>0</v>
      </c>
      <c r="J612" s="3">
        <f t="shared" si="51"/>
        <v>0</v>
      </c>
      <c r="N612" s="3">
        <f t="shared" si="52"/>
        <v>0</v>
      </c>
    </row>
    <row r="613" spans="1:14" x14ac:dyDescent="0.25">
      <c r="A613" s="1"/>
      <c r="F613" s="3">
        <f t="shared" si="50"/>
        <v>0</v>
      </c>
      <c r="J613" s="3">
        <f t="shared" si="51"/>
        <v>0</v>
      </c>
      <c r="N613" s="3">
        <f t="shared" si="52"/>
        <v>0</v>
      </c>
    </row>
    <row r="614" spans="1:14" x14ac:dyDescent="0.25">
      <c r="A614" s="1"/>
      <c r="F614" s="3">
        <f t="shared" si="50"/>
        <v>0</v>
      </c>
      <c r="J614" s="3">
        <f t="shared" si="51"/>
        <v>0</v>
      </c>
      <c r="N614" s="3">
        <f t="shared" si="52"/>
        <v>0</v>
      </c>
    </row>
    <row r="615" spans="1:14" x14ac:dyDescent="0.25">
      <c r="A615" s="1"/>
      <c r="F615" s="3">
        <f t="shared" si="50"/>
        <v>0</v>
      </c>
      <c r="J615" s="3">
        <f t="shared" si="51"/>
        <v>0</v>
      </c>
      <c r="N615" s="3">
        <f t="shared" si="52"/>
        <v>0</v>
      </c>
    </row>
    <row r="616" spans="1:14" x14ac:dyDescent="0.25">
      <c r="A616" s="1"/>
      <c r="F616" s="3">
        <f t="shared" si="50"/>
        <v>0</v>
      </c>
      <c r="J616" s="3">
        <f t="shared" si="51"/>
        <v>0</v>
      </c>
      <c r="N616" s="3">
        <f t="shared" si="52"/>
        <v>0</v>
      </c>
    </row>
    <row r="617" spans="1:14" x14ac:dyDescent="0.25">
      <c r="A617" s="1"/>
      <c r="F617" s="3">
        <f t="shared" si="50"/>
        <v>0</v>
      </c>
      <c r="J617" s="3">
        <f t="shared" si="51"/>
        <v>0</v>
      </c>
      <c r="N617" s="3">
        <f t="shared" si="52"/>
        <v>0</v>
      </c>
    </row>
    <row r="618" spans="1:14" x14ac:dyDescent="0.25">
      <c r="A618" s="1"/>
      <c r="F618" s="3">
        <f t="shared" si="50"/>
        <v>0</v>
      </c>
      <c r="J618" s="3">
        <f t="shared" si="51"/>
        <v>0</v>
      </c>
      <c r="N618" s="3">
        <f t="shared" si="52"/>
        <v>0</v>
      </c>
    </row>
    <row r="619" spans="1:14" x14ac:dyDescent="0.25">
      <c r="A619" s="1"/>
      <c r="F619" s="3">
        <f t="shared" si="50"/>
        <v>0</v>
      </c>
      <c r="J619" s="3">
        <f t="shared" si="51"/>
        <v>0</v>
      </c>
      <c r="N619" s="3">
        <f t="shared" si="52"/>
        <v>0</v>
      </c>
    </row>
    <row r="620" spans="1:14" x14ac:dyDescent="0.25">
      <c r="A620" s="1"/>
      <c r="F620" s="3">
        <f t="shared" si="50"/>
        <v>0</v>
      </c>
      <c r="J620" s="3">
        <f t="shared" si="51"/>
        <v>0</v>
      </c>
      <c r="N620" s="3">
        <f t="shared" si="52"/>
        <v>0</v>
      </c>
    </row>
    <row r="621" spans="1:14" x14ac:dyDescent="0.25">
      <c r="A621" s="1"/>
      <c r="F621" s="3">
        <f t="shared" si="50"/>
        <v>0</v>
      </c>
      <c r="J621" s="3">
        <f t="shared" si="51"/>
        <v>0</v>
      </c>
      <c r="N621" s="3">
        <f t="shared" si="52"/>
        <v>0</v>
      </c>
    </row>
    <row r="622" spans="1:14" x14ac:dyDescent="0.25">
      <c r="A622" s="1"/>
      <c r="F622" s="3">
        <f t="shared" si="50"/>
        <v>0</v>
      </c>
      <c r="J622" s="3">
        <f t="shared" si="51"/>
        <v>0</v>
      </c>
      <c r="N622" s="3">
        <f t="shared" si="52"/>
        <v>0</v>
      </c>
    </row>
    <row r="623" spans="1:14" x14ac:dyDescent="0.25">
      <c r="A623" s="1"/>
      <c r="F623" s="3">
        <f t="shared" si="50"/>
        <v>0</v>
      </c>
      <c r="J623" s="3">
        <f t="shared" si="51"/>
        <v>0</v>
      </c>
      <c r="N623" s="3">
        <f t="shared" si="52"/>
        <v>0</v>
      </c>
    </row>
    <row r="624" spans="1:14" x14ac:dyDescent="0.25">
      <c r="A624" s="1"/>
      <c r="F624" s="3">
        <f t="shared" si="50"/>
        <v>0</v>
      </c>
      <c r="J624" s="3">
        <f t="shared" si="51"/>
        <v>0</v>
      </c>
      <c r="N624" s="3">
        <f t="shared" si="52"/>
        <v>0</v>
      </c>
    </row>
    <row r="625" spans="1:14" x14ac:dyDescent="0.25">
      <c r="A625" s="1"/>
      <c r="F625" s="3">
        <f t="shared" si="50"/>
        <v>0</v>
      </c>
      <c r="J625" s="3">
        <f t="shared" si="51"/>
        <v>0</v>
      </c>
      <c r="N625" s="3">
        <f t="shared" si="52"/>
        <v>0</v>
      </c>
    </row>
    <row r="626" spans="1:14" x14ac:dyDescent="0.25">
      <c r="A626" s="1"/>
      <c r="F626" s="3">
        <f t="shared" si="50"/>
        <v>0</v>
      </c>
      <c r="J626" s="3">
        <f t="shared" si="51"/>
        <v>0</v>
      </c>
      <c r="N626" s="3">
        <f t="shared" si="52"/>
        <v>0</v>
      </c>
    </row>
    <row r="627" spans="1:14" x14ac:dyDescent="0.25">
      <c r="A627" s="1"/>
      <c r="F627" s="3">
        <f t="shared" si="50"/>
        <v>0</v>
      </c>
      <c r="J627" s="3">
        <f t="shared" si="51"/>
        <v>0</v>
      </c>
      <c r="N627" s="3">
        <f t="shared" si="52"/>
        <v>0</v>
      </c>
    </row>
    <row r="628" spans="1:14" x14ac:dyDescent="0.25">
      <c r="A628" s="1"/>
      <c r="F628" s="3">
        <f t="shared" si="50"/>
        <v>0</v>
      </c>
      <c r="J628" s="3">
        <f t="shared" si="51"/>
        <v>0</v>
      </c>
      <c r="N628" s="3">
        <f t="shared" si="52"/>
        <v>0</v>
      </c>
    </row>
    <row r="629" spans="1:14" x14ac:dyDescent="0.25">
      <c r="A629" s="1"/>
      <c r="F629" s="3">
        <f t="shared" si="50"/>
        <v>0</v>
      </c>
      <c r="J629" s="3">
        <f t="shared" si="51"/>
        <v>0</v>
      </c>
      <c r="N629" s="3">
        <f t="shared" si="52"/>
        <v>0</v>
      </c>
    </row>
    <row r="630" spans="1:14" x14ac:dyDescent="0.25">
      <c r="A630" s="1"/>
      <c r="F630" s="3">
        <f t="shared" si="50"/>
        <v>0</v>
      </c>
      <c r="J630" s="3">
        <f t="shared" si="51"/>
        <v>0</v>
      </c>
      <c r="N630" s="3">
        <f t="shared" si="52"/>
        <v>0</v>
      </c>
    </row>
    <row r="631" spans="1:14" x14ac:dyDescent="0.25">
      <c r="A631" s="1"/>
      <c r="F631" s="3">
        <f t="shared" si="50"/>
        <v>0</v>
      </c>
      <c r="J631" s="3">
        <f t="shared" si="51"/>
        <v>0</v>
      </c>
      <c r="N631" s="3">
        <f t="shared" si="52"/>
        <v>0</v>
      </c>
    </row>
    <row r="632" spans="1:14" x14ac:dyDescent="0.25">
      <c r="A632" s="1"/>
      <c r="F632" s="3">
        <f t="shared" si="50"/>
        <v>0</v>
      </c>
      <c r="J632" s="3">
        <f t="shared" si="51"/>
        <v>0</v>
      </c>
      <c r="N632" s="3">
        <f t="shared" si="52"/>
        <v>0</v>
      </c>
    </row>
    <row r="633" spans="1:14" x14ac:dyDescent="0.25">
      <c r="A633" s="1"/>
      <c r="F633" s="3">
        <f t="shared" si="50"/>
        <v>0</v>
      </c>
      <c r="J633" s="3">
        <f t="shared" si="51"/>
        <v>0</v>
      </c>
      <c r="N633" s="3">
        <f t="shared" si="52"/>
        <v>0</v>
      </c>
    </row>
    <row r="634" spans="1:14" x14ac:dyDescent="0.25">
      <c r="A634" s="1"/>
      <c r="F634" s="3">
        <f t="shared" si="50"/>
        <v>0</v>
      </c>
      <c r="J634" s="3">
        <f t="shared" si="51"/>
        <v>0</v>
      </c>
      <c r="N634" s="3">
        <f t="shared" si="52"/>
        <v>0</v>
      </c>
    </row>
    <row r="635" spans="1:14" x14ac:dyDescent="0.25">
      <c r="A635" s="1"/>
      <c r="F635" s="3">
        <f t="shared" si="50"/>
        <v>0</v>
      </c>
      <c r="J635" s="3">
        <f t="shared" si="51"/>
        <v>0</v>
      </c>
      <c r="N635" s="3">
        <f t="shared" si="52"/>
        <v>0</v>
      </c>
    </row>
    <row r="636" spans="1:14" x14ac:dyDescent="0.25">
      <c r="A636" s="1"/>
      <c r="F636" s="3">
        <f t="shared" si="50"/>
        <v>0</v>
      </c>
      <c r="J636" s="3">
        <f t="shared" si="51"/>
        <v>0</v>
      </c>
      <c r="N636" s="3">
        <f t="shared" si="52"/>
        <v>0</v>
      </c>
    </row>
    <row r="637" spans="1:14" x14ac:dyDescent="0.25">
      <c r="A637" s="1"/>
      <c r="F637" s="3">
        <f t="shared" ref="F637:F700" si="53">B637+E637</f>
        <v>0</v>
      </c>
      <c r="J637" s="3">
        <f t="shared" ref="J637:J700" si="54">F637+I637</f>
        <v>0</v>
      </c>
      <c r="N637" s="3">
        <f t="shared" ref="N637:N700" si="55">J637+M637</f>
        <v>0</v>
      </c>
    </row>
    <row r="638" spans="1:14" x14ac:dyDescent="0.25">
      <c r="A638" s="1"/>
      <c r="F638" s="3">
        <f t="shared" si="53"/>
        <v>0</v>
      </c>
      <c r="J638" s="3">
        <f t="shared" si="54"/>
        <v>0</v>
      </c>
      <c r="N638" s="3">
        <f t="shared" si="55"/>
        <v>0</v>
      </c>
    </row>
    <row r="639" spans="1:14" x14ac:dyDescent="0.25">
      <c r="A639" s="1"/>
      <c r="F639" s="3">
        <f t="shared" si="53"/>
        <v>0</v>
      </c>
      <c r="J639" s="3">
        <f t="shared" si="54"/>
        <v>0</v>
      </c>
      <c r="N639" s="3">
        <f t="shared" si="55"/>
        <v>0</v>
      </c>
    </row>
    <row r="640" spans="1:14" x14ac:dyDescent="0.25">
      <c r="A640" s="1"/>
      <c r="F640" s="3">
        <f t="shared" si="53"/>
        <v>0</v>
      </c>
      <c r="J640" s="3">
        <f t="shared" si="54"/>
        <v>0</v>
      </c>
      <c r="N640" s="3">
        <f t="shared" si="55"/>
        <v>0</v>
      </c>
    </row>
    <row r="641" spans="1:14" x14ac:dyDescent="0.25">
      <c r="A641" s="1"/>
      <c r="F641" s="3">
        <f t="shared" si="53"/>
        <v>0</v>
      </c>
      <c r="J641" s="3">
        <f t="shared" si="54"/>
        <v>0</v>
      </c>
      <c r="N641" s="3">
        <f t="shared" si="55"/>
        <v>0</v>
      </c>
    </row>
    <row r="642" spans="1:14" x14ac:dyDescent="0.25">
      <c r="A642" s="1"/>
      <c r="F642" s="3">
        <f t="shared" si="53"/>
        <v>0</v>
      </c>
      <c r="J642" s="3">
        <f t="shared" si="54"/>
        <v>0</v>
      </c>
      <c r="N642" s="3">
        <f t="shared" si="55"/>
        <v>0</v>
      </c>
    </row>
    <row r="643" spans="1:14" x14ac:dyDescent="0.25">
      <c r="A643" s="1"/>
      <c r="F643" s="3">
        <f t="shared" si="53"/>
        <v>0</v>
      </c>
      <c r="J643" s="3">
        <f t="shared" si="54"/>
        <v>0</v>
      </c>
      <c r="N643" s="3">
        <f t="shared" si="55"/>
        <v>0</v>
      </c>
    </row>
    <row r="644" spans="1:14" x14ac:dyDescent="0.25">
      <c r="A644" s="1"/>
      <c r="F644" s="3">
        <f t="shared" si="53"/>
        <v>0</v>
      </c>
      <c r="J644" s="3">
        <f t="shared" si="54"/>
        <v>0</v>
      </c>
      <c r="N644" s="3">
        <f t="shared" si="55"/>
        <v>0</v>
      </c>
    </row>
    <row r="645" spans="1:14" x14ac:dyDescent="0.25">
      <c r="A645" s="1"/>
      <c r="F645" s="3">
        <f t="shared" si="53"/>
        <v>0</v>
      </c>
      <c r="J645" s="3">
        <f t="shared" si="54"/>
        <v>0</v>
      </c>
      <c r="N645" s="3">
        <f t="shared" si="55"/>
        <v>0</v>
      </c>
    </row>
    <row r="646" spans="1:14" x14ac:dyDescent="0.25">
      <c r="A646" s="1"/>
      <c r="F646" s="3">
        <f t="shared" si="53"/>
        <v>0</v>
      </c>
      <c r="J646" s="3">
        <f t="shared" si="54"/>
        <v>0</v>
      </c>
      <c r="N646" s="3">
        <f t="shared" si="55"/>
        <v>0</v>
      </c>
    </row>
    <row r="647" spans="1:14" x14ac:dyDescent="0.25">
      <c r="A647" s="1"/>
      <c r="F647" s="3">
        <f t="shared" si="53"/>
        <v>0</v>
      </c>
      <c r="J647" s="3">
        <f t="shared" si="54"/>
        <v>0</v>
      </c>
      <c r="N647" s="3">
        <f t="shared" si="55"/>
        <v>0</v>
      </c>
    </row>
    <row r="648" spans="1:14" x14ac:dyDescent="0.25">
      <c r="A648" s="1"/>
      <c r="F648" s="3">
        <f t="shared" si="53"/>
        <v>0</v>
      </c>
      <c r="J648" s="3">
        <f t="shared" si="54"/>
        <v>0</v>
      </c>
      <c r="N648" s="3">
        <f t="shared" si="55"/>
        <v>0</v>
      </c>
    </row>
    <row r="649" spans="1:14" x14ac:dyDescent="0.25">
      <c r="A649" s="1"/>
      <c r="F649" s="3">
        <f t="shared" si="53"/>
        <v>0</v>
      </c>
      <c r="J649" s="3">
        <f t="shared" si="54"/>
        <v>0</v>
      </c>
      <c r="N649" s="3">
        <f t="shared" si="55"/>
        <v>0</v>
      </c>
    </row>
    <row r="650" spans="1:14" x14ac:dyDescent="0.25">
      <c r="A650" s="1"/>
      <c r="F650" s="3">
        <f t="shared" si="53"/>
        <v>0</v>
      </c>
      <c r="J650" s="3">
        <f t="shared" si="54"/>
        <v>0</v>
      </c>
      <c r="N650" s="3">
        <f t="shared" si="55"/>
        <v>0</v>
      </c>
    </row>
    <row r="651" spans="1:14" x14ac:dyDescent="0.25">
      <c r="A651" s="1"/>
      <c r="F651" s="3">
        <f t="shared" si="53"/>
        <v>0</v>
      </c>
      <c r="J651" s="3">
        <f t="shared" si="54"/>
        <v>0</v>
      </c>
      <c r="N651" s="3">
        <f t="shared" si="55"/>
        <v>0</v>
      </c>
    </row>
    <row r="652" spans="1:14" x14ac:dyDescent="0.25">
      <c r="A652" s="1"/>
      <c r="F652" s="3">
        <f t="shared" si="53"/>
        <v>0</v>
      </c>
      <c r="J652" s="3">
        <f t="shared" si="54"/>
        <v>0</v>
      </c>
      <c r="N652" s="3">
        <f t="shared" si="55"/>
        <v>0</v>
      </c>
    </row>
    <row r="653" spans="1:14" x14ac:dyDescent="0.25">
      <c r="A653" s="1"/>
      <c r="F653" s="3">
        <f t="shared" si="53"/>
        <v>0</v>
      </c>
      <c r="J653" s="3">
        <f t="shared" si="54"/>
        <v>0</v>
      </c>
      <c r="N653" s="3">
        <f t="shared" si="55"/>
        <v>0</v>
      </c>
    </row>
    <row r="654" spans="1:14" x14ac:dyDescent="0.25">
      <c r="A654" s="1"/>
      <c r="F654" s="3">
        <f t="shared" si="53"/>
        <v>0</v>
      </c>
      <c r="J654" s="3">
        <f t="shared" si="54"/>
        <v>0</v>
      </c>
      <c r="N654" s="3">
        <f t="shared" si="55"/>
        <v>0</v>
      </c>
    </row>
    <row r="655" spans="1:14" x14ac:dyDescent="0.25">
      <c r="A655" s="1"/>
      <c r="F655" s="3">
        <f t="shared" si="53"/>
        <v>0</v>
      </c>
      <c r="J655" s="3">
        <f t="shared" si="54"/>
        <v>0</v>
      </c>
      <c r="N655" s="3">
        <f t="shared" si="55"/>
        <v>0</v>
      </c>
    </row>
    <row r="656" spans="1:14" x14ac:dyDescent="0.25">
      <c r="A656" s="1"/>
      <c r="F656" s="3">
        <f t="shared" si="53"/>
        <v>0</v>
      </c>
      <c r="J656" s="3">
        <f t="shared" si="54"/>
        <v>0</v>
      </c>
      <c r="N656" s="3">
        <f t="shared" si="55"/>
        <v>0</v>
      </c>
    </row>
    <row r="657" spans="1:14" x14ac:dyDescent="0.25">
      <c r="A657" s="1"/>
      <c r="F657" s="3">
        <f t="shared" si="53"/>
        <v>0</v>
      </c>
      <c r="J657" s="3">
        <f t="shared" si="54"/>
        <v>0</v>
      </c>
      <c r="N657" s="3">
        <f t="shared" si="55"/>
        <v>0</v>
      </c>
    </row>
    <row r="658" spans="1:14" x14ac:dyDescent="0.25">
      <c r="A658" s="1"/>
      <c r="F658" s="3">
        <f t="shared" si="53"/>
        <v>0</v>
      </c>
      <c r="J658" s="3">
        <f t="shared" si="54"/>
        <v>0</v>
      </c>
      <c r="N658" s="3">
        <f t="shared" si="55"/>
        <v>0</v>
      </c>
    </row>
    <row r="659" spans="1:14" x14ac:dyDescent="0.25">
      <c r="A659" s="1"/>
      <c r="F659" s="3">
        <f t="shared" si="53"/>
        <v>0</v>
      </c>
      <c r="J659" s="3">
        <f t="shared" si="54"/>
        <v>0</v>
      </c>
      <c r="N659" s="3">
        <f t="shared" si="55"/>
        <v>0</v>
      </c>
    </row>
    <row r="660" spans="1:14" x14ac:dyDescent="0.25">
      <c r="A660" s="1"/>
      <c r="F660" s="3">
        <f t="shared" si="53"/>
        <v>0</v>
      </c>
      <c r="J660" s="3">
        <f t="shared" si="54"/>
        <v>0</v>
      </c>
      <c r="N660" s="3">
        <f t="shared" si="55"/>
        <v>0</v>
      </c>
    </row>
    <row r="661" spans="1:14" x14ac:dyDescent="0.25">
      <c r="A661" s="1"/>
      <c r="F661" s="3">
        <f t="shared" si="53"/>
        <v>0</v>
      </c>
      <c r="J661" s="3">
        <f t="shared" si="54"/>
        <v>0</v>
      </c>
      <c r="N661" s="3">
        <f t="shared" si="55"/>
        <v>0</v>
      </c>
    </row>
    <row r="662" spans="1:14" x14ac:dyDescent="0.25">
      <c r="A662" s="1"/>
      <c r="F662" s="3">
        <f t="shared" si="53"/>
        <v>0</v>
      </c>
      <c r="J662" s="3">
        <f t="shared" si="54"/>
        <v>0</v>
      </c>
      <c r="N662" s="3">
        <f t="shared" si="55"/>
        <v>0</v>
      </c>
    </row>
    <row r="663" spans="1:14" x14ac:dyDescent="0.25">
      <c r="A663" s="1"/>
      <c r="F663" s="3">
        <f t="shared" si="53"/>
        <v>0</v>
      </c>
      <c r="J663" s="3">
        <f t="shared" si="54"/>
        <v>0</v>
      </c>
      <c r="N663" s="3">
        <f t="shared" si="55"/>
        <v>0</v>
      </c>
    </row>
    <row r="664" spans="1:14" x14ac:dyDescent="0.25">
      <c r="A664" s="1"/>
      <c r="F664" s="3">
        <f t="shared" si="53"/>
        <v>0</v>
      </c>
      <c r="J664" s="3">
        <f t="shared" si="54"/>
        <v>0</v>
      </c>
      <c r="N664" s="3">
        <f t="shared" si="55"/>
        <v>0</v>
      </c>
    </row>
    <row r="665" spans="1:14" x14ac:dyDescent="0.25">
      <c r="A665" s="1"/>
      <c r="F665" s="3">
        <f t="shared" si="53"/>
        <v>0</v>
      </c>
      <c r="J665" s="3">
        <f t="shared" si="54"/>
        <v>0</v>
      </c>
      <c r="N665" s="3">
        <f t="shared" si="55"/>
        <v>0</v>
      </c>
    </row>
    <row r="666" spans="1:14" x14ac:dyDescent="0.25">
      <c r="A666" s="1"/>
      <c r="F666" s="3">
        <f t="shared" si="53"/>
        <v>0</v>
      </c>
      <c r="J666" s="3">
        <f t="shared" si="54"/>
        <v>0</v>
      </c>
      <c r="N666" s="3">
        <f t="shared" si="55"/>
        <v>0</v>
      </c>
    </row>
    <row r="667" spans="1:14" x14ac:dyDescent="0.25">
      <c r="A667" s="1"/>
      <c r="F667" s="3">
        <f t="shared" si="53"/>
        <v>0</v>
      </c>
      <c r="J667" s="3">
        <f t="shared" si="54"/>
        <v>0</v>
      </c>
      <c r="N667" s="3">
        <f t="shared" si="55"/>
        <v>0</v>
      </c>
    </row>
    <row r="668" spans="1:14" x14ac:dyDescent="0.25">
      <c r="A668" s="1"/>
      <c r="F668" s="3">
        <f t="shared" si="53"/>
        <v>0</v>
      </c>
      <c r="J668" s="3">
        <f t="shared" si="54"/>
        <v>0</v>
      </c>
      <c r="N668" s="3">
        <f t="shared" si="55"/>
        <v>0</v>
      </c>
    </row>
    <row r="669" spans="1:14" x14ac:dyDescent="0.25">
      <c r="A669" s="1"/>
      <c r="F669" s="3">
        <f t="shared" si="53"/>
        <v>0</v>
      </c>
      <c r="J669" s="3">
        <f t="shared" si="54"/>
        <v>0</v>
      </c>
      <c r="N669" s="3">
        <f t="shared" si="55"/>
        <v>0</v>
      </c>
    </row>
    <row r="670" spans="1:14" x14ac:dyDescent="0.25">
      <c r="A670" s="1"/>
      <c r="F670" s="3">
        <f t="shared" si="53"/>
        <v>0</v>
      </c>
      <c r="J670" s="3">
        <f t="shared" si="54"/>
        <v>0</v>
      </c>
      <c r="N670" s="3">
        <f t="shared" si="55"/>
        <v>0</v>
      </c>
    </row>
    <row r="671" spans="1:14" x14ac:dyDescent="0.25">
      <c r="A671" s="1"/>
      <c r="F671" s="3">
        <f t="shared" si="53"/>
        <v>0</v>
      </c>
      <c r="J671" s="3">
        <f t="shared" si="54"/>
        <v>0</v>
      </c>
      <c r="N671" s="3">
        <f t="shared" si="55"/>
        <v>0</v>
      </c>
    </row>
    <row r="672" spans="1:14" x14ac:dyDescent="0.25">
      <c r="A672" s="1"/>
      <c r="F672" s="3">
        <f t="shared" si="53"/>
        <v>0</v>
      </c>
      <c r="J672" s="3">
        <f t="shared" si="54"/>
        <v>0</v>
      </c>
      <c r="N672" s="3">
        <f t="shared" si="55"/>
        <v>0</v>
      </c>
    </row>
    <row r="673" spans="1:14" x14ac:dyDescent="0.25">
      <c r="A673" s="1"/>
      <c r="F673" s="3">
        <f t="shared" si="53"/>
        <v>0</v>
      </c>
      <c r="J673" s="3">
        <f t="shared" si="54"/>
        <v>0</v>
      </c>
      <c r="N673" s="3">
        <f t="shared" si="55"/>
        <v>0</v>
      </c>
    </row>
    <row r="674" spans="1:14" x14ac:dyDescent="0.25">
      <c r="A674" s="1"/>
      <c r="F674" s="3">
        <f t="shared" si="53"/>
        <v>0</v>
      </c>
      <c r="J674" s="3">
        <f t="shared" si="54"/>
        <v>0</v>
      </c>
      <c r="N674" s="3">
        <f t="shared" si="55"/>
        <v>0</v>
      </c>
    </row>
    <row r="675" spans="1:14" x14ac:dyDescent="0.25">
      <c r="A675" s="1"/>
      <c r="F675" s="3">
        <f t="shared" si="53"/>
        <v>0</v>
      </c>
      <c r="J675" s="3">
        <f t="shared" si="54"/>
        <v>0</v>
      </c>
      <c r="N675" s="3">
        <f t="shared" si="55"/>
        <v>0</v>
      </c>
    </row>
    <row r="676" spans="1:14" x14ac:dyDescent="0.25">
      <c r="A676" s="1"/>
      <c r="F676" s="3">
        <f t="shared" si="53"/>
        <v>0</v>
      </c>
      <c r="J676" s="3">
        <f t="shared" si="54"/>
        <v>0</v>
      </c>
      <c r="N676" s="3">
        <f t="shared" si="55"/>
        <v>0</v>
      </c>
    </row>
    <row r="677" spans="1:14" x14ac:dyDescent="0.25">
      <c r="A677" s="1"/>
      <c r="F677" s="3">
        <f t="shared" si="53"/>
        <v>0</v>
      </c>
      <c r="J677" s="3">
        <f t="shared" si="54"/>
        <v>0</v>
      </c>
      <c r="N677" s="3">
        <f t="shared" si="55"/>
        <v>0</v>
      </c>
    </row>
    <row r="678" spans="1:14" x14ac:dyDescent="0.25">
      <c r="A678" s="1"/>
      <c r="F678" s="3">
        <f t="shared" si="53"/>
        <v>0</v>
      </c>
      <c r="J678" s="3">
        <f t="shared" si="54"/>
        <v>0</v>
      </c>
      <c r="N678" s="3">
        <f t="shared" si="55"/>
        <v>0</v>
      </c>
    </row>
    <row r="679" spans="1:14" x14ac:dyDescent="0.25">
      <c r="A679" s="1"/>
      <c r="F679" s="3">
        <f t="shared" si="53"/>
        <v>0</v>
      </c>
      <c r="J679" s="3">
        <f t="shared" si="54"/>
        <v>0</v>
      </c>
      <c r="N679" s="3">
        <f t="shared" si="55"/>
        <v>0</v>
      </c>
    </row>
    <row r="680" spans="1:14" x14ac:dyDescent="0.25">
      <c r="A680" s="1"/>
      <c r="F680" s="3">
        <f t="shared" si="53"/>
        <v>0</v>
      </c>
      <c r="J680" s="3">
        <f t="shared" si="54"/>
        <v>0</v>
      </c>
      <c r="N680" s="3">
        <f t="shared" si="55"/>
        <v>0</v>
      </c>
    </row>
    <row r="681" spans="1:14" x14ac:dyDescent="0.25">
      <c r="A681" s="1"/>
      <c r="F681" s="3">
        <f t="shared" si="53"/>
        <v>0</v>
      </c>
      <c r="J681" s="3">
        <f t="shared" si="54"/>
        <v>0</v>
      </c>
      <c r="N681" s="3">
        <f t="shared" si="55"/>
        <v>0</v>
      </c>
    </row>
    <row r="682" spans="1:14" x14ac:dyDescent="0.25">
      <c r="A682" s="1"/>
      <c r="F682" s="3">
        <f t="shared" si="53"/>
        <v>0</v>
      </c>
      <c r="J682" s="3">
        <f t="shared" si="54"/>
        <v>0</v>
      </c>
      <c r="N682" s="3">
        <f t="shared" si="55"/>
        <v>0</v>
      </c>
    </row>
    <row r="683" spans="1:14" x14ac:dyDescent="0.25">
      <c r="A683" s="1"/>
      <c r="F683" s="3">
        <f t="shared" si="53"/>
        <v>0</v>
      </c>
      <c r="J683" s="3">
        <f t="shared" si="54"/>
        <v>0</v>
      </c>
      <c r="N683" s="3">
        <f t="shared" si="55"/>
        <v>0</v>
      </c>
    </row>
    <row r="684" spans="1:14" x14ac:dyDescent="0.25">
      <c r="A684" s="1"/>
      <c r="F684" s="3">
        <f t="shared" si="53"/>
        <v>0</v>
      </c>
      <c r="J684" s="3">
        <f t="shared" si="54"/>
        <v>0</v>
      </c>
      <c r="N684" s="3">
        <f t="shared" si="55"/>
        <v>0</v>
      </c>
    </row>
    <row r="685" spans="1:14" x14ac:dyDescent="0.25">
      <c r="A685" s="1"/>
      <c r="F685" s="3">
        <f t="shared" si="53"/>
        <v>0</v>
      </c>
      <c r="J685" s="3">
        <f t="shared" si="54"/>
        <v>0</v>
      </c>
      <c r="N685" s="3">
        <f t="shared" si="55"/>
        <v>0</v>
      </c>
    </row>
    <row r="686" spans="1:14" x14ac:dyDescent="0.25">
      <c r="A686" s="1"/>
      <c r="F686" s="3">
        <f t="shared" si="53"/>
        <v>0</v>
      </c>
      <c r="J686" s="3">
        <f t="shared" si="54"/>
        <v>0</v>
      </c>
      <c r="N686" s="3">
        <f t="shared" si="55"/>
        <v>0</v>
      </c>
    </row>
    <row r="687" spans="1:14" x14ac:dyDescent="0.25">
      <c r="A687" s="1"/>
      <c r="F687" s="3">
        <f t="shared" si="53"/>
        <v>0</v>
      </c>
      <c r="J687" s="3">
        <f t="shared" si="54"/>
        <v>0</v>
      </c>
      <c r="N687" s="3">
        <f t="shared" si="55"/>
        <v>0</v>
      </c>
    </row>
    <row r="688" spans="1:14" x14ac:dyDescent="0.25">
      <c r="A688" s="1"/>
      <c r="F688" s="3">
        <f t="shared" si="53"/>
        <v>0</v>
      </c>
      <c r="J688" s="3">
        <f t="shared" si="54"/>
        <v>0</v>
      </c>
      <c r="N688" s="3">
        <f t="shared" si="55"/>
        <v>0</v>
      </c>
    </row>
    <row r="689" spans="1:14" x14ac:dyDescent="0.25">
      <c r="A689" s="1"/>
      <c r="F689" s="3">
        <f t="shared" si="53"/>
        <v>0</v>
      </c>
      <c r="J689" s="3">
        <f t="shared" si="54"/>
        <v>0</v>
      </c>
      <c r="N689" s="3">
        <f t="shared" si="55"/>
        <v>0</v>
      </c>
    </row>
    <row r="690" spans="1:14" x14ac:dyDescent="0.25">
      <c r="A690" s="1"/>
      <c r="F690" s="3">
        <f t="shared" si="53"/>
        <v>0</v>
      </c>
      <c r="J690" s="3">
        <f t="shared" si="54"/>
        <v>0</v>
      </c>
      <c r="N690" s="3">
        <f t="shared" si="55"/>
        <v>0</v>
      </c>
    </row>
    <row r="691" spans="1:14" x14ac:dyDescent="0.25">
      <c r="A691" s="1"/>
      <c r="F691" s="3">
        <f t="shared" si="53"/>
        <v>0</v>
      </c>
      <c r="J691" s="3">
        <f t="shared" si="54"/>
        <v>0</v>
      </c>
      <c r="N691" s="3">
        <f t="shared" si="55"/>
        <v>0</v>
      </c>
    </row>
    <row r="692" spans="1:14" x14ac:dyDescent="0.25">
      <c r="A692" s="1"/>
      <c r="F692" s="3">
        <f t="shared" si="53"/>
        <v>0</v>
      </c>
      <c r="J692" s="3">
        <f t="shared" si="54"/>
        <v>0</v>
      </c>
      <c r="N692" s="3">
        <f t="shared" si="55"/>
        <v>0</v>
      </c>
    </row>
    <row r="693" spans="1:14" x14ac:dyDescent="0.25">
      <c r="A693" s="1"/>
      <c r="F693" s="3">
        <f t="shared" si="53"/>
        <v>0</v>
      </c>
      <c r="J693" s="3">
        <f t="shared" si="54"/>
        <v>0</v>
      </c>
      <c r="N693" s="3">
        <f t="shared" si="55"/>
        <v>0</v>
      </c>
    </row>
    <row r="694" spans="1:14" x14ac:dyDescent="0.25">
      <c r="A694" s="1"/>
      <c r="F694" s="3">
        <f t="shared" si="53"/>
        <v>0</v>
      </c>
      <c r="J694" s="3">
        <f t="shared" si="54"/>
        <v>0</v>
      </c>
      <c r="N694" s="3">
        <f t="shared" si="55"/>
        <v>0</v>
      </c>
    </row>
    <row r="695" spans="1:14" x14ac:dyDescent="0.25">
      <c r="A695" s="1"/>
      <c r="F695" s="3">
        <f t="shared" si="53"/>
        <v>0</v>
      </c>
      <c r="J695" s="3">
        <f t="shared" si="54"/>
        <v>0</v>
      </c>
      <c r="N695" s="3">
        <f t="shared" si="55"/>
        <v>0</v>
      </c>
    </row>
    <row r="696" spans="1:14" x14ac:dyDescent="0.25">
      <c r="A696" s="1"/>
      <c r="F696" s="3">
        <f t="shared" si="53"/>
        <v>0</v>
      </c>
      <c r="J696" s="3">
        <f t="shared" si="54"/>
        <v>0</v>
      </c>
      <c r="N696" s="3">
        <f t="shared" si="55"/>
        <v>0</v>
      </c>
    </row>
    <row r="697" spans="1:14" x14ac:dyDescent="0.25">
      <c r="A697" s="1"/>
      <c r="F697" s="3">
        <f t="shared" si="53"/>
        <v>0</v>
      </c>
      <c r="J697" s="3">
        <f t="shared" si="54"/>
        <v>0</v>
      </c>
      <c r="N697" s="3">
        <f t="shared" si="55"/>
        <v>0</v>
      </c>
    </row>
    <row r="698" spans="1:14" x14ac:dyDescent="0.25">
      <c r="A698" s="1"/>
      <c r="F698" s="3">
        <f t="shared" si="53"/>
        <v>0</v>
      </c>
      <c r="J698" s="3">
        <f t="shared" si="54"/>
        <v>0</v>
      </c>
      <c r="N698" s="3">
        <f t="shared" si="55"/>
        <v>0</v>
      </c>
    </row>
    <row r="699" spans="1:14" x14ac:dyDescent="0.25">
      <c r="A699" s="1"/>
      <c r="F699" s="3">
        <f t="shared" si="53"/>
        <v>0</v>
      </c>
      <c r="J699" s="3">
        <f t="shared" si="54"/>
        <v>0</v>
      </c>
      <c r="N699" s="3">
        <f t="shared" si="55"/>
        <v>0</v>
      </c>
    </row>
    <row r="700" spans="1:14" x14ac:dyDescent="0.25">
      <c r="A700" s="1"/>
      <c r="F700" s="3">
        <f t="shared" si="53"/>
        <v>0</v>
      </c>
      <c r="J700" s="3">
        <f t="shared" si="54"/>
        <v>0</v>
      </c>
      <c r="N700" s="3">
        <f t="shared" si="55"/>
        <v>0</v>
      </c>
    </row>
    <row r="701" spans="1:14" x14ac:dyDescent="0.25">
      <c r="A701" s="1"/>
      <c r="F701" s="3">
        <f t="shared" ref="F701:F728" si="56">B701+E701</f>
        <v>0</v>
      </c>
      <c r="J701" s="3">
        <f t="shared" ref="J701:J728" si="57">F701+I701</f>
        <v>0</v>
      </c>
      <c r="N701" s="3">
        <f t="shared" ref="N701:N728" si="58">J701+M701</f>
        <v>0</v>
      </c>
    </row>
    <row r="702" spans="1:14" x14ac:dyDescent="0.25">
      <c r="A702" s="1"/>
      <c r="F702" s="3">
        <f t="shared" si="56"/>
        <v>0</v>
      </c>
      <c r="J702" s="3">
        <f t="shared" si="57"/>
        <v>0</v>
      </c>
      <c r="N702" s="3">
        <f t="shared" si="58"/>
        <v>0</v>
      </c>
    </row>
    <row r="703" spans="1:14" x14ac:dyDescent="0.25">
      <c r="A703" s="1"/>
      <c r="F703" s="3">
        <f t="shared" si="56"/>
        <v>0</v>
      </c>
      <c r="J703" s="3">
        <f t="shared" si="57"/>
        <v>0</v>
      </c>
      <c r="N703" s="3">
        <f t="shared" si="58"/>
        <v>0</v>
      </c>
    </row>
    <row r="704" spans="1:14" x14ac:dyDescent="0.25">
      <c r="A704" s="1"/>
      <c r="F704" s="3">
        <f t="shared" si="56"/>
        <v>0</v>
      </c>
      <c r="J704" s="3">
        <f t="shared" si="57"/>
        <v>0</v>
      </c>
      <c r="N704" s="3">
        <f t="shared" si="58"/>
        <v>0</v>
      </c>
    </row>
    <row r="705" spans="1:14" x14ac:dyDescent="0.25">
      <c r="A705" s="1"/>
      <c r="F705" s="3">
        <f t="shared" si="56"/>
        <v>0</v>
      </c>
      <c r="J705" s="3">
        <f t="shared" si="57"/>
        <v>0</v>
      </c>
      <c r="N705" s="3">
        <f t="shared" si="58"/>
        <v>0</v>
      </c>
    </row>
    <row r="706" spans="1:14" x14ac:dyDescent="0.25">
      <c r="A706" s="1"/>
      <c r="F706" s="3">
        <f t="shared" si="56"/>
        <v>0</v>
      </c>
      <c r="J706" s="3">
        <f t="shared" si="57"/>
        <v>0</v>
      </c>
      <c r="N706" s="3">
        <f t="shared" si="58"/>
        <v>0</v>
      </c>
    </row>
    <row r="707" spans="1:14" x14ac:dyDescent="0.25">
      <c r="A707" s="1"/>
      <c r="F707" s="3">
        <f t="shared" si="56"/>
        <v>0</v>
      </c>
      <c r="J707" s="3">
        <f t="shared" si="57"/>
        <v>0</v>
      </c>
      <c r="N707" s="3">
        <f t="shared" si="58"/>
        <v>0</v>
      </c>
    </row>
    <row r="708" spans="1:14" x14ac:dyDescent="0.25">
      <c r="A708" s="1"/>
      <c r="F708" s="3">
        <f t="shared" si="56"/>
        <v>0</v>
      </c>
      <c r="J708" s="3">
        <f t="shared" si="57"/>
        <v>0</v>
      </c>
      <c r="N708" s="3">
        <f t="shared" si="58"/>
        <v>0</v>
      </c>
    </row>
    <row r="709" spans="1:14" x14ac:dyDescent="0.25">
      <c r="A709" s="1"/>
      <c r="F709" s="3">
        <f t="shared" si="56"/>
        <v>0</v>
      </c>
      <c r="J709" s="3">
        <f t="shared" si="57"/>
        <v>0</v>
      </c>
      <c r="N709" s="3">
        <f t="shared" si="58"/>
        <v>0</v>
      </c>
    </row>
    <row r="710" spans="1:14" x14ac:dyDescent="0.25">
      <c r="A710" s="1"/>
      <c r="F710" s="3">
        <f t="shared" si="56"/>
        <v>0</v>
      </c>
      <c r="J710" s="3">
        <f t="shared" si="57"/>
        <v>0</v>
      </c>
      <c r="N710" s="3">
        <f t="shared" si="58"/>
        <v>0</v>
      </c>
    </row>
    <row r="711" spans="1:14" x14ac:dyDescent="0.25">
      <c r="A711" s="1"/>
      <c r="F711" s="3">
        <f t="shared" si="56"/>
        <v>0</v>
      </c>
      <c r="J711" s="3">
        <f t="shared" si="57"/>
        <v>0</v>
      </c>
      <c r="N711" s="3">
        <f t="shared" si="58"/>
        <v>0</v>
      </c>
    </row>
    <row r="712" spans="1:14" x14ac:dyDescent="0.25">
      <c r="A712" s="1"/>
      <c r="F712" s="3">
        <f t="shared" si="56"/>
        <v>0</v>
      </c>
      <c r="J712" s="3">
        <f t="shared" si="57"/>
        <v>0</v>
      </c>
      <c r="N712" s="3">
        <f t="shared" si="58"/>
        <v>0</v>
      </c>
    </row>
    <row r="713" spans="1:14" x14ac:dyDescent="0.25">
      <c r="A713" s="1"/>
      <c r="F713" s="3">
        <f t="shared" si="56"/>
        <v>0</v>
      </c>
      <c r="J713" s="3">
        <f t="shared" si="57"/>
        <v>0</v>
      </c>
      <c r="N713" s="3">
        <f t="shared" si="58"/>
        <v>0</v>
      </c>
    </row>
    <row r="714" spans="1:14" x14ac:dyDescent="0.25">
      <c r="A714" s="1"/>
      <c r="F714" s="3">
        <f t="shared" si="56"/>
        <v>0</v>
      </c>
      <c r="J714" s="3">
        <f t="shared" si="57"/>
        <v>0</v>
      </c>
      <c r="N714" s="3">
        <f t="shared" si="58"/>
        <v>0</v>
      </c>
    </row>
    <row r="715" spans="1:14" x14ac:dyDescent="0.25">
      <c r="A715" s="1"/>
      <c r="F715" s="3">
        <f t="shared" si="56"/>
        <v>0</v>
      </c>
      <c r="J715" s="3">
        <f t="shared" si="57"/>
        <v>0</v>
      </c>
      <c r="N715" s="3">
        <f t="shared" si="58"/>
        <v>0</v>
      </c>
    </row>
    <row r="716" spans="1:14" x14ac:dyDescent="0.25">
      <c r="A716" s="1"/>
      <c r="F716" s="3">
        <f t="shared" si="56"/>
        <v>0</v>
      </c>
      <c r="J716" s="3">
        <f t="shared" si="57"/>
        <v>0</v>
      </c>
      <c r="N716" s="3">
        <f t="shared" si="58"/>
        <v>0</v>
      </c>
    </row>
    <row r="717" spans="1:14" x14ac:dyDescent="0.25">
      <c r="A717" s="1"/>
      <c r="F717" s="3">
        <f t="shared" si="56"/>
        <v>0</v>
      </c>
      <c r="J717" s="3">
        <f t="shared" si="57"/>
        <v>0</v>
      </c>
      <c r="N717" s="3">
        <f t="shared" si="58"/>
        <v>0</v>
      </c>
    </row>
    <row r="718" spans="1:14" x14ac:dyDescent="0.25">
      <c r="A718" s="1"/>
      <c r="F718" s="3">
        <f t="shared" si="56"/>
        <v>0</v>
      </c>
      <c r="J718" s="3">
        <f t="shared" si="57"/>
        <v>0</v>
      </c>
      <c r="N718" s="3">
        <f t="shared" si="58"/>
        <v>0</v>
      </c>
    </row>
    <row r="719" spans="1:14" x14ac:dyDescent="0.25">
      <c r="A719" s="1"/>
      <c r="F719" s="3">
        <f t="shared" si="56"/>
        <v>0</v>
      </c>
      <c r="J719" s="3">
        <f t="shared" si="57"/>
        <v>0</v>
      </c>
      <c r="N719" s="3">
        <f t="shared" si="58"/>
        <v>0</v>
      </c>
    </row>
    <row r="720" spans="1:14" x14ac:dyDescent="0.25">
      <c r="A720" s="1"/>
      <c r="F720" s="3">
        <f t="shared" si="56"/>
        <v>0</v>
      </c>
      <c r="J720" s="3">
        <f t="shared" si="57"/>
        <v>0</v>
      </c>
      <c r="N720" s="3">
        <f t="shared" si="58"/>
        <v>0</v>
      </c>
    </row>
    <row r="721" spans="1:14" x14ac:dyDescent="0.25">
      <c r="A721" s="1"/>
      <c r="F721" s="3">
        <f t="shared" si="56"/>
        <v>0</v>
      </c>
      <c r="J721" s="3">
        <f t="shared" si="57"/>
        <v>0</v>
      </c>
      <c r="N721" s="3">
        <f t="shared" si="58"/>
        <v>0</v>
      </c>
    </row>
    <row r="722" spans="1:14" x14ac:dyDescent="0.25">
      <c r="A722" s="1"/>
      <c r="F722" s="3">
        <f t="shared" si="56"/>
        <v>0</v>
      </c>
      <c r="J722" s="3">
        <f t="shared" si="57"/>
        <v>0</v>
      </c>
      <c r="N722" s="3">
        <f t="shared" si="58"/>
        <v>0</v>
      </c>
    </row>
    <row r="723" spans="1:14" x14ac:dyDescent="0.25">
      <c r="A723" s="1"/>
      <c r="F723" s="3">
        <f t="shared" si="56"/>
        <v>0</v>
      </c>
      <c r="J723" s="3">
        <f t="shared" si="57"/>
        <v>0</v>
      </c>
      <c r="N723" s="3">
        <f t="shared" si="58"/>
        <v>0</v>
      </c>
    </row>
    <row r="724" spans="1:14" x14ac:dyDescent="0.25">
      <c r="A724" s="1"/>
      <c r="F724" s="3">
        <f t="shared" si="56"/>
        <v>0</v>
      </c>
      <c r="J724" s="3">
        <f t="shared" si="57"/>
        <v>0</v>
      </c>
      <c r="N724" s="3">
        <f t="shared" si="58"/>
        <v>0</v>
      </c>
    </row>
    <row r="725" spans="1:14" x14ac:dyDescent="0.25">
      <c r="A725" s="1"/>
      <c r="F725" s="3">
        <f t="shared" si="56"/>
        <v>0</v>
      </c>
      <c r="J725" s="3">
        <f t="shared" si="57"/>
        <v>0</v>
      </c>
      <c r="N725" s="3">
        <f t="shared" si="58"/>
        <v>0</v>
      </c>
    </row>
    <row r="726" spans="1:14" x14ac:dyDescent="0.25">
      <c r="A726" s="1"/>
      <c r="F726" s="3">
        <f t="shared" si="56"/>
        <v>0</v>
      </c>
      <c r="J726" s="3">
        <f t="shared" si="57"/>
        <v>0</v>
      </c>
      <c r="N726" s="3">
        <f t="shared" si="58"/>
        <v>0</v>
      </c>
    </row>
    <row r="727" spans="1:14" x14ac:dyDescent="0.25">
      <c r="A727" s="1"/>
      <c r="F727" s="3">
        <f t="shared" si="56"/>
        <v>0</v>
      </c>
      <c r="J727" s="3">
        <f t="shared" si="57"/>
        <v>0</v>
      </c>
      <c r="N727" s="3">
        <f t="shared" si="58"/>
        <v>0</v>
      </c>
    </row>
    <row r="728" spans="1:14" x14ac:dyDescent="0.25">
      <c r="A728" s="1"/>
      <c r="F728" s="3">
        <f t="shared" si="56"/>
        <v>0</v>
      </c>
      <c r="J728" s="3">
        <f t="shared" si="57"/>
        <v>0</v>
      </c>
      <c r="N728" s="3">
        <f t="shared" si="58"/>
        <v>0</v>
      </c>
    </row>
    <row r="729" spans="1:14" x14ac:dyDescent="0.25">
      <c r="A729" s="1"/>
      <c r="F729" s="4"/>
      <c r="J729" s="4"/>
      <c r="N729" s="4"/>
    </row>
    <row r="730" spans="1:14" x14ac:dyDescent="0.25">
      <c r="A730" s="1"/>
      <c r="F730" s="4"/>
      <c r="J730" s="4"/>
      <c r="N730" s="4"/>
    </row>
    <row r="731" spans="1:14" x14ac:dyDescent="0.25">
      <c r="A731" s="1"/>
      <c r="F731" s="4"/>
      <c r="J731" s="4"/>
      <c r="N731" s="4"/>
    </row>
    <row r="732" spans="1:14" x14ac:dyDescent="0.25">
      <c r="A732" s="1"/>
      <c r="F732" s="4"/>
      <c r="J732" s="4"/>
      <c r="N732" s="4"/>
    </row>
    <row r="733" spans="1:14" x14ac:dyDescent="0.25">
      <c r="A733" s="1"/>
      <c r="F733" s="4"/>
      <c r="J733" s="4"/>
      <c r="N733" s="4"/>
    </row>
    <row r="734" spans="1:14" x14ac:dyDescent="0.25">
      <c r="A734" s="1"/>
      <c r="F734" s="4"/>
      <c r="J734" s="4"/>
      <c r="N734" s="4"/>
    </row>
    <row r="735" spans="1:14" x14ac:dyDescent="0.25">
      <c r="A735" s="1"/>
      <c r="F735" s="4"/>
      <c r="J735" s="4"/>
      <c r="N735" s="4"/>
    </row>
    <row r="736" spans="1:14" x14ac:dyDescent="0.25">
      <c r="A736" s="1"/>
      <c r="F736" s="4"/>
      <c r="J736" s="4"/>
      <c r="N736" s="4"/>
    </row>
    <row r="737" spans="1:14" x14ac:dyDescent="0.25">
      <c r="A737" s="1"/>
      <c r="F737" s="4"/>
      <c r="J737" s="4"/>
      <c r="N737" s="4"/>
    </row>
    <row r="738" spans="1:14" x14ac:dyDescent="0.25">
      <c r="A738" s="1"/>
      <c r="F738" s="4"/>
      <c r="J738" s="4"/>
      <c r="N738" s="4"/>
    </row>
    <row r="739" spans="1:14" x14ac:dyDescent="0.25">
      <c r="A739" s="1"/>
      <c r="F739" s="4"/>
      <c r="J739" s="4"/>
      <c r="N739" s="4"/>
    </row>
    <row r="740" spans="1:14" x14ac:dyDescent="0.25">
      <c r="A740" s="1"/>
      <c r="F740" s="4"/>
      <c r="J740" s="4"/>
      <c r="N740" s="4"/>
    </row>
    <row r="741" spans="1:14" x14ac:dyDescent="0.25">
      <c r="A741" s="1"/>
      <c r="F741" s="4"/>
      <c r="J741" s="4"/>
      <c r="N741" s="4"/>
    </row>
    <row r="742" spans="1:14" x14ac:dyDescent="0.25">
      <c r="A742" s="1"/>
      <c r="F742" s="4"/>
      <c r="J742" s="4"/>
      <c r="N742" s="4"/>
    </row>
    <row r="743" spans="1:14" x14ac:dyDescent="0.25">
      <c r="A743" s="1"/>
      <c r="F743" s="4"/>
      <c r="J743" s="4"/>
      <c r="N743" s="4"/>
    </row>
    <row r="744" spans="1:14" x14ac:dyDescent="0.25">
      <c r="A744" s="1"/>
      <c r="F744" s="4"/>
      <c r="J744" s="4"/>
      <c r="N744" s="4"/>
    </row>
    <row r="745" spans="1:14" x14ac:dyDescent="0.25">
      <c r="A745" s="1"/>
      <c r="F745" s="4"/>
      <c r="J745" s="4"/>
      <c r="N745" s="4"/>
    </row>
    <row r="746" spans="1:14" x14ac:dyDescent="0.25">
      <c r="A746" s="1"/>
      <c r="F746" s="4"/>
      <c r="J746" s="4"/>
      <c r="N746" s="4"/>
    </row>
    <row r="747" spans="1:14" x14ac:dyDescent="0.25">
      <c r="A747" s="1"/>
      <c r="F747" s="4"/>
      <c r="J747" s="4"/>
      <c r="N747" s="4"/>
    </row>
    <row r="748" spans="1:14" x14ac:dyDescent="0.25">
      <c r="A748" s="1"/>
      <c r="F748" s="4"/>
      <c r="J748" s="4"/>
      <c r="N748" s="4"/>
    </row>
    <row r="749" spans="1:14" x14ac:dyDescent="0.25">
      <c r="A749" s="1"/>
      <c r="F749" s="4"/>
      <c r="J749" s="4"/>
      <c r="N749" s="4"/>
    </row>
    <row r="750" spans="1:14" x14ac:dyDescent="0.25">
      <c r="A750" s="1"/>
      <c r="F750" s="4"/>
      <c r="J750" s="4"/>
      <c r="N750" s="4"/>
    </row>
    <row r="751" spans="1:14" x14ac:dyDescent="0.25">
      <c r="A751" s="1"/>
      <c r="F751" s="4"/>
      <c r="J751" s="4"/>
      <c r="N751" s="4"/>
    </row>
    <row r="752" spans="1:14" x14ac:dyDescent="0.25">
      <c r="A752" s="1"/>
      <c r="F752" s="4"/>
      <c r="J752" s="4"/>
      <c r="N752" s="4"/>
    </row>
    <row r="753" spans="1:14" x14ac:dyDescent="0.25">
      <c r="A753" s="1"/>
      <c r="F753" s="4"/>
      <c r="J753" s="4"/>
      <c r="N753" s="4"/>
    </row>
    <row r="754" spans="1:14" x14ac:dyDescent="0.25">
      <c r="A754" s="1"/>
      <c r="F754" s="4"/>
      <c r="J754" s="4"/>
      <c r="N754" s="4"/>
    </row>
    <row r="755" spans="1:14" x14ac:dyDescent="0.25">
      <c r="A755" s="1"/>
      <c r="F755" s="4"/>
      <c r="J755" s="4"/>
      <c r="N755" s="4"/>
    </row>
    <row r="756" spans="1:14" x14ac:dyDescent="0.25">
      <c r="A756" s="1"/>
      <c r="F756" s="4"/>
      <c r="J756" s="4"/>
      <c r="K756" s="4"/>
      <c r="N756" s="4"/>
    </row>
    <row r="757" spans="1:14" x14ac:dyDescent="0.25">
      <c r="A757" s="1"/>
      <c r="F757" s="4"/>
      <c r="J757" s="4"/>
      <c r="K757" s="4"/>
      <c r="N757" s="4"/>
    </row>
    <row r="758" spans="1:14" x14ac:dyDescent="0.25">
      <c r="A758" s="1"/>
      <c r="F758" s="4"/>
      <c r="J758" s="4"/>
      <c r="K758" s="4"/>
      <c r="N758" s="4"/>
    </row>
    <row r="759" spans="1:14" x14ac:dyDescent="0.25">
      <c r="A759" s="1"/>
      <c r="F759" s="4"/>
      <c r="J759" s="4"/>
      <c r="K759" s="4"/>
      <c r="N759" s="4"/>
    </row>
    <row r="760" spans="1:14" x14ac:dyDescent="0.25">
      <c r="A760" s="1"/>
      <c r="F760" s="4"/>
      <c r="J760" s="4"/>
      <c r="K760" s="4"/>
      <c r="N760" s="4"/>
    </row>
    <row r="761" spans="1:14" x14ac:dyDescent="0.25">
      <c r="A761" s="1"/>
      <c r="F761" s="4"/>
      <c r="J761" s="4"/>
      <c r="K761" s="4"/>
      <c r="N761" s="4"/>
    </row>
    <row r="762" spans="1:14" x14ac:dyDescent="0.25">
      <c r="A762" s="1"/>
      <c r="F762" s="4"/>
      <c r="J762" s="4"/>
      <c r="K762" s="4"/>
      <c r="N762" s="4"/>
    </row>
    <row r="763" spans="1:14" x14ac:dyDescent="0.25">
      <c r="A763" s="1"/>
      <c r="F763" s="4"/>
      <c r="J763" s="4"/>
      <c r="K763" s="4"/>
      <c r="N763" s="4"/>
    </row>
    <row r="764" spans="1:14" x14ac:dyDescent="0.25">
      <c r="A764" s="1"/>
      <c r="F764" s="4"/>
      <c r="J764" s="4"/>
      <c r="K764" s="4"/>
      <c r="N764" s="4"/>
    </row>
    <row r="765" spans="1:14" x14ac:dyDescent="0.25">
      <c r="A765" s="1"/>
      <c r="F765" s="4"/>
      <c r="J765" s="4"/>
      <c r="K765" s="4"/>
      <c r="N765" s="4"/>
    </row>
    <row r="766" spans="1:14" x14ac:dyDescent="0.25">
      <c r="A766" s="1"/>
      <c r="F766" s="4"/>
      <c r="J766" s="4"/>
      <c r="K766" s="4"/>
      <c r="N766" s="4"/>
    </row>
    <row r="767" spans="1:14" x14ac:dyDescent="0.25">
      <c r="A767" s="1"/>
      <c r="F767" s="4"/>
      <c r="J767" s="4"/>
      <c r="K767" s="4"/>
      <c r="N767" s="4"/>
    </row>
    <row r="768" spans="1:14" x14ac:dyDescent="0.25">
      <c r="A768" s="1"/>
      <c r="F768" s="4"/>
      <c r="J768" s="4"/>
      <c r="K768" s="4"/>
      <c r="N768" s="4"/>
    </row>
    <row r="769" spans="1:14" x14ac:dyDescent="0.25">
      <c r="A769" s="1"/>
      <c r="F769" s="4"/>
      <c r="J769" s="4"/>
      <c r="K769" s="4"/>
      <c r="N769" s="4"/>
    </row>
    <row r="770" spans="1:14" x14ac:dyDescent="0.25">
      <c r="A770" s="1"/>
      <c r="F770" s="4"/>
      <c r="J770" s="4"/>
      <c r="K770" s="4"/>
      <c r="N770" s="4"/>
    </row>
    <row r="771" spans="1:14" x14ac:dyDescent="0.25">
      <c r="A771" s="1"/>
      <c r="F771" s="4"/>
      <c r="J771" s="4"/>
      <c r="K771" s="4"/>
      <c r="N771" s="4"/>
    </row>
    <row r="772" spans="1:14" x14ac:dyDescent="0.25">
      <c r="A772" s="1"/>
      <c r="F772" s="4"/>
      <c r="J772" s="4"/>
      <c r="K772" s="4"/>
      <c r="N772" s="4"/>
    </row>
    <row r="773" spans="1:14" x14ac:dyDescent="0.25">
      <c r="A773" s="1"/>
      <c r="F773" s="4"/>
      <c r="J773" s="4"/>
      <c r="K773" s="4"/>
      <c r="N773" s="4"/>
    </row>
    <row r="774" spans="1:14" x14ac:dyDescent="0.25">
      <c r="A774" s="1"/>
      <c r="F774" s="4"/>
      <c r="J774" s="4"/>
      <c r="K774" s="4"/>
      <c r="N774" s="4"/>
    </row>
    <row r="775" spans="1:14" x14ac:dyDescent="0.25">
      <c r="A775" s="1"/>
      <c r="F775" s="4"/>
      <c r="J775" s="4"/>
      <c r="K775" s="4"/>
      <c r="N775" s="4"/>
    </row>
    <row r="776" spans="1:14" x14ac:dyDescent="0.25">
      <c r="A776" s="1"/>
      <c r="F776" s="4"/>
      <c r="J776" s="4"/>
      <c r="K776" s="4"/>
      <c r="N776" s="4"/>
    </row>
    <row r="777" spans="1:14" x14ac:dyDescent="0.25">
      <c r="A777" s="1"/>
      <c r="F777" s="4"/>
      <c r="J777" s="4"/>
      <c r="K777" s="4"/>
      <c r="N777" s="4"/>
    </row>
    <row r="778" spans="1:14" x14ac:dyDescent="0.25">
      <c r="A778" s="1"/>
      <c r="F778" s="4"/>
      <c r="J778" s="4"/>
      <c r="K778" s="4"/>
      <c r="N778" s="4"/>
    </row>
    <row r="779" spans="1:14" x14ac:dyDescent="0.25">
      <c r="A779" s="1"/>
      <c r="F779" s="4"/>
      <c r="J779" s="4"/>
      <c r="K779" s="4"/>
      <c r="N779" s="4"/>
    </row>
    <row r="780" spans="1:14" x14ac:dyDescent="0.25">
      <c r="A780" s="1"/>
    </row>
    <row r="781" spans="1:14" x14ac:dyDescent="0.25">
      <c r="A781" s="1"/>
    </row>
    <row r="782" spans="1:14" x14ac:dyDescent="0.25">
      <c r="A782" s="1"/>
    </row>
    <row r="783" spans="1:14" x14ac:dyDescent="0.25">
      <c r="A783" s="1"/>
    </row>
    <row r="784" spans="1:14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</sheetData>
  <mergeCells count="6">
    <mergeCell ref="X1:Y1"/>
    <mergeCell ref="D1:E1"/>
    <mergeCell ref="H1:I1"/>
    <mergeCell ref="L1:M1"/>
    <mergeCell ref="P1:Q1"/>
    <mergeCell ref="T1:U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RBTRANS LICITAÇÕES NOV 2023</vt:lpstr>
      <vt:lpstr>RESUMO</vt:lpstr>
      <vt:lpstr>'RBTRANS LICITAÇÕES NOV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2023-12-04T20:36:31Z</cp:lastPrinted>
  <dcterms:created xsi:type="dcterms:W3CDTF">2013-10-11T22:10:57Z</dcterms:created>
  <dcterms:modified xsi:type="dcterms:W3CDTF">2023-12-22T14:13:41Z</dcterms:modified>
</cp:coreProperties>
</file>